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drawings/drawing4.xml" ContentType="application/vnd.openxmlformats-officedocument.drawing+xml"/>
  <Override PartName="/xl/ctrlProps/ctrlProp3.xml" ContentType="application/vnd.ms-excel.controlproperties+xml"/>
  <Override PartName="/xl/ctrlProps/ctrlProp4.xml" ContentType="application/vnd.ms-excel.controlproperties+xml"/>
  <Override PartName="/xl/drawings/drawing5.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6.xml" ContentType="application/vnd.openxmlformats-officedocument.drawing+xml"/>
  <Override PartName="/xl/ctrlProps/ctrlProp7.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mc:AlternateContent xmlns:mc="http://schemas.openxmlformats.org/markup-compatibility/2006">
    <mc:Choice Requires="x15">
      <x15ac:absPath xmlns:x15ac="http://schemas.microsoft.com/office/spreadsheetml/2010/11/ac" url="C:\Users\n025us\Documents\"/>
    </mc:Choice>
  </mc:AlternateContent>
  <bookViews>
    <workbookView xWindow="0" yWindow="0" windowWidth="14370" windowHeight="7530" tabRatio="914" activeTab="1"/>
  </bookViews>
  <sheets>
    <sheet name="README" sheetId="2" r:id="rId1"/>
    <sheet name="Data Sheet" sheetId="1" r:id="rId2"/>
    <sheet name="Cover" sheetId="3" r:id="rId3"/>
    <sheet name="Comments" sheetId="4" r:id="rId4"/>
    <sheet name="Gen Inst" sheetId="5" r:id="rId5"/>
    <sheet name="Table" sheetId="6" r:id="rId6"/>
    <sheet name="101" sheetId="7" r:id="rId7"/>
    <sheet name="102" sheetId="8" r:id="rId8"/>
    <sheet name="103" sheetId="9" r:id="rId9"/>
    <sheet name="104105" sheetId="10" r:id="rId10"/>
    <sheet name="104 A B" sheetId="94" r:id="rId11"/>
    <sheet name="106107" sheetId="11" r:id="rId12"/>
    <sheet name="108109" sheetId="12" r:id="rId13"/>
    <sheet name="110113" sheetId="13" r:id="rId14"/>
    <sheet name="114117" sheetId="14" r:id="rId15"/>
    <sheet name="114117-A" sheetId="90" r:id="rId16"/>
    <sheet name="118119" sheetId="15" r:id="rId17"/>
    <sheet name="120121" sheetId="16" r:id="rId18"/>
    <sheet name="122123" sheetId="17" r:id="rId19"/>
    <sheet name="122a122b" sheetId="78" r:id="rId20"/>
    <sheet name="200201" sheetId="18" r:id="rId21"/>
    <sheet name="200201-A" sheetId="91" r:id="rId22"/>
    <sheet name="202203" sheetId="19" r:id="rId23"/>
    <sheet name="204207" sheetId="20" r:id="rId24"/>
    <sheet name="213" sheetId="21" r:id="rId25"/>
    <sheet name="214" sheetId="22" r:id="rId26"/>
    <sheet name="216" sheetId="23" r:id="rId27"/>
    <sheet name="217" sheetId="24" r:id="rId28"/>
    <sheet name="218" sheetId="25" r:id="rId29"/>
    <sheet name="219" sheetId="26" r:id="rId30"/>
    <sheet name="221" sheetId="27" r:id="rId31"/>
    <sheet name="224225" sheetId="28" r:id="rId32"/>
    <sheet name="227" sheetId="29" r:id="rId33"/>
    <sheet name="228229" sheetId="30" r:id="rId34"/>
    <sheet name="230" sheetId="31" r:id="rId35"/>
    <sheet name="231" sheetId="79" r:id="rId36"/>
    <sheet name="232" sheetId="32" r:id="rId37"/>
    <sheet name="233" sheetId="33" r:id="rId38"/>
    <sheet name="234" sheetId="34" r:id="rId39"/>
    <sheet name="250251" sheetId="35" r:id="rId40"/>
    <sheet name="253" sheetId="37" r:id="rId41"/>
    <sheet name="254" sheetId="38" r:id="rId42"/>
    <sheet name="256257" sheetId="39" r:id="rId43"/>
    <sheet name="261" sheetId="40" r:id="rId44"/>
    <sheet name="262263" sheetId="41" r:id="rId45"/>
    <sheet name="262263BC" sheetId="95" r:id="rId46"/>
    <sheet name="266267" sheetId="42" r:id="rId47"/>
    <sheet name="269" sheetId="43" r:id="rId48"/>
    <sheet name="272273" sheetId="44" r:id="rId49"/>
    <sheet name="274275" sheetId="45" r:id="rId50"/>
    <sheet name="276277" sheetId="46" r:id="rId51"/>
    <sheet name="278" sheetId="47" r:id="rId52"/>
    <sheet name="300301" sheetId="48" r:id="rId53"/>
    <sheet name="302" sheetId="80" r:id="rId54"/>
    <sheet name="304" sheetId="49" r:id="rId55"/>
    <sheet name="310311" sheetId="50" r:id="rId56"/>
    <sheet name="320323" sheetId="51" r:id="rId57"/>
    <sheet name="326327" sheetId="52" r:id="rId58"/>
    <sheet name="328330" sheetId="53" r:id="rId59"/>
    <sheet name="331" sheetId="81" r:id="rId60"/>
    <sheet name="332" sheetId="54" r:id="rId61"/>
    <sheet name="335" sheetId="55" r:id="rId62"/>
    <sheet name="336" sheetId="56" r:id="rId63"/>
    <sheet name="337" sheetId="57" r:id="rId64"/>
    <sheet name="340" sheetId="58" r:id="rId65"/>
    <sheet name="350351" sheetId="59" r:id="rId66"/>
    <sheet name="352353" sheetId="60" r:id="rId67"/>
    <sheet name="354355" sheetId="61" r:id="rId68"/>
    <sheet name="354355-A" sheetId="93" r:id="rId69"/>
    <sheet name="356" sheetId="62" r:id="rId70"/>
    <sheet name="397" sheetId="82" r:id="rId71"/>
    <sheet name="398" sheetId="83" r:id="rId72"/>
    <sheet name="400" sheetId="84" r:id="rId73"/>
    <sheet name="400a" sheetId="85" r:id="rId74"/>
    <sheet name="401" sheetId="63" r:id="rId75"/>
    <sheet name="402403" sheetId="64" r:id="rId76"/>
    <sheet name="406407" sheetId="65" r:id="rId77"/>
    <sheet name="408409" sheetId="66" r:id="rId78"/>
    <sheet name="410411" sheetId="67" r:id="rId79"/>
    <sheet name="414416" sheetId="87" r:id="rId80"/>
    <sheet name="419420" sheetId="88" r:id="rId81"/>
    <sheet name="422423" sheetId="68" r:id="rId82"/>
    <sheet name="424425" sheetId="69" r:id="rId83"/>
    <sheet name="426427" sheetId="70" r:id="rId84"/>
    <sheet name="429" sheetId="71" r:id="rId85"/>
    <sheet name="430" sheetId="86" r:id="rId86"/>
    <sheet name="450" sheetId="74" r:id="rId87"/>
    <sheet name="BOOK" sheetId="75" r:id="rId88"/>
  </sheets>
  <externalReferences>
    <externalReference r:id="rId89"/>
    <externalReference r:id="rId90"/>
    <externalReference r:id="rId91"/>
    <externalReference r:id="rId92"/>
    <externalReference r:id="rId93"/>
    <externalReference r:id="rId94"/>
  </externalReferences>
  <definedNames>
    <definedName name="_101">'101'!$A$1</definedName>
    <definedName name="_101PM">'101'!$B$66:$B$74</definedName>
    <definedName name="_102">'102'!$A$1</definedName>
    <definedName name="_102PM">'102'!$B$59:$B$67</definedName>
    <definedName name="_103">'103'!$A$1</definedName>
    <definedName name="_103PM">'103'!$B$65:$B$75</definedName>
    <definedName name="_104105" localSheetId="10">'104 A B'!#REF!</definedName>
    <definedName name="_104105" localSheetId="45">#REF!</definedName>
    <definedName name="_104105">'104105'!$A$1</definedName>
    <definedName name="_104105A" localSheetId="10">'104 A B'!#REF!</definedName>
    <definedName name="_104105A" localSheetId="45">#REF!</definedName>
    <definedName name="_104105A">#REF!</definedName>
    <definedName name="_104105PM" localSheetId="10">'104 A B'!$B$7:$B$16</definedName>
    <definedName name="_104105PM" localSheetId="45">#REF!</definedName>
    <definedName name="_104105PM">'104105'!$B$64:$B$74</definedName>
    <definedName name="_106107">'106107'!$A$1</definedName>
    <definedName name="_106107PM">'106107'!$B$116:$B$118</definedName>
    <definedName name="_108109">'108109'!$E$9</definedName>
    <definedName name="_108109PM">'108109'!$B$119:$B$127</definedName>
    <definedName name="_110113">'110113'!$A$1</definedName>
    <definedName name="_110113PM">'110113'!$B$261:$B$269</definedName>
    <definedName name="_114117" localSheetId="15">'114117-A'!$A$1</definedName>
    <definedName name="_114117">'114117'!$A$1</definedName>
    <definedName name="_114117PM" localSheetId="15">'114117-A'!$B$129:$B$143</definedName>
    <definedName name="_114117PM">'114117'!$B$129:$B$143</definedName>
    <definedName name="_118119">'118119'!$A$1</definedName>
    <definedName name="_118119PM">'118119'!$B$133:$B$141</definedName>
    <definedName name="_120121">'120121'!$A$1</definedName>
    <definedName name="_120121PM">'120121'!$B$134:$B$142</definedName>
    <definedName name="_122123">'122123'!$A$1</definedName>
    <definedName name="_122123PM">'122123'!$B$144:$B$152</definedName>
    <definedName name="_200201" localSheetId="21">'200201-A'!$A$1</definedName>
    <definedName name="_200201">'200201'!$A$1</definedName>
    <definedName name="_200201PM" localSheetId="21">'200201-A'!$B$66:$B$74</definedName>
    <definedName name="_200201PM">'200201'!$B$66:$B$74</definedName>
    <definedName name="_202203">'202203'!$A$1</definedName>
    <definedName name="_202203PM">'202203'!$B$65:$B$73</definedName>
    <definedName name="_204207">'204207'!$A$1</definedName>
    <definedName name="_204207PM">'204207'!$B$153:$B$167</definedName>
    <definedName name="_213">'213'!$A$1</definedName>
    <definedName name="_213PM">'213'!$B$69:$B$77</definedName>
    <definedName name="_214">'214'!$A$1</definedName>
    <definedName name="_214PM">'214'!$B$71:$B$79</definedName>
    <definedName name="_216">'216'!$A$1</definedName>
    <definedName name="_216PM" localSheetId="10">'[1]216'!#REF!</definedName>
    <definedName name="_216PM" localSheetId="15">'216'!#REF!</definedName>
    <definedName name="_216PM" localSheetId="21">'216'!#REF!</definedName>
    <definedName name="_216PM" localSheetId="45">'[2]216'!#REF!</definedName>
    <definedName name="_216PM" localSheetId="68">'216'!#REF!</definedName>
    <definedName name="_216PM">'216'!#REF!</definedName>
    <definedName name="_217">'217'!$A$1</definedName>
    <definedName name="_217PM">'217'!$B$77:$B$85</definedName>
    <definedName name="_218">'218'!$A$1</definedName>
    <definedName name="_218PM" localSheetId="10">'[1]218'!#REF!</definedName>
    <definedName name="_218PM" localSheetId="15">'218'!#REF!</definedName>
    <definedName name="_218PM" localSheetId="21">'218'!#REF!</definedName>
    <definedName name="_218PM" localSheetId="45">'[2]218'!#REF!</definedName>
    <definedName name="_218PM" localSheetId="68">'218'!#REF!</definedName>
    <definedName name="_218PM">'218'!#REF!</definedName>
    <definedName name="_219">'219'!$A$1</definedName>
    <definedName name="_219PM" localSheetId="10">'[1]219'!#REF!</definedName>
    <definedName name="_219PM" localSheetId="15">'219'!#REF!</definedName>
    <definedName name="_219PM" localSheetId="21">'219'!#REF!</definedName>
    <definedName name="_219PM" localSheetId="45">'[2]219'!#REF!</definedName>
    <definedName name="_219PM" localSheetId="68">'219'!#REF!</definedName>
    <definedName name="_219PM">'219'!#REF!</definedName>
    <definedName name="_221">'221'!$A$1</definedName>
    <definedName name="_221PM">'221'!$A$66:$B$77</definedName>
    <definedName name="_224225">'224225'!$A$1</definedName>
    <definedName name="_224225PM" localSheetId="10">'[1]224225'!#REF!</definedName>
    <definedName name="_224225PM" localSheetId="15">'224225'!#REF!</definedName>
    <definedName name="_224225PM" localSheetId="21">'224225'!#REF!</definedName>
    <definedName name="_224225PM" localSheetId="45">'[2]224225'!#REF!</definedName>
    <definedName name="_224225PM" localSheetId="68">'224225'!#REF!</definedName>
    <definedName name="_224225PM">'224225'!#REF!</definedName>
    <definedName name="_227">'227'!$A$1</definedName>
    <definedName name="_227PM">'227'!$B$72:$B$80</definedName>
    <definedName name="_228229">'228229'!$A$1</definedName>
    <definedName name="_228229PM">'228229'!$B$72:$B$82</definedName>
    <definedName name="_230">'230'!$A$1</definedName>
    <definedName name="_230PM">'230'!$B$74:$B$82</definedName>
    <definedName name="_232">'232'!$A$1</definedName>
    <definedName name="_232PM" localSheetId="10">'[1]232'!#REF!</definedName>
    <definedName name="_232PM" localSheetId="15">'232'!#REF!</definedName>
    <definedName name="_232PM" localSheetId="21">'232'!#REF!</definedName>
    <definedName name="_232PM" localSheetId="45">'[2]232'!#REF!</definedName>
    <definedName name="_232PM" localSheetId="68">'232'!#REF!</definedName>
    <definedName name="_232PM">'232'!#REF!</definedName>
    <definedName name="_233">'233'!$A$1</definedName>
    <definedName name="_233PM" localSheetId="10">'[1]233'!#REF!</definedName>
    <definedName name="_233PM" localSheetId="15">'233'!#REF!</definedName>
    <definedName name="_233PM" localSheetId="21">'233'!#REF!</definedName>
    <definedName name="_233PM" localSheetId="45">'[2]233'!#REF!</definedName>
    <definedName name="_233PM" localSheetId="68">'233'!#REF!</definedName>
    <definedName name="_233PM">'233'!#REF!</definedName>
    <definedName name="_234">'234'!$A$1</definedName>
    <definedName name="_234PM" localSheetId="10">'[1]234'!#REF!</definedName>
    <definedName name="_234PM" localSheetId="15">'234'!#REF!</definedName>
    <definedName name="_234PM" localSheetId="21">'234'!#REF!</definedName>
    <definedName name="_234PM" localSheetId="45">'[2]234'!#REF!</definedName>
    <definedName name="_234PM" localSheetId="68">'234'!#REF!</definedName>
    <definedName name="_234PM">'234'!#REF!</definedName>
    <definedName name="_250251">'250251'!$A$1</definedName>
    <definedName name="_250251PM" localSheetId="10">'[1]250251'!#REF!</definedName>
    <definedName name="_250251PM" localSheetId="15">'250251'!#REF!</definedName>
    <definedName name="_250251PM" localSheetId="21">'250251'!#REF!</definedName>
    <definedName name="_250251PM" localSheetId="45">'[2]250251'!#REF!</definedName>
    <definedName name="_250251PM" localSheetId="68">'250251'!#REF!</definedName>
    <definedName name="_250251PM">'250251'!#REF!</definedName>
    <definedName name="_252" localSheetId="15">#REF!</definedName>
    <definedName name="_252" localSheetId="21">#REF!</definedName>
    <definedName name="_252" localSheetId="68">#REF!</definedName>
    <definedName name="_252">#REF!</definedName>
    <definedName name="_252PM" localSheetId="10">'[1]252'!#REF!</definedName>
    <definedName name="_252PM" localSheetId="15">#REF!</definedName>
    <definedName name="_252PM" localSheetId="21">#REF!</definedName>
    <definedName name="_252PM" localSheetId="45">'[2]252'!#REF!</definedName>
    <definedName name="_252PM" localSheetId="68">#REF!</definedName>
    <definedName name="_252PM">#REF!</definedName>
    <definedName name="_253">'253'!$A$1</definedName>
    <definedName name="_253PM">'253'!$C$80:$C$88</definedName>
    <definedName name="_254">'254'!$A$1</definedName>
    <definedName name="_254PM" localSheetId="10">'[1]254'!#REF!</definedName>
    <definedName name="_254PM" localSheetId="15">'254'!#REF!</definedName>
    <definedName name="_254PM" localSheetId="21">'254'!#REF!</definedName>
    <definedName name="_254PM" localSheetId="45">'[2]254'!#REF!</definedName>
    <definedName name="_254PM" localSheetId="68">'254'!#REF!</definedName>
    <definedName name="_254PM">'254'!#REF!</definedName>
    <definedName name="_256257">'256257'!$A$1</definedName>
    <definedName name="_256257PM" localSheetId="10">'[1]256257'!#REF!</definedName>
    <definedName name="_256257PM" localSheetId="15">'256257'!#REF!</definedName>
    <definedName name="_256257PM" localSheetId="21">'256257'!#REF!</definedName>
    <definedName name="_256257PM" localSheetId="45">'[2]256257'!#REF!</definedName>
    <definedName name="_256257PM" localSheetId="68">'256257'!#REF!</definedName>
    <definedName name="_256257PM">'256257'!#REF!</definedName>
    <definedName name="_261">'261'!$A$1</definedName>
    <definedName name="_261PM" localSheetId="10">'[1]261'!#REF!</definedName>
    <definedName name="_261PM" localSheetId="15">'261'!#REF!</definedName>
    <definedName name="_261PM" localSheetId="21">'261'!#REF!</definedName>
    <definedName name="_261PM" localSheetId="45">'[2]261'!#REF!</definedName>
    <definedName name="_261PM" localSheetId="68">'261'!#REF!</definedName>
    <definedName name="_261PM">'261'!#REF!</definedName>
    <definedName name="_262263">'262263'!$A$1</definedName>
    <definedName name="_262263PM" localSheetId="45">'262263BC'!$B$9:$B$19</definedName>
    <definedName name="_262263PM">'262263'!$B$133:$B$143</definedName>
    <definedName name="_266267">'262263'!$A$1</definedName>
    <definedName name="_266267PM" localSheetId="10">'[1]266267'!#REF!</definedName>
    <definedName name="_266267PM" localSheetId="15">'266267'!#REF!</definedName>
    <definedName name="_266267PM" localSheetId="21">'266267'!#REF!</definedName>
    <definedName name="_266267PM" localSheetId="45">'[2]266267'!#REF!</definedName>
    <definedName name="_266267PM" localSheetId="68">'266267'!#REF!</definedName>
    <definedName name="_266267PM">'266267'!#REF!</definedName>
    <definedName name="_269">'269'!$A$1</definedName>
    <definedName name="_269PM" localSheetId="10">'[1]269'!#REF!</definedName>
    <definedName name="_269PM" localSheetId="15">'269'!#REF!</definedName>
    <definedName name="_269PM" localSheetId="21">'269'!#REF!</definedName>
    <definedName name="_269PM" localSheetId="45">'[2]269'!#REF!</definedName>
    <definedName name="_269PM" localSheetId="68">'269'!#REF!</definedName>
    <definedName name="_269PM">'269'!#REF!</definedName>
    <definedName name="_272273">'272273'!$A$1</definedName>
    <definedName name="_272273PM" localSheetId="10">'[1]272273'!#REF!</definedName>
    <definedName name="_272273PM" localSheetId="15">'272273'!#REF!</definedName>
    <definedName name="_272273PM" localSheetId="21">'272273'!#REF!</definedName>
    <definedName name="_272273PM" localSheetId="45">'[2]272273'!#REF!</definedName>
    <definedName name="_272273PM" localSheetId="68">'272273'!#REF!</definedName>
    <definedName name="_272273PM">'272273'!#REF!</definedName>
    <definedName name="_274275">'274275'!$A$1</definedName>
    <definedName name="_274275PM" localSheetId="10">'[1]274275'!#REF!</definedName>
    <definedName name="_274275PM" localSheetId="15">'274275'!#REF!</definedName>
    <definedName name="_274275PM" localSheetId="21">'274275'!#REF!</definedName>
    <definedName name="_274275PM" localSheetId="45">'[2]274275'!#REF!</definedName>
    <definedName name="_274275PM" localSheetId="68">'274275'!#REF!</definedName>
    <definedName name="_274275PM">'274275'!#REF!</definedName>
    <definedName name="_276277">'276277'!$A$1</definedName>
    <definedName name="_276277PM" localSheetId="10">'[1]276277'!#REF!</definedName>
    <definedName name="_276277PM" localSheetId="15">'276277'!#REF!</definedName>
    <definedName name="_276277PM" localSheetId="21">'276277'!#REF!</definedName>
    <definedName name="_276277PM" localSheetId="45">'[2]276277'!#REF!</definedName>
    <definedName name="_276277PM" localSheetId="68">'276277'!#REF!</definedName>
    <definedName name="_276277PM">'276277'!#REF!</definedName>
    <definedName name="_278">'278'!$A$1</definedName>
    <definedName name="_278PM" localSheetId="10">'[1]278'!#REF!</definedName>
    <definedName name="_278PM" localSheetId="15">'278'!#REF!</definedName>
    <definedName name="_278PM" localSheetId="21">'278'!#REF!</definedName>
    <definedName name="_278PM" localSheetId="45">'[2]278'!#REF!</definedName>
    <definedName name="_278PM" localSheetId="68">'278'!#REF!</definedName>
    <definedName name="_278PM">'278'!#REF!</definedName>
    <definedName name="_300301">'300301'!$A$1</definedName>
    <definedName name="_300301PM">'300301'!$B$70:$B$80</definedName>
    <definedName name="_304">'304'!$A$1</definedName>
    <definedName name="_304PM">'304'!$B$72:$B$80</definedName>
    <definedName name="_310311">'310311'!$A$1</definedName>
    <definedName name="_310311PM">'310311'!$B$62:$B$72</definedName>
    <definedName name="_320323">'320323'!$A$1</definedName>
    <definedName name="_320323PM">'320323'!$C$68:$C$79</definedName>
    <definedName name="_326327">'326327'!$A$1</definedName>
    <definedName name="_326327PM">'326327'!$B$59:$B$69</definedName>
    <definedName name="_328330">'328330'!$A$1</definedName>
    <definedName name="_328330PM">'328330'!$B$65:$B$75</definedName>
    <definedName name="_332">'332'!$A$1</definedName>
    <definedName name="_332PM">'332'!$B$64:$B$74</definedName>
    <definedName name="_335">'335'!$A$1</definedName>
    <definedName name="_335PM">'335'!$C$70:$C$80</definedName>
    <definedName name="_336">'336'!$A$1</definedName>
    <definedName name="_336PM">'336'!$C$68:$C$76</definedName>
    <definedName name="_337">'337'!$A$1</definedName>
    <definedName name="_337PM">'337'!$B$57:$B$65</definedName>
    <definedName name="_340">'340'!$A$1</definedName>
    <definedName name="_340PM">'340'!$B$71:$B$81</definedName>
    <definedName name="_350351">'350351'!$A$1</definedName>
    <definedName name="_350351PM">'350351'!$B$71:$B$79</definedName>
    <definedName name="_352353">'352353'!$A$1</definedName>
    <definedName name="_352353PM">'352353'!$B$74:$B$86</definedName>
    <definedName name="_354355" localSheetId="68">'354355-A'!$A$1</definedName>
    <definedName name="_354355">'354355'!$A$1</definedName>
    <definedName name="_354355PM" localSheetId="68">'354355-A'!$B$134:$B$142</definedName>
    <definedName name="_354355PM">'354355'!$B$134:$B$142</definedName>
    <definedName name="_356">'356'!$A$1</definedName>
    <definedName name="_356PM">'356'!$B$69:$B$79</definedName>
    <definedName name="_401">'401'!$A$1</definedName>
    <definedName name="_401PM">'401'!$B$76:$B$84</definedName>
    <definedName name="_402403">'402403'!$A$1</definedName>
    <definedName name="_402403PM">'402403'!$B$78:$B$88</definedName>
    <definedName name="_406407">'406407'!$A$1</definedName>
    <definedName name="_406407PM">'406407'!$B$76:$B$86</definedName>
    <definedName name="_408409">'408409'!$B$2</definedName>
    <definedName name="_408409PM">'408409'!$B$69:$B$79</definedName>
    <definedName name="_410411">'410411'!$A$1</definedName>
    <definedName name="_410411PM">'410411'!$B$75:$B$89</definedName>
    <definedName name="_422423">'422423'!$A$1</definedName>
    <definedName name="_422423PM">'422423'!$B$71:$B$85</definedName>
    <definedName name="_424425">'424425'!$A$1</definedName>
    <definedName name="_424425PM">'424425'!$B$70:$B$80</definedName>
    <definedName name="_426427">'426427'!$A$1</definedName>
    <definedName name="_426427PM">'426427'!$B$67:$B$77</definedName>
    <definedName name="_429">'429'!$A$1</definedName>
    <definedName name="_429PM">'429'!$B$70:$B$78</definedName>
    <definedName name="_430" localSheetId="15">#REF!</definedName>
    <definedName name="_430" localSheetId="21">#REF!</definedName>
    <definedName name="_430" localSheetId="68">#REF!</definedName>
    <definedName name="_430">#REF!</definedName>
    <definedName name="_430PM" localSheetId="15">#REF!</definedName>
    <definedName name="_430PM" localSheetId="21">#REF!</definedName>
    <definedName name="_430PM" localSheetId="68">#REF!</definedName>
    <definedName name="_430PM">#REF!</definedName>
    <definedName name="_431" localSheetId="15">#REF!</definedName>
    <definedName name="_431" localSheetId="21">#REF!</definedName>
    <definedName name="_431" localSheetId="68">#REF!</definedName>
    <definedName name="_431">#REF!</definedName>
    <definedName name="_431PM" localSheetId="15">#REF!</definedName>
    <definedName name="_431PM" localSheetId="21">#REF!</definedName>
    <definedName name="_431PM" localSheetId="68">#REF!</definedName>
    <definedName name="_431PM">#REF!</definedName>
    <definedName name="_450">'450'!$A$1</definedName>
    <definedName name="_450PM" localSheetId="10">'[1]450'!#REF!</definedName>
    <definedName name="_450PM" localSheetId="15">'450'!#REF!</definedName>
    <definedName name="_450PM" localSheetId="21">'450'!#REF!</definedName>
    <definedName name="_450PM" localSheetId="45">'[2]450'!#REF!</definedName>
    <definedName name="_450PM" localSheetId="68">'450'!#REF!</definedName>
    <definedName name="_450PM">'450'!#REF!</definedName>
    <definedName name="_PG1" localSheetId="10">#REF!</definedName>
    <definedName name="_PG1">#REF!</definedName>
    <definedName name="_PG2" localSheetId="10">#REF!</definedName>
    <definedName name="_PG2">#REF!</definedName>
    <definedName name="_PG3" localSheetId="10">#REF!</definedName>
    <definedName name="_PG3">#REF!</definedName>
    <definedName name="_PG5" localSheetId="10">#REF!</definedName>
    <definedName name="_PG5">#REF!</definedName>
    <definedName name="Account" localSheetId="10">#REF!</definedName>
    <definedName name="Account">#REF!</definedName>
    <definedName name="BOOK">BOOK!$A$1</definedName>
    <definedName name="COVER">Cover!$A$1</definedName>
    <definedName name="COVERPM">Cover!$B$53:$B$60</definedName>
    <definedName name="DATA_SHEET">'Data Sheet'!$A$1</definedName>
    <definedName name="DCPDCP" localSheetId="10">#REF!</definedName>
    <definedName name="DCPDCP">#REF!</definedName>
    <definedName name="DEFCOMP" localSheetId="10">#REF!</definedName>
    <definedName name="DEFCOMP">#REF!</definedName>
    <definedName name="GENINST">Table!$A$1</definedName>
    <definedName name="GENINSTPM">'Gen Inst'!$C$60:$C$68</definedName>
    <definedName name="new" localSheetId="10">#REF!</definedName>
    <definedName name="new">#REF!</definedName>
    <definedName name="NvsEndTime">38336.6943634259</definedName>
    <definedName name="_xlnm.Print_Area" localSheetId="7">'102'!$A$1:$H$51</definedName>
    <definedName name="_xlnm.Print_Area" localSheetId="10">'104 A B'!$A$1:$P$70</definedName>
    <definedName name="_xlnm.Print_Area" localSheetId="11">'106107'!$A$1:$F$115</definedName>
    <definedName name="_xlnm.Print_Area" localSheetId="12">'108109'!$A$1:$H$104</definedName>
    <definedName name="_xlnm.Print_Area" localSheetId="17">'120121'!$A$1:$E$128</definedName>
    <definedName name="_xlnm.Print_Area" localSheetId="18">'122123'!$A$1:$H$65</definedName>
    <definedName name="_xlnm.Print_Area" localSheetId="19">'122a122b'!$A$1:$L$61</definedName>
    <definedName name="_xlnm.Print_Area" localSheetId="25">'214'!$A$1:$E$64</definedName>
    <definedName name="_xlnm.Print_Area" localSheetId="26">'216'!$A$1:$G$60</definedName>
    <definedName name="_xlnm.Print_Area" localSheetId="27">'217'!$A$1:$F$70</definedName>
    <definedName name="_xlnm.Print_Area" localSheetId="28">'218'!$A$1:$G$71</definedName>
    <definedName name="_xlnm.Print_Area" localSheetId="29">'219'!$A$1:$H$58</definedName>
    <definedName name="_xlnm.Print_Area" localSheetId="30">'221'!$A$1:$G$130</definedName>
    <definedName name="_xlnm.Print_Area" localSheetId="31">'224225'!$A$1:$M$64</definedName>
    <definedName name="_xlnm.Print_Area" localSheetId="32">'227'!$A$1:$F$63</definedName>
    <definedName name="_xlnm.Print_Area" localSheetId="33">'228229'!$A$1:$O$135</definedName>
    <definedName name="_xlnm.Print_Area" localSheetId="34">'230'!$A$1:$G$66</definedName>
    <definedName name="_xlnm.Print_Area" localSheetId="36">'232'!$A$1:$F$66</definedName>
    <definedName name="_xlnm.Print_Area" localSheetId="37">'233'!$A$1:$G$66</definedName>
    <definedName name="_xlnm.Print_Area" localSheetId="38">'234'!$A$1:$F$64</definedName>
    <definedName name="_xlnm.Print_Area" localSheetId="39">'250251'!$A$1:$M$65</definedName>
    <definedName name="_xlnm.Print_Area" localSheetId="41">'254'!$A$1:$E$60</definedName>
    <definedName name="_xlnm.Print_Area" localSheetId="45">'262263BC'!$A$1:$Q$152</definedName>
    <definedName name="_xlnm.Print_Area" localSheetId="51">'278'!$A$1:$G$64</definedName>
    <definedName name="_xlnm.Print_Area" localSheetId="52">'300301'!$A$1:$J$76</definedName>
    <definedName name="_xlnm.Print_Area" localSheetId="57">'326327'!$A$1:$Q$58</definedName>
    <definedName name="_xlnm.Print_Area" localSheetId="58">'328330'!$A$1:$S$61</definedName>
    <definedName name="_xlnm.Print_Area" localSheetId="60">'332'!$A$1:$I$63</definedName>
    <definedName name="_xlnm.Print_Area" localSheetId="61">'335'!$A$1:$F$64</definedName>
    <definedName name="_xlnm.Print_Area" localSheetId="62">'336'!$A$1:$H$60</definedName>
    <definedName name="_xlnm.Print_Area" localSheetId="64">'340'!$A$1:$E$192</definedName>
    <definedName name="_xlnm.Print_Area" localSheetId="66">'352353'!$A$1:$L$66</definedName>
    <definedName name="_xlnm.Print_Area" localSheetId="67">'354355'!$A$1:$F$128</definedName>
    <definedName name="_xlnm.Print_Area" localSheetId="68">'354355-A'!$A$1:$F$128</definedName>
    <definedName name="_xlnm.Print_Area" localSheetId="70">'397'!$A$1:$F$67</definedName>
    <definedName name="_xlnm.Print_Area" localSheetId="79">'414416'!$A$1:$U$64</definedName>
    <definedName name="_xlnm.Print_Area" localSheetId="86">'450'!$A$1:$G$67</definedName>
    <definedName name="_xlnm.Print_Area" localSheetId="87">BOOK!$A$1:$G$645</definedName>
    <definedName name="_xlnm.Print_Area" localSheetId="1">'Data Sheet'!$A$1:$G$70</definedName>
    <definedName name="_xlnm.Print_Area" localSheetId="0">README!$A$1:$F$55</definedName>
    <definedName name="_xlnm.Print_Area" localSheetId="5">Table!$A$1:$E$181</definedName>
    <definedName name="PRINTALLPM">'Data Sheet'!$A$73:$A$145</definedName>
    <definedName name="README">README!$A$2</definedName>
    <definedName name="TABLE">Table!$A$1</definedName>
    <definedName name="TABLEPM">Table!$B$188:$B$196</definedName>
    <definedName name="TOPHAT" localSheetId="10">#REF!</definedName>
    <definedName name="TOPHAT">#REF!</definedName>
    <definedName name="TOPHAT1995" localSheetId="10">#REF!</definedName>
    <definedName name="TOPHAT1995">#REF!</definedName>
    <definedName name="TransNY" localSheetId="10">'[3]Trans NY'!$A$1:$I$98</definedName>
    <definedName name="TransNY">'[4]Trans NY'!$A$1:$I$98</definedName>
  </definedNames>
  <calcPr calcId="152511"/>
</workbook>
</file>

<file path=xl/calcChain.xml><?xml version="1.0" encoding="utf-8"?>
<calcChain xmlns="http://schemas.openxmlformats.org/spreadsheetml/2006/main">
  <c r="F126" i="46" l="1"/>
  <c r="E128" i="6"/>
  <c r="D128" i="6"/>
  <c r="B127" i="6"/>
  <c r="B63" i="6"/>
  <c r="E64" i="6"/>
  <c r="D64" i="6"/>
  <c r="B195" i="13"/>
  <c r="H196" i="13"/>
  <c r="G196" i="13"/>
  <c r="E28" i="29" l="1"/>
  <c r="L159" i="46" l="1"/>
  <c r="M145" i="46" l="1"/>
  <c r="M123" i="46"/>
  <c r="M134" i="46"/>
  <c r="M135" i="46"/>
  <c r="M136" i="46"/>
  <c r="M100" i="46"/>
  <c r="M92" i="46"/>
  <c r="M87" i="46"/>
  <c r="M102" i="46"/>
  <c r="M101" i="46"/>
  <c r="M99" i="46"/>
  <c r="M95" i="46"/>
  <c r="M94" i="46"/>
  <c r="M93" i="46"/>
  <c r="M91" i="46"/>
  <c r="M90" i="46"/>
  <c r="M89" i="46"/>
  <c r="M88" i="46"/>
  <c r="M86" i="46"/>
  <c r="M85" i="46"/>
  <c r="M84" i="46"/>
  <c r="M83" i="46"/>
  <c r="M82" i="46"/>
  <c r="M81" i="46"/>
  <c r="L162" i="46"/>
  <c r="J162" i="46"/>
  <c r="H162" i="46"/>
  <c r="G162" i="46"/>
  <c r="F162" i="46"/>
  <c r="F25" i="46" s="1"/>
  <c r="E162" i="46"/>
  <c r="E25" i="46" s="1"/>
  <c r="M159" i="46"/>
  <c r="D162" i="46"/>
  <c r="D25" i="46" s="1"/>
  <c r="C32" i="47"/>
  <c r="M25" i="46" l="1"/>
  <c r="M162" i="46"/>
  <c r="F32" i="47"/>
  <c r="E32" i="47"/>
  <c r="F44" i="17" l="1"/>
  <c r="E23" i="95" l="1"/>
  <c r="P81" i="95"/>
  <c r="F81" i="95"/>
  <c r="N81" i="95"/>
  <c r="E81" i="95"/>
  <c r="P2" i="95"/>
  <c r="N2" i="95"/>
  <c r="F2" i="95"/>
  <c r="E2" i="95"/>
  <c r="D100" i="95"/>
  <c r="C22" i="95"/>
  <c r="M40" i="41" l="1"/>
  <c r="C127" i="95"/>
  <c r="C117" i="95"/>
  <c r="J51" i="95"/>
  <c r="J22" i="95"/>
  <c r="J151" i="95"/>
  <c r="B144" i="95"/>
  <c r="P143" i="95"/>
  <c r="O143" i="95"/>
  <c r="N143" i="95"/>
  <c r="M143" i="95"/>
  <c r="L143" i="95"/>
  <c r="K143" i="95"/>
  <c r="J143" i="95"/>
  <c r="H143" i="95"/>
  <c r="E143" i="95"/>
  <c r="B143" i="95"/>
  <c r="C137" i="95"/>
  <c r="C136" i="95"/>
  <c r="C135" i="95"/>
  <c r="C134" i="95"/>
  <c r="C133" i="95"/>
  <c r="C132" i="95"/>
  <c r="C131" i="95"/>
  <c r="F143" i="95"/>
  <c r="D143" i="95"/>
  <c r="C129" i="95"/>
  <c r="C128" i="95"/>
  <c r="B126" i="95"/>
  <c r="P125" i="95"/>
  <c r="O125" i="95"/>
  <c r="N125" i="95"/>
  <c r="M125" i="95"/>
  <c r="L125" i="95"/>
  <c r="K125" i="95"/>
  <c r="J125" i="95"/>
  <c r="H125" i="95"/>
  <c r="F125" i="95"/>
  <c r="F97" i="41" s="1"/>
  <c r="E125" i="95"/>
  <c r="C97" i="41" s="1"/>
  <c r="D125" i="95"/>
  <c r="K40" i="41" s="1"/>
  <c r="B125" i="95"/>
  <c r="C123" i="95"/>
  <c r="C122" i="95"/>
  <c r="C121" i="95"/>
  <c r="C120" i="95"/>
  <c r="C119" i="95"/>
  <c r="C118" i="95"/>
  <c r="C116" i="95"/>
  <c r="C115" i="95"/>
  <c r="C114" i="95"/>
  <c r="C113" i="95"/>
  <c r="C112" i="95"/>
  <c r="C111" i="95"/>
  <c r="C110" i="95"/>
  <c r="B109" i="95"/>
  <c r="P108" i="95"/>
  <c r="O108" i="95"/>
  <c r="N108" i="95"/>
  <c r="M108" i="95"/>
  <c r="L108" i="95"/>
  <c r="K108" i="95"/>
  <c r="J108" i="95"/>
  <c r="H108" i="95"/>
  <c r="F108" i="95"/>
  <c r="F82" i="41" s="1"/>
  <c r="E108" i="95"/>
  <c r="C82" i="41" s="1"/>
  <c r="D108" i="95"/>
  <c r="K25" i="41" s="1"/>
  <c r="B108" i="95"/>
  <c r="C106" i="95"/>
  <c r="C104" i="95"/>
  <c r="C103" i="95"/>
  <c r="C102" i="95"/>
  <c r="C101" i="95"/>
  <c r="C100" i="95"/>
  <c r="J81" i="95"/>
  <c r="A81" i="95"/>
  <c r="J74" i="95"/>
  <c r="P66" i="95"/>
  <c r="N66" i="95"/>
  <c r="M66" i="95"/>
  <c r="L66" i="95"/>
  <c r="H66" i="95"/>
  <c r="F66" i="95"/>
  <c r="E66" i="95"/>
  <c r="D66" i="95"/>
  <c r="C66" i="95"/>
  <c r="J65" i="95"/>
  <c r="J64" i="95"/>
  <c r="J63" i="95"/>
  <c r="J62" i="95"/>
  <c r="J61" i="95"/>
  <c r="J60" i="95"/>
  <c r="G59" i="95"/>
  <c r="J59" i="95" s="1"/>
  <c r="J58" i="95"/>
  <c r="J57" i="95"/>
  <c r="J56" i="95"/>
  <c r="J55" i="95"/>
  <c r="K54" i="95"/>
  <c r="K66" i="95" s="1"/>
  <c r="J53" i="95"/>
  <c r="J52" i="95"/>
  <c r="J49" i="95"/>
  <c r="J48" i="95"/>
  <c r="P46" i="95"/>
  <c r="N46" i="95"/>
  <c r="L40" i="41" s="1"/>
  <c r="M46" i="95"/>
  <c r="L46" i="95"/>
  <c r="J40" i="41" s="1"/>
  <c r="H46" i="95"/>
  <c r="G40" i="41" s="1"/>
  <c r="G46" i="95"/>
  <c r="F46" i="95"/>
  <c r="F40" i="41" s="1"/>
  <c r="E46" i="95"/>
  <c r="E40" i="41" s="1"/>
  <c r="D46" i="95"/>
  <c r="D40" i="41" s="1"/>
  <c r="C46" i="95"/>
  <c r="C40" i="41" s="1"/>
  <c r="J45" i="95"/>
  <c r="J44" i="95"/>
  <c r="J43" i="95"/>
  <c r="J42" i="95"/>
  <c r="K41" i="95"/>
  <c r="K46" i="95" s="1"/>
  <c r="I40" i="41" s="1"/>
  <c r="J40" i="95"/>
  <c r="J39" i="95"/>
  <c r="J38" i="95"/>
  <c r="J37" i="95"/>
  <c r="J36" i="95"/>
  <c r="J34" i="95"/>
  <c r="J33" i="95"/>
  <c r="J32" i="95"/>
  <c r="J31" i="95"/>
  <c r="P29" i="95"/>
  <c r="N29" i="95"/>
  <c r="M29" i="95"/>
  <c r="M72" i="95" s="1"/>
  <c r="L29" i="95"/>
  <c r="L72" i="95" s="1"/>
  <c r="K29" i="95"/>
  <c r="H29" i="95"/>
  <c r="G25" i="41" s="1"/>
  <c r="F29" i="95"/>
  <c r="F25" i="41" s="1"/>
  <c r="E29" i="95"/>
  <c r="E25" i="41" s="1"/>
  <c r="D29" i="95"/>
  <c r="D25" i="41" s="1"/>
  <c r="C29" i="95"/>
  <c r="C25" i="41" s="1"/>
  <c r="J28" i="95"/>
  <c r="J27" i="95"/>
  <c r="J26" i="95"/>
  <c r="J25" i="95"/>
  <c r="J24" i="95"/>
  <c r="G23" i="95"/>
  <c r="G29" i="95" s="1"/>
  <c r="J21" i="95"/>
  <c r="J2" i="95"/>
  <c r="A2" i="95"/>
  <c r="F54" i="40"/>
  <c r="F53" i="40"/>
  <c r="F52" i="40"/>
  <c r="F51" i="40"/>
  <c r="F50" i="40"/>
  <c r="F55" i="40" s="1"/>
  <c r="F170" i="40"/>
  <c r="F160" i="40"/>
  <c r="F41" i="40" s="1"/>
  <c r="F106" i="40"/>
  <c r="F31" i="40" s="1"/>
  <c r="F47" i="40" l="1"/>
  <c r="N72" i="95"/>
  <c r="J23" i="95"/>
  <c r="J29" i="95" s="1"/>
  <c r="H25" i="41" s="1"/>
  <c r="P72" i="95"/>
  <c r="P149" i="95"/>
  <c r="J149" i="95"/>
  <c r="N149" i="95"/>
  <c r="M149" i="95"/>
  <c r="H149" i="95"/>
  <c r="D149" i="95"/>
  <c r="C125" i="95"/>
  <c r="L149" i="95"/>
  <c r="F149" i="95"/>
  <c r="O149" i="95"/>
  <c r="K149" i="95"/>
  <c r="C108" i="95"/>
  <c r="E149" i="95"/>
  <c r="K72" i="95"/>
  <c r="C72" i="95"/>
  <c r="J66" i="95"/>
  <c r="F72" i="95"/>
  <c r="D72" i="95"/>
  <c r="E72" i="95"/>
  <c r="J46" i="95"/>
  <c r="H40" i="41" s="1"/>
  <c r="H72" i="95"/>
  <c r="G66" i="95"/>
  <c r="G72" i="95" s="1"/>
  <c r="C130" i="95"/>
  <c r="C143" i="95" s="1"/>
  <c r="B3" i="78"/>
  <c r="G3" i="78"/>
  <c r="D4" i="78"/>
  <c r="I4" i="78"/>
  <c r="J4" i="78"/>
  <c r="E4" i="78"/>
  <c r="A3" i="78"/>
  <c r="C149" i="95" l="1"/>
  <c r="J72" i="95"/>
  <c r="G16" i="74" l="1"/>
  <c r="G15" i="74"/>
  <c r="G17" i="74" s="1"/>
  <c r="H44" i="10" l="1"/>
  <c r="D80" i="93" l="1"/>
  <c r="E125" i="93"/>
  <c r="D125" i="93"/>
  <c r="F124" i="93"/>
  <c r="F123" i="93"/>
  <c r="F122" i="93"/>
  <c r="F121" i="93"/>
  <c r="F120" i="93"/>
  <c r="F119" i="93"/>
  <c r="F118" i="93"/>
  <c r="F117" i="93"/>
  <c r="F116" i="93"/>
  <c r="F115" i="93"/>
  <c r="F114" i="93"/>
  <c r="F113" i="93"/>
  <c r="F112" i="93"/>
  <c r="F111" i="93"/>
  <c r="F110" i="93"/>
  <c r="F109" i="93"/>
  <c r="F108" i="93"/>
  <c r="F107" i="93"/>
  <c r="F106" i="93"/>
  <c r="F105" i="93"/>
  <c r="E103" i="93"/>
  <c r="D103" i="93"/>
  <c r="F102" i="93"/>
  <c r="F101" i="93"/>
  <c r="F100" i="93"/>
  <c r="E98" i="93"/>
  <c r="D98" i="93"/>
  <c r="F97" i="93"/>
  <c r="F96" i="93"/>
  <c r="F95" i="93"/>
  <c r="F98" i="93" s="1"/>
  <c r="E92" i="93"/>
  <c r="F91" i="93"/>
  <c r="F90" i="93"/>
  <c r="D88" i="93"/>
  <c r="D87" i="93"/>
  <c r="D86" i="93"/>
  <c r="D85" i="93"/>
  <c r="D84" i="93"/>
  <c r="D83" i="93"/>
  <c r="D79" i="93"/>
  <c r="D77" i="93"/>
  <c r="F69" i="93"/>
  <c r="E69" i="93"/>
  <c r="A68" i="93"/>
  <c r="D64" i="93"/>
  <c r="D48" i="93"/>
  <c r="D82" i="93" s="1"/>
  <c r="D41" i="93"/>
  <c r="D34" i="93"/>
  <c r="D42" i="93" s="1"/>
  <c r="D32" i="93"/>
  <c r="D25" i="93"/>
  <c r="F3" i="93"/>
  <c r="E3" i="93"/>
  <c r="A2" i="93"/>
  <c r="F103" i="93" l="1"/>
  <c r="E126" i="93"/>
  <c r="F125" i="93"/>
  <c r="F42" i="93"/>
  <c r="D89" i="93"/>
  <c r="F89" i="93" s="1"/>
  <c r="D55" i="93"/>
  <c r="F92" i="93" l="1"/>
  <c r="F126" i="93" s="1"/>
  <c r="D92" i="93"/>
  <c r="D126" i="93" s="1"/>
  <c r="F36" i="17"/>
  <c r="F35" i="17"/>
  <c r="F34" i="17"/>
  <c r="F37" i="17" l="1"/>
  <c r="F13" i="43"/>
  <c r="C13" i="43"/>
  <c r="E40" i="16" l="1"/>
  <c r="E51" i="16"/>
  <c r="G29" i="43" l="1"/>
  <c r="G27" i="43"/>
  <c r="G25" i="43"/>
  <c r="G23" i="43"/>
  <c r="F15" i="43"/>
  <c r="F19" i="43" l="1"/>
  <c r="G43" i="23" l="1"/>
  <c r="G57" i="23" s="1"/>
  <c r="G39" i="23"/>
  <c r="G56" i="23" s="1"/>
  <c r="D41" i="91"/>
  <c r="D40" i="91"/>
  <c r="J39" i="91"/>
  <c r="I39" i="91"/>
  <c r="H39" i="91"/>
  <c r="G39" i="91"/>
  <c r="F39" i="91"/>
  <c r="E39" i="91"/>
  <c r="D38" i="91"/>
  <c r="D37" i="91"/>
  <c r="J35" i="91"/>
  <c r="I35" i="91"/>
  <c r="H35" i="91"/>
  <c r="G35" i="91"/>
  <c r="F35" i="91"/>
  <c r="E35" i="91"/>
  <c r="D34" i="91"/>
  <c r="D33" i="91"/>
  <c r="D35" i="91" s="1"/>
  <c r="J31" i="91"/>
  <c r="J42" i="91" s="1"/>
  <c r="J22" i="91" s="1"/>
  <c r="I31" i="91"/>
  <c r="I42" i="91" s="1"/>
  <c r="I22" i="91" s="1"/>
  <c r="H31" i="91"/>
  <c r="H42" i="91" s="1"/>
  <c r="H22" i="91" s="1"/>
  <c r="G31" i="91"/>
  <c r="F31" i="91"/>
  <c r="F42" i="91" s="1"/>
  <c r="E31" i="91"/>
  <c r="E42" i="91" s="1"/>
  <c r="E22" i="91" s="1"/>
  <c r="D30" i="91"/>
  <c r="D29" i="91"/>
  <c r="D28" i="91"/>
  <c r="D27" i="91"/>
  <c r="D31" i="91" s="1"/>
  <c r="D20" i="91"/>
  <c r="D19" i="91"/>
  <c r="D18" i="91"/>
  <c r="D17" i="91"/>
  <c r="J16" i="91"/>
  <c r="J21" i="91" s="1"/>
  <c r="I16" i="91"/>
  <c r="I21" i="91" s="1"/>
  <c r="I23" i="91" s="1"/>
  <c r="H16" i="91"/>
  <c r="H21" i="91" s="1"/>
  <c r="G16" i="91"/>
  <c r="G21" i="91" s="1"/>
  <c r="F16" i="91"/>
  <c r="F21" i="91" s="1"/>
  <c r="F23" i="91" s="1"/>
  <c r="E16" i="91"/>
  <c r="E21" i="91" s="1"/>
  <c r="E23" i="91" s="1"/>
  <c r="D15" i="91"/>
  <c r="D14" i="91"/>
  <c r="D13" i="91"/>
  <c r="D12" i="91"/>
  <c r="D11" i="91"/>
  <c r="J3" i="91"/>
  <c r="I3" i="91"/>
  <c r="E3" i="91"/>
  <c r="D3" i="91"/>
  <c r="F2" i="91"/>
  <c r="B2" i="91"/>
  <c r="D42" i="91" l="1"/>
  <c r="D22" i="91" s="1"/>
  <c r="D39" i="91"/>
  <c r="G42" i="91"/>
  <c r="G22" i="91" s="1"/>
  <c r="G23" i="91" s="1"/>
  <c r="D16" i="91"/>
  <c r="D21" i="91" s="1"/>
  <c r="J23" i="91"/>
  <c r="H23" i="91"/>
  <c r="G39" i="13"/>
  <c r="G152" i="13"/>
  <c r="F19" i="33"/>
  <c r="F29" i="33"/>
  <c r="D23" i="91" l="1"/>
  <c r="K42" i="60"/>
  <c r="K46" i="60"/>
  <c r="F49" i="55" l="1"/>
  <c r="F38" i="37"/>
  <c r="E171" i="58"/>
  <c r="F33" i="32"/>
  <c r="E33" i="32"/>
  <c r="C33" i="32"/>
  <c r="E28" i="59"/>
  <c r="I28" i="59" s="1"/>
  <c r="E20" i="59"/>
  <c r="I20" i="59" s="1"/>
  <c r="E38" i="59"/>
  <c r="I38" i="59" s="1"/>
  <c r="E36" i="59"/>
  <c r="I36" i="59" s="1"/>
  <c r="E33" i="59"/>
  <c r="I33" i="59" s="1"/>
  <c r="E31" i="59"/>
  <c r="I31" i="59" s="1"/>
  <c r="E25" i="59"/>
  <c r="I25" i="59" s="1"/>
  <c r="E23" i="59"/>
  <c r="I23" i="59" s="1"/>
  <c r="G32" i="47" l="1"/>
  <c r="G25" i="33"/>
  <c r="G37" i="33"/>
  <c r="G35" i="33"/>
  <c r="G33" i="33"/>
  <c r="G31" i="33"/>
  <c r="G29" i="33"/>
  <c r="G27" i="33"/>
  <c r="G23" i="33"/>
  <c r="G21" i="33"/>
  <c r="G19" i="33"/>
  <c r="G17" i="33"/>
  <c r="G14" i="33"/>
  <c r="E100" i="58" l="1"/>
  <c r="E140" i="58"/>
  <c r="A167" i="58"/>
  <c r="A168" i="58" s="1"/>
  <c r="A169" i="58" s="1"/>
  <c r="A170" i="58" s="1"/>
  <c r="A171" i="58" s="1"/>
  <c r="A172" i="58" s="1"/>
  <c r="A173" i="58" s="1"/>
  <c r="A174" i="58" s="1"/>
  <c r="A175" i="58" s="1"/>
  <c r="A176" i="58" s="1"/>
  <c r="A177" i="58" s="1"/>
  <c r="A178" i="58" s="1"/>
  <c r="A179" i="58" s="1"/>
  <c r="A180" i="58" s="1"/>
  <c r="A181" i="58" s="1"/>
  <c r="A182" i="58" s="1"/>
  <c r="A183" i="58" s="1"/>
  <c r="A184" i="58" s="1"/>
  <c r="A185" i="58" s="1"/>
  <c r="A186" i="58" s="1"/>
  <c r="A187" i="58" s="1"/>
  <c r="A188" i="58" s="1"/>
  <c r="A189" i="58" s="1"/>
  <c r="A190" i="58" s="1"/>
  <c r="E173" i="58"/>
  <c r="E96" i="58"/>
  <c r="AC24" i="14" l="1"/>
  <c r="F41" i="32"/>
  <c r="E41" i="32"/>
  <c r="C41" i="32"/>
  <c r="G23" i="15" l="1"/>
  <c r="AC46" i="90"/>
  <c r="AC21" i="14"/>
  <c r="AC45" i="14"/>
  <c r="F43" i="17" s="1"/>
  <c r="L47" i="90" l="1"/>
  <c r="H45" i="90"/>
  <c r="H44" i="90"/>
  <c r="H43" i="90"/>
  <c r="H42" i="90"/>
  <c r="H41" i="90"/>
  <c r="H40" i="90"/>
  <c r="H39" i="90"/>
  <c r="H38" i="90"/>
  <c r="H37" i="90"/>
  <c r="H36" i="90"/>
  <c r="H35" i="90"/>
  <c r="H34" i="90"/>
  <c r="H33" i="90"/>
  <c r="H32" i="90"/>
  <c r="H30" i="90"/>
  <c r="H29" i="90"/>
  <c r="H28" i="90"/>
  <c r="H27" i="90"/>
  <c r="H26" i="90"/>
  <c r="H25" i="90"/>
  <c r="H23" i="90"/>
  <c r="G40" i="90"/>
  <c r="G39" i="90"/>
  <c r="G38" i="90"/>
  <c r="G37" i="90"/>
  <c r="G36" i="90"/>
  <c r="G30" i="90"/>
  <c r="G29" i="90"/>
  <c r="G28" i="90"/>
  <c r="G27" i="90"/>
  <c r="G26" i="90"/>
  <c r="G25" i="90"/>
  <c r="H45" i="14"/>
  <c r="H44" i="14"/>
  <c r="H43" i="14"/>
  <c r="H42" i="14"/>
  <c r="H41" i="14"/>
  <c r="H40" i="14"/>
  <c r="H39" i="14"/>
  <c r="H38" i="14"/>
  <c r="H37" i="14"/>
  <c r="H36" i="14"/>
  <c r="H35" i="14"/>
  <c r="H34" i="14"/>
  <c r="H33" i="14"/>
  <c r="H32" i="14"/>
  <c r="H30" i="14"/>
  <c r="H29" i="14"/>
  <c r="H28" i="14"/>
  <c r="H27" i="14"/>
  <c r="H26" i="14"/>
  <c r="H25" i="14"/>
  <c r="H23" i="14"/>
  <c r="G45" i="14"/>
  <c r="G44" i="14"/>
  <c r="G43" i="14"/>
  <c r="G42" i="14"/>
  <c r="G41" i="14"/>
  <c r="G40" i="14"/>
  <c r="G39" i="14"/>
  <c r="G38" i="14"/>
  <c r="G37" i="14"/>
  <c r="G36" i="14"/>
  <c r="G35" i="14"/>
  <c r="G34" i="14"/>
  <c r="G33" i="14"/>
  <c r="G30" i="14"/>
  <c r="G29" i="14"/>
  <c r="G28" i="14"/>
  <c r="G27" i="14"/>
  <c r="G26" i="14"/>
  <c r="G25" i="14"/>
  <c r="G23" i="14"/>
  <c r="AD52" i="90"/>
  <c r="AD54" i="90" s="1"/>
  <c r="AC52" i="90"/>
  <c r="AC54" i="90" s="1"/>
  <c r="L49" i="90"/>
  <c r="AD47" i="90"/>
  <c r="V47" i="90"/>
  <c r="V49" i="90" s="1"/>
  <c r="U47" i="90"/>
  <c r="U49" i="90" s="1"/>
  <c r="T47" i="90"/>
  <c r="T49" i="90" s="1"/>
  <c r="S47" i="90"/>
  <c r="S49" i="90" s="1"/>
  <c r="R47" i="90"/>
  <c r="R49" i="90" s="1"/>
  <c r="Q47" i="90"/>
  <c r="Q49" i="90" s="1"/>
  <c r="N47" i="90"/>
  <c r="N49" i="90" s="1"/>
  <c r="M47" i="90"/>
  <c r="M49" i="90" s="1"/>
  <c r="K47" i="90"/>
  <c r="J47" i="90"/>
  <c r="J49" i="90" s="1"/>
  <c r="I47" i="90"/>
  <c r="I49" i="90" s="1"/>
  <c r="AC47" i="90"/>
  <c r="G45" i="90"/>
  <c r="G44" i="90"/>
  <c r="G43" i="90"/>
  <c r="G42" i="90"/>
  <c r="G41" i="90"/>
  <c r="AD36" i="90"/>
  <c r="AC36" i="90"/>
  <c r="G35" i="90"/>
  <c r="G34" i="90"/>
  <c r="G33" i="90"/>
  <c r="G32" i="90"/>
  <c r="AD27" i="90"/>
  <c r="AC27" i="90"/>
  <c r="AD22" i="90"/>
  <c r="AC22" i="90"/>
  <c r="AC37" i="90" s="1"/>
  <c r="AD3" i="90"/>
  <c r="AC3" i="90"/>
  <c r="V3" i="90"/>
  <c r="U3" i="90"/>
  <c r="N3" i="90"/>
  <c r="M3" i="90"/>
  <c r="H3" i="90"/>
  <c r="G3" i="90"/>
  <c r="X2" i="90"/>
  <c r="P2" i="90"/>
  <c r="I2" i="90"/>
  <c r="B2" i="90"/>
  <c r="H206" i="13"/>
  <c r="G190" i="13"/>
  <c r="AD37" i="90" l="1"/>
  <c r="H47" i="90"/>
  <c r="H49" i="90" s="1"/>
  <c r="AD8" i="90" s="1"/>
  <c r="G47" i="90"/>
  <c r="H10" i="13"/>
  <c r="H9" i="13"/>
  <c r="AD48" i="90" l="1"/>
  <c r="AD55" i="90" s="1"/>
  <c r="H45" i="48" l="1"/>
  <c r="C127" i="75" l="1"/>
  <c r="C126" i="75"/>
  <c r="C63" i="75"/>
  <c r="C62" i="75"/>
  <c r="D54" i="48"/>
  <c r="C354" i="75" s="1"/>
  <c r="D45" i="48"/>
  <c r="D58" i="48" s="1"/>
  <c r="C355" i="75" s="1"/>
  <c r="D32" i="48"/>
  <c r="D34" i="48" s="1"/>
  <c r="D36" i="48" s="1"/>
  <c r="D59" i="48" s="1"/>
  <c r="C384" i="75" l="1"/>
  <c r="C383" i="75"/>
  <c r="C382" i="75"/>
  <c r="C380" i="75"/>
  <c r="C378" i="75"/>
  <c r="C377" i="75"/>
  <c r="C376" i="75"/>
  <c r="C375" i="75"/>
  <c r="C369" i="75"/>
  <c r="C368" i="75"/>
  <c r="C367" i="75"/>
  <c r="C365" i="75"/>
  <c r="C363" i="75"/>
  <c r="C362" i="75"/>
  <c r="C361" i="75"/>
  <c r="C360" i="75"/>
  <c r="F54" i="48"/>
  <c r="C370" i="75" s="1"/>
  <c r="F45" i="48"/>
  <c r="C353" i="75"/>
  <c r="C352" i="75"/>
  <c r="C351" i="75"/>
  <c r="C379" i="75" l="1"/>
  <c r="C364" i="75"/>
  <c r="C371" i="75" s="1"/>
  <c r="E43" i="56" l="1"/>
  <c r="D34" i="61" l="1"/>
  <c r="E54" i="48"/>
  <c r="C349" i="75"/>
  <c r="C347" i="75"/>
  <c r="C346" i="75"/>
  <c r="C345" i="75"/>
  <c r="C344" i="75"/>
  <c r="I54" i="48"/>
  <c r="H54" i="48"/>
  <c r="C385" i="75" s="1"/>
  <c r="C386" i="75" s="1"/>
  <c r="G54" i="48"/>
  <c r="I45" i="48"/>
  <c r="I32" i="48"/>
  <c r="I34" i="48" s="1"/>
  <c r="I36" i="48" s="1"/>
  <c r="H32" i="48"/>
  <c r="G32" i="48"/>
  <c r="F32" i="48"/>
  <c r="E32" i="48"/>
  <c r="C254" i="75"/>
  <c r="C253" i="75"/>
  <c r="C252" i="75"/>
  <c r="C247" i="75"/>
  <c r="C246" i="75"/>
  <c r="C245" i="75"/>
  <c r="C244" i="75"/>
  <c r="C243" i="75"/>
  <c r="C238" i="75"/>
  <c r="C237" i="75"/>
  <c r="C232" i="75"/>
  <c r="C233" i="75"/>
  <c r="C231" i="75"/>
  <c r="C223" i="75"/>
  <c r="C224" i="75"/>
  <c r="C225" i="75"/>
  <c r="C226" i="75"/>
  <c r="C227" i="75"/>
  <c r="C222" i="75"/>
  <c r="C221" i="75"/>
  <c r="C220" i="75"/>
  <c r="C199" i="75"/>
  <c r="C190" i="75"/>
  <c r="C176" i="75"/>
  <c r="C167" i="75"/>
  <c r="C147" i="75"/>
  <c r="C148" i="75"/>
  <c r="C146" i="75"/>
  <c r="C101" i="75"/>
  <c r="H65" i="13"/>
  <c r="C41" i="75"/>
  <c r="C40" i="75"/>
  <c r="J123" i="65"/>
  <c r="L123" i="65"/>
  <c r="H123" i="65"/>
  <c r="L109" i="65"/>
  <c r="J109" i="65"/>
  <c r="H109" i="65"/>
  <c r="H38" i="65"/>
  <c r="E109" i="65"/>
  <c r="C109" i="65"/>
  <c r="E123" i="65"/>
  <c r="C123" i="65"/>
  <c r="C38" i="65"/>
  <c r="C149" i="75" l="1"/>
  <c r="C348" i="75"/>
  <c r="C356" i="75" s="1"/>
  <c r="C255" i="75"/>
  <c r="C248" i="75"/>
  <c r="N2" i="53"/>
  <c r="F2" i="53"/>
  <c r="Q25" i="51"/>
  <c r="Q26" i="51" s="1"/>
  <c r="Q18" i="51"/>
  <c r="Q40" i="51"/>
  <c r="E45" i="48"/>
  <c r="E58" i="48" s="1"/>
  <c r="A2" i="28"/>
  <c r="A2" i="25"/>
  <c r="F3" i="25"/>
  <c r="G3" i="25"/>
  <c r="E56" i="25"/>
  <c r="F54" i="25" s="1"/>
  <c r="A73" i="25"/>
  <c r="F73" i="25"/>
  <c r="G73" i="25"/>
  <c r="E134" i="49"/>
  <c r="D134" i="49"/>
  <c r="C134" i="49"/>
  <c r="F134" i="49" s="1"/>
  <c r="G133" i="49"/>
  <c r="F133" i="49"/>
  <c r="G132" i="49"/>
  <c r="F132" i="49"/>
  <c r="G131" i="49"/>
  <c r="F131" i="49"/>
  <c r="G130" i="49"/>
  <c r="F130" i="49"/>
  <c r="G129" i="49"/>
  <c r="F129" i="49"/>
  <c r="G128" i="49"/>
  <c r="F128" i="49"/>
  <c r="G127" i="49"/>
  <c r="F127" i="49"/>
  <c r="G126" i="49"/>
  <c r="F126" i="49"/>
  <c r="G125" i="49"/>
  <c r="F125" i="49"/>
  <c r="G124" i="49"/>
  <c r="F124" i="49"/>
  <c r="G123" i="49"/>
  <c r="F123" i="49"/>
  <c r="G122" i="49"/>
  <c r="F122" i="49"/>
  <c r="G121" i="49"/>
  <c r="F121" i="49"/>
  <c r="A121" i="49"/>
  <c r="A122" i="49" s="1"/>
  <c r="A123" i="49" s="1"/>
  <c r="A124" i="49" s="1"/>
  <c r="A125" i="49" s="1"/>
  <c r="A126" i="49" s="1"/>
  <c r="A127" i="49" s="1"/>
  <c r="A128" i="49" s="1"/>
  <c r="A129" i="49" s="1"/>
  <c r="A130" i="49" s="1"/>
  <c r="A131" i="49" s="1"/>
  <c r="A132" i="49" s="1"/>
  <c r="A133" i="49" s="1"/>
  <c r="A134" i="49" s="1"/>
  <c r="G120" i="49"/>
  <c r="F120" i="49"/>
  <c r="G119" i="49"/>
  <c r="F119" i="49"/>
  <c r="G118" i="49"/>
  <c r="F118" i="49"/>
  <c r="G117" i="49"/>
  <c r="F117" i="49"/>
  <c r="G116" i="49"/>
  <c r="F116" i="49"/>
  <c r="G115" i="49"/>
  <c r="F115" i="49"/>
  <c r="G114" i="49"/>
  <c r="F114" i="49"/>
  <c r="G113" i="49"/>
  <c r="F113" i="49"/>
  <c r="G112" i="49"/>
  <c r="F112" i="49"/>
  <c r="G111" i="49"/>
  <c r="F111" i="49"/>
  <c r="G110" i="49"/>
  <c r="F110" i="49"/>
  <c r="G109" i="49"/>
  <c r="F109" i="49"/>
  <c r="G108" i="49"/>
  <c r="F108" i="49"/>
  <c r="G107" i="49"/>
  <c r="F107" i="49"/>
  <c r="G106" i="49"/>
  <c r="F106" i="49"/>
  <c r="G105" i="49"/>
  <c r="F105" i="49"/>
  <c r="G104" i="49"/>
  <c r="F104" i="49"/>
  <c r="G103" i="49"/>
  <c r="F103" i="49"/>
  <c r="G102" i="49"/>
  <c r="F102" i="49"/>
  <c r="G101" i="49"/>
  <c r="F101" i="49"/>
  <c r="G100" i="49"/>
  <c r="F100" i="49"/>
  <c r="G99" i="49"/>
  <c r="F99" i="49"/>
  <c r="G98" i="49"/>
  <c r="F98" i="49"/>
  <c r="G97" i="49"/>
  <c r="F97" i="49"/>
  <c r="G96" i="49"/>
  <c r="F96" i="49"/>
  <c r="G95" i="49"/>
  <c r="F95" i="49"/>
  <c r="G94" i="49"/>
  <c r="F94" i="49"/>
  <c r="G93" i="49"/>
  <c r="F93" i="49"/>
  <c r="G92" i="49"/>
  <c r="F92" i="49"/>
  <c r="G91" i="49"/>
  <c r="F91" i="49"/>
  <c r="G90" i="49"/>
  <c r="F90" i="49"/>
  <c r="G89" i="49"/>
  <c r="F89" i="49"/>
  <c r="G88" i="49"/>
  <c r="F88" i="49"/>
  <c r="G87" i="49"/>
  <c r="F87" i="49"/>
  <c r="G86" i="49"/>
  <c r="F86" i="49"/>
  <c r="G85" i="49"/>
  <c r="F85" i="49"/>
  <c r="G84" i="49"/>
  <c r="F84" i="49"/>
  <c r="G83" i="49"/>
  <c r="F83" i="49"/>
  <c r="G82" i="49"/>
  <c r="F82" i="49"/>
  <c r="G81" i="49"/>
  <c r="F81" i="49"/>
  <c r="A81" i="49"/>
  <c r="A82" i="49" s="1"/>
  <c r="A83" i="49" s="1"/>
  <c r="A84" i="49" s="1"/>
  <c r="A85" i="49" s="1"/>
  <c r="A86" i="49" s="1"/>
  <c r="A87" i="49" s="1"/>
  <c r="A88" i="49" s="1"/>
  <c r="A89" i="49" s="1"/>
  <c r="A90" i="49" s="1"/>
  <c r="A91" i="49" s="1"/>
  <c r="A92" i="49" s="1"/>
  <c r="A93" i="49" s="1"/>
  <c r="A94" i="49" s="1"/>
  <c r="A95" i="49" s="1"/>
  <c r="A96" i="49" s="1"/>
  <c r="A97" i="49" s="1"/>
  <c r="A98" i="49" s="1"/>
  <c r="A99" i="49" s="1"/>
  <c r="A100" i="49" s="1"/>
  <c r="A101" i="49" s="1"/>
  <c r="A102" i="49" s="1"/>
  <c r="A103" i="49" s="1"/>
  <c r="G80" i="49"/>
  <c r="F80" i="49"/>
  <c r="G73" i="49"/>
  <c r="F73" i="49"/>
  <c r="A73" i="49"/>
  <c r="G63" i="49"/>
  <c r="F63" i="49"/>
  <c r="E62" i="49"/>
  <c r="E64" i="49" s="1"/>
  <c r="D62" i="49"/>
  <c r="C62" i="49"/>
  <c r="C64" i="49" s="1"/>
  <c r="F64" i="49" s="1"/>
  <c r="G61" i="49"/>
  <c r="F61" i="49"/>
  <c r="G60" i="49"/>
  <c r="F60" i="49"/>
  <c r="G59" i="49"/>
  <c r="F59" i="49"/>
  <c r="G58" i="49"/>
  <c r="F58" i="49"/>
  <c r="G57" i="49"/>
  <c r="F57" i="49"/>
  <c r="G56" i="49"/>
  <c r="F56" i="49"/>
  <c r="G55" i="49"/>
  <c r="F55" i="49"/>
  <c r="G54" i="49"/>
  <c r="F54" i="49"/>
  <c r="G53" i="49"/>
  <c r="F53" i="49"/>
  <c r="G52" i="49"/>
  <c r="F52" i="49"/>
  <c r="G51" i="49"/>
  <c r="F51" i="49"/>
  <c r="G50" i="49"/>
  <c r="F50" i="49"/>
  <c r="G49" i="49"/>
  <c r="F49" i="49"/>
  <c r="G48" i="49"/>
  <c r="F48" i="49"/>
  <c r="G47" i="49"/>
  <c r="F47" i="49"/>
  <c r="G46" i="49"/>
  <c r="F46" i="49"/>
  <c r="G45" i="49"/>
  <c r="F45" i="49"/>
  <c r="G44" i="49"/>
  <c r="F44" i="49"/>
  <c r="G43" i="49"/>
  <c r="F43" i="49"/>
  <c r="G42" i="49"/>
  <c r="F42" i="49"/>
  <c r="G41" i="49"/>
  <c r="F41" i="49"/>
  <c r="G40" i="49"/>
  <c r="F40" i="49"/>
  <c r="G39" i="49"/>
  <c r="F39" i="49"/>
  <c r="G38" i="49"/>
  <c r="F38" i="49"/>
  <c r="G37" i="49"/>
  <c r="F37" i="49"/>
  <c r="G36" i="49"/>
  <c r="F36" i="49"/>
  <c r="G35" i="49"/>
  <c r="F35" i="49"/>
  <c r="G34" i="49"/>
  <c r="F34" i="49"/>
  <c r="G33" i="49"/>
  <c r="F33" i="49"/>
  <c r="G32" i="49"/>
  <c r="F32" i="49"/>
  <c r="G31" i="49"/>
  <c r="F31" i="49"/>
  <c r="G30" i="49"/>
  <c r="F30" i="49"/>
  <c r="G29" i="49"/>
  <c r="F29" i="49"/>
  <c r="G28" i="49"/>
  <c r="F28" i="49"/>
  <c r="G27" i="49"/>
  <c r="F27" i="49"/>
  <c r="G26" i="49"/>
  <c r="F26" i="49"/>
  <c r="G25" i="49"/>
  <c r="F25" i="49"/>
  <c r="G24" i="49"/>
  <c r="F24" i="49"/>
  <c r="G23" i="49"/>
  <c r="F23" i="49"/>
  <c r="A23" i="49"/>
  <c r="A24" i="49" s="1"/>
  <c r="A25" i="49" s="1"/>
  <c r="A26" i="49" s="1"/>
  <c r="A27" i="49" s="1"/>
  <c r="A28" i="49" s="1"/>
  <c r="A29" i="49" s="1"/>
  <c r="A30" i="49" s="1"/>
  <c r="A31" i="49" s="1"/>
  <c r="A32" i="49" s="1"/>
  <c r="A33" i="49" s="1"/>
  <c r="A34" i="49" s="1"/>
  <c r="A35" i="49" s="1"/>
  <c r="A36" i="49" s="1"/>
  <c r="A37" i="49" s="1"/>
  <c r="A38" i="49" s="1"/>
  <c r="A39" i="49" s="1"/>
  <c r="A40" i="49" s="1"/>
  <c r="A41" i="49" s="1"/>
  <c r="A42" i="49" s="1"/>
  <c r="A43" i="49" s="1"/>
  <c r="A44" i="49" s="1"/>
  <c r="A45" i="49" s="1"/>
  <c r="A46" i="49" s="1"/>
  <c r="A47" i="49" s="1"/>
  <c r="A48" i="49" s="1"/>
  <c r="A49" i="49" s="1"/>
  <c r="A50" i="49" s="1"/>
  <c r="A51" i="49" s="1"/>
  <c r="A52" i="49" s="1"/>
  <c r="A53" i="49" s="1"/>
  <c r="A54" i="49" s="1"/>
  <c r="A55" i="49" s="1"/>
  <c r="A56" i="49" s="1"/>
  <c r="A57" i="49" s="1"/>
  <c r="A58" i="49" s="1"/>
  <c r="A59" i="49" s="1"/>
  <c r="A60" i="49" s="1"/>
  <c r="A61" i="49" s="1"/>
  <c r="A62" i="49" s="1"/>
  <c r="A63" i="49" s="1"/>
  <c r="A64" i="49" s="1"/>
  <c r="G22" i="49"/>
  <c r="F22" i="49"/>
  <c r="G3" i="49"/>
  <c r="F3" i="49"/>
  <c r="A2" i="49"/>
  <c r="G45" i="48"/>
  <c r="G34" i="48"/>
  <c r="G36" i="48" s="1"/>
  <c r="F34" i="48"/>
  <c r="F36" i="48" s="1"/>
  <c r="H34" i="48"/>
  <c r="H36" i="48" s="1"/>
  <c r="E34" i="48"/>
  <c r="E36" i="48" s="1"/>
  <c r="I3" i="48"/>
  <c r="H3" i="48"/>
  <c r="E3" i="48"/>
  <c r="D3" i="48"/>
  <c r="F2" i="48"/>
  <c r="A2" i="48"/>
  <c r="G62" i="49" l="1"/>
  <c r="F53" i="25"/>
  <c r="G134" i="49"/>
  <c r="F55" i="25"/>
  <c r="F56" i="25" s="1"/>
  <c r="F62" i="49"/>
  <c r="E59" i="48"/>
  <c r="D64" i="49"/>
  <c r="G64" i="49" s="1"/>
  <c r="E125" i="61" l="1"/>
  <c r="D125" i="61"/>
  <c r="F124" i="61"/>
  <c r="F123" i="61"/>
  <c r="F122" i="61"/>
  <c r="F121" i="61"/>
  <c r="F120" i="61"/>
  <c r="F119" i="61"/>
  <c r="F118" i="61"/>
  <c r="F117" i="61"/>
  <c r="F116" i="61"/>
  <c r="F115" i="61"/>
  <c r="F114" i="61"/>
  <c r="F113" i="61"/>
  <c r="F112" i="61"/>
  <c r="F111" i="61"/>
  <c r="F110" i="61"/>
  <c r="F109" i="61"/>
  <c r="F108" i="61"/>
  <c r="F107" i="61"/>
  <c r="F106" i="61"/>
  <c r="F105" i="61"/>
  <c r="E103" i="61"/>
  <c r="D103" i="61"/>
  <c r="F102" i="61"/>
  <c r="F101" i="61"/>
  <c r="F100" i="61"/>
  <c r="E98" i="61"/>
  <c r="D98" i="61"/>
  <c r="F97" i="61"/>
  <c r="F96" i="61"/>
  <c r="F95" i="61"/>
  <c r="E92" i="61"/>
  <c r="F91" i="61"/>
  <c r="F90" i="61"/>
  <c r="D88" i="61"/>
  <c r="D87" i="61"/>
  <c r="D86" i="61"/>
  <c r="D85" i="61"/>
  <c r="D84" i="61"/>
  <c r="D83" i="61"/>
  <c r="D80" i="61"/>
  <c r="D79" i="61"/>
  <c r="D77" i="61"/>
  <c r="F69" i="61"/>
  <c r="E69" i="61"/>
  <c r="A68" i="61"/>
  <c r="D64" i="61"/>
  <c r="D41" i="61"/>
  <c r="D48" i="61" s="1"/>
  <c r="D82" i="61" s="1"/>
  <c r="D32" i="61"/>
  <c r="D25" i="61"/>
  <c r="F3" i="61"/>
  <c r="E3" i="61"/>
  <c r="A2" i="61"/>
  <c r="K191" i="60"/>
  <c r="H191" i="60"/>
  <c r="G191" i="60"/>
  <c r="J190" i="60"/>
  <c r="J189" i="60"/>
  <c r="J188" i="60"/>
  <c r="J187" i="60"/>
  <c r="J186" i="60"/>
  <c r="J185" i="60"/>
  <c r="J184" i="60"/>
  <c r="J183" i="60"/>
  <c r="J182" i="60"/>
  <c r="J181" i="60"/>
  <c r="J180" i="60"/>
  <c r="J179" i="60"/>
  <c r="J178" i="60"/>
  <c r="J177" i="60"/>
  <c r="J176" i="60"/>
  <c r="J175" i="60"/>
  <c r="J174" i="60"/>
  <c r="J173" i="60"/>
  <c r="J172" i="60"/>
  <c r="J171" i="60"/>
  <c r="J170" i="60"/>
  <c r="J169" i="60"/>
  <c r="J168" i="60"/>
  <c r="J167" i="60"/>
  <c r="J166" i="60"/>
  <c r="J165" i="60"/>
  <c r="J164" i="60"/>
  <c r="J163" i="60"/>
  <c r="J162" i="60"/>
  <c r="J161" i="60"/>
  <c r="J160" i="60"/>
  <c r="J159" i="60"/>
  <c r="J158" i="60"/>
  <c r="J157" i="60"/>
  <c r="J156" i="60"/>
  <c r="J155" i="60"/>
  <c r="J154" i="60"/>
  <c r="J153" i="60"/>
  <c r="J152" i="60"/>
  <c r="J151" i="60"/>
  <c r="J150" i="60"/>
  <c r="J149" i="60"/>
  <c r="J148" i="60"/>
  <c r="J147" i="60"/>
  <c r="J146" i="60"/>
  <c r="J145" i="60"/>
  <c r="J144" i="60"/>
  <c r="J143" i="60"/>
  <c r="J142" i="60"/>
  <c r="J141" i="60"/>
  <c r="J140" i="60"/>
  <c r="J139" i="60"/>
  <c r="J138" i="60"/>
  <c r="J137" i="60"/>
  <c r="K131" i="60"/>
  <c r="J131" i="60"/>
  <c r="F131" i="60"/>
  <c r="E131" i="60"/>
  <c r="D131" i="60"/>
  <c r="A131" i="60"/>
  <c r="K128" i="60"/>
  <c r="H128" i="60"/>
  <c r="G128" i="60"/>
  <c r="J127" i="60"/>
  <c r="J126" i="60"/>
  <c r="J125" i="60"/>
  <c r="J124" i="60"/>
  <c r="J123" i="60"/>
  <c r="J122" i="60"/>
  <c r="J121" i="60"/>
  <c r="J120" i="60"/>
  <c r="J119" i="60"/>
  <c r="J118" i="60"/>
  <c r="J117" i="60"/>
  <c r="J116" i="60"/>
  <c r="J115" i="60"/>
  <c r="J114" i="60"/>
  <c r="J113" i="60"/>
  <c r="J112" i="60"/>
  <c r="J111" i="60"/>
  <c r="J110" i="60"/>
  <c r="J109" i="60"/>
  <c r="J108" i="60"/>
  <c r="J107" i="60"/>
  <c r="J106" i="60"/>
  <c r="J105" i="60"/>
  <c r="J104" i="60"/>
  <c r="J103" i="60"/>
  <c r="J102" i="60"/>
  <c r="J101" i="60"/>
  <c r="J100" i="60"/>
  <c r="J99" i="60"/>
  <c r="J98" i="60"/>
  <c r="J97" i="60"/>
  <c r="J96" i="60"/>
  <c r="J95" i="60"/>
  <c r="J94" i="60"/>
  <c r="J93" i="60"/>
  <c r="J92" i="60"/>
  <c r="J91" i="60"/>
  <c r="J90" i="60"/>
  <c r="J89" i="60"/>
  <c r="J88" i="60"/>
  <c r="J87" i="60"/>
  <c r="J86" i="60"/>
  <c r="J85" i="60"/>
  <c r="J84" i="60"/>
  <c r="J83" i="60"/>
  <c r="J82" i="60"/>
  <c r="J81" i="60"/>
  <c r="J80" i="60"/>
  <c r="J79" i="60"/>
  <c r="J78" i="60"/>
  <c r="J77" i="60"/>
  <c r="J76" i="60"/>
  <c r="J75" i="60"/>
  <c r="J74" i="60"/>
  <c r="K68" i="60"/>
  <c r="J68" i="60"/>
  <c r="F68" i="60"/>
  <c r="E68" i="60"/>
  <c r="D68" i="60"/>
  <c r="A68" i="60"/>
  <c r="K63" i="60"/>
  <c r="H63" i="60"/>
  <c r="G63" i="60"/>
  <c r="J62" i="60"/>
  <c r="J61" i="60"/>
  <c r="J60" i="60"/>
  <c r="J59" i="60"/>
  <c r="J58" i="60"/>
  <c r="J57" i="60"/>
  <c r="J56" i="60"/>
  <c r="J55" i="60"/>
  <c r="J54" i="60"/>
  <c r="J53" i="60"/>
  <c r="J52" i="60"/>
  <c r="J51" i="60"/>
  <c r="J50" i="60"/>
  <c r="J49" i="60"/>
  <c r="J48" i="60"/>
  <c r="J47" i="60"/>
  <c r="J45" i="60"/>
  <c r="J44" i="60"/>
  <c r="J43" i="60"/>
  <c r="J42" i="60"/>
  <c r="J41" i="60"/>
  <c r="J40" i="60"/>
  <c r="J39" i="60"/>
  <c r="J38" i="60"/>
  <c r="J37" i="60"/>
  <c r="J36" i="60"/>
  <c r="J35" i="60"/>
  <c r="J34" i="60"/>
  <c r="J33" i="60"/>
  <c r="J32" i="60"/>
  <c r="J31" i="60"/>
  <c r="J30" i="60"/>
  <c r="J29" i="60"/>
  <c r="J28" i="60"/>
  <c r="J27" i="60"/>
  <c r="K3" i="60"/>
  <c r="J3" i="60"/>
  <c r="E3" i="60"/>
  <c r="D3" i="60"/>
  <c r="F2" i="60"/>
  <c r="A2" i="60"/>
  <c r="G43" i="56"/>
  <c r="F43" i="56"/>
  <c r="D43" i="56"/>
  <c r="H42" i="56"/>
  <c r="H41" i="56"/>
  <c r="H40" i="56"/>
  <c r="H39" i="56"/>
  <c r="H38" i="56"/>
  <c r="H37" i="56"/>
  <c r="H36" i="56"/>
  <c r="H35" i="56"/>
  <c r="H34" i="56"/>
  <c r="H33" i="56"/>
  <c r="H32" i="56"/>
  <c r="H3" i="56"/>
  <c r="G3" i="56"/>
  <c r="A2" i="56"/>
  <c r="H125" i="54"/>
  <c r="G125" i="54"/>
  <c r="F125" i="54"/>
  <c r="E125" i="54"/>
  <c r="D125" i="54"/>
  <c r="I124" i="54"/>
  <c r="I123" i="54"/>
  <c r="I122" i="54"/>
  <c r="I121" i="54"/>
  <c r="I120" i="54"/>
  <c r="I119" i="54"/>
  <c r="I118" i="54"/>
  <c r="I117" i="54"/>
  <c r="I116" i="54"/>
  <c r="I115" i="54"/>
  <c r="I114" i="54"/>
  <c r="I113" i="54"/>
  <c r="I112" i="54"/>
  <c r="I111" i="54"/>
  <c r="I110" i="54"/>
  <c r="I109" i="54"/>
  <c r="I108" i="54"/>
  <c r="I107" i="54"/>
  <c r="I106" i="54"/>
  <c r="I105" i="54"/>
  <c r="I104" i="54"/>
  <c r="I103" i="54"/>
  <c r="I102" i="54"/>
  <c r="I101" i="54"/>
  <c r="I100" i="54"/>
  <c r="I99" i="54"/>
  <c r="I98" i="54"/>
  <c r="I97" i="54"/>
  <c r="I96" i="54"/>
  <c r="I95" i="54"/>
  <c r="I94" i="54"/>
  <c r="I93" i="54"/>
  <c r="I92" i="54"/>
  <c r="I91" i="54"/>
  <c r="I90" i="54"/>
  <c r="I89" i="54"/>
  <c r="I88" i="54"/>
  <c r="I87" i="54"/>
  <c r="I86" i="54"/>
  <c r="I85" i="54"/>
  <c r="I84" i="54"/>
  <c r="I83" i="54"/>
  <c r="I82" i="54"/>
  <c r="I81" i="54"/>
  <c r="I80" i="54"/>
  <c r="I79" i="54"/>
  <c r="I78" i="54"/>
  <c r="I77" i="54"/>
  <c r="H66" i="54"/>
  <c r="G66" i="54"/>
  <c r="A66" i="54"/>
  <c r="H53" i="54"/>
  <c r="G53" i="54"/>
  <c r="F53" i="54"/>
  <c r="E53" i="54"/>
  <c r="D53" i="54"/>
  <c r="I52" i="54"/>
  <c r="I51" i="54"/>
  <c r="I50" i="54"/>
  <c r="I49" i="54"/>
  <c r="I48" i="54"/>
  <c r="I47" i="54"/>
  <c r="I46" i="54"/>
  <c r="I45" i="54"/>
  <c r="I44" i="54"/>
  <c r="I43" i="54"/>
  <c r="I42" i="54"/>
  <c r="I41" i="54"/>
  <c r="I40" i="54"/>
  <c r="I39" i="54"/>
  <c r="I38" i="54"/>
  <c r="H3" i="54"/>
  <c r="G3" i="54"/>
  <c r="A2" i="54"/>
  <c r="F59" i="81"/>
  <c r="E59" i="81"/>
  <c r="E4" i="81"/>
  <c r="D4" i="81"/>
  <c r="A3" i="81"/>
  <c r="Q214" i="53"/>
  <c r="P214" i="53"/>
  <c r="O214" i="53"/>
  <c r="L214" i="53"/>
  <c r="K214" i="53"/>
  <c r="J214" i="53"/>
  <c r="R213" i="53"/>
  <c r="R212" i="53"/>
  <c r="R211" i="53"/>
  <c r="R210" i="53"/>
  <c r="R209" i="53"/>
  <c r="R208" i="53"/>
  <c r="R207" i="53"/>
  <c r="R206" i="53"/>
  <c r="R205" i="53"/>
  <c r="R204" i="53"/>
  <c r="R203" i="53"/>
  <c r="R202" i="53"/>
  <c r="R201" i="53"/>
  <c r="R200" i="53"/>
  <c r="R199" i="53"/>
  <c r="R198" i="53"/>
  <c r="R197" i="53"/>
  <c r="R196" i="53"/>
  <c r="R195" i="53"/>
  <c r="R194" i="53"/>
  <c r="R193" i="53"/>
  <c r="R192" i="53"/>
  <c r="R191" i="53"/>
  <c r="R190" i="53"/>
  <c r="R189" i="53"/>
  <c r="R188" i="53"/>
  <c r="R187" i="53"/>
  <c r="R186" i="53"/>
  <c r="R185" i="53"/>
  <c r="R184" i="53"/>
  <c r="R183" i="53"/>
  <c r="R182" i="53"/>
  <c r="R181" i="53"/>
  <c r="R180" i="53"/>
  <c r="R179" i="53"/>
  <c r="R178" i="53"/>
  <c r="R177" i="53"/>
  <c r="R176" i="53"/>
  <c r="R175" i="53"/>
  <c r="R174" i="53"/>
  <c r="R173" i="53"/>
  <c r="R172" i="53"/>
  <c r="R171" i="53"/>
  <c r="R170" i="53"/>
  <c r="R169" i="53"/>
  <c r="R168" i="53"/>
  <c r="R167" i="53"/>
  <c r="R166" i="53"/>
  <c r="R165" i="53"/>
  <c r="R164" i="53"/>
  <c r="R163" i="53"/>
  <c r="R162" i="53"/>
  <c r="R161" i="53"/>
  <c r="R160" i="53"/>
  <c r="R159" i="53"/>
  <c r="R158" i="53"/>
  <c r="R157" i="53"/>
  <c r="R156" i="53"/>
  <c r="R155" i="53"/>
  <c r="R154" i="53"/>
  <c r="R153" i="53"/>
  <c r="R152" i="53"/>
  <c r="R151" i="53"/>
  <c r="R150" i="53"/>
  <c r="R141" i="53"/>
  <c r="Q141" i="53"/>
  <c r="N141" i="53"/>
  <c r="L141" i="53"/>
  <c r="J141" i="53"/>
  <c r="F141" i="53"/>
  <c r="E141" i="53"/>
  <c r="D141" i="53"/>
  <c r="A141" i="53"/>
  <c r="Q137" i="53"/>
  <c r="P137" i="53"/>
  <c r="O137" i="53"/>
  <c r="L137" i="53"/>
  <c r="K137" i="53"/>
  <c r="J137" i="53"/>
  <c r="R136" i="53"/>
  <c r="R135" i="53"/>
  <c r="R134" i="53"/>
  <c r="R133" i="53"/>
  <c r="R132" i="53"/>
  <c r="R131" i="53"/>
  <c r="R130" i="53"/>
  <c r="R129" i="53"/>
  <c r="R128" i="53"/>
  <c r="R127" i="53"/>
  <c r="R126" i="53"/>
  <c r="R125" i="53"/>
  <c r="R124" i="53"/>
  <c r="R123" i="53"/>
  <c r="R122" i="53"/>
  <c r="R121" i="53"/>
  <c r="R120" i="53"/>
  <c r="R119" i="53"/>
  <c r="R118" i="53"/>
  <c r="R117" i="53"/>
  <c r="R116" i="53"/>
  <c r="R115" i="53"/>
  <c r="R114" i="53"/>
  <c r="R113" i="53"/>
  <c r="R112" i="53"/>
  <c r="R111" i="53"/>
  <c r="R110" i="53"/>
  <c r="R109" i="53"/>
  <c r="R108" i="53"/>
  <c r="R107" i="53"/>
  <c r="R106" i="53"/>
  <c r="R105" i="53"/>
  <c r="R104" i="53"/>
  <c r="R103" i="53"/>
  <c r="R102" i="53"/>
  <c r="R101" i="53"/>
  <c r="R100" i="53"/>
  <c r="R99" i="53"/>
  <c r="R98" i="53"/>
  <c r="R97" i="53"/>
  <c r="R96" i="53"/>
  <c r="R95" i="53"/>
  <c r="R94" i="53"/>
  <c r="R93" i="53"/>
  <c r="R92" i="53"/>
  <c r="R91" i="53"/>
  <c r="R90" i="53"/>
  <c r="R89" i="53"/>
  <c r="R88" i="53"/>
  <c r="R87" i="53"/>
  <c r="R86" i="53"/>
  <c r="R85" i="53"/>
  <c r="R84" i="53"/>
  <c r="R83" i="53"/>
  <c r="R82" i="53"/>
  <c r="R81" i="53"/>
  <c r="R80" i="53"/>
  <c r="R79" i="53"/>
  <c r="R78" i="53"/>
  <c r="R77" i="53"/>
  <c r="R76" i="53"/>
  <c r="R75" i="53"/>
  <c r="R74" i="53"/>
  <c r="R73" i="53"/>
  <c r="R64" i="53"/>
  <c r="Q64" i="53"/>
  <c r="N64" i="53"/>
  <c r="L64" i="53"/>
  <c r="J64" i="53"/>
  <c r="F64" i="53"/>
  <c r="E64" i="53"/>
  <c r="D64" i="53"/>
  <c r="A64" i="53"/>
  <c r="Q47" i="53"/>
  <c r="P47" i="53"/>
  <c r="N47" i="53"/>
  <c r="L47" i="53"/>
  <c r="K47" i="53"/>
  <c r="J47" i="53"/>
  <c r="R46" i="53"/>
  <c r="R45" i="53"/>
  <c r="R44" i="53"/>
  <c r="R43" i="53"/>
  <c r="R42" i="53"/>
  <c r="R41" i="53"/>
  <c r="R40" i="53"/>
  <c r="R39" i="53"/>
  <c r="R38" i="53"/>
  <c r="R37" i="53"/>
  <c r="R36" i="53"/>
  <c r="R35" i="53"/>
  <c r="R34" i="53"/>
  <c r="R33" i="53"/>
  <c r="R32" i="53"/>
  <c r="R31" i="53"/>
  <c r="R3" i="53"/>
  <c r="Q3" i="53"/>
  <c r="L3" i="53"/>
  <c r="J3" i="53"/>
  <c r="E3" i="53"/>
  <c r="D3" i="53"/>
  <c r="A2" i="53"/>
  <c r="O246" i="52"/>
  <c r="N246" i="52"/>
  <c r="M246" i="52"/>
  <c r="L246" i="52"/>
  <c r="K246" i="52"/>
  <c r="J246" i="52"/>
  <c r="P245" i="52"/>
  <c r="P244" i="52"/>
  <c r="P243" i="52"/>
  <c r="P242" i="52"/>
  <c r="P241" i="52"/>
  <c r="P240" i="52"/>
  <c r="P239" i="52"/>
  <c r="P238" i="52"/>
  <c r="P237" i="52"/>
  <c r="P236" i="52"/>
  <c r="P235" i="52"/>
  <c r="P234" i="52"/>
  <c r="P233" i="52"/>
  <c r="P232" i="52"/>
  <c r="P231" i="52"/>
  <c r="P230" i="52"/>
  <c r="P229" i="52"/>
  <c r="P228" i="52"/>
  <c r="P227" i="52"/>
  <c r="P226" i="52"/>
  <c r="P225" i="52"/>
  <c r="P224" i="52"/>
  <c r="P223" i="52"/>
  <c r="P222" i="52"/>
  <c r="P221" i="52"/>
  <c r="P220" i="52"/>
  <c r="P219" i="52"/>
  <c r="P218" i="52"/>
  <c r="P217" i="52"/>
  <c r="P216" i="52"/>
  <c r="P215" i="52"/>
  <c r="P214" i="52"/>
  <c r="P213" i="52"/>
  <c r="P212" i="52"/>
  <c r="P211" i="52"/>
  <c r="P210" i="52"/>
  <c r="P209" i="52"/>
  <c r="P208" i="52"/>
  <c r="P207" i="52"/>
  <c r="P206" i="52"/>
  <c r="P205" i="52"/>
  <c r="P204" i="52"/>
  <c r="P203" i="52"/>
  <c r="P202" i="52"/>
  <c r="P201" i="52"/>
  <c r="P200" i="52"/>
  <c r="P199" i="52"/>
  <c r="P198" i="52"/>
  <c r="P197" i="52"/>
  <c r="P187" i="52"/>
  <c r="O187" i="52"/>
  <c r="I187" i="52"/>
  <c r="G187" i="52"/>
  <c r="E187" i="52"/>
  <c r="A187" i="52"/>
  <c r="O183" i="52"/>
  <c r="N183" i="52"/>
  <c r="M183" i="52"/>
  <c r="L183" i="52"/>
  <c r="K183" i="52"/>
  <c r="J183" i="52"/>
  <c r="P182" i="52"/>
  <c r="P181" i="52"/>
  <c r="P180" i="52"/>
  <c r="P179" i="52"/>
  <c r="P178" i="52"/>
  <c r="P177" i="52"/>
  <c r="P176" i="52"/>
  <c r="P175" i="52"/>
  <c r="P174" i="52"/>
  <c r="P173" i="52"/>
  <c r="P172" i="52"/>
  <c r="P171" i="52"/>
  <c r="P170" i="52"/>
  <c r="P169" i="52"/>
  <c r="P168" i="52"/>
  <c r="P167" i="52"/>
  <c r="P166" i="52"/>
  <c r="P165" i="52"/>
  <c r="P164" i="52"/>
  <c r="P163" i="52"/>
  <c r="P162" i="52"/>
  <c r="P161" i="52"/>
  <c r="P160" i="52"/>
  <c r="P159" i="52"/>
  <c r="P158" i="52"/>
  <c r="P157" i="52"/>
  <c r="P156" i="52"/>
  <c r="P155" i="52"/>
  <c r="P154" i="52"/>
  <c r="P153" i="52"/>
  <c r="P152" i="52"/>
  <c r="P151" i="52"/>
  <c r="P150" i="52"/>
  <c r="P149" i="52"/>
  <c r="P148" i="52"/>
  <c r="P147" i="52"/>
  <c r="P146" i="52"/>
  <c r="P145" i="52"/>
  <c r="P144" i="52"/>
  <c r="P143" i="52"/>
  <c r="P142" i="52"/>
  <c r="P141" i="52"/>
  <c r="P140" i="52"/>
  <c r="P139" i="52"/>
  <c r="P138" i="52"/>
  <c r="P137" i="52"/>
  <c r="P136" i="52"/>
  <c r="P135" i="52"/>
  <c r="P134" i="52"/>
  <c r="P183" i="52" s="1"/>
  <c r="P124" i="52"/>
  <c r="O124" i="52"/>
  <c r="I124" i="52"/>
  <c r="G124" i="52"/>
  <c r="E124" i="52"/>
  <c r="A124" i="52"/>
  <c r="O120" i="52"/>
  <c r="N120" i="52"/>
  <c r="M120" i="52"/>
  <c r="L120" i="52"/>
  <c r="K120" i="52"/>
  <c r="J120" i="52"/>
  <c r="P119" i="52"/>
  <c r="P118" i="52"/>
  <c r="P117" i="52"/>
  <c r="P116" i="52"/>
  <c r="P115" i="52"/>
  <c r="P114" i="52"/>
  <c r="P113" i="52"/>
  <c r="P112" i="52"/>
  <c r="P111" i="52"/>
  <c r="P110" i="52"/>
  <c r="P109" i="52"/>
  <c r="P108" i="52"/>
  <c r="P107" i="52"/>
  <c r="P106" i="52"/>
  <c r="P105" i="52"/>
  <c r="P104" i="52"/>
  <c r="P103" i="52"/>
  <c r="P102" i="52"/>
  <c r="P101" i="52"/>
  <c r="P100" i="52"/>
  <c r="P99" i="52"/>
  <c r="P98" i="52"/>
  <c r="P97" i="52"/>
  <c r="P96" i="52"/>
  <c r="P95" i="52"/>
  <c r="P94" i="52"/>
  <c r="P93" i="52"/>
  <c r="P92" i="52"/>
  <c r="P91" i="52"/>
  <c r="P90" i="52"/>
  <c r="P89" i="52"/>
  <c r="P88" i="52"/>
  <c r="P87" i="52"/>
  <c r="P86" i="52"/>
  <c r="P85" i="52"/>
  <c r="P84" i="52"/>
  <c r="P83" i="52"/>
  <c r="P82" i="52"/>
  <c r="P81" i="52"/>
  <c r="P80" i="52"/>
  <c r="P79" i="52"/>
  <c r="P78" i="52"/>
  <c r="P77" i="52"/>
  <c r="P76" i="52"/>
  <c r="P75" i="52"/>
  <c r="P74" i="52"/>
  <c r="P73" i="52"/>
  <c r="P72" i="52"/>
  <c r="P71" i="52"/>
  <c r="P61" i="52"/>
  <c r="O61" i="52"/>
  <c r="I61" i="52"/>
  <c r="G61" i="52"/>
  <c r="E61" i="52"/>
  <c r="A61" i="52"/>
  <c r="O55" i="52"/>
  <c r="N55" i="52"/>
  <c r="M55" i="52"/>
  <c r="L55" i="52"/>
  <c r="K55" i="52"/>
  <c r="J55" i="52"/>
  <c r="P54" i="52"/>
  <c r="P53" i="52"/>
  <c r="P52" i="52"/>
  <c r="P51" i="52"/>
  <c r="P50" i="52"/>
  <c r="P49" i="52"/>
  <c r="P48" i="52"/>
  <c r="P47" i="52"/>
  <c r="P46" i="52"/>
  <c r="P45" i="52"/>
  <c r="P44" i="52"/>
  <c r="P43" i="52"/>
  <c r="P42" i="52"/>
  <c r="P3" i="52"/>
  <c r="O3" i="52"/>
  <c r="G3" i="52"/>
  <c r="E3" i="52"/>
  <c r="I2" i="52"/>
  <c r="A2" i="52"/>
  <c r="Q76" i="51"/>
  <c r="P76" i="51"/>
  <c r="C415" i="75" s="1"/>
  <c r="L72" i="51"/>
  <c r="K72" i="51"/>
  <c r="G70" i="51"/>
  <c r="G71" i="51" s="1"/>
  <c r="G72" i="51" s="1"/>
  <c r="G73" i="51" s="1"/>
  <c r="Q69" i="51"/>
  <c r="P69" i="51"/>
  <c r="Q62" i="51"/>
  <c r="P62" i="51"/>
  <c r="L59" i="51"/>
  <c r="L73" i="51" s="1"/>
  <c r="K59" i="51"/>
  <c r="F58" i="51"/>
  <c r="E58" i="51"/>
  <c r="G55" i="51"/>
  <c r="G56" i="51" s="1"/>
  <c r="G57" i="51" s="1"/>
  <c r="G58" i="51" s="1"/>
  <c r="G59" i="51" s="1"/>
  <c r="G60" i="51" s="1"/>
  <c r="G61" i="51" s="1"/>
  <c r="G62" i="51" s="1"/>
  <c r="Q53" i="51"/>
  <c r="Q54" i="51" s="1"/>
  <c r="P53" i="51"/>
  <c r="F48" i="51"/>
  <c r="E48" i="51"/>
  <c r="V44" i="51"/>
  <c r="C636" i="75" s="1"/>
  <c r="F41" i="51"/>
  <c r="E41" i="51"/>
  <c r="E49" i="51" s="1"/>
  <c r="C406" i="75" s="1"/>
  <c r="P40" i="51"/>
  <c r="K39" i="51"/>
  <c r="G38" i="51"/>
  <c r="G39" i="51" s="1"/>
  <c r="G40" i="51" s="1"/>
  <c r="G41" i="51" s="1"/>
  <c r="G42" i="51" s="1"/>
  <c r="G43" i="51" s="1"/>
  <c r="L32" i="51"/>
  <c r="K32" i="51"/>
  <c r="G32" i="51"/>
  <c r="G33" i="51" s="1"/>
  <c r="G34" i="51" s="1"/>
  <c r="G35" i="51" s="1"/>
  <c r="F28" i="51"/>
  <c r="E28" i="51"/>
  <c r="P25" i="51"/>
  <c r="L25" i="51"/>
  <c r="K25" i="51"/>
  <c r="G25" i="51"/>
  <c r="G26" i="51" s="1"/>
  <c r="G27" i="51" s="1"/>
  <c r="G28" i="51" s="1"/>
  <c r="G29" i="51" s="1"/>
  <c r="F21" i="51"/>
  <c r="F29" i="51" s="1"/>
  <c r="E21" i="51"/>
  <c r="W19" i="51"/>
  <c r="W22" i="51" s="1"/>
  <c r="V19" i="51"/>
  <c r="V22" i="51" s="1"/>
  <c r="C416" i="75" s="1"/>
  <c r="P18" i="51"/>
  <c r="P26" i="51" s="1"/>
  <c r="C412" i="75" s="1"/>
  <c r="L15" i="51"/>
  <c r="K15" i="51"/>
  <c r="G9" i="51"/>
  <c r="G10" i="51" s="1"/>
  <c r="G11" i="51" s="1"/>
  <c r="G12" i="51" s="1"/>
  <c r="G13" i="51" s="1"/>
  <c r="G14" i="51" s="1"/>
  <c r="G15" i="51" s="1"/>
  <c r="G16" i="51" s="1"/>
  <c r="G17" i="51" s="1"/>
  <c r="G18" i="51" s="1"/>
  <c r="G19" i="51" s="1"/>
  <c r="G20" i="51" s="1"/>
  <c r="G21" i="51" s="1"/>
  <c r="W3" i="51"/>
  <c r="V3" i="51"/>
  <c r="Q3" i="51"/>
  <c r="P3" i="51"/>
  <c r="L3" i="51"/>
  <c r="K3" i="51"/>
  <c r="F3" i="51"/>
  <c r="E3" i="51"/>
  <c r="R2" i="51"/>
  <c r="M2" i="51"/>
  <c r="G2" i="51"/>
  <c r="A2" i="51"/>
  <c r="G125" i="47"/>
  <c r="F125" i="47"/>
  <c r="E125" i="47"/>
  <c r="G69" i="47"/>
  <c r="G3" i="47"/>
  <c r="F3" i="47"/>
  <c r="F117" i="43"/>
  <c r="F56" i="43" s="1"/>
  <c r="F57" i="43" s="1"/>
  <c r="E117" i="43"/>
  <c r="E56" i="43" s="1"/>
  <c r="E57" i="43" s="1"/>
  <c r="C117" i="43"/>
  <c r="C56" i="43" s="1"/>
  <c r="C57" i="43" s="1"/>
  <c r="G116" i="43"/>
  <c r="G115" i="43"/>
  <c r="G114" i="43"/>
  <c r="G113" i="43"/>
  <c r="G112" i="43"/>
  <c r="G111" i="43"/>
  <c r="G110" i="43"/>
  <c r="G109" i="43"/>
  <c r="G108" i="43"/>
  <c r="G107" i="43"/>
  <c r="G106" i="43"/>
  <c r="G105" i="43"/>
  <c r="G104" i="43"/>
  <c r="G103" i="43"/>
  <c r="G102" i="43"/>
  <c r="G101" i="43"/>
  <c r="G100" i="43"/>
  <c r="G99" i="43"/>
  <c r="G98" i="43"/>
  <c r="G97" i="43"/>
  <c r="G96" i="43"/>
  <c r="G95" i="43"/>
  <c r="G94" i="43"/>
  <c r="G93" i="43"/>
  <c r="G92" i="43"/>
  <c r="G91" i="43"/>
  <c r="G90" i="43"/>
  <c r="G89" i="43"/>
  <c r="G88" i="43"/>
  <c r="G87" i="43"/>
  <c r="G86" i="43"/>
  <c r="G85" i="43"/>
  <c r="G84" i="43"/>
  <c r="G83" i="43"/>
  <c r="G82" i="43"/>
  <c r="G81" i="43"/>
  <c r="G80" i="43"/>
  <c r="G79" i="43"/>
  <c r="G78" i="43"/>
  <c r="G77" i="43"/>
  <c r="G76" i="43"/>
  <c r="G75" i="43"/>
  <c r="G74" i="43"/>
  <c r="G73" i="43"/>
  <c r="G72" i="43"/>
  <c r="G71" i="43"/>
  <c r="G63" i="43"/>
  <c r="F63" i="43"/>
  <c r="G55" i="43"/>
  <c r="G54" i="43"/>
  <c r="G53" i="43"/>
  <c r="G52" i="43"/>
  <c r="G51" i="43"/>
  <c r="G50" i="43"/>
  <c r="G49" i="43"/>
  <c r="G48" i="43"/>
  <c r="G47" i="43"/>
  <c r="G46" i="43"/>
  <c r="G45" i="43"/>
  <c r="G44" i="43"/>
  <c r="G43" i="43"/>
  <c r="G42" i="43"/>
  <c r="G41" i="43"/>
  <c r="G40" i="43"/>
  <c r="G39" i="43"/>
  <c r="G38" i="43"/>
  <c r="G37" i="43"/>
  <c r="G36" i="43"/>
  <c r="G35" i="43"/>
  <c r="G21" i="43"/>
  <c r="G19" i="43"/>
  <c r="G17" i="43"/>
  <c r="G15" i="43"/>
  <c r="G13" i="43"/>
  <c r="G3" i="43"/>
  <c r="F3" i="43"/>
  <c r="E4" i="79"/>
  <c r="D4" i="79"/>
  <c r="A3" i="79"/>
  <c r="E57" i="38"/>
  <c r="E3" i="38"/>
  <c r="D3" i="38"/>
  <c r="A2" i="38"/>
  <c r="F126" i="33"/>
  <c r="D126" i="33"/>
  <c r="D59" i="33" s="1"/>
  <c r="D60" i="33" s="1"/>
  <c r="D63" i="33" s="1"/>
  <c r="C126" i="33"/>
  <c r="C59" i="33" s="1"/>
  <c r="C60" i="33" s="1"/>
  <c r="C63" i="33" s="1"/>
  <c r="G125" i="33"/>
  <c r="G124" i="33"/>
  <c r="G123" i="33"/>
  <c r="G122" i="33"/>
  <c r="G121" i="33"/>
  <c r="G120" i="33"/>
  <c r="G119" i="33"/>
  <c r="G118" i="33"/>
  <c r="G117" i="33"/>
  <c r="G116" i="33"/>
  <c r="G115" i="33"/>
  <c r="G114" i="33"/>
  <c r="G113" i="33"/>
  <c r="G112" i="33"/>
  <c r="G111" i="33"/>
  <c r="G110" i="33"/>
  <c r="G109" i="33"/>
  <c r="G108" i="33"/>
  <c r="G107" i="33"/>
  <c r="G106" i="33"/>
  <c r="G105" i="33"/>
  <c r="G104" i="33"/>
  <c r="G103" i="33"/>
  <c r="G102" i="33"/>
  <c r="G101" i="33"/>
  <c r="G100" i="33"/>
  <c r="G99" i="33"/>
  <c r="G98" i="33"/>
  <c r="G97" i="33"/>
  <c r="G96" i="33"/>
  <c r="G95" i="33"/>
  <c r="G94" i="33"/>
  <c r="G93" i="33"/>
  <c r="G92" i="33"/>
  <c r="G91" i="33"/>
  <c r="G90" i="33"/>
  <c r="G89" i="33"/>
  <c r="G88" i="33"/>
  <c r="G87" i="33"/>
  <c r="G86" i="33"/>
  <c r="G85" i="33"/>
  <c r="G84" i="33"/>
  <c r="G83" i="33"/>
  <c r="G82" i="33"/>
  <c r="G81" i="33"/>
  <c r="G80" i="33"/>
  <c r="G79" i="33"/>
  <c r="G78" i="33"/>
  <c r="G77" i="33"/>
  <c r="G69" i="33"/>
  <c r="F69" i="33"/>
  <c r="A69" i="33"/>
  <c r="G61" i="33"/>
  <c r="F59" i="33"/>
  <c r="F60" i="33" s="1"/>
  <c r="F63" i="33" s="1"/>
  <c r="G58" i="33"/>
  <c r="G57" i="33"/>
  <c r="G56" i="33"/>
  <c r="G55" i="33"/>
  <c r="G54" i="33"/>
  <c r="G53" i="33"/>
  <c r="G52" i="33"/>
  <c r="G51" i="33"/>
  <c r="G50" i="33"/>
  <c r="G49" i="33"/>
  <c r="G48" i="33"/>
  <c r="G47" i="33"/>
  <c r="G46" i="33"/>
  <c r="G45" i="33"/>
  <c r="G44" i="33"/>
  <c r="G43" i="33"/>
  <c r="G42" i="33"/>
  <c r="G41" i="33"/>
  <c r="G40" i="33"/>
  <c r="G3" i="33"/>
  <c r="F3" i="33"/>
  <c r="A2" i="33"/>
  <c r="F176" i="32"/>
  <c r="E176" i="32"/>
  <c r="C176" i="32"/>
  <c r="F125" i="32"/>
  <c r="E125" i="32"/>
  <c r="F121" i="32"/>
  <c r="E121" i="32"/>
  <c r="C121" i="32"/>
  <c r="F70" i="32"/>
  <c r="E70" i="32"/>
  <c r="F3" i="32"/>
  <c r="E3" i="32"/>
  <c r="G64" i="31"/>
  <c r="F64" i="31"/>
  <c r="D64" i="31"/>
  <c r="C64" i="31"/>
  <c r="G29" i="31"/>
  <c r="F29" i="31"/>
  <c r="D29" i="31"/>
  <c r="C29" i="31"/>
  <c r="G3" i="31"/>
  <c r="E3" i="31"/>
  <c r="A2" i="31"/>
  <c r="M70" i="30"/>
  <c r="L70" i="30"/>
  <c r="F70" i="30"/>
  <c r="E70" i="30"/>
  <c r="G69" i="30"/>
  <c r="A69" i="30"/>
  <c r="M3" i="30"/>
  <c r="L3" i="30"/>
  <c r="F3" i="30"/>
  <c r="E3" i="30"/>
  <c r="G2" i="30"/>
  <c r="A2" i="30"/>
  <c r="E38" i="29"/>
  <c r="C28" i="29"/>
  <c r="C38" i="29" s="1"/>
  <c r="F3" i="29"/>
  <c r="E3" i="29"/>
  <c r="A2" i="29"/>
  <c r="G62" i="26"/>
  <c r="F62" i="26"/>
  <c r="A62" i="26"/>
  <c r="H55" i="26"/>
  <c r="G55" i="26"/>
  <c r="F55" i="26"/>
  <c r="E54" i="26"/>
  <c r="E53" i="26"/>
  <c r="E52" i="26"/>
  <c r="E51" i="26"/>
  <c r="E50" i="26"/>
  <c r="E49" i="26"/>
  <c r="E48" i="26"/>
  <c r="E47" i="26"/>
  <c r="E46" i="26"/>
  <c r="E40" i="26"/>
  <c r="H38" i="26"/>
  <c r="G38" i="26"/>
  <c r="F38" i="26"/>
  <c r="E37" i="26"/>
  <c r="E36" i="26"/>
  <c r="E35" i="26"/>
  <c r="H32" i="26"/>
  <c r="G32" i="26"/>
  <c r="G43" i="26" s="1"/>
  <c r="F32" i="26"/>
  <c r="E30" i="26"/>
  <c r="E29" i="26"/>
  <c r="E28" i="26"/>
  <c r="E27" i="26"/>
  <c r="E26" i="26"/>
  <c r="E25" i="26"/>
  <c r="E22" i="26"/>
  <c r="G3" i="26"/>
  <c r="F3" i="26"/>
  <c r="B2" i="26"/>
  <c r="G245" i="23"/>
  <c r="F245" i="23"/>
  <c r="B245" i="23"/>
  <c r="G184" i="23"/>
  <c r="F184" i="23"/>
  <c r="B184" i="23"/>
  <c r="G123" i="23"/>
  <c r="F123" i="23"/>
  <c r="B123" i="23"/>
  <c r="G62" i="23"/>
  <c r="F62" i="23"/>
  <c r="B62" i="23"/>
  <c r="G33" i="23"/>
  <c r="G3" i="23"/>
  <c r="F3" i="23"/>
  <c r="B2" i="23"/>
  <c r="I142" i="20"/>
  <c r="I137" i="20"/>
  <c r="I136" i="20"/>
  <c r="H135" i="20"/>
  <c r="H138" i="20" s="1"/>
  <c r="G135" i="20"/>
  <c r="G138" i="20" s="1"/>
  <c r="F135" i="20"/>
  <c r="F138" i="20" s="1"/>
  <c r="E135" i="20"/>
  <c r="E138" i="20" s="1"/>
  <c r="D135" i="20"/>
  <c r="D138" i="20" s="1"/>
  <c r="I134" i="20"/>
  <c r="I133" i="20"/>
  <c r="I132" i="20"/>
  <c r="I131" i="20"/>
  <c r="I130" i="20"/>
  <c r="I129" i="20"/>
  <c r="I128" i="20"/>
  <c r="I127" i="20"/>
  <c r="I126" i="20"/>
  <c r="I125" i="20"/>
  <c r="I123" i="20"/>
  <c r="C555" i="75" s="1"/>
  <c r="H123" i="20"/>
  <c r="G123" i="20"/>
  <c r="F123" i="20"/>
  <c r="E123" i="20"/>
  <c r="D123" i="20"/>
  <c r="H114" i="20"/>
  <c r="G114" i="20"/>
  <c r="F114" i="20"/>
  <c r="E114" i="20"/>
  <c r="D114" i="20"/>
  <c r="I113" i="20"/>
  <c r="I112" i="20"/>
  <c r="I111" i="20"/>
  <c r="I110" i="20"/>
  <c r="I109" i="20"/>
  <c r="I108" i="20"/>
  <c r="I107" i="20"/>
  <c r="I106" i="20"/>
  <c r="I105" i="20"/>
  <c r="I104" i="20"/>
  <c r="I103" i="20"/>
  <c r="I102" i="20"/>
  <c r="I101" i="20"/>
  <c r="I100" i="20"/>
  <c r="I99" i="20"/>
  <c r="H97" i="20"/>
  <c r="G97" i="20"/>
  <c r="F97" i="20"/>
  <c r="E97" i="20"/>
  <c r="D97" i="20"/>
  <c r="I96" i="20"/>
  <c r="I95" i="20"/>
  <c r="I94" i="20"/>
  <c r="I93" i="20"/>
  <c r="I92" i="20"/>
  <c r="I91" i="20"/>
  <c r="I90" i="20"/>
  <c r="I89" i="20"/>
  <c r="I88" i="20"/>
  <c r="I87" i="20"/>
  <c r="I86" i="20"/>
  <c r="H83" i="20"/>
  <c r="G83" i="20"/>
  <c r="F83" i="20"/>
  <c r="E83" i="20"/>
  <c r="D83" i="20"/>
  <c r="I82" i="20"/>
  <c r="I81" i="20"/>
  <c r="I80" i="20"/>
  <c r="I75" i="20"/>
  <c r="H75" i="20"/>
  <c r="E75" i="20"/>
  <c r="D75" i="20"/>
  <c r="F74" i="20"/>
  <c r="A74" i="20"/>
  <c r="I68" i="20"/>
  <c r="I67" i="20"/>
  <c r="I66" i="20"/>
  <c r="I65" i="20"/>
  <c r="I64" i="20"/>
  <c r="I63" i="20"/>
  <c r="I83" i="20" s="1"/>
  <c r="C552" i="75" s="1"/>
  <c r="H61" i="20"/>
  <c r="G61" i="20"/>
  <c r="F61" i="20"/>
  <c r="E61" i="20"/>
  <c r="D61" i="20"/>
  <c r="I60" i="20"/>
  <c r="I59" i="20"/>
  <c r="I58" i="20"/>
  <c r="I57" i="20"/>
  <c r="I56" i="20"/>
  <c r="I55" i="20"/>
  <c r="I54" i="20"/>
  <c r="I53" i="20"/>
  <c r="H51" i="20"/>
  <c r="G51" i="20"/>
  <c r="F51" i="20"/>
  <c r="E51" i="20"/>
  <c r="D51" i="20"/>
  <c r="I50" i="20"/>
  <c r="I49" i="20"/>
  <c r="I48" i="20"/>
  <c r="I47" i="20"/>
  <c r="I46" i="20"/>
  <c r="I45" i="20"/>
  <c r="I44" i="20"/>
  <c r="H42" i="20"/>
  <c r="G42" i="20"/>
  <c r="F42" i="20"/>
  <c r="F84" i="20" s="1"/>
  <c r="E42" i="20"/>
  <c r="D42" i="20"/>
  <c r="I41" i="20"/>
  <c r="I40" i="20"/>
  <c r="I39" i="20"/>
  <c r="I38" i="20"/>
  <c r="I37" i="20"/>
  <c r="I36" i="20"/>
  <c r="I35" i="20"/>
  <c r="I34" i="20"/>
  <c r="H31" i="20"/>
  <c r="G31" i="20"/>
  <c r="F31" i="20"/>
  <c r="E31" i="20"/>
  <c r="D31" i="20"/>
  <c r="I30" i="20"/>
  <c r="I29" i="20"/>
  <c r="I28" i="20"/>
  <c r="I3" i="20"/>
  <c r="H3" i="20"/>
  <c r="E3" i="20"/>
  <c r="D3" i="20"/>
  <c r="F2" i="20"/>
  <c r="A2" i="20"/>
  <c r="K56" i="78"/>
  <c r="K55" i="78"/>
  <c r="K54" i="78"/>
  <c r="K53" i="78"/>
  <c r="K52" i="78"/>
  <c r="K51" i="78"/>
  <c r="K50" i="78"/>
  <c r="K49" i="78"/>
  <c r="K48" i="78"/>
  <c r="K47" i="78"/>
  <c r="K46" i="78"/>
  <c r="K45" i="78"/>
  <c r="K44" i="78"/>
  <c r="K43" i="78"/>
  <c r="K42" i="78"/>
  <c r="K41" i="78"/>
  <c r="K40" i="78"/>
  <c r="K39" i="78"/>
  <c r="K38" i="78"/>
  <c r="K37" i="78"/>
  <c r="K36" i="78"/>
  <c r="K35" i="78"/>
  <c r="K34" i="78"/>
  <c r="K33" i="78"/>
  <c r="K32" i="78"/>
  <c r="K31" i="78"/>
  <c r="K30" i="78"/>
  <c r="K29" i="78"/>
  <c r="K28" i="78"/>
  <c r="K27" i="78"/>
  <c r="K26" i="78"/>
  <c r="K25" i="78"/>
  <c r="K24" i="78"/>
  <c r="K23" i="78"/>
  <c r="K22" i="78"/>
  <c r="K21" i="78"/>
  <c r="K20" i="78"/>
  <c r="K19" i="78"/>
  <c r="H68" i="17"/>
  <c r="G68" i="17"/>
  <c r="B67" i="17"/>
  <c r="H3" i="17"/>
  <c r="G3" i="17"/>
  <c r="B2" i="17"/>
  <c r="E105" i="16"/>
  <c r="E118" i="16" s="1"/>
  <c r="E68" i="16"/>
  <c r="D68" i="16"/>
  <c r="B67" i="16"/>
  <c r="E92" i="16"/>
  <c r="E3" i="16"/>
  <c r="D3" i="16"/>
  <c r="B2" i="16"/>
  <c r="AD52" i="14"/>
  <c r="AD54" i="14" s="1"/>
  <c r="AC52" i="14"/>
  <c r="AC54" i="14" s="1"/>
  <c r="AD47" i="14"/>
  <c r="AC47" i="14"/>
  <c r="V47" i="14"/>
  <c r="V49" i="14" s="1"/>
  <c r="U47" i="14"/>
  <c r="U49" i="14" s="1"/>
  <c r="T47" i="14"/>
  <c r="T49" i="14" s="1"/>
  <c r="S47" i="14"/>
  <c r="S49" i="14" s="1"/>
  <c r="R47" i="14"/>
  <c r="R49" i="14" s="1"/>
  <c r="Q47" i="14"/>
  <c r="Q49" i="14" s="1"/>
  <c r="N47" i="14"/>
  <c r="N49" i="14" s="1"/>
  <c r="M47" i="14"/>
  <c r="M49" i="14" s="1"/>
  <c r="L49" i="14"/>
  <c r="K47" i="14"/>
  <c r="K49" i="14" s="1"/>
  <c r="J47" i="14"/>
  <c r="J49" i="14" s="1"/>
  <c r="I47" i="14"/>
  <c r="I49" i="14" s="1"/>
  <c r="AD36" i="14"/>
  <c r="AC36" i="14"/>
  <c r="G32" i="14"/>
  <c r="AD27" i="14"/>
  <c r="AC27" i="14"/>
  <c r="AD22" i="14"/>
  <c r="AC22" i="14"/>
  <c r="AD3" i="14"/>
  <c r="AC3" i="14"/>
  <c r="V3" i="14"/>
  <c r="U3" i="14"/>
  <c r="N3" i="14"/>
  <c r="M3" i="14"/>
  <c r="H3" i="14"/>
  <c r="G3" i="14"/>
  <c r="X2" i="14"/>
  <c r="P2" i="14"/>
  <c r="I2" i="14"/>
  <c r="B2" i="14"/>
  <c r="H209" i="13"/>
  <c r="G209" i="13"/>
  <c r="H190" i="13"/>
  <c r="H171" i="13"/>
  <c r="G171" i="13"/>
  <c r="H160" i="13"/>
  <c r="G160" i="13"/>
  <c r="H152" i="13"/>
  <c r="H133" i="13"/>
  <c r="G133" i="13"/>
  <c r="B132" i="13"/>
  <c r="H93" i="13"/>
  <c r="G93" i="13"/>
  <c r="H73" i="13"/>
  <c r="G73" i="13"/>
  <c r="B72" i="13"/>
  <c r="G65" i="13"/>
  <c r="H31" i="13"/>
  <c r="C42" i="75" s="1"/>
  <c r="G31" i="13"/>
  <c r="H16" i="13"/>
  <c r="G16" i="13"/>
  <c r="H11" i="13"/>
  <c r="G11" i="13"/>
  <c r="G13" i="13" s="1"/>
  <c r="H3" i="13"/>
  <c r="G3" i="13"/>
  <c r="B2" i="13"/>
  <c r="E3" i="6"/>
  <c r="D3" i="6"/>
  <c r="B2" i="6"/>
  <c r="P118" i="64"/>
  <c r="M118" i="64"/>
  <c r="J118" i="64"/>
  <c r="G118" i="64"/>
  <c r="D118" i="64"/>
  <c r="P101" i="64"/>
  <c r="M101" i="64"/>
  <c r="J101" i="64"/>
  <c r="G101" i="64"/>
  <c r="D101" i="64"/>
  <c r="P55" i="64"/>
  <c r="M55" i="64"/>
  <c r="J55" i="64"/>
  <c r="J38" i="64"/>
  <c r="G55" i="64"/>
  <c r="G38" i="64"/>
  <c r="D55" i="64"/>
  <c r="D38" i="64"/>
  <c r="N19" i="10"/>
  <c r="J60" i="88"/>
  <c r="I60" i="88"/>
  <c r="H60" i="88"/>
  <c r="G60" i="88"/>
  <c r="F60" i="88"/>
  <c r="E60" i="88"/>
  <c r="D60" i="88"/>
  <c r="C60" i="88"/>
  <c r="J4" i="88"/>
  <c r="E4" i="88"/>
  <c r="D4" i="88"/>
  <c r="F3" i="88"/>
  <c r="A3" i="88"/>
  <c r="R60" i="87"/>
  <c r="T60" i="87"/>
  <c r="S60" i="87"/>
  <c r="P60" i="87"/>
  <c r="O60" i="87"/>
  <c r="N60" i="87"/>
  <c r="M60" i="87"/>
  <c r="L60" i="87"/>
  <c r="K60" i="87"/>
  <c r="J60" i="87"/>
  <c r="I60" i="87"/>
  <c r="H60" i="87"/>
  <c r="G60" i="87"/>
  <c r="F60" i="87"/>
  <c r="E60" i="87"/>
  <c r="D60" i="87"/>
  <c r="C60" i="87"/>
  <c r="S4" i="87"/>
  <c r="R4" i="87"/>
  <c r="Q4" i="87"/>
  <c r="L4" i="87"/>
  <c r="K4" i="87"/>
  <c r="J4" i="87"/>
  <c r="E4" i="87"/>
  <c r="D4" i="87"/>
  <c r="N3" i="87"/>
  <c r="F3" i="87"/>
  <c r="A3" i="87"/>
  <c r="H24" i="63"/>
  <c r="C64" i="82"/>
  <c r="Q61" i="69"/>
  <c r="E4" i="86"/>
  <c r="D4" i="86"/>
  <c r="A3" i="86"/>
  <c r="L38" i="65"/>
  <c r="J38" i="65"/>
  <c r="E38" i="65"/>
  <c r="P38" i="64"/>
  <c r="M38" i="64"/>
  <c r="K38" i="85"/>
  <c r="J38" i="85"/>
  <c r="H38" i="85"/>
  <c r="G38" i="85"/>
  <c r="F38" i="85"/>
  <c r="C38" i="85"/>
  <c r="K34" i="85"/>
  <c r="J34" i="85"/>
  <c r="H34" i="85"/>
  <c r="G34" i="85"/>
  <c r="F34" i="85"/>
  <c r="C34" i="85"/>
  <c r="K30" i="85"/>
  <c r="J30" i="85"/>
  <c r="H30" i="85"/>
  <c r="G30" i="85"/>
  <c r="F30" i="85"/>
  <c r="C30" i="85"/>
  <c r="K26" i="85"/>
  <c r="K40" i="85" s="1"/>
  <c r="J26" i="85"/>
  <c r="H26" i="85"/>
  <c r="G26" i="85"/>
  <c r="F26" i="85"/>
  <c r="F40" i="85" s="1"/>
  <c r="C26" i="85"/>
  <c r="K4" i="85"/>
  <c r="I4" i="85"/>
  <c r="A3" i="85"/>
  <c r="K37" i="84"/>
  <c r="J37" i="84"/>
  <c r="H37" i="84"/>
  <c r="G37" i="84"/>
  <c r="F37" i="84"/>
  <c r="C37" i="84"/>
  <c r="K33" i="84"/>
  <c r="J33" i="84"/>
  <c r="H33" i="84"/>
  <c r="G33" i="84"/>
  <c r="F33" i="84"/>
  <c r="C33" i="84"/>
  <c r="K29" i="84"/>
  <c r="J29" i="84"/>
  <c r="H29" i="84"/>
  <c r="G29" i="84"/>
  <c r="F29" i="84"/>
  <c r="C29" i="84"/>
  <c r="K25" i="84"/>
  <c r="K39" i="84"/>
  <c r="J25" i="84"/>
  <c r="H25" i="84"/>
  <c r="G25" i="84"/>
  <c r="F25" i="84"/>
  <c r="F39" i="84" s="1"/>
  <c r="C25" i="84"/>
  <c r="K4" i="84"/>
  <c r="I4" i="84"/>
  <c r="A3" i="84"/>
  <c r="G40" i="83"/>
  <c r="F40" i="83"/>
  <c r="E40" i="83"/>
  <c r="D40" i="83"/>
  <c r="C40" i="83"/>
  <c r="H4" i="83"/>
  <c r="G4" i="83"/>
  <c r="A3" i="83"/>
  <c r="F64" i="82"/>
  <c r="E64" i="82"/>
  <c r="D64" i="82"/>
  <c r="E4" i="82"/>
  <c r="D4" i="82"/>
  <c r="A3" i="82"/>
  <c r="G58" i="80"/>
  <c r="F58" i="80"/>
  <c r="E58" i="80"/>
  <c r="D58" i="80"/>
  <c r="C58" i="80"/>
  <c r="E4" i="80"/>
  <c r="D4" i="80"/>
  <c r="A3" i="80"/>
  <c r="B2" i="7"/>
  <c r="G3" i="7"/>
  <c r="H3" i="7"/>
  <c r="B2" i="8"/>
  <c r="G3" i="8"/>
  <c r="H3" i="8"/>
  <c r="B2" i="9"/>
  <c r="E3" i="9"/>
  <c r="F3" i="9"/>
  <c r="B63" i="9"/>
  <c r="E64" i="9"/>
  <c r="F64" i="9"/>
  <c r="A1" i="10"/>
  <c r="F1" i="10"/>
  <c r="G1" i="10"/>
  <c r="O1" i="10"/>
  <c r="N20" i="10"/>
  <c r="N21" i="10"/>
  <c r="N22" i="10"/>
  <c r="N23" i="10"/>
  <c r="N24" i="10"/>
  <c r="N25" i="10"/>
  <c r="N26" i="10"/>
  <c r="N27" i="10"/>
  <c r="N28" i="10"/>
  <c r="N29" i="10"/>
  <c r="N30" i="10"/>
  <c r="N31" i="10"/>
  <c r="N32" i="10"/>
  <c r="N33" i="10"/>
  <c r="N34" i="10"/>
  <c r="N35" i="10"/>
  <c r="N36" i="10"/>
  <c r="N37" i="10"/>
  <c r="N38" i="10"/>
  <c r="N39" i="10"/>
  <c r="N40" i="10"/>
  <c r="N41" i="10"/>
  <c r="N42" i="10"/>
  <c r="N43" i="10"/>
  <c r="B2" i="11"/>
  <c r="E3" i="11"/>
  <c r="F3" i="11"/>
  <c r="B60" i="11"/>
  <c r="E61" i="11"/>
  <c r="F61" i="11"/>
  <c r="B120" i="11"/>
  <c r="E120" i="11"/>
  <c r="F120" i="11"/>
  <c r="B2" i="12"/>
  <c r="G3" i="12"/>
  <c r="H3" i="12"/>
  <c r="B54" i="12"/>
  <c r="G55" i="12"/>
  <c r="H55" i="12"/>
  <c r="A103" i="12"/>
  <c r="B108" i="12"/>
  <c r="G109" i="12"/>
  <c r="H109" i="12"/>
  <c r="A156" i="12"/>
  <c r="B159" i="12"/>
  <c r="G160" i="12"/>
  <c r="H160" i="12"/>
  <c r="A208" i="12"/>
  <c r="B2" i="15"/>
  <c r="F3" i="15"/>
  <c r="G3" i="15"/>
  <c r="G31" i="15"/>
  <c r="G37" i="15"/>
  <c r="G44" i="15"/>
  <c r="G51" i="15"/>
  <c r="G58" i="15"/>
  <c r="B66" i="15"/>
  <c r="F67" i="15"/>
  <c r="G67" i="15"/>
  <c r="G82" i="15"/>
  <c r="G92" i="15" s="1"/>
  <c r="C274" i="75" s="1"/>
  <c r="G101" i="15"/>
  <c r="B2" i="18"/>
  <c r="F2" i="18"/>
  <c r="D3" i="18"/>
  <c r="E3" i="18"/>
  <c r="I3" i="18"/>
  <c r="J3" i="18"/>
  <c r="D11" i="18"/>
  <c r="D12" i="18"/>
  <c r="D13" i="18"/>
  <c r="D14" i="18"/>
  <c r="D15" i="18"/>
  <c r="E16" i="18"/>
  <c r="E21" i="18" s="1"/>
  <c r="C17" i="75" s="1"/>
  <c r="F16" i="18"/>
  <c r="F21" i="18" s="1"/>
  <c r="C21" i="75" s="1"/>
  <c r="G16" i="18"/>
  <c r="G21" i="18" s="1"/>
  <c r="H16" i="18"/>
  <c r="I16" i="18"/>
  <c r="I21" i="18" s="1"/>
  <c r="J16" i="18"/>
  <c r="D17" i="18"/>
  <c r="D18" i="18"/>
  <c r="D19" i="18"/>
  <c r="D20" i="18"/>
  <c r="H21" i="18"/>
  <c r="J21" i="18"/>
  <c r="D27" i="18"/>
  <c r="D28" i="18"/>
  <c r="D29" i="18"/>
  <c r="D30" i="18"/>
  <c r="E31" i="18"/>
  <c r="F31" i="18"/>
  <c r="G31" i="18"/>
  <c r="H31" i="18"/>
  <c r="I31" i="18"/>
  <c r="J31" i="18"/>
  <c r="D33" i="18"/>
  <c r="D34" i="18"/>
  <c r="E35" i="18"/>
  <c r="F35" i="18"/>
  <c r="G35" i="18"/>
  <c r="H35" i="18"/>
  <c r="I35" i="18"/>
  <c r="I42" i="18" s="1"/>
  <c r="I22" i="18" s="1"/>
  <c r="I23" i="18" s="1"/>
  <c r="J35" i="18"/>
  <c r="D37" i="18"/>
  <c r="D38" i="18"/>
  <c r="D39" i="18" s="1"/>
  <c r="E39" i="18"/>
  <c r="F39" i="18"/>
  <c r="G39" i="18"/>
  <c r="H39" i="18"/>
  <c r="H42" i="18" s="1"/>
  <c r="H22" i="18" s="1"/>
  <c r="H23" i="18" s="1"/>
  <c r="I39" i="18"/>
  <c r="J39" i="18"/>
  <c r="D40" i="18"/>
  <c r="D41" i="18"/>
  <c r="B2" i="19"/>
  <c r="F2" i="19"/>
  <c r="D3" i="19"/>
  <c r="E3" i="19"/>
  <c r="H3" i="19"/>
  <c r="I3" i="19"/>
  <c r="H16" i="19"/>
  <c r="H17" i="19"/>
  <c r="H18" i="19"/>
  <c r="H19" i="19"/>
  <c r="H20" i="19"/>
  <c r="D21" i="19"/>
  <c r="H23" i="19"/>
  <c r="H24" i="19"/>
  <c r="H25" i="19" s="1"/>
  <c r="D25" i="19"/>
  <c r="D29" i="19" s="1"/>
  <c r="H26" i="19"/>
  <c r="H27" i="19"/>
  <c r="H28" i="19"/>
  <c r="H34" i="19"/>
  <c r="H35" i="19"/>
  <c r="H36" i="19"/>
  <c r="H38" i="19" s="1"/>
  <c r="H37" i="19"/>
  <c r="D38" i="19"/>
  <c r="A2" i="21"/>
  <c r="D3" i="21"/>
  <c r="F3" i="21"/>
  <c r="F59" i="21"/>
  <c r="A2" i="22"/>
  <c r="D3" i="22"/>
  <c r="E3" i="22"/>
  <c r="E61" i="22"/>
  <c r="A2" i="24"/>
  <c r="E3" i="24"/>
  <c r="F3" i="24"/>
  <c r="F40" i="24"/>
  <c r="F53" i="24"/>
  <c r="F66" i="24"/>
  <c r="F67" i="24" s="1"/>
  <c r="A2" i="27"/>
  <c r="E3" i="27"/>
  <c r="F3" i="27"/>
  <c r="G19" i="27"/>
  <c r="G20" i="27"/>
  <c r="G21" i="27"/>
  <c r="G22" i="27"/>
  <c r="G23" i="27"/>
  <c r="G24" i="27"/>
  <c r="G25" i="27"/>
  <c r="G26" i="27"/>
  <c r="G27" i="27"/>
  <c r="G28" i="27"/>
  <c r="G29" i="27"/>
  <c r="G30" i="27"/>
  <c r="G31" i="27"/>
  <c r="G32" i="27"/>
  <c r="G33" i="27"/>
  <c r="G34" i="27"/>
  <c r="G35" i="27"/>
  <c r="G36" i="27"/>
  <c r="G37" i="27"/>
  <c r="G38" i="27"/>
  <c r="G39" i="27"/>
  <c r="G40" i="27"/>
  <c r="G41" i="27"/>
  <c r="G42" i="27"/>
  <c r="G43" i="27"/>
  <c r="G44" i="27"/>
  <c r="G45" i="27"/>
  <c r="G46" i="27"/>
  <c r="G47" i="27"/>
  <c r="G48" i="27"/>
  <c r="G49" i="27"/>
  <c r="G50" i="27"/>
  <c r="G51" i="27"/>
  <c r="G52" i="27"/>
  <c r="G53" i="27"/>
  <c r="G54" i="27"/>
  <c r="G55" i="27"/>
  <c r="G56" i="27"/>
  <c r="G57" i="27"/>
  <c r="G58" i="27"/>
  <c r="G59" i="27"/>
  <c r="G60" i="27"/>
  <c r="E61" i="27"/>
  <c r="F61" i="27"/>
  <c r="A66" i="27"/>
  <c r="F66" i="27"/>
  <c r="G66" i="27"/>
  <c r="G2" i="28"/>
  <c r="E3" i="28"/>
  <c r="K3" i="28"/>
  <c r="L3" i="28"/>
  <c r="F62" i="28"/>
  <c r="H62" i="28"/>
  <c r="J62" i="28"/>
  <c r="K62" i="28"/>
  <c r="L62" i="28"/>
  <c r="A66" i="28"/>
  <c r="F66" i="28"/>
  <c r="G66" i="28"/>
  <c r="L66" i="28"/>
  <c r="A2" i="34"/>
  <c r="E3" i="34"/>
  <c r="F3" i="34"/>
  <c r="A13" i="34"/>
  <c r="A14" i="34" s="1"/>
  <c r="A15" i="34" s="1"/>
  <c r="A16" i="34" s="1"/>
  <c r="A17" i="34" s="1"/>
  <c r="A18" i="34" s="1"/>
  <c r="A19" i="34" s="1"/>
  <c r="A20" i="34" s="1"/>
  <c r="A21" i="34" s="1"/>
  <c r="A22" i="34" s="1"/>
  <c r="A23" i="34" s="1"/>
  <c r="A24" i="34" s="1"/>
  <c r="A25" i="34" s="1"/>
  <c r="A26" i="34" s="1"/>
  <c r="A27" i="34" s="1"/>
  <c r="A28" i="34" s="1"/>
  <c r="A29" i="34" s="1"/>
  <c r="E19" i="34"/>
  <c r="F19" i="34"/>
  <c r="E27" i="34"/>
  <c r="E29" i="34" s="1"/>
  <c r="F27" i="34"/>
  <c r="F29" i="34" s="1"/>
  <c r="A67" i="34"/>
  <c r="E67" i="34"/>
  <c r="F67" i="34"/>
  <c r="A2" i="35"/>
  <c r="F2" i="35"/>
  <c r="D3" i="35"/>
  <c r="E3" i="35"/>
  <c r="J3" i="35"/>
  <c r="L3" i="35"/>
  <c r="C40" i="35"/>
  <c r="G40" i="35"/>
  <c r="H40" i="35"/>
  <c r="I40" i="35"/>
  <c r="J40" i="35"/>
  <c r="K40" i="35"/>
  <c r="L40" i="35"/>
  <c r="C61" i="35"/>
  <c r="G61" i="35"/>
  <c r="H61" i="35"/>
  <c r="I61" i="35"/>
  <c r="J61" i="35"/>
  <c r="K61" i="35"/>
  <c r="L61" i="35"/>
  <c r="F64" i="35"/>
  <c r="A2" i="37"/>
  <c r="E3" i="37"/>
  <c r="F3" i="37"/>
  <c r="F47" i="37"/>
  <c r="F56" i="37"/>
  <c r="F65" i="37"/>
  <c r="A2" i="39"/>
  <c r="F2" i="39"/>
  <c r="D3" i="39"/>
  <c r="E3" i="39"/>
  <c r="I3" i="39"/>
  <c r="J3" i="39"/>
  <c r="D49" i="39"/>
  <c r="E49" i="39"/>
  <c r="J49" i="39"/>
  <c r="K49" i="39"/>
  <c r="D57" i="39"/>
  <c r="E57" i="39"/>
  <c r="J57" i="39"/>
  <c r="K57" i="39"/>
  <c r="F64" i="39"/>
  <c r="A72" i="39"/>
  <c r="D72" i="39"/>
  <c r="E72" i="39"/>
  <c r="F72" i="39"/>
  <c r="I72" i="39"/>
  <c r="J72" i="39"/>
  <c r="F74" i="39"/>
  <c r="D90" i="39"/>
  <c r="D60" i="39" s="1"/>
  <c r="E90" i="39"/>
  <c r="E60" i="39" s="1"/>
  <c r="J90" i="39"/>
  <c r="J60" i="39" s="1"/>
  <c r="K90" i="39"/>
  <c r="K60" i="39"/>
  <c r="D127" i="39"/>
  <c r="D61" i="39"/>
  <c r="E127" i="39"/>
  <c r="E61" i="39"/>
  <c r="E62" i="39" s="1"/>
  <c r="J127" i="39"/>
  <c r="J61" i="39"/>
  <c r="K127" i="39"/>
  <c r="K61" i="39"/>
  <c r="A131" i="39"/>
  <c r="F131" i="39"/>
  <c r="A133" i="39"/>
  <c r="D133" i="39"/>
  <c r="E133" i="39"/>
  <c r="F133" i="39"/>
  <c r="I133" i="39"/>
  <c r="J133" i="39"/>
  <c r="F135" i="39"/>
  <c r="D151" i="39"/>
  <c r="E151" i="39"/>
  <c r="J151" i="39"/>
  <c r="K151" i="39"/>
  <c r="D188" i="39"/>
  <c r="E188" i="39"/>
  <c r="J188" i="39"/>
  <c r="K188" i="39"/>
  <c r="A192" i="39"/>
  <c r="F192" i="39"/>
  <c r="A2" i="40"/>
  <c r="E3" i="40"/>
  <c r="F3" i="40"/>
  <c r="A72" i="40"/>
  <c r="E72" i="40"/>
  <c r="F72" i="40"/>
  <c r="A132" i="40"/>
  <c r="E132" i="40"/>
  <c r="F132" i="40"/>
  <c r="A2" i="41"/>
  <c r="E2" i="41"/>
  <c r="F2" i="41"/>
  <c r="H2" i="41"/>
  <c r="L2" i="41"/>
  <c r="M2" i="41"/>
  <c r="I25" i="41"/>
  <c r="J25" i="41"/>
  <c r="L25" i="41"/>
  <c r="M25" i="41"/>
  <c r="C49" i="41"/>
  <c r="C64" i="41" s="1"/>
  <c r="D49" i="41"/>
  <c r="D64" i="41" s="1"/>
  <c r="E49" i="41"/>
  <c r="E64" i="41" s="1"/>
  <c r="F49" i="41"/>
  <c r="G49" i="41"/>
  <c r="H49" i="41"/>
  <c r="I49" i="41"/>
  <c r="J49" i="41"/>
  <c r="K49" i="41"/>
  <c r="L49" i="41"/>
  <c r="L64" i="41" s="1"/>
  <c r="M49" i="41"/>
  <c r="I64" i="41"/>
  <c r="H66" i="41"/>
  <c r="A69" i="41"/>
  <c r="E70" i="41"/>
  <c r="F70" i="41"/>
  <c r="D82" i="41"/>
  <c r="D121" i="41" s="1"/>
  <c r="E82" i="41"/>
  <c r="F121" i="41"/>
  <c r="G82" i="41"/>
  <c r="D97" i="41"/>
  <c r="E97" i="41"/>
  <c r="G97" i="41"/>
  <c r="G121" i="41" s="1"/>
  <c r="C106" i="41"/>
  <c r="C121" i="41" s="1"/>
  <c r="D106" i="41"/>
  <c r="E106" i="41"/>
  <c r="F106" i="41"/>
  <c r="G106" i="41"/>
  <c r="A123" i="41"/>
  <c r="A2" i="42"/>
  <c r="I2" i="42"/>
  <c r="F3" i="42"/>
  <c r="H3" i="42"/>
  <c r="L3" i="42"/>
  <c r="M3" i="42"/>
  <c r="I15" i="42"/>
  <c r="I16" i="42"/>
  <c r="I17" i="42"/>
  <c r="I18" i="42"/>
  <c r="I19" i="42"/>
  <c r="I20" i="42"/>
  <c r="I21" i="42"/>
  <c r="I22" i="42"/>
  <c r="I23" i="42"/>
  <c r="I24" i="42"/>
  <c r="C25" i="42"/>
  <c r="E25" i="42"/>
  <c r="E61" i="42" s="1"/>
  <c r="G25" i="42"/>
  <c r="I25" i="42"/>
  <c r="H25" i="42"/>
  <c r="I27" i="42"/>
  <c r="I28" i="42"/>
  <c r="I29" i="42"/>
  <c r="I30" i="42"/>
  <c r="I31" i="42"/>
  <c r="I32" i="42"/>
  <c r="I33" i="42"/>
  <c r="I34" i="42"/>
  <c r="I35" i="42"/>
  <c r="I36" i="42"/>
  <c r="C37" i="42"/>
  <c r="E37" i="42"/>
  <c r="G37" i="42"/>
  <c r="I37" i="42" s="1"/>
  <c r="H37" i="42"/>
  <c r="I39" i="42"/>
  <c r="I40" i="42"/>
  <c r="I41" i="42"/>
  <c r="I42" i="42"/>
  <c r="I43" i="42"/>
  <c r="I44" i="42"/>
  <c r="I45" i="42"/>
  <c r="I46" i="42"/>
  <c r="I47" i="42"/>
  <c r="I48" i="42"/>
  <c r="C49" i="42"/>
  <c r="E49" i="42"/>
  <c r="G49" i="42"/>
  <c r="H49" i="42"/>
  <c r="I51" i="42"/>
  <c r="I52" i="42"/>
  <c r="I53" i="42"/>
  <c r="I54" i="42"/>
  <c r="I55" i="42"/>
  <c r="I56" i="42"/>
  <c r="I57" i="42"/>
  <c r="I58" i="42"/>
  <c r="I59" i="42"/>
  <c r="C60" i="42"/>
  <c r="E60" i="42"/>
  <c r="G60" i="42"/>
  <c r="H60" i="42"/>
  <c r="I63" i="42"/>
  <c r="A71" i="42"/>
  <c r="I71" i="42"/>
  <c r="F72" i="42"/>
  <c r="H72" i="42"/>
  <c r="L72" i="42"/>
  <c r="M72" i="42"/>
  <c r="I84" i="42"/>
  <c r="I85" i="42"/>
  <c r="I86" i="42"/>
  <c r="I87" i="42"/>
  <c r="I88" i="42"/>
  <c r="I89" i="42"/>
  <c r="I90" i="42"/>
  <c r="I91" i="42"/>
  <c r="I92" i="42"/>
  <c r="I93" i="42"/>
  <c r="C94" i="42"/>
  <c r="E94" i="42"/>
  <c r="G94" i="42"/>
  <c r="H94" i="42"/>
  <c r="I96" i="42"/>
  <c r="I97" i="42"/>
  <c r="I98" i="42"/>
  <c r="I99" i="42"/>
  <c r="I100" i="42"/>
  <c r="I101" i="42"/>
  <c r="I102" i="42"/>
  <c r="I103" i="42"/>
  <c r="I104" i="42"/>
  <c r="I105" i="42"/>
  <c r="C106" i="42"/>
  <c r="E106" i="42"/>
  <c r="G106" i="42"/>
  <c r="H106" i="42"/>
  <c r="I108" i="42"/>
  <c r="I109" i="42"/>
  <c r="I110" i="42"/>
  <c r="I111" i="42"/>
  <c r="I112" i="42"/>
  <c r="I113" i="42"/>
  <c r="I114" i="42"/>
  <c r="I115" i="42"/>
  <c r="I116" i="42"/>
  <c r="I117" i="42"/>
  <c r="C118" i="42"/>
  <c r="E118" i="42"/>
  <c r="G118" i="42"/>
  <c r="H118" i="42"/>
  <c r="H130" i="42" s="1"/>
  <c r="I120" i="42"/>
  <c r="I121" i="42"/>
  <c r="I122" i="42"/>
  <c r="I123" i="42"/>
  <c r="I124" i="42"/>
  <c r="I125" i="42"/>
  <c r="I126" i="42"/>
  <c r="I127" i="42"/>
  <c r="I128" i="42"/>
  <c r="C129" i="42"/>
  <c r="E129" i="42"/>
  <c r="G129" i="42"/>
  <c r="H129" i="42"/>
  <c r="G130" i="42"/>
  <c r="I132" i="42"/>
  <c r="A2" i="44"/>
  <c r="F2" i="44"/>
  <c r="D3" i="44"/>
  <c r="E3" i="44"/>
  <c r="J3" i="44"/>
  <c r="L3" i="44"/>
  <c r="L15" i="44"/>
  <c r="L16" i="44"/>
  <c r="L17" i="44"/>
  <c r="L18" i="44"/>
  <c r="L19" i="44"/>
  <c r="C20" i="44"/>
  <c r="D20" i="44"/>
  <c r="E20" i="44"/>
  <c r="F20" i="44"/>
  <c r="F29" i="44" s="1"/>
  <c r="G20" i="44"/>
  <c r="I20" i="44"/>
  <c r="K20" i="44"/>
  <c r="L22" i="44"/>
  <c r="L23" i="44"/>
  <c r="L24" i="44"/>
  <c r="L25" i="44"/>
  <c r="L26" i="44"/>
  <c r="C27" i="44"/>
  <c r="D27" i="44"/>
  <c r="E27" i="44"/>
  <c r="F27" i="44"/>
  <c r="G27" i="44"/>
  <c r="I27" i="44"/>
  <c r="K27" i="44"/>
  <c r="L28" i="44"/>
  <c r="E29" i="44"/>
  <c r="L32" i="44"/>
  <c r="L33" i="44"/>
  <c r="L34" i="44"/>
  <c r="A60" i="44"/>
  <c r="D60" i="44"/>
  <c r="E60" i="44"/>
  <c r="F60" i="44"/>
  <c r="J60" i="44"/>
  <c r="L60" i="44"/>
  <c r="A2" i="45"/>
  <c r="G2" i="45"/>
  <c r="E3" i="45"/>
  <c r="F3" i="45"/>
  <c r="K3" i="45"/>
  <c r="M3" i="45"/>
  <c r="M19" i="45"/>
  <c r="M20" i="45"/>
  <c r="M21" i="45"/>
  <c r="D22" i="45"/>
  <c r="D26" i="45" s="1"/>
  <c r="E22" i="45"/>
  <c r="E26" i="45" s="1"/>
  <c r="F22" i="45"/>
  <c r="F26" i="45" s="1"/>
  <c r="G22" i="45"/>
  <c r="H22" i="45"/>
  <c r="H26" i="45"/>
  <c r="J22" i="45"/>
  <c r="L22" i="45"/>
  <c r="M23" i="45"/>
  <c r="M24" i="45"/>
  <c r="M25" i="45"/>
  <c r="G26" i="45"/>
  <c r="J26" i="45"/>
  <c r="L26" i="45"/>
  <c r="M29" i="45"/>
  <c r="M30" i="45"/>
  <c r="M31" i="45"/>
  <c r="A64" i="45"/>
  <c r="F64" i="45"/>
  <c r="G64" i="45"/>
  <c r="M64" i="45"/>
  <c r="G2" i="46"/>
  <c r="E3" i="46"/>
  <c r="F3" i="46"/>
  <c r="K3" i="46"/>
  <c r="M3" i="46"/>
  <c r="M17" i="46"/>
  <c r="M18" i="46"/>
  <c r="M19" i="46"/>
  <c r="M20" i="46"/>
  <c r="M21" i="46"/>
  <c r="M22" i="46"/>
  <c r="D23" i="46"/>
  <c r="E23" i="46"/>
  <c r="F23" i="46"/>
  <c r="G23" i="46"/>
  <c r="H23" i="46"/>
  <c r="J23" i="46"/>
  <c r="L23" i="46"/>
  <c r="M26" i="46"/>
  <c r="M27" i="46"/>
  <c r="M28" i="46"/>
  <c r="M29" i="46"/>
  <c r="M30" i="46"/>
  <c r="D31" i="46"/>
  <c r="E31" i="46"/>
  <c r="F31" i="46"/>
  <c r="F33" i="46" s="1"/>
  <c r="G31" i="46"/>
  <c r="H31" i="46"/>
  <c r="J31" i="46"/>
  <c r="L31" i="46"/>
  <c r="M32" i="46"/>
  <c r="M36" i="46"/>
  <c r="M37" i="46"/>
  <c r="M38" i="46"/>
  <c r="F66" i="46"/>
  <c r="G66" i="46"/>
  <c r="M66" i="46"/>
  <c r="M76" i="46"/>
  <c r="M77" i="46" s="1"/>
  <c r="D77" i="46"/>
  <c r="E77" i="46"/>
  <c r="F77" i="46"/>
  <c r="G77" i="46"/>
  <c r="H77" i="46"/>
  <c r="J77" i="46"/>
  <c r="L77" i="46"/>
  <c r="M96" i="46"/>
  <c r="M97" i="46"/>
  <c r="M98" i="46"/>
  <c r="M103" i="46"/>
  <c r="M104" i="46"/>
  <c r="M105" i="46"/>
  <c r="M106" i="46"/>
  <c r="M107" i="46"/>
  <c r="M108" i="46"/>
  <c r="M109" i="46"/>
  <c r="M110" i="46"/>
  <c r="M111" i="46"/>
  <c r="M112" i="46"/>
  <c r="M113" i="46"/>
  <c r="M114" i="46"/>
  <c r="M115" i="46"/>
  <c r="M116" i="46"/>
  <c r="M117" i="46"/>
  <c r="M118" i="46"/>
  <c r="M119" i="46"/>
  <c r="M120" i="46"/>
  <c r="M121" i="46"/>
  <c r="M122" i="46"/>
  <c r="G126" i="46"/>
  <c r="M126" i="46"/>
  <c r="M137" i="46"/>
  <c r="M138" i="46"/>
  <c r="M139" i="46"/>
  <c r="M140" i="46"/>
  <c r="M141" i="46"/>
  <c r="M142" i="46"/>
  <c r="M143" i="46"/>
  <c r="M144" i="46"/>
  <c r="M146" i="46"/>
  <c r="M147" i="46"/>
  <c r="M148" i="46"/>
  <c r="M149" i="46"/>
  <c r="M150" i="46"/>
  <c r="M151" i="46"/>
  <c r="M152" i="46"/>
  <c r="M153" i="46"/>
  <c r="M157" i="46"/>
  <c r="M158" i="46"/>
  <c r="M160" i="46"/>
  <c r="M161" i="46"/>
  <c r="M163" i="46"/>
  <c r="M164" i="46"/>
  <c r="M165" i="46"/>
  <c r="M166" i="46"/>
  <c r="M167" i="46"/>
  <c r="M168" i="46"/>
  <c r="M169" i="46"/>
  <c r="M170" i="46"/>
  <c r="M171" i="46"/>
  <c r="M172" i="46"/>
  <c r="M173" i="46"/>
  <c r="M174" i="46"/>
  <c r="M175" i="46"/>
  <c r="M176" i="46"/>
  <c r="M177" i="46"/>
  <c r="M178" i="46"/>
  <c r="M179" i="46"/>
  <c r="M180" i="46"/>
  <c r="M181" i="46"/>
  <c r="M182" i="46"/>
  <c r="M183" i="46"/>
  <c r="A2" i="50"/>
  <c r="I2" i="50"/>
  <c r="F3" i="50"/>
  <c r="G3" i="50"/>
  <c r="L3" i="50"/>
  <c r="N3" i="50"/>
  <c r="N41" i="50"/>
  <c r="N42" i="50"/>
  <c r="N43" i="50"/>
  <c r="N44" i="50"/>
  <c r="N45" i="50"/>
  <c r="N46" i="50"/>
  <c r="N47" i="50"/>
  <c r="N48" i="50"/>
  <c r="N49" i="50"/>
  <c r="N50" i="50"/>
  <c r="N51" i="50"/>
  <c r="N52" i="50"/>
  <c r="N53" i="50"/>
  <c r="I54" i="50"/>
  <c r="J54" i="50"/>
  <c r="K54" i="50"/>
  <c r="M54" i="50"/>
  <c r="I56" i="50"/>
  <c r="A63" i="50"/>
  <c r="F63" i="50"/>
  <c r="G63" i="50"/>
  <c r="I63" i="50"/>
  <c r="L63" i="50"/>
  <c r="N63" i="50"/>
  <c r="N71" i="50"/>
  <c r="N72" i="50"/>
  <c r="N73" i="50"/>
  <c r="N74" i="50"/>
  <c r="N75" i="50"/>
  <c r="N76" i="50"/>
  <c r="N77" i="50"/>
  <c r="N78" i="50"/>
  <c r="N79" i="50"/>
  <c r="N80" i="50"/>
  <c r="N81" i="50"/>
  <c r="N82" i="50"/>
  <c r="N83" i="50"/>
  <c r="N84" i="50"/>
  <c r="N85" i="50"/>
  <c r="N86" i="50"/>
  <c r="N87" i="50"/>
  <c r="N88" i="50"/>
  <c r="N89" i="50"/>
  <c r="N90" i="50"/>
  <c r="N91" i="50"/>
  <c r="N92" i="50"/>
  <c r="N93" i="50"/>
  <c r="N94" i="50"/>
  <c r="N95" i="50"/>
  <c r="N96" i="50"/>
  <c r="N97" i="50"/>
  <c r="N98" i="50"/>
  <c r="N99" i="50"/>
  <c r="N100" i="50"/>
  <c r="N101" i="50"/>
  <c r="N102" i="50"/>
  <c r="N103" i="50"/>
  <c r="N104" i="50"/>
  <c r="N105" i="50"/>
  <c r="N106" i="50"/>
  <c r="N107" i="50"/>
  <c r="N108" i="50"/>
  <c r="N109" i="50"/>
  <c r="N110" i="50"/>
  <c r="N111" i="50"/>
  <c r="N112" i="50"/>
  <c r="N113" i="50"/>
  <c r="N114" i="50"/>
  <c r="N115" i="50"/>
  <c r="N116" i="50"/>
  <c r="N117" i="50"/>
  <c r="N118" i="50"/>
  <c r="N119" i="50"/>
  <c r="N120" i="50"/>
  <c r="I121" i="50"/>
  <c r="J121" i="50"/>
  <c r="K121" i="50"/>
  <c r="M121" i="50"/>
  <c r="C409" i="75"/>
  <c r="A2" i="55"/>
  <c r="E3" i="55"/>
  <c r="F3" i="55"/>
  <c r="A17" i="55"/>
  <c r="A18" i="55"/>
  <c r="A19" i="55" s="1"/>
  <c r="A20" i="55" s="1"/>
  <c r="A21" i="55" s="1"/>
  <c r="A22" i="55" s="1"/>
  <c r="A23" i="55" s="1"/>
  <c r="A24" i="55" s="1"/>
  <c r="A25" i="55" s="1"/>
  <c r="A26" i="55" s="1"/>
  <c r="A27" i="55" s="1"/>
  <c r="A28" i="55" s="1"/>
  <c r="A29" i="55" s="1"/>
  <c r="A30" i="55" s="1"/>
  <c r="A31" i="55" s="1"/>
  <c r="A32" i="55" s="1"/>
  <c r="A33" i="55" s="1"/>
  <c r="A34" i="55" s="1"/>
  <c r="A35" i="55" s="1"/>
  <c r="A36" i="55" s="1"/>
  <c r="A37" i="55" s="1"/>
  <c r="A38" i="55" s="1"/>
  <c r="A39" i="55" s="1"/>
  <c r="A40" i="55" s="1"/>
  <c r="A41" i="55" s="1"/>
  <c r="A42" i="55" s="1"/>
  <c r="A43" i="55" s="1"/>
  <c r="A44" i="55" s="1"/>
  <c r="A45" i="55" s="1"/>
  <c r="A46" i="55" s="1"/>
  <c r="A47" i="55" s="1"/>
  <c r="A48" i="55" s="1"/>
  <c r="A49" i="55" s="1"/>
  <c r="A50" i="55" s="1"/>
  <c r="A51" i="55" s="1"/>
  <c r="A52" i="55" s="1"/>
  <c r="A53" i="55" s="1"/>
  <c r="A54" i="55" s="1"/>
  <c r="A55" i="55" s="1"/>
  <c r="A56" i="55" s="1"/>
  <c r="A57" i="55" s="1"/>
  <c r="A58" i="55" s="1"/>
  <c r="A59" i="55" s="1"/>
  <c r="A60" i="55" s="1"/>
  <c r="A61" i="55" s="1"/>
  <c r="A75" i="55" s="1"/>
  <c r="A76" i="55" s="1"/>
  <c r="A77" i="55" s="1"/>
  <c r="A78" i="55" s="1"/>
  <c r="A79" i="55" s="1"/>
  <c r="A80" i="55" s="1"/>
  <c r="A81" i="55" s="1"/>
  <c r="A82" i="55" s="1"/>
  <c r="A83" i="55" s="1"/>
  <c r="A84" i="55" s="1"/>
  <c r="A85" i="55" s="1"/>
  <c r="A86" i="55" s="1"/>
  <c r="A87" i="55" s="1"/>
  <c r="A88" i="55" s="1"/>
  <c r="A89" i="55" s="1"/>
  <c r="A90" i="55" s="1"/>
  <c r="A91" i="55" s="1"/>
  <c r="A92" i="55" s="1"/>
  <c r="A93" i="55" s="1"/>
  <c r="A94" i="55" s="1"/>
  <c r="A95" i="55" s="1"/>
  <c r="A96" i="55" s="1"/>
  <c r="A97" i="55" s="1"/>
  <c r="A98" i="55" s="1"/>
  <c r="A99" i="55" s="1"/>
  <c r="A100" i="55" s="1"/>
  <c r="A101" i="55" s="1"/>
  <c r="A102" i="55" s="1"/>
  <c r="A103" i="55" s="1"/>
  <c r="A104" i="55" s="1"/>
  <c r="A105" i="55" s="1"/>
  <c r="A106" i="55" s="1"/>
  <c r="A107" i="55" s="1"/>
  <c r="A108" i="55" s="1"/>
  <c r="A109" i="55" s="1"/>
  <c r="A110" i="55" s="1"/>
  <c r="A111" i="55" s="1"/>
  <c r="A112" i="55" s="1"/>
  <c r="A113" i="55" s="1"/>
  <c r="A114" i="55" s="1"/>
  <c r="A115" i="55" s="1"/>
  <c r="A116" i="55" s="1"/>
  <c r="A117" i="55" s="1"/>
  <c r="A118" i="55" s="1"/>
  <c r="A119" i="55" s="1"/>
  <c r="A120" i="55" s="1"/>
  <c r="A121" i="55" s="1"/>
  <c r="A122" i="55" s="1"/>
  <c r="A123" i="55" s="1"/>
  <c r="F34" i="55"/>
  <c r="F51" i="55"/>
  <c r="F60" i="55"/>
  <c r="A69" i="55"/>
  <c r="E69" i="55"/>
  <c r="F69" i="55"/>
  <c r="A124" i="55"/>
  <c r="A2" i="57"/>
  <c r="F3" i="57"/>
  <c r="G3" i="57"/>
  <c r="A2" i="58"/>
  <c r="D3" i="58"/>
  <c r="E3" i="58"/>
  <c r="E33" i="58"/>
  <c r="E64" i="58"/>
  <c r="A70" i="58"/>
  <c r="D70" i="58"/>
  <c r="E70" i="58"/>
  <c r="E82" i="58"/>
  <c r="E90" i="58"/>
  <c r="E127" i="58"/>
  <c r="A128" i="58"/>
  <c r="A130" i="58"/>
  <c r="D130" i="58"/>
  <c r="E130" i="58"/>
  <c r="E150" i="58"/>
  <c r="E161" i="58"/>
  <c r="A191" i="58"/>
  <c r="A2" i="59"/>
  <c r="G2" i="59"/>
  <c r="E3" i="59"/>
  <c r="F3" i="59"/>
  <c r="L3" i="59"/>
  <c r="M3" i="59"/>
  <c r="C63" i="59"/>
  <c r="D63" i="59"/>
  <c r="E63" i="59"/>
  <c r="F63" i="59"/>
  <c r="I63" i="59"/>
  <c r="J63" i="59"/>
  <c r="L63" i="59"/>
  <c r="M63" i="59"/>
  <c r="G64" i="59"/>
  <c r="A2" i="62"/>
  <c r="F3" i="62"/>
  <c r="G3" i="62"/>
  <c r="G21" i="62"/>
  <c r="G24" i="62" s="1"/>
  <c r="G22" i="62"/>
  <c r="C24" i="62"/>
  <c r="C42" i="62" s="1"/>
  <c r="D24" i="62"/>
  <c r="E24" i="62"/>
  <c r="F24" i="62"/>
  <c r="G29" i="62"/>
  <c r="G30" i="62"/>
  <c r="G31" i="62"/>
  <c r="G32" i="62"/>
  <c r="G33" i="62"/>
  <c r="G34" i="62"/>
  <c r="G35" i="62"/>
  <c r="G36" i="62"/>
  <c r="G37" i="62"/>
  <c r="G38" i="62"/>
  <c r="C40" i="62"/>
  <c r="D40" i="62"/>
  <c r="E40" i="62"/>
  <c r="F40" i="62"/>
  <c r="A68" i="62"/>
  <c r="F69" i="62"/>
  <c r="G69" i="62"/>
  <c r="E82" i="62"/>
  <c r="E96" i="62" s="1"/>
  <c r="E89" i="62"/>
  <c r="A2" i="63"/>
  <c r="G3" i="63"/>
  <c r="H3" i="63"/>
  <c r="D20" i="63"/>
  <c r="D26" i="63"/>
  <c r="D31" i="63"/>
  <c r="C63" i="63"/>
  <c r="D63" i="63"/>
  <c r="A2" i="64"/>
  <c r="I2" i="64"/>
  <c r="E3" i="64"/>
  <c r="G3" i="64"/>
  <c r="N3" i="64"/>
  <c r="P3" i="64"/>
  <c r="A75" i="64"/>
  <c r="E75" i="64"/>
  <c r="G75" i="64"/>
  <c r="I75" i="64"/>
  <c r="N75" i="64"/>
  <c r="P75" i="64"/>
  <c r="A2" i="65"/>
  <c r="H2" i="65"/>
  <c r="E3" i="65"/>
  <c r="F3" i="65"/>
  <c r="L3" i="65"/>
  <c r="M3" i="65"/>
  <c r="C52" i="65"/>
  <c r="E52" i="65"/>
  <c r="H52" i="65"/>
  <c r="J52" i="65"/>
  <c r="L52" i="65"/>
  <c r="A73" i="65"/>
  <c r="E73" i="65"/>
  <c r="F73" i="65"/>
  <c r="H73" i="65"/>
  <c r="L73" i="65"/>
  <c r="M73" i="65"/>
  <c r="A2" i="66"/>
  <c r="H2" i="66"/>
  <c r="E3" i="66"/>
  <c r="F3" i="66"/>
  <c r="L3" i="66"/>
  <c r="M3" i="66"/>
  <c r="A2" i="67"/>
  <c r="J2" i="67"/>
  <c r="G3" i="67"/>
  <c r="H3" i="67"/>
  <c r="N3" i="67"/>
  <c r="O3" i="67"/>
  <c r="A70" i="67"/>
  <c r="G70" i="67"/>
  <c r="H70" i="67"/>
  <c r="J70" i="67"/>
  <c r="N70" i="67"/>
  <c r="O70" i="67"/>
  <c r="A2" i="68"/>
  <c r="K2" i="68"/>
  <c r="H3" i="68"/>
  <c r="I3" i="68"/>
  <c r="Q3" i="68"/>
  <c r="R3" i="68"/>
  <c r="N27" i="68"/>
  <c r="R27" i="68"/>
  <c r="N28" i="68"/>
  <c r="R28" i="68"/>
  <c r="N29" i="68"/>
  <c r="R29" i="68"/>
  <c r="N30" i="68"/>
  <c r="R30" i="68"/>
  <c r="N31" i="68"/>
  <c r="R31" i="68"/>
  <c r="N32" i="68"/>
  <c r="R32" i="68"/>
  <c r="N33" i="68"/>
  <c r="R33" i="68"/>
  <c r="N34" i="68"/>
  <c r="R34" i="68"/>
  <c r="N35" i="68"/>
  <c r="R35" i="68"/>
  <c r="N36" i="68"/>
  <c r="R36" i="68"/>
  <c r="N37" i="68"/>
  <c r="R37" i="68"/>
  <c r="N38" i="68"/>
  <c r="R38" i="68"/>
  <c r="N39" i="68"/>
  <c r="R39" i="68"/>
  <c r="N40" i="68"/>
  <c r="R40" i="68"/>
  <c r="N41" i="68"/>
  <c r="R41" i="68"/>
  <c r="N42" i="68"/>
  <c r="R42" i="68"/>
  <c r="N43" i="68"/>
  <c r="R43" i="68"/>
  <c r="N44" i="68"/>
  <c r="R44" i="68"/>
  <c r="N45" i="68"/>
  <c r="R45" i="68"/>
  <c r="N46" i="68"/>
  <c r="R46" i="68"/>
  <c r="N47" i="68"/>
  <c r="R47" i="68"/>
  <c r="N48" i="68"/>
  <c r="R48" i="68"/>
  <c r="N49" i="68"/>
  <c r="R49" i="68"/>
  <c r="N50" i="68"/>
  <c r="R50" i="68"/>
  <c r="N51" i="68"/>
  <c r="R51" i="68"/>
  <c r="N52" i="68"/>
  <c r="R52" i="68"/>
  <c r="N53" i="68"/>
  <c r="R53" i="68"/>
  <c r="N54" i="68"/>
  <c r="R54" i="68"/>
  <c r="N55" i="68"/>
  <c r="R55" i="68"/>
  <c r="N56" i="68"/>
  <c r="R56" i="68"/>
  <c r="N57" i="68"/>
  <c r="R57" i="68"/>
  <c r="N58" i="68"/>
  <c r="R58" i="68"/>
  <c r="N59" i="68"/>
  <c r="R59" i="68"/>
  <c r="N60" i="68"/>
  <c r="R60" i="68"/>
  <c r="N61" i="68"/>
  <c r="R61" i="68"/>
  <c r="G62" i="68"/>
  <c r="H62" i="68"/>
  <c r="I62" i="68"/>
  <c r="L62" i="68"/>
  <c r="M62" i="68"/>
  <c r="O62" i="68"/>
  <c r="P62" i="68"/>
  <c r="Q62" i="68"/>
  <c r="A69" i="68"/>
  <c r="G69" i="68"/>
  <c r="H69" i="68"/>
  <c r="K69" i="68"/>
  <c r="Q69" i="68"/>
  <c r="R69" i="68"/>
  <c r="N77" i="68"/>
  <c r="R77" i="68"/>
  <c r="N78" i="68"/>
  <c r="R78" i="68"/>
  <c r="N79" i="68"/>
  <c r="R79" i="68"/>
  <c r="N80" i="68"/>
  <c r="R80" i="68"/>
  <c r="N81" i="68"/>
  <c r="R81" i="68"/>
  <c r="N82" i="68"/>
  <c r="R82" i="68"/>
  <c r="N83" i="68"/>
  <c r="R83" i="68"/>
  <c r="N84" i="68"/>
  <c r="R84" i="68"/>
  <c r="N85" i="68"/>
  <c r="R85" i="68"/>
  <c r="N86" i="68"/>
  <c r="R86" i="68"/>
  <c r="N87" i="68"/>
  <c r="R87" i="68"/>
  <c r="N88" i="68"/>
  <c r="R88" i="68"/>
  <c r="N89" i="68"/>
  <c r="R89" i="68"/>
  <c r="N90" i="68"/>
  <c r="R90" i="68"/>
  <c r="N91" i="68"/>
  <c r="R91" i="68"/>
  <c r="N92" i="68"/>
  <c r="R92" i="68"/>
  <c r="N93" i="68"/>
  <c r="R93" i="68"/>
  <c r="N94" i="68"/>
  <c r="R94" i="68"/>
  <c r="N95" i="68"/>
  <c r="R95" i="68"/>
  <c r="N96" i="68"/>
  <c r="R96" i="68"/>
  <c r="N97" i="68"/>
  <c r="R97" i="68"/>
  <c r="N98" i="68"/>
  <c r="R98" i="68"/>
  <c r="N99" i="68"/>
  <c r="R99" i="68"/>
  <c r="N100" i="68"/>
  <c r="R100" i="68"/>
  <c r="N101" i="68"/>
  <c r="R101" i="68"/>
  <c r="N102" i="68"/>
  <c r="R102" i="68"/>
  <c r="N103" i="68"/>
  <c r="R103" i="68"/>
  <c r="N104" i="68"/>
  <c r="R104" i="68"/>
  <c r="N105" i="68"/>
  <c r="R105" i="68"/>
  <c r="N106" i="68"/>
  <c r="R106" i="68"/>
  <c r="N107" i="68"/>
  <c r="R107" i="68"/>
  <c r="N108" i="68"/>
  <c r="R108" i="68"/>
  <c r="N109" i="68"/>
  <c r="R109" i="68"/>
  <c r="N110" i="68"/>
  <c r="R110" i="68"/>
  <c r="N111" i="68"/>
  <c r="R111" i="68"/>
  <c r="N112" i="68"/>
  <c r="R112" i="68"/>
  <c r="N113" i="68"/>
  <c r="R113" i="68"/>
  <c r="N114" i="68"/>
  <c r="R114" i="68"/>
  <c r="N115" i="68"/>
  <c r="R115" i="68"/>
  <c r="N116" i="68"/>
  <c r="R116" i="68"/>
  <c r="N117" i="68"/>
  <c r="R117" i="68"/>
  <c r="N118" i="68"/>
  <c r="R118" i="68"/>
  <c r="N119" i="68"/>
  <c r="R119" i="68"/>
  <c r="N120" i="68"/>
  <c r="R120" i="68"/>
  <c r="N121" i="68"/>
  <c r="R121" i="68"/>
  <c r="N122" i="68"/>
  <c r="R122" i="68"/>
  <c r="N123" i="68"/>
  <c r="R123" i="68"/>
  <c r="N124" i="68"/>
  <c r="R124" i="68"/>
  <c r="N125" i="68"/>
  <c r="R125" i="68"/>
  <c r="N126" i="68"/>
  <c r="R126" i="68"/>
  <c r="N127" i="68"/>
  <c r="R127" i="68"/>
  <c r="N128" i="68"/>
  <c r="R128" i="68"/>
  <c r="G129" i="68"/>
  <c r="H129" i="68"/>
  <c r="I129" i="68"/>
  <c r="L129" i="68"/>
  <c r="M129" i="68"/>
  <c r="O129" i="68"/>
  <c r="P129" i="68"/>
  <c r="Q129" i="68"/>
  <c r="A2" i="69"/>
  <c r="J2" i="69"/>
  <c r="G3" i="69"/>
  <c r="H3" i="69"/>
  <c r="P3" i="69"/>
  <c r="R3" i="69"/>
  <c r="R18" i="69"/>
  <c r="R19" i="69"/>
  <c r="R20" i="69"/>
  <c r="R21" i="69"/>
  <c r="R22" i="69"/>
  <c r="R23" i="69"/>
  <c r="R24" i="69"/>
  <c r="R25" i="69"/>
  <c r="R26" i="69"/>
  <c r="R27" i="69"/>
  <c r="R28" i="69"/>
  <c r="R29" i="69"/>
  <c r="R30" i="69"/>
  <c r="R31" i="69"/>
  <c r="R32" i="69"/>
  <c r="R33" i="69"/>
  <c r="R34" i="69"/>
  <c r="R35" i="69"/>
  <c r="R36" i="69"/>
  <c r="R37" i="69"/>
  <c r="R38" i="69"/>
  <c r="R39" i="69"/>
  <c r="R40" i="69"/>
  <c r="R41" i="69"/>
  <c r="R42" i="69"/>
  <c r="R43" i="69"/>
  <c r="R44" i="69"/>
  <c r="R45" i="69"/>
  <c r="R46" i="69"/>
  <c r="R47" i="69"/>
  <c r="R48" i="69"/>
  <c r="R49" i="69"/>
  <c r="R50" i="69"/>
  <c r="R51" i="69"/>
  <c r="R52" i="69"/>
  <c r="R53" i="69"/>
  <c r="R54" i="69"/>
  <c r="R55" i="69"/>
  <c r="R56" i="69"/>
  <c r="R57" i="69"/>
  <c r="R58" i="69"/>
  <c r="R59" i="69"/>
  <c r="R60" i="69"/>
  <c r="D61" i="69"/>
  <c r="F61" i="69"/>
  <c r="G61" i="69"/>
  <c r="H61" i="69"/>
  <c r="N61" i="69"/>
  <c r="O61" i="69"/>
  <c r="P61" i="69"/>
  <c r="A2" i="70"/>
  <c r="J2" i="70"/>
  <c r="F3" i="70"/>
  <c r="G3" i="70"/>
  <c r="P3" i="70"/>
  <c r="Q3" i="70"/>
  <c r="K60" i="70"/>
  <c r="L60" i="70"/>
  <c r="P60" i="70"/>
  <c r="Q60" i="70"/>
  <c r="A68" i="70"/>
  <c r="F68" i="70"/>
  <c r="G68" i="70"/>
  <c r="J68" i="70"/>
  <c r="P68" i="70"/>
  <c r="Q68" i="70"/>
  <c r="A2" i="71"/>
  <c r="E3" i="71"/>
  <c r="F3" i="71"/>
  <c r="D25" i="71"/>
  <c r="E25" i="71"/>
  <c r="F25" i="71"/>
  <c r="D30" i="71"/>
  <c r="E30" i="71"/>
  <c r="F30" i="71"/>
  <c r="D38" i="71"/>
  <c r="E38" i="71"/>
  <c r="F38" i="71"/>
  <c r="A2" i="74"/>
  <c r="F3" i="74"/>
  <c r="G3" i="74"/>
  <c r="A71" i="74"/>
  <c r="G71" i="74"/>
  <c r="A7" i="75"/>
  <c r="A8" i="75"/>
  <c r="C16" i="75"/>
  <c r="C341" i="75" s="1"/>
  <c r="C30" i="75"/>
  <c r="C34" i="75"/>
  <c r="C35" i="75"/>
  <c r="C36" i="75"/>
  <c r="C37" i="75"/>
  <c r="C38" i="75"/>
  <c r="C45" i="75"/>
  <c r="C46" i="75"/>
  <c r="C47" i="75"/>
  <c r="C48" i="75"/>
  <c r="C49" i="75"/>
  <c r="C50" i="75"/>
  <c r="C51" i="75"/>
  <c r="C52" i="75"/>
  <c r="C53" i="75"/>
  <c r="C54" i="75"/>
  <c r="C55" i="75"/>
  <c r="C56" i="75"/>
  <c r="C57" i="75"/>
  <c r="C58" i="75"/>
  <c r="C59" i="75"/>
  <c r="C60" i="75"/>
  <c r="C61" i="75"/>
  <c r="C68" i="75"/>
  <c r="C69" i="75"/>
  <c r="C70" i="75"/>
  <c r="C71" i="75"/>
  <c r="C72" i="75"/>
  <c r="C73" i="75"/>
  <c r="C74" i="75"/>
  <c r="C75" i="75"/>
  <c r="C76" i="75"/>
  <c r="C90" i="75"/>
  <c r="C91" i="75"/>
  <c r="C614" i="75" s="1"/>
  <c r="C92" i="75"/>
  <c r="C93" i="75"/>
  <c r="C94" i="75"/>
  <c r="C95" i="75"/>
  <c r="C96" i="75"/>
  <c r="C97" i="75"/>
  <c r="C98" i="75"/>
  <c r="C99" i="75"/>
  <c r="C100" i="75"/>
  <c r="C105" i="75"/>
  <c r="C106" i="75"/>
  <c r="C107" i="75"/>
  <c r="C108" i="75"/>
  <c r="C109" i="75"/>
  <c r="C110" i="75"/>
  <c r="C114" i="75"/>
  <c r="C115" i="75"/>
  <c r="C116" i="75"/>
  <c r="C117" i="75"/>
  <c r="C118" i="75"/>
  <c r="C119" i="75"/>
  <c r="C120" i="75"/>
  <c r="C121" i="75"/>
  <c r="C122" i="75"/>
  <c r="C123" i="75"/>
  <c r="C124" i="75"/>
  <c r="C125" i="75"/>
  <c r="C131" i="75"/>
  <c r="C132" i="75"/>
  <c r="C133" i="75"/>
  <c r="C134" i="75"/>
  <c r="C135" i="75"/>
  <c r="C139" i="75"/>
  <c r="C140" i="75"/>
  <c r="C141" i="75"/>
  <c r="C142" i="75"/>
  <c r="C162" i="75"/>
  <c r="C164" i="75"/>
  <c r="C165" i="75"/>
  <c r="C166" i="75"/>
  <c r="C522" i="75" s="1"/>
  <c r="C168" i="75"/>
  <c r="C523" i="75" s="1"/>
  <c r="C169" i="75"/>
  <c r="C524" i="75" s="1"/>
  <c r="C170" i="75"/>
  <c r="C525" i="75" s="1"/>
  <c r="C171" i="75"/>
  <c r="C526" i="75" s="1"/>
  <c r="C172" i="75"/>
  <c r="C443" i="75" s="1"/>
  <c r="C173" i="75"/>
  <c r="C441" i="75" s="1"/>
  <c r="C174" i="75"/>
  <c r="C175" i="75"/>
  <c r="C185" i="75"/>
  <c r="C187" i="75"/>
  <c r="C188" i="75"/>
  <c r="C189" i="75"/>
  <c r="C191" i="75"/>
  <c r="C192" i="75"/>
  <c r="C193" i="75"/>
  <c r="C194" i="75"/>
  <c r="C195" i="75"/>
  <c r="C196" i="75"/>
  <c r="C641" i="75" s="1"/>
  <c r="C197" i="75"/>
  <c r="C198" i="75"/>
  <c r="C644" i="75"/>
  <c r="C264" i="75"/>
  <c r="C266" i="75"/>
  <c r="C267" i="75"/>
  <c r="C268" i="75"/>
  <c r="C624" i="75" s="1"/>
  <c r="C269" i="75"/>
  <c r="C287" i="75"/>
  <c r="C290" i="75"/>
  <c r="C291" i="75"/>
  <c r="C292" i="75"/>
  <c r="C293" i="75"/>
  <c r="C294" i="75"/>
  <c r="C295" i="75"/>
  <c r="C296" i="75"/>
  <c r="C297" i="75"/>
  <c r="C298" i="75"/>
  <c r="C299" i="75"/>
  <c r="C304" i="75"/>
  <c r="C305" i="75"/>
  <c r="C306" i="75"/>
  <c r="C309" i="75"/>
  <c r="C310" i="75"/>
  <c r="C311" i="75"/>
  <c r="C312" i="75"/>
  <c r="C313" i="75"/>
  <c r="C319" i="75"/>
  <c r="C320" i="75"/>
  <c r="C321" i="75"/>
  <c r="C322" i="75"/>
  <c r="C323" i="75"/>
  <c r="C324" i="75"/>
  <c r="C331" i="75"/>
  <c r="C533" i="75"/>
  <c r="C499" i="75"/>
  <c r="C500" i="75"/>
  <c r="C501" i="75"/>
  <c r="C502" i="75"/>
  <c r="C503" i="75"/>
  <c r="C510" i="75"/>
  <c r="C557" i="75"/>
  <c r="C558" i="75"/>
  <c r="C563" i="75"/>
  <c r="C564" i="75"/>
  <c r="C565" i="75"/>
  <c r="C566" i="75"/>
  <c r="C632" i="75"/>
  <c r="B13" i="3"/>
  <c r="B17" i="3"/>
  <c r="B19" i="3"/>
  <c r="A46" i="1"/>
  <c r="B25" i="3" s="1"/>
  <c r="A50" i="1"/>
  <c r="E31" i="71" l="1"/>
  <c r="D34" i="63"/>
  <c r="M31" i="46"/>
  <c r="D29" i="44"/>
  <c r="E130" i="42"/>
  <c r="I60" i="42"/>
  <c r="J64" i="41"/>
  <c r="G61" i="27"/>
  <c r="F42" i="18"/>
  <c r="C22" i="75" s="1"/>
  <c r="C39" i="84"/>
  <c r="J39" i="84"/>
  <c r="F139" i="20"/>
  <c r="F143" i="20" s="1"/>
  <c r="E84" i="20"/>
  <c r="E139" i="20" s="1"/>
  <c r="E143" i="20" s="1"/>
  <c r="P246" i="52"/>
  <c r="R137" i="53"/>
  <c r="D55" i="61"/>
  <c r="F31" i="71"/>
  <c r="D31" i="71"/>
  <c r="E42" i="62"/>
  <c r="G40" i="62"/>
  <c r="F42" i="62"/>
  <c r="D42" i="62"/>
  <c r="F61" i="55"/>
  <c r="N121" i="50"/>
  <c r="L27" i="44"/>
  <c r="K29" i="44"/>
  <c r="G29" i="44"/>
  <c r="I129" i="42"/>
  <c r="I118" i="42"/>
  <c r="C61" i="42"/>
  <c r="H61" i="42"/>
  <c r="M64" i="41"/>
  <c r="J42" i="18"/>
  <c r="J22" i="18" s="1"/>
  <c r="J23" i="18" s="1"/>
  <c r="E121" i="16"/>
  <c r="M22" i="45"/>
  <c r="M26" i="45" s="1"/>
  <c r="G61" i="42"/>
  <c r="J33" i="46"/>
  <c r="E33" i="46"/>
  <c r="D33" i="46"/>
  <c r="H33" i="46"/>
  <c r="G33" i="46"/>
  <c r="L33" i="46"/>
  <c r="M23" i="46"/>
  <c r="E126" i="61"/>
  <c r="D16" i="18"/>
  <c r="D21" i="18" s="1"/>
  <c r="J63" i="60"/>
  <c r="K62" i="39"/>
  <c r="F70" i="37"/>
  <c r="R61" i="69"/>
  <c r="G42" i="62"/>
  <c r="I61" i="42"/>
  <c r="G64" i="41"/>
  <c r="R62" i="68"/>
  <c r="C130" i="42"/>
  <c r="I130" i="42" s="1"/>
  <c r="I94" i="42"/>
  <c r="H21" i="19"/>
  <c r="N129" i="68"/>
  <c r="N62" i="68"/>
  <c r="I29" i="44"/>
  <c r="E121" i="41"/>
  <c r="J62" i="39"/>
  <c r="E42" i="18"/>
  <c r="I31" i="20"/>
  <c r="C547" i="75" s="1"/>
  <c r="I42" i="20"/>
  <c r="C549" i="75" s="1"/>
  <c r="I135" i="20"/>
  <c r="I138" i="20" s="1"/>
  <c r="C556" i="75" s="1"/>
  <c r="P55" i="52"/>
  <c r="P120" i="52"/>
  <c r="I125" i="54"/>
  <c r="M184" i="46"/>
  <c r="K64" i="41"/>
  <c r="G39" i="84"/>
  <c r="R129" i="68"/>
  <c r="L20" i="44"/>
  <c r="L29" i="44" s="1"/>
  <c r="F64" i="41"/>
  <c r="C128" i="75"/>
  <c r="C608" i="75" s="1"/>
  <c r="D62" i="39"/>
  <c r="A6" i="1"/>
  <c r="N54" i="50"/>
  <c r="C29" i="44"/>
  <c r="I106" i="42"/>
  <c r="I49" i="42"/>
  <c r="H64" i="41"/>
  <c r="G42" i="18"/>
  <c r="G22" i="18" s="1"/>
  <c r="G23" i="18" s="1"/>
  <c r="D35" i="18"/>
  <c r="D31" i="18"/>
  <c r="F23" i="18"/>
  <c r="J40" i="85"/>
  <c r="C29" i="75"/>
  <c r="C31" i="75" s="1"/>
  <c r="H13" i="13"/>
  <c r="H17" i="13" s="1"/>
  <c r="H95" i="13" s="1"/>
  <c r="E38" i="26"/>
  <c r="G126" i="33"/>
  <c r="G59" i="33" s="1"/>
  <c r="G60" i="33" s="1"/>
  <c r="G63" i="33" s="1"/>
  <c r="K33" i="51"/>
  <c r="C408" i="75" s="1"/>
  <c r="J191" i="60"/>
  <c r="C40" i="85"/>
  <c r="G17" i="13"/>
  <c r="G95" i="13" s="1"/>
  <c r="G84" i="20"/>
  <c r="I97" i="20"/>
  <c r="C553" i="75" s="1"/>
  <c r="I114" i="20"/>
  <c r="C554" i="75" s="1"/>
  <c r="G117" i="43"/>
  <c r="G56" i="43" s="1"/>
  <c r="G57" i="43" s="1"/>
  <c r="L16" i="51"/>
  <c r="E29" i="51"/>
  <c r="K40" i="51" s="1"/>
  <c r="L33" i="51"/>
  <c r="F49" i="51"/>
  <c r="K16" i="51"/>
  <c r="C407" i="75" s="1"/>
  <c r="C414" i="75"/>
  <c r="R214" i="53"/>
  <c r="I53" i="54"/>
  <c r="D42" i="61"/>
  <c r="F42" i="61" s="1"/>
  <c r="D89" i="61"/>
  <c r="F89" i="61" s="1"/>
  <c r="F98" i="61"/>
  <c r="F103" i="61"/>
  <c r="F125" i="61"/>
  <c r="G40" i="85"/>
  <c r="I51" i="20"/>
  <c r="C550" i="75" s="1"/>
  <c r="I61" i="20"/>
  <c r="C551" i="75" s="1"/>
  <c r="D84" i="20"/>
  <c r="D139" i="20" s="1"/>
  <c r="D143" i="20" s="1"/>
  <c r="H84" i="20"/>
  <c r="H139" i="20" s="1"/>
  <c r="H143" i="20" s="1"/>
  <c r="K73" i="51"/>
  <c r="C411" i="75" s="1"/>
  <c r="H43" i="56"/>
  <c r="J128" i="60"/>
  <c r="C64" i="75"/>
  <c r="C606" i="75" s="1"/>
  <c r="P54" i="51"/>
  <c r="C413" i="75" s="1"/>
  <c r="E32" i="26"/>
  <c r="E55" i="26"/>
  <c r="H43" i="26"/>
  <c r="C303" i="75"/>
  <c r="C630" i="75" s="1"/>
  <c r="G224" i="13"/>
  <c r="H224" i="13"/>
  <c r="C200" i="75"/>
  <c r="C201" i="75" s="1"/>
  <c r="C205" i="75" s="1"/>
  <c r="C517" i="75"/>
  <c r="C177" i="75"/>
  <c r="C178" i="75" s="1"/>
  <c r="C182" i="75" s="1"/>
  <c r="C207" i="75"/>
  <c r="C136" i="75"/>
  <c r="C102" i="75"/>
  <c r="C616" i="75" s="1"/>
  <c r="C597" i="75" s="1"/>
  <c r="C77" i="75"/>
  <c r="C39" i="75"/>
  <c r="C634" i="75"/>
  <c r="R47" i="53"/>
  <c r="AD37" i="14"/>
  <c r="H47" i="14"/>
  <c r="H49" i="14" s="1"/>
  <c r="AD8" i="14" s="1"/>
  <c r="AC37" i="14"/>
  <c r="G47" i="14"/>
  <c r="G49" i="14" s="1"/>
  <c r="AC8" i="14" s="1"/>
  <c r="C401" i="75"/>
  <c r="C228" i="75"/>
  <c r="C642" i="75" s="1"/>
  <c r="C218" i="75"/>
  <c r="C327" i="75"/>
  <c r="C285" i="75"/>
  <c r="C605" i="75"/>
  <c r="C504" i="75"/>
  <c r="C530" i="75" s="1"/>
  <c r="C239" i="75"/>
  <c r="C405" i="75"/>
  <c r="C410" i="75" s="1"/>
  <c r="C400" i="75"/>
  <c r="C396" i="75"/>
  <c r="C402" i="75"/>
  <c r="F43" i="26"/>
  <c r="I84" i="20"/>
  <c r="I139" i="20" s="1"/>
  <c r="I143" i="20" s="1"/>
  <c r="G139" i="20"/>
  <c r="G143" i="20" s="1"/>
  <c r="E125" i="16"/>
  <c r="C111" i="75"/>
  <c r="C612" i="75" s="1"/>
  <c r="C395" i="75"/>
  <c r="C234" i="75"/>
  <c r="C643" i="75" s="1"/>
  <c r="C160" i="75"/>
  <c r="C543" i="75"/>
  <c r="C425" i="75"/>
  <c r="C391" i="75"/>
  <c r="C300" i="75"/>
  <c r="C628" i="75" s="1"/>
  <c r="C622" i="75"/>
  <c r="C143" i="75"/>
  <c r="C618" i="75"/>
  <c r="C88" i="75"/>
  <c r="C397" i="75"/>
  <c r="C497" i="75"/>
  <c r="C527" i="75"/>
  <c r="C439" i="75" s="1"/>
  <c r="C23" i="75"/>
  <c r="C599" i="75"/>
  <c r="C429" i="75"/>
  <c r="C390" i="75"/>
  <c r="C392" i="75"/>
  <c r="C518" i="75"/>
  <c r="C640" i="75"/>
  <c r="V24" i="51" l="1"/>
  <c r="C514" i="75" s="1"/>
  <c r="L40" i="51"/>
  <c r="W24" i="51" s="1"/>
  <c r="M33" i="46"/>
  <c r="D92" i="61"/>
  <c r="D126" i="61" s="1"/>
  <c r="C25" i="75"/>
  <c r="H29" i="19"/>
  <c r="C559" i="75"/>
  <c r="C561" i="75" s="1"/>
  <c r="C568" i="75" s="1"/>
  <c r="C572" i="75" s="1"/>
  <c r="C152" i="75"/>
  <c r="E22" i="18"/>
  <c r="C570" i="75"/>
  <c r="E43" i="26"/>
  <c r="D42" i="18"/>
  <c r="D22" i="18" s="1"/>
  <c r="D23" i="18" s="1"/>
  <c r="A52" i="1"/>
  <c r="A58" i="1"/>
  <c r="A60" i="1"/>
  <c r="A62" i="1"/>
  <c r="A56" i="1"/>
  <c r="A54" i="1"/>
  <c r="A64" i="1"/>
  <c r="A1" i="4" s="1"/>
  <c r="C417" i="75"/>
  <c r="C315" i="75"/>
  <c r="C329" i="75" s="1"/>
  <c r="C333" i="75" s="1"/>
  <c r="C506" i="75"/>
  <c r="C433" i="75" s="1"/>
  <c r="C515" i="75"/>
  <c r="C576" i="75"/>
  <c r="AD48" i="14"/>
  <c r="AD55" i="14" s="1"/>
  <c r="AC48" i="14"/>
  <c r="AC55" i="14" s="1"/>
  <c r="C209" i="75"/>
  <c r="C79" i="75"/>
  <c r="C610" i="75"/>
  <c r="C581" i="75" s="1"/>
  <c r="C427" i="75"/>
  <c r="F92" i="61"/>
  <c r="F126" i="61" s="1"/>
  <c r="C509" i="75"/>
  <c r="C511" i="75" s="1"/>
  <c r="C593" i="75"/>
  <c r="C240" i="75"/>
  <c r="C531" i="75"/>
  <c r="C532" i="75" s="1"/>
  <c r="C534" i="75" s="1"/>
  <c r="J18" i="78" l="1"/>
  <c r="K18" i="78" s="1"/>
  <c r="G38" i="15"/>
  <c r="C265" i="75"/>
  <c r="C270" i="75" s="1"/>
  <c r="C272" i="75" s="1"/>
  <c r="C276" i="75" s="1"/>
  <c r="G60" i="15"/>
  <c r="G93" i="15" s="1"/>
  <c r="C18" i="75"/>
  <c r="E23" i="18"/>
  <c r="C639" i="75"/>
  <c r="C645" i="75" s="1"/>
  <c r="C620" i="75" s="1"/>
  <c r="C586" i="75" s="1"/>
  <c r="C249" i="75"/>
  <c r="C626" i="75" s="1"/>
  <c r="C453" i="75"/>
  <c r="C601" i="75"/>
  <c r="C582" i="75"/>
  <c r="C583" i="75"/>
  <c r="C461" i="75"/>
  <c r="C459" i="75"/>
  <c r="C578" i="75"/>
  <c r="C584" i="75"/>
  <c r="C447" i="75"/>
  <c r="C463" i="75"/>
  <c r="C435" i="75"/>
  <c r="C455" i="75" s="1"/>
  <c r="C516" i="75"/>
  <c r="C519" i="75" s="1"/>
  <c r="C437" i="75" s="1"/>
  <c r="C457" i="75" s="1"/>
  <c r="C479" i="75"/>
  <c r="C481" i="75"/>
  <c r="C483" i="75"/>
  <c r="C473" i="75"/>
  <c r="C19" i="75" l="1"/>
  <c r="C26" i="75"/>
  <c r="C27" i="75" s="1"/>
  <c r="C475" i="75"/>
  <c r="C257" i="75"/>
  <c r="C445" i="75"/>
  <c r="C485" i="75" s="1"/>
  <c r="C477" i="75"/>
  <c r="C595" i="75"/>
  <c r="C590" i="75"/>
  <c r="C588" i="75"/>
  <c r="C487" i="75" l="1"/>
  <c r="C465" i="75"/>
  <c r="C467" i="75" s="1"/>
  <c r="K49" i="90"/>
  <c r="G23" i="90"/>
  <c r="G49" i="90"/>
  <c r="AC8" i="90" s="1"/>
  <c r="AC48" i="90" s="1"/>
  <c r="AC55" i="90" s="1"/>
</calcChain>
</file>

<file path=xl/comments1.xml><?xml version="1.0" encoding="utf-8"?>
<comments xmlns="http://schemas.openxmlformats.org/spreadsheetml/2006/main">
  <authors>
    <author xml:space="preserve">Ami Shevlin </author>
  </authors>
  <commentList>
    <comment ref="H206" authorId="0" shapeId="0">
      <text>
        <r>
          <rPr>
            <b/>
            <sz val="9"/>
            <color indexed="81"/>
            <rFont val="Tahoma"/>
            <family val="2"/>
          </rPr>
          <t>Ami Shevlin :</t>
        </r>
        <r>
          <rPr>
            <sz val="9"/>
            <color indexed="81"/>
            <rFont val="Tahoma"/>
            <family val="2"/>
          </rPr>
          <t xml:space="preserve">
+1, Rounding</t>
        </r>
      </text>
    </comment>
  </commentList>
</comments>
</file>

<file path=xl/comments2.xml><?xml version="1.0" encoding="utf-8"?>
<comments xmlns="http://schemas.openxmlformats.org/spreadsheetml/2006/main">
  <authors>
    <author xml:space="preserve">Ami Shevlin </author>
  </authors>
  <commentList>
    <comment ref="AC21" authorId="0" shapeId="0">
      <text>
        <r>
          <rPr>
            <b/>
            <sz val="9"/>
            <color indexed="81"/>
            <rFont val="Tahoma"/>
            <family val="2"/>
          </rPr>
          <t>Ami Shevlin :</t>
        </r>
        <r>
          <rPr>
            <sz val="9"/>
            <color indexed="81"/>
            <rFont val="Tahoma"/>
            <family val="2"/>
          </rPr>
          <t xml:space="preserve">
+1, Rounding</t>
        </r>
      </text>
    </comment>
    <comment ref="AC45" authorId="0" shapeId="0">
      <text>
        <r>
          <rPr>
            <b/>
            <sz val="9"/>
            <color indexed="81"/>
            <rFont val="Tahoma"/>
            <family val="2"/>
          </rPr>
          <t>Ami Shevlin :</t>
        </r>
        <r>
          <rPr>
            <sz val="9"/>
            <color indexed="81"/>
            <rFont val="Tahoma"/>
            <family val="2"/>
          </rPr>
          <t xml:space="preserve">
-1, Rounding</t>
        </r>
      </text>
    </comment>
  </commentList>
</comments>
</file>

<file path=xl/comments3.xml><?xml version="1.0" encoding="utf-8"?>
<comments xmlns="http://schemas.openxmlformats.org/spreadsheetml/2006/main">
  <authors>
    <author xml:space="preserve">Ami Shevlin </author>
  </authors>
  <commentList>
    <comment ref="AC46" authorId="0" shapeId="0">
      <text>
        <r>
          <rPr>
            <b/>
            <sz val="9"/>
            <color indexed="81"/>
            <rFont val="Tahoma"/>
            <family val="2"/>
          </rPr>
          <t>Ami Shevlin :</t>
        </r>
        <r>
          <rPr>
            <sz val="9"/>
            <color indexed="81"/>
            <rFont val="Tahoma"/>
            <family val="2"/>
          </rPr>
          <t xml:space="preserve">
-1, Rounding</t>
        </r>
      </text>
    </comment>
  </commentList>
</comments>
</file>

<file path=xl/comments4.xml><?xml version="1.0" encoding="utf-8"?>
<comments xmlns="http://schemas.openxmlformats.org/spreadsheetml/2006/main">
  <authors>
    <author>a288wk</author>
  </authors>
  <commentList>
    <comment ref="A1" authorId="0" shapeId="0">
      <text>
        <r>
          <rPr>
            <b/>
            <sz val="9"/>
            <color indexed="81"/>
            <rFont val="Tahoma"/>
            <family val="2"/>
          </rPr>
          <t>a288wk:</t>
        </r>
        <r>
          <rPr>
            <sz val="9"/>
            <color indexed="81"/>
            <rFont val="Tahoma"/>
            <family val="2"/>
          </rPr>
          <t xml:space="preserve">
Keep In PSC</t>
        </r>
      </text>
    </comment>
  </commentList>
</comments>
</file>

<file path=xl/comments5.xml><?xml version="1.0" encoding="utf-8"?>
<comments xmlns="http://schemas.openxmlformats.org/spreadsheetml/2006/main">
  <authors>
    <author>test</author>
  </authors>
  <commentList>
    <comment ref="D130" authorId="0" shapeId="0">
      <text>
        <r>
          <rPr>
            <b/>
            <sz val="9"/>
            <color indexed="81"/>
            <rFont val="Tahoma"/>
            <family val="2"/>
          </rPr>
          <t>Payne:</t>
        </r>
        <r>
          <rPr>
            <sz val="9"/>
            <color indexed="81"/>
            <rFont val="Tahoma"/>
            <family val="2"/>
          </rPr>
          <t xml:space="preserve"> -$2 plug
</t>
        </r>
      </text>
    </comment>
    <comment ref="F130" authorId="0" shapeId="0">
      <text>
        <r>
          <rPr>
            <b/>
            <sz val="9"/>
            <color indexed="81"/>
            <rFont val="Tahoma"/>
            <family val="2"/>
          </rPr>
          <t>Payne:</t>
        </r>
        <r>
          <rPr>
            <sz val="9"/>
            <color indexed="81"/>
            <rFont val="Tahoma"/>
            <family val="2"/>
          </rPr>
          <t xml:space="preserve"> +$2 plug
</t>
        </r>
      </text>
    </comment>
  </commentList>
</comments>
</file>

<file path=xl/sharedStrings.xml><?xml version="1.0" encoding="utf-8"?>
<sst xmlns="http://schemas.openxmlformats.org/spreadsheetml/2006/main" count="11897" uniqueCount="5338">
  <si>
    <t>Section A. Balances and Changes During Year</t>
  </si>
  <si>
    <t>Electric Plant</t>
  </si>
  <si>
    <t>Electric Plant Held</t>
  </si>
  <si>
    <t>(c+d+e)</t>
  </si>
  <si>
    <t>in Service</t>
  </si>
  <si>
    <t>for Future Use</t>
  </si>
  <si>
    <t>Balance Beginning of Year</t>
  </si>
  <si>
    <t xml:space="preserve">Depreciation Provisions for Year, </t>
  </si>
  <si>
    <t xml:space="preserve">  Charged to</t>
  </si>
  <si>
    <t xml:space="preserve">  (403) Depreciation Expense</t>
  </si>
  <si>
    <t xml:space="preserve">  (413) Exp. of Elec. Plt. Leas. to Others</t>
  </si>
  <si>
    <t xml:space="preserve">  Transportation Expenses-Clearing</t>
  </si>
  <si>
    <t xml:space="preserve">  Other Clearing Accounts</t>
  </si>
  <si>
    <t xml:space="preserve">  Other Accounts (Specify):</t>
  </si>
  <si>
    <t xml:space="preserve">   TOTAL Deprec. Prov. for Year </t>
  </si>
  <si>
    <t xml:space="preserve">       (Total of lines 3 thru 8)</t>
  </si>
  <si>
    <t>Net Charges for Plant Retired:</t>
  </si>
  <si>
    <t xml:space="preserve">  Book Cost of Plant Retired</t>
  </si>
  <si>
    <t xml:space="preserve">  Cost of Removal</t>
  </si>
  <si>
    <t xml:space="preserve">  Salvage (Credit)</t>
  </si>
  <si>
    <t xml:space="preserve">   TOTAL Net Chrgs. for Plant Ret.</t>
  </si>
  <si>
    <t xml:space="preserve">  1.   Give a brief description and state the location of nonutility property included in Account 121.</t>
  </si>
  <si>
    <t xml:space="preserve">  2.   Designate with a double asterisk any property which is leased to another company. State name of lessee and whether lessee is an </t>
  </si>
  <si>
    <t xml:space="preserve">        associated company.</t>
  </si>
  <si>
    <t xml:space="preserve">  3.   Furnish particulars (details) concerning sales, purchases, or transfers of Nonutility Property during the year.</t>
  </si>
  <si>
    <t xml:space="preserve">  4.   List separately all property previously devoted to public service and give date of transfer to Account 121, Nonutility Property.</t>
  </si>
  <si>
    <t xml:space="preserve">  5.   Minor items (5% of the Balance at the End of the Year for Account 121 or $100,000, whichever is less) may be grouped by </t>
  </si>
  <si>
    <t>THIS PAGE LEFT BLANK INTENTIONALLY</t>
  </si>
  <si>
    <t xml:space="preserve">     the ratemaking actions of regulatory agencies (and not includable in other amounts).</t>
  </si>
  <si>
    <t xml:space="preserve">  year for jointly-sponsored projects.  (Identify recipient regardless</t>
  </si>
  <si>
    <t xml:space="preserve">                    f.  Siting and heat rejection</t>
  </si>
  <si>
    <t xml:space="preserve">               (4) Research Support to Others (Classify)</t>
  </si>
  <si>
    <t>the amounts related to the account charged in column (e).</t>
  </si>
  <si>
    <t xml:space="preserve">  of affiliation.)  For any R, D &amp; D work carried on by the respondent</t>
  </si>
  <si>
    <t xml:space="preserve">               (2) System Planning, Engineering and Operation</t>
  </si>
  <si>
    <t xml:space="preserve">               (5) Total Cost Incurred</t>
  </si>
  <si>
    <t>5.  Show in column (g) the total unamortized accumulation</t>
  </si>
  <si>
    <t xml:space="preserve">  in which there is a sharing of costs with others, show separately</t>
  </si>
  <si>
    <t xml:space="preserve">               (3) Transmission</t>
  </si>
  <si>
    <t xml:space="preserve">  3.  Include in column (c) all R, D &amp; D items performed</t>
  </si>
  <si>
    <t>of costs of projects.  This total must equal the balance</t>
  </si>
  <si>
    <t>Deferred Taxes &amp; ITCs</t>
  </si>
  <si>
    <t>Pg 120, L 8, 9</t>
  </si>
  <si>
    <t>Receivables and  Inventory</t>
  </si>
  <si>
    <t>Pg 120, L 10=&gt;12 (b)</t>
  </si>
  <si>
    <t>Payables and Accrued Expenses</t>
  </si>
  <si>
    <t>Pg 120, L 13</t>
  </si>
  <si>
    <t>Other Regulatory Assets (Net)</t>
  </si>
  <si>
    <t>Capitalized AFDUC - Equity</t>
  </si>
  <si>
    <t>Pg 120, L 16 (b)  (-)</t>
  </si>
  <si>
    <t>Undistributed Earnings of Affiliates</t>
  </si>
  <si>
    <t>Pg 120, L 17 (b)  (-)</t>
  </si>
  <si>
    <t>Other Adjustments</t>
  </si>
  <si>
    <t>Pg 120, L 18 (b)</t>
  </si>
  <si>
    <t>Pg 120, L 19 (b)</t>
  </si>
  <si>
    <t>Pg 120, L 20, 21 (b)</t>
  </si>
  <si>
    <t xml:space="preserve">    Net Cash From Operating Activities</t>
  </si>
  <si>
    <t>Cash Flows From Investing Activities</t>
  </si>
  <si>
    <t>Cash Outflows For Construction</t>
  </si>
  <si>
    <t>Pg 120, L 34 (b)</t>
  </si>
  <si>
    <t>Acquisition Of Other Non-Current Assets</t>
  </si>
  <si>
    <t>Pg 120, L 36=&gt;38 (b)</t>
  </si>
  <si>
    <t>Investments in &amp; Advances to Affiliates</t>
  </si>
  <si>
    <t>Pg 120, L 39 (b)</t>
  </si>
  <si>
    <t>Contributions &amp;  Advances from Affiliates</t>
  </si>
  <si>
    <t>Pg 120, L 40 (b)</t>
  </si>
  <si>
    <t>Net Proceeds - Sale Or Disposition Of:</t>
  </si>
  <si>
    <t xml:space="preserve">    Property, Plant &amp; Equipment</t>
  </si>
  <si>
    <t xml:space="preserve">    Investments In Affiliated Companies</t>
  </si>
  <si>
    <t>Pg 120, L 42, 43 (b)</t>
  </si>
  <si>
    <t xml:space="preserve">    Investment Securities</t>
  </si>
  <si>
    <t>Pg 120, L 44, 45 (b)</t>
  </si>
  <si>
    <t xml:space="preserve">    Other Current Assets &amp; Liabilities</t>
  </si>
  <si>
    <t>Pg 121. L 46=&gt;48 (b)</t>
  </si>
  <si>
    <t>Other Cash Flows - Investing Activities</t>
  </si>
  <si>
    <t>Pg 121, L 49=&gt;52 (b)</t>
  </si>
  <si>
    <t>Pg 121, L 53=&gt;55 (b)</t>
  </si>
  <si>
    <t xml:space="preserve">    Net Cash From Investing Activities</t>
  </si>
  <si>
    <t>Cash Flows From Financing Activities</t>
  </si>
  <si>
    <t>Net Proceeds (Payments) - Issuing &amp; Retiring:</t>
  </si>
  <si>
    <t xml:space="preserve">  Long-Term Debt</t>
  </si>
  <si>
    <t>Pg 121, L 61, 64, 65, 73, 76, 77 (b)</t>
  </si>
  <si>
    <t xml:space="preserve">  Common Stock</t>
  </si>
  <si>
    <t>Pg 121, L 63+75 (b)</t>
  </si>
  <si>
    <t xml:space="preserve">  Preferred Stock</t>
  </si>
  <si>
    <t>Pg 121, L 62+74 (b)</t>
  </si>
  <si>
    <t xml:space="preserve">  Short-Term Debt</t>
  </si>
  <si>
    <t>Average Cost of Fuel per Unit, as Delivered</t>
  </si>
  <si>
    <t xml:space="preserve">          f. o. b. Plant During Year</t>
  </si>
  <si>
    <t>Average Cost of Fuel per Unit Burned</t>
  </si>
  <si>
    <t>Avg. Cost of Fuel Burned per Million Btu</t>
  </si>
  <si>
    <t>Avg. Cost of Fuel Burned per KWh Net Gen.</t>
  </si>
  <si>
    <t>Average Btu per KWh Net Generation</t>
  </si>
  <si>
    <t>Next Page is 406</t>
  </si>
  <si>
    <t>Page 402</t>
  </si>
  <si>
    <t>Page 403</t>
  </si>
  <si>
    <t>Page 402-A</t>
  </si>
  <si>
    <t>Page 403-A</t>
  </si>
  <si>
    <t>HYDROELECTRIC GENERATING PLANT STATISTICS (Large Plants)</t>
  </si>
  <si>
    <t>2.  On page 218 furnish information concerning construction overheads, for electric, gas and common operations respectively.</t>
  </si>
  <si>
    <t>3.  A respondent should not report "none" to this page if no overhead apportionments are made, but rather should explain on page 218,</t>
  </si>
  <si>
    <t xml:space="preserve">      the accounting procedures employed and the amounts of engineering, supervision and administrative costs, etc., which are directly</t>
  </si>
  <si>
    <t xml:space="preserve">      charged to construction, for electric, gas and common operations respectively.</t>
  </si>
  <si>
    <t>4.  Enter on this page engineering, supervision, administrative, and allowance for funds used during construction, etc., which are first</t>
  </si>
  <si>
    <t xml:space="preserve">      assigned to a blanket work order and then prorated to construction jobs for electric, gas and common operations respectively.</t>
  </si>
  <si>
    <t>Total Amount Charged</t>
  </si>
  <si>
    <t xml:space="preserve">                                                               Description of Overhead</t>
  </si>
  <si>
    <t>for the Year</t>
  </si>
  <si>
    <t xml:space="preserve">                                                                                    (a)</t>
  </si>
  <si>
    <t>From Insert Pages</t>
  </si>
  <si>
    <t>FERC FORM NO. 1  (ED.  12-89) NYPSC Modified-96</t>
  </si>
  <si>
    <t>Page 217</t>
  </si>
  <si>
    <t>GENERAL DESCRIPTION OF CONSTRUCTION OVERHEAD PROCEDURE</t>
  </si>
  <si>
    <t>and extent of work, etc. the  overhead charges are intended</t>
  </si>
  <si>
    <t xml:space="preserve">used during construction rates, in accordance with the </t>
  </si>
  <si>
    <t>number of employees assignable to each plant.</t>
  </si>
  <si>
    <t>production expenses per net MWH as reported herein for</t>
  </si>
  <si>
    <t xml:space="preserve">   1.  Provide the name and title of the officer having custody of the general corporate books of account and the address of the office where the general corporate books are kept, and the address of the officer where any other corporate books of account are kept, if different from that where the general corporate books are kept. </t>
  </si>
  <si>
    <t xml:space="preserve">   2.  Provide name of the State under the laws of which respondent is incorporated, and date of incorporation.  If incorporated under a special law, give reference to such law.  If not incorporated, state that fact and give the type of organization and the date organized.</t>
  </si>
  <si>
    <t xml:space="preserve">     statement giving particulars of the change.  State the reason for any charge-off of capital stock expense and</t>
  </si>
  <si>
    <t xml:space="preserve">    specify the account charged.</t>
  </si>
  <si>
    <t xml:space="preserve">    1.  Report by balance sheet account the particulars (details) </t>
  </si>
  <si>
    <t xml:space="preserve">    2.  In column (a), for new issues,  give Commission authorization</t>
  </si>
  <si>
    <t xml:space="preserve">    3.  For bonds assumed by the respondent, include in column(a)</t>
  </si>
  <si>
    <t xml:space="preserve">    4.  For advances from Associated Companies, report </t>
  </si>
  <si>
    <t xml:space="preserve">    5.  For receivers' certificates, show in column(a) the name of </t>
  </si>
  <si>
    <t xml:space="preserve">   9.  Furnish in a footnote particulars (details) regarding </t>
  </si>
  <si>
    <t xml:space="preserve">   8.  For column (c) the total expenses should be listed first</t>
  </si>
  <si>
    <t xml:space="preserve">   7.  In column (c) show the expense, premium or discount with</t>
  </si>
  <si>
    <t xml:space="preserve">   6.  In column(b) show the principal amount of bonds or other</t>
  </si>
  <si>
    <t xml:space="preserve">   10.  Identify separate indisposed amounts applicable to</t>
  </si>
  <si>
    <t xml:space="preserve">   11.  Explain any debits and credits other than amortiza-</t>
  </si>
  <si>
    <t xml:space="preserve">   12.  In a footnote, give explanatory </t>
  </si>
  <si>
    <t xml:space="preserve">   13.  If the respondent has pledged any of its long-term debt</t>
  </si>
  <si>
    <t xml:space="preserve">   16.  Give particulars (details) concerning any long-term debt</t>
  </si>
  <si>
    <t xml:space="preserve">   15.  If interest expense was incurred during the year on</t>
  </si>
  <si>
    <t xml:space="preserve">   14.  If the respondent has any long-term debt securities</t>
  </si>
  <si>
    <t xml:space="preserve">       Amort. &amp; Depl. of Utility Plant (404-405)</t>
  </si>
  <si>
    <t xml:space="preserve">       Amort. of Utility Plant Acq. Adj. (406)</t>
  </si>
  <si>
    <t xml:space="preserve">       Amort. of Property Losses, Unrecovered Plant and</t>
  </si>
  <si>
    <t xml:space="preserve">           Regulatory Study Costs (407)</t>
  </si>
  <si>
    <t xml:space="preserve">     Expenses per Net KWh</t>
  </si>
  <si>
    <t>Page 406</t>
  </si>
  <si>
    <t>Page 407</t>
  </si>
  <si>
    <t>Page 406-A</t>
  </si>
  <si>
    <t>Page 407-A</t>
  </si>
  <si>
    <t>PUMPED STORAGE GENERATING PLANT STATISTICS (Large Plants)</t>
  </si>
  <si>
    <t>PUMPED STORAGE GENERATING PLANT STATISTICS (Large Plants) (Continued)</t>
  </si>
  <si>
    <t xml:space="preserve">  1.  Large plants and pumped storage plants of 10,000 Kw or more</t>
  </si>
  <si>
    <t>4.  If a group of employees attends more than one</t>
  </si>
  <si>
    <t xml:space="preserve">  6.  Pumping energy (line 10) is that energy measured</t>
  </si>
  <si>
    <t>station or other source that individually provides more than</t>
  </si>
  <si>
    <t xml:space="preserve">  of installed capacity (name plate ratings).</t>
  </si>
  <si>
    <t>generating plant, report on line 8 the approximate average</t>
  </si>
  <si>
    <t xml:space="preserve">  as input to the plant for pumping purposes.</t>
  </si>
  <si>
    <t>10 percent of the total energy used for pumping, and</t>
  </si>
  <si>
    <t xml:space="preserve">  which is available, specifying period.</t>
  </si>
  <si>
    <t>Power, System Control and Load Dispatching, and Other</t>
  </si>
  <si>
    <t xml:space="preserve">  schedule the company's principal sources of pumping</t>
  </si>
  <si>
    <t>purchase power for pumping, give the supplier, contract</t>
  </si>
  <si>
    <t>Expenses classified as "Other Power Supply Expenses."</t>
  </si>
  <si>
    <t xml:space="preserve">  power, the estimated amounts of energy from each</t>
  </si>
  <si>
    <t>number, and date of contract.</t>
  </si>
  <si>
    <t>FERC Licensed Project No. ______</t>
  </si>
  <si>
    <t xml:space="preserve">Please use the appropriate accounts under the heading "Other Noncurrent Liabilities" for accounts that the PSC </t>
  </si>
  <si>
    <t>classifies as "Operating Reserves".</t>
  </si>
  <si>
    <t>Page 113</t>
  </si>
  <si>
    <t>(1)  [  ]   An Original</t>
  </si>
  <si>
    <t>(2)  [  ]   A Resubmission</t>
  </si>
  <si>
    <t>STATEMENT OF INCOME FOR THE YEAR</t>
  </si>
  <si>
    <t>STATEMENT OF INCOME FOR THE YEAR (Continued)</t>
  </si>
  <si>
    <t>(Ref.)</t>
  </si>
  <si>
    <t>TOTAL</t>
  </si>
  <si>
    <t>Electric Utility</t>
  </si>
  <si>
    <t>Gas Utility</t>
  </si>
  <si>
    <t>Other  Utility</t>
  </si>
  <si>
    <t>Account</t>
  </si>
  <si>
    <t>Current Year</t>
  </si>
  <si>
    <t xml:space="preserve">    Previous Year</t>
  </si>
  <si>
    <t xml:space="preserve"> Current Year</t>
  </si>
  <si>
    <t>Previous Year</t>
  </si>
  <si>
    <t>(m)</t>
  </si>
  <si>
    <t>(n)</t>
  </si>
  <si>
    <t>(o)</t>
  </si>
  <si>
    <t>(p)</t>
  </si>
  <si>
    <t>UTILITY OPERATING INCOME</t>
  </si>
  <si>
    <t>Operating Revenues (400)</t>
  </si>
  <si>
    <t>Operating Expenses</t>
  </si>
  <si>
    <t xml:space="preserve">       Operation Expenses (401)</t>
  </si>
  <si>
    <t xml:space="preserve">       Maintenance Expenses (402)</t>
  </si>
  <si>
    <t xml:space="preserve">       Depreciation Expense (403)</t>
  </si>
  <si>
    <t xml:space="preserve">     Sec. 186a (Gross Income)</t>
  </si>
  <si>
    <t xml:space="preserve">     Sec. 186 (Gross Earnings)</t>
  </si>
  <si>
    <t xml:space="preserve">     Sec. 186 (Excess Dividends)</t>
  </si>
  <si>
    <t xml:space="preserve">   MTA Surcharge</t>
  </si>
  <si>
    <t>a footnote.</t>
  </si>
  <si>
    <t>for each issuance, then the amount of premium (in parentheses)</t>
  </si>
  <si>
    <t>Other Accounts Receivable (143)</t>
  </si>
  <si>
    <t xml:space="preserve">   31</t>
  </si>
  <si>
    <t>(Less) Accum. Prov. for Uncollectible Acct.-Credit (144)</t>
  </si>
  <si>
    <t xml:space="preserve">   32</t>
  </si>
  <si>
    <t>Notes Receivable from Associated Companies (145)</t>
  </si>
  <si>
    <t xml:space="preserve">   33</t>
  </si>
  <si>
    <t>Accounts Receivable from Assoc. Companies (146)</t>
  </si>
  <si>
    <t xml:space="preserve">   34</t>
  </si>
  <si>
    <t>Fuel Stock (151)</t>
  </si>
  <si>
    <t xml:space="preserve">   35</t>
  </si>
  <si>
    <t>Fuel Stock Expenses Undistributed (152)</t>
  </si>
  <si>
    <t xml:space="preserve">   36</t>
  </si>
  <si>
    <t>Residuals (Elec) and Extracted Products (153)</t>
  </si>
  <si>
    <t>3.  Minor items (5% of the Balance at End of Year for Account 254 or amounts less than</t>
  </si>
  <si>
    <t xml:space="preserve">outstanding at end of year, describe such securities in </t>
  </si>
  <si>
    <t>numbers and dates.</t>
  </si>
  <si>
    <t>Amortization of Premium on Debt - Credit.</t>
  </si>
  <si>
    <t>readily available for reporting columns (l) and (o), it is permissible</t>
  </si>
  <si>
    <t xml:space="preserve">  Roads and Trails, in column (l) with appropriate footnote, and</t>
  </si>
  <si>
    <t xml:space="preserve">          other than 60 cycle, 3 phase, indicate such other</t>
  </si>
  <si>
    <t xml:space="preserve">  2.  Provide separate subheadings for overhead and</t>
  </si>
  <si>
    <t xml:space="preserve">   Reservoirs, Dams, and Waterways</t>
  </si>
  <si>
    <t xml:space="preserve">   Equipment Costs</t>
  </si>
  <si>
    <t xml:space="preserve">   Roads, Railroads and Bridges</t>
  </si>
  <si>
    <t xml:space="preserve">     Total Cost (Enter Total of lines 14 thru 18)</t>
  </si>
  <si>
    <t xml:space="preserve">     Cost per KW of Installed Capacity (Line 5)</t>
  </si>
  <si>
    <t>Production Expenses:</t>
  </si>
  <si>
    <t xml:space="preserve">   Operation Supervision and Engineering</t>
  </si>
  <si>
    <t xml:space="preserve">   Water for Power</t>
  </si>
  <si>
    <t xml:space="preserve">   Hydraulic Expenses</t>
  </si>
  <si>
    <t xml:space="preserve">   Electric Expenses</t>
  </si>
  <si>
    <t xml:space="preserve">   Misc. Hydraulic Power Generation Expenses</t>
  </si>
  <si>
    <t xml:space="preserve">   Rents</t>
  </si>
  <si>
    <t xml:space="preserve">   Maintenance Supervision and Engineering</t>
  </si>
  <si>
    <t xml:space="preserve">   Maintenance of Structures</t>
  </si>
  <si>
    <t xml:space="preserve">   Maintenance of Reservoirs, Dams, and Waterways</t>
  </si>
  <si>
    <t xml:space="preserve">   Maintenance of Electric Plant</t>
  </si>
  <si>
    <t xml:space="preserve">   Maintenance of Misc. Hydraulic Plant</t>
  </si>
  <si>
    <t xml:space="preserve">   Total Production Expenses (Total lines 22 thru 32)</t>
  </si>
  <si>
    <t>(531) Maintenance of Electric Plant</t>
  </si>
  <si>
    <t>(566)</t>
  </si>
  <si>
    <t>Miscellaneous Transmission Expenses</t>
  </si>
  <si>
    <t>(532) Maintenance of Miscellaneous Nuclear Plant</t>
  </si>
  <si>
    <t>(567)</t>
  </si>
  <si>
    <t xml:space="preserve">  TOTAL Maintenance (Enter Total of lines 35 thru 39)</t>
  </si>
  <si>
    <t>(911) Supervision</t>
  </si>
  <si>
    <t xml:space="preserve">  TOTAL Power Production Expenses-Nuclear Power (Enter Total of lines 33 and 40)</t>
  </si>
  <si>
    <t>(912) Demonstrating and Selling Expenses</t>
  </si>
  <si>
    <t xml:space="preserve">                                                  C. Hydraulic Power Generation</t>
  </si>
  <si>
    <t xml:space="preserve">(568) </t>
  </si>
  <si>
    <t>(913) Advertising Expenses</t>
  </si>
  <si>
    <t xml:space="preserve">(569) </t>
  </si>
  <si>
    <t>(916) Miscellaneous Sales Expenses</t>
  </si>
  <si>
    <t>(535) Operation Supervision and Engineering</t>
  </si>
  <si>
    <t>(570)</t>
  </si>
  <si>
    <t>Maintenance of Station Equipment</t>
  </si>
  <si>
    <t>(536) Water for Power</t>
  </si>
  <si>
    <t>(571)</t>
  </si>
  <si>
    <t>Maintenance of Overhead Lines</t>
  </si>
  <si>
    <t>In column (a) report each company or public authority that provided transmission service.  Provide the full name of the company; abbreviate</t>
  </si>
  <si>
    <t xml:space="preserve">       Amort. of Conversion Expenses (407)</t>
  </si>
  <si>
    <t xml:space="preserve">       Regulatory Debits (407.3)</t>
  </si>
  <si>
    <t xml:space="preserve">       (Less) Regulatory Credits (407.4)</t>
  </si>
  <si>
    <t xml:space="preserve">       Taxes Other Than Income Taxes (408.1)</t>
  </si>
  <si>
    <t xml:space="preserve">       Income Taxes -- Federal (409.1)</t>
  </si>
  <si>
    <t xml:space="preserve">                                     -- Other (409.1)</t>
  </si>
  <si>
    <t>9.  Explain in a footnote if the previous year's figures are different from that reported in prior reports.</t>
  </si>
  <si>
    <t>10.  If the columns are insufficient for reporting additional utility departments, supply the appropriate account titles, lines 2 to 23, and report the information in the blank space on page 122-123 or in a footnote.</t>
  </si>
  <si>
    <t>7.  If any notes appearing in the report to stockholders are applicable to this Statement of Income, such notes may be included on page 122-123.</t>
  </si>
  <si>
    <t>relating to unbilled revenue by accounts.</t>
  </si>
  <si>
    <t>basis of classification in a footnote).</t>
  </si>
  <si>
    <t>in a footnote.</t>
  </si>
  <si>
    <t>OPERATING REVENUES</t>
  </si>
  <si>
    <t>MEGAWATT HOURS SOLD</t>
  </si>
  <si>
    <t>AVG. NO. CUSTOMERS PER MONTH</t>
  </si>
  <si>
    <t>Title of Account</t>
  </si>
  <si>
    <t>Amount for Year</t>
  </si>
  <si>
    <t>Amount for</t>
  </si>
  <si>
    <t>Amount for Previous Year</t>
  </si>
  <si>
    <t>Number for Year</t>
  </si>
  <si>
    <t>Number for Previous Year</t>
  </si>
  <si>
    <t>Sales of Electricity</t>
  </si>
  <si>
    <t>(440) Residential Sales</t>
  </si>
  <si>
    <t>(442) Commercial and Industrial Sales</t>
  </si>
  <si>
    <t>(444) Public Street and Highway Lighting</t>
  </si>
  <si>
    <t>(445) Other Sales to Public Authorities</t>
  </si>
  <si>
    <t>APPROPRIATED RETAINED EARNINGS (Account 215)</t>
  </si>
  <si>
    <t xml:space="preserve">       TOTAL Appropriated Retained Earnings (Account 215)</t>
  </si>
  <si>
    <t xml:space="preserve">                       APPROPRIATED RETAINED EARNINGS - AMORTIZATION RESERVE, FEDERAL</t>
  </si>
  <si>
    <t>(Account 215.1)</t>
  </si>
  <si>
    <t xml:space="preserve">       TOTAL Appropriated Retained Earnings  -- Amortization Reserve, Federal(Account 215.1)</t>
  </si>
  <si>
    <t xml:space="preserve">       TOTAL Appropriated Retained Earnings  (Account 215, 215.1) (Enter Total of lines 45 and 46)</t>
  </si>
  <si>
    <t xml:space="preserve">       TOTAL Retained Earnings  (Account 215, 215.1, 216) (Enter Total of lines 38 and 47)</t>
  </si>
  <si>
    <t xml:space="preserve">          UNAPPROPRIATED UNDISTRIBUTED SUBSIDIARY EARNINGS (ACCOUNT 216.1)</t>
  </si>
  <si>
    <t>Balance  -- Beginning of Year (Debit or Credit)</t>
  </si>
  <si>
    <t xml:space="preserve">      Equity in Earnings for Year (Credit) (Account 418.1)</t>
  </si>
  <si>
    <t xml:space="preserve">     (Less) Dividends Received (Debit)</t>
  </si>
  <si>
    <t xml:space="preserve">     Other Changes (Explain)</t>
  </si>
  <si>
    <t>Balance  -- End of Year (Total of Lines 49 thru 52)</t>
  </si>
  <si>
    <t>Page 119</t>
  </si>
  <si>
    <t>STATEMENT OF CASH FLOWS</t>
  </si>
  <si>
    <t>Description (See Instructions for Explanations of Codes)</t>
  </si>
  <si>
    <t>Amounts</t>
  </si>
  <si>
    <t>Net Cash Flow from Operating Activities:</t>
  </si>
  <si>
    <t xml:space="preserve">      of the year, include in column (d) a tentative distribution of such retirements, on an estimated basis, with appropriate contra entry to the </t>
  </si>
  <si>
    <t xml:space="preserve">      or purchaser, and date of transaction.  If proposed journal entries have been filed with the Commission as required by the Uniform</t>
  </si>
  <si>
    <t xml:space="preserve">      account for accumulated depreciation provision.  Include also in column (d) reversals of tentative distributions of prior year unclassified </t>
  </si>
  <si>
    <t xml:space="preserve">      System of Accounts, give also date of such filing.</t>
  </si>
  <si>
    <t xml:space="preserve">      retirements. Show in a footnote the account distributions of these tentative classifications in columns (c) and (d), including the</t>
  </si>
  <si>
    <t>Addition</t>
  </si>
  <si>
    <t>Retirements</t>
  </si>
  <si>
    <t>Adjustments</t>
  </si>
  <si>
    <t>Transfers</t>
  </si>
  <si>
    <t xml:space="preserve">          1. INTANGIBLE PLANT</t>
  </si>
  <si>
    <t>(301)  Organization</t>
  </si>
  <si>
    <t>(301)</t>
  </si>
  <si>
    <t>(302)  Franchises and Consents</t>
  </si>
  <si>
    <t>(302)</t>
  </si>
  <si>
    <t>(303)  Miscellaneous Intangible Plant</t>
  </si>
  <si>
    <t>(303)</t>
  </si>
  <si>
    <t xml:space="preserve">  TOTAL Intangible Plant (Enter Total of lines 2, 3, and 4)</t>
  </si>
  <si>
    <t xml:space="preserve">          2. PRODUCTION PLANT</t>
  </si>
  <si>
    <t xml:space="preserve">     A. Steam Production Plant</t>
  </si>
  <si>
    <t>(310)  Land and Land Rights</t>
  </si>
  <si>
    <t>(310)</t>
  </si>
  <si>
    <t>(311)  Structures and Improvements</t>
  </si>
  <si>
    <t>(311)</t>
  </si>
  <si>
    <t>(312)  Boiler Plant Equipment</t>
  </si>
  <si>
    <t>(312)</t>
  </si>
  <si>
    <t>(313)  Engines and Engine-Driven Generators</t>
  </si>
  <si>
    <t>(313)</t>
  </si>
  <si>
    <t>(314)</t>
  </si>
  <si>
    <t>(315)  Accessory Electric Equipment</t>
  </si>
  <si>
    <t>(315)</t>
  </si>
  <si>
    <t>(316)  Misc. Power Plant Equipment</t>
  </si>
  <si>
    <t>(316)</t>
  </si>
  <si>
    <t xml:space="preserve">     B. Nuclear Production Plant</t>
  </si>
  <si>
    <t>(320)  Land and Land Rights</t>
  </si>
  <si>
    <t>(320)</t>
  </si>
  <si>
    <t>(321)  Structures and Improvements</t>
  </si>
  <si>
    <t>(321)</t>
  </si>
  <si>
    <t>(322)  Reactor Plant Equipment</t>
  </si>
  <si>
    <t>(322)</t>
  </si>
  <si>
    <t>(323)  Turbo  generator Units</t>
  </si>
  <si>
    <t>(323)</t>
  </si>
  <si>
    <t>(324)  Accessory Electric Equipment</t>
  </si>
  <si>
    <t>(324)</t>
  </si>
  <si>
    <t>(325)  Misc. Power Plant Equipment</t>
  </si>
  <si>
    <t>(325)</t>
  </si>
  <si>
    <t xml:space="preserve">     C. Hydraulic Production Plant</t>
  </si>
  <si>
    <t>(330)  Land and Land Rights</t>
  </si>
  <si>
    <t>(330)</t>
  </si>
  <si>
    <t>(397) Communication Equipment</t>
  </si>
  <si>
    <t>(397)</t>
  </si>
  <si>
    <t>(398) Miscellaneous Equipment</t>
  </si>
  <si>
    <t>(398)</t>
  </si>
  <si>
    <t xml:space="preserve">  SUBTOTAL (Enter Total of lines 71 thru 80)</t>
  </si>
  <si>
    <t>(399) Other Tangible Property</t>
  </si>
  <si>
    <t>(399)</t>
  </si>
  <si>
    <t>(102) Electric Plant Purchased (See Instr. 8)</t>
  </si>
  <si>
    <t>(102)</t>
  </si>
  <si>
    <t>(Less) (102) Electric Plant Sold (See Instr. 8)</t>
  </si>
  <si>
    <t xml:space="preserve">               fixed assets, intangibles, etc.</t>
  </si>
  <si>
    <t xml:space="preserve">  6.  Enter on pages 122-123 clarifications and explanations.</t>
  </si>
  <si>
    <t xml:space="preserve"> Description (See Instruction No. 5 for Explanations of Codes)</t>
  </si>
  <si>
    <t xml:space="preserve">   Loans Made or Purchased </t>
  </si>
  <si>
    <t xml:space="preserve">   Collections on Loans</t>
  </si>
  <si>
    <t xml:space="preserve">   Net (Increase) Decrease in Receivables</t>
  </si>
  <si>
    <t xml:space="preserve">   Net (Increase) Decrease in  Inventory</t>
  </si>
  <si>
    <t xml:space="preserve">   Net (Increase) Decrease in Allowances Held for Speculation</t>
  </si>
  <si>
    <t xml:space="preserve">   Net Increase (Decrease) in  Payables and Accrued Expenses</t>
  </si>
  <si>
    <t xml:space="preserve">   Net Cash Provided by (Used in) Investing Activities</t>
  </si>
  <si>
    <t>Cash Flows from Financing Activities:</t>
  </si>
  <si>
    <t xml:space="preserve">   Proceeds from Issuance of:</t>
  </si>
  <si>
    <t xml:space="preserve">          Long-Term Debt (b)</t>
  </si>
  <si>
    <t xml:space="preserve">         Preferred Stock</t>
  </si>
  <si>
    <t xml:space="preserve">         Common Stock</t>
  </si>
  <si>
    <t xml:space="preserve">   Net Increase in Short-Term Debt (c)</t>
  </si>
  <si>
    <t xml:space="preserve">   Payments for Retirement of:</t>
  </si>
  <si>
    <t xml:space="preserve">         Long-term Debt (b)</t>
  </si>
  <si>
    <t xml:space="preserve">   Net Decrease in Short-Term Debt (c)</t>
  </si>
  <si>
    <t xml:space="preserve">   Dividends on Preferred Stock</t>
  </si>
  <si>
    <t xml:space="preserve">   Dividends on Common Stock</t>
  </si>
  <si>
    <t xml:space="preserve">   Net Cash Provided by (Used in) Financing Activities</t>
  </si>
  <si>
    <t xml:space="preserve">   Net Increase (Decrease) in Cash and Cash Equivalents</t>
  </si>
  <si>
    <t>Cash and Cash Equivalents at Beginning of Year</t>
  </si>
  <si>
    <t>Cash and Cash Equivalents at End of Year</t>
  </si>
  <si>
    <t>Page 121</t>
  </si>
  <si>
    <t xml:space="preserve">NOTES TO FINANCIAL STATEMENTS </t>
  </si>
  <si>
    <t xml:space="preserve">     Noncash Charges (Credits) to Income:</t>
  </si>
  <si>
    <t xml:space="preserve">          Depreciation and Depletion</t>
  </si>
  <si>
    <t xml:space="preserve">          Amortization of (Specify)</t>
  </si>
  <si>
    <t xml:space="preserve">          Deferred Income Taxes (Net)</t>
  </si>
  <si>
    <t xml:space="preserve">          Investment Tax Credit Adjustment (Net)</t>
  </si>
  <si>
    <t xml:space="preserve">          Net (Increase) Decrease in Receivables</t>
  </si>
  <si>
    <t xml:space="preserve">          Net (Increase) Decrease in Inventory</t>
  </si>
  <si>
    <t xml:space="preserve">          Net (Increase) Decrease in Allowances Inventory</t>
  </si>
  <si>
    <t xml:space="preserve">          Net Increase (Decrease) in Payables and Accrued Expenses</t>
  </si>
  <si>
    <t xml:space="preserve">          Net (Increase) Decrease in Other Regulatory Assets</t>
  </si>
  <si>
    <t xml:space="preserve">          Net Increase (Decrease) in Other Regulatory Liabilities</t>
  </si>
  <si>
    <t xml:space="preserve">         (Less) Allowance for Other Funds Used During Construction</t>
  </si>
  <si>
    <t xml:space="preserve">         (Less) Undistributed Earnings from Subsidiary Companies</t>
  </si>
  <si>
    <t xml:space="preserve">         Other:</t>
  </si>
  <si>
    <t>Cash Flows from Investment Activities:</t>
  </si>
  <si>
    <t xml:space="preserve">    Construction and Acquisition of Plant (including Land):</t>
  </si>
  <si>
    <t xml:space="preserve">         Gross Additions to Utility Plant (less nuclear fuel)</t>
  </si>
  <si>
    <t xml:space="preserve">         Gross Additions to Nuclear Fuel</t>
  </si>
  <si>
    <t xml:space="preserve">         Gross Additions to Common Utility Plant</t>
  </si>
  <si>
    <t xml:space="preserve">         Gross Additions to Nonutility Plant</t>
  </si>
  <si>
    <t xml:space="preserve">Name of Respondent                                                                 </t>
  </si>
  <si>
    <t>(2)  [  ]  A  Resubmission</t>
  </si>
  <si>
    <t>Avg. Heat Cont. of Fuel Burned (Btu per lb. of coal per</t>
  </si>
  <si>
    <t xml:space="preserve">          gal. of oil, or per Mcf of gas)(Give unit if nuclear)</t>
  </si>
  <si>
    <t>Reconciling Items for the Year</t>
  </si>
  <si>
    <t>Taxable Income Not Reported on Books</t>
  </si>
  <si>
    <t>Deductions Recorded on Books Not Deducted for Return</t>
  </si>
  <si>
    <t>Income Recorded on Books Not Included in Return</t>
  </si>
  <si>
    <t>Deductions on Return Not Charged Against Book Income</t>
  </si>
  <si>
    <t>Federal Tax Net Income</t>
  </si>
  <si>
    <t>Show Computation of Tax:</t>
  </si>
  <si>
    <t xml:space="preserve">  FERC FORM NO.1  (ED.  12-96)</t>
  </si>
  <si>
    <t>Page 261</t>
  </si>
  <si>
    <t>If applicable, see insert pages below:</t>
  </si>
  <si>
    <t xml:space="preserve">  FERC FORM NO.1  (ED.  12-88)</t>
  </si>
  <si>
    <t>Page 261-A</t>
  </si>
  <si>
    <t>Page 261-B</t>
  </si>
  <si>
    <t>TAXES ACCRUED, PREPAID AND CHARGED DURING YEAR</t>
  </si>
  <si>
    <t>TAXES ACCRUED, PREPAID AND CHARGED DURING YEAR (Continued)</t>
  </si>
  <si>
    <t>1.  Give particulars (details) of the combined prepaid and accrued tax accounts and show the total taxes charged to operations and other</t>
  </si>
  <si>
    <t xml:space="preserve"> 5.  If any tax covers more than one year, show the required information separately for each tax year,</t>
  </si>
  <si>
    <t xml:space="preserve">     accounts during the year.  Do not include gasoline and other sales taxes which have been charged to the accounts to which the taxed material</t>
  </si>
  <si>
    <t xml:space="preserve">      identifying the year in column (a).</t>
  </si>
  <si>
    <t xml:space="preserve">     was charged.  If the actual or estimated amounts of such taxes are known, show the amounts in a footnote and designate whether estimated or</t>
  </si>
  <si>
    <t xml:space="preserve"> 6.  Enter all adjustments of the accrued and prepaid tax accounts in column (f) and explain each adjustment in a footnote.  Designate</t>
  </si>
  <si>
    <t xml:space="preserve">     actual amounts.</t>
  </si>
  <si>
    <t xml:space="preserve">      debit adjustments by parentheses.</t>
  </si>
  <si>
    <t>2.  Include on this page, taxes paid during the year and charged direct to final accounts, (not charged to prepaid or accrued taxes).  Enter the</t>
  </si>
  <si>
    <t xml:space="preserve"> 7.  Do not include on this page entries with respect to deferred income taxes or taxes collected through payroll deductions or otherwise</t>
  </si>
  <si>
    <t xml:space="preserve">     amounts in both columns (d) and (e).  The balancing of this page is not affected by the inclusion of these taxes.</t>
  </si>
  <si>
    <t xml:space="preserve">      pending transmittal of such taxes to the taxing authority.</t>
  </si>
  <si>
    <t>3.  Include in column (d) taxes charged during the year, taxes charged to operations and other accounts through (a) accruals credited to taxes</t>
  </si>
  <si>
    <t xml:space="preserve">     accrued, (b) amounts credited to proportions of prepaid taxes chargeable to current year, and (c) taxes paid and charged direct to operations or</t>
  </si>
  <si>
    <t xml:space="preserve"> 8.  Report in columns (i) through (q) how the taxes were distributed.</t>
  </si>
  <si>
    <t xml:space="preserve">     accounts other than accrued and prepaid tax accounts.</t>
  </si>
  <si>
    <t>4.  List the aggregate of each kind of tax under the appropriate heading of "Federal," "State," and "Local" in such manner that the total tax for</t>
  </si>
  <si>
    <t xml:space="preserve"> 9.  For any tax apportioned to more than one utility department or account, state in a footnote the basis (necessity) of apportioning such tax.</t>
  </si>
  <si>
    <t xml:space="preserve">     each State and subdivision can readily be ascertained.</t>
  </si>
  <si>
    <t>BALANCE BEGINNING OF YEAR</t>
  </si>
  <si>
    <t>BALANCE AT END OF YEAR</t>
  </si>
  <si>
    <t>DISTRIBUTION OF TAXES CHARGED (Show utility dept. where applicable and acct. charged.)</t>
  </si>
  <si>
    <t>Prepaid Taxes</t>
  </si>
  <si>
    <t>Other Utility</t>
  </si>
  <si>
    <t>Kind of Tax</t>
  </si>
  <si>
    <t>Taxes Accrued</t>
  </si>
  <si>
    <t>(Include in</t>
  </si>
  <si>
    <t>Taxes Charged</t>
  </si>
  <si>
    <t>Taxes Paid</t>
  </si>
  <si>
    <t>(Taxes Accrued</t>
  </si>
  <si>
    <t>Other Utility Depts.</t>
  </si>
  <si>
    <t>Operating Income</t>
  </si>
  <si>
    <t>(See Instruction 5)</t>
  </si>
  <si>
    <t>(Account 236)</t>
  </si>
  <si>
    <t>Account 165)</t>
  </si>
  <si>
    <t>Account 236)</t>
  </si>
  <si>
    <t>(Incl. in Acct. 165)</t>
  </si>
  <si>
    <t>(Account 408.1,409.1)</t>
  </si>
  <si>
    <t>Federal:</t>
  </si>
  <si>
    <t xml:space="preserve">   Income Taxes</t>
  </si>
  <si>
    <t xml:space="preserve">   FICA Contribution</t>
  </si>
  <si>
    <t xml:space="preserve">   Unemployment</t>
  </si>
  <si>
    <t xml:space="preserve">   Other</t>
  </si>
  <si>
    <t xml:space="preserve">     Total</t>
  </si>
  <si>
    <t>State:</t>
  </si>
  <si>
    <t xml:space="preserve">   Franchise - Gross Income - 186a</t>
  </si>
  <si>
    <t xml:space="preserve">   Franchise - Gross Earnings - 186</t>
  </si>
  <si>
    <t xml:space="preserve">   Franchise - Excess Dividends - 186</t>
  </si>
  <si>
    <t xml:space="preserve">   Temporary Surcharges</t>
  </si>
  <si>
    <t xml:space="preserve">  rating) of 25,000 Kw or more.  Report on this page gas-turbine and</t>
  </si>
  <si>
    <t>converted to Mcf.</t>
  </si>
  <si>
    <t xml:space="preserve">  and Other Expenses classified as Other Power Supply Expenses.</t>
  </si>
  <si>
    <t xml:space="preserve">3. Rate for Other Funds             </t>
  </si>
  <si>
    <t>4. Weighted Average Rate Actually Used for the Year:</t>
  </si>
  <si>
    <t xml:space="preserve">     a. Rate for Borrowed Funds - </t>
  </si>
  <si>
    <t xml:space="preserve">     b. Rate for Other Funds -</t>
  </si>
  <si>
    <t>FERC FORM NO.1   (ED.12-88)</t>
  </si>
  <si>
    <t>NYSPSC Modified</t>
  </si>
  <si>
    <t>Page 218</t>
  </si>
  <si>
    <t>FERC FORM NO.1 (ED. 12- 87)</t>
  </si>
  <si>
    <t>Page 218-A</t>
  </si>
  <si>
    <t xml:space="preserve"> ACCUMULATED PROVISION FOR DEPRECIATION OF ELECTRIC UTILITY PLANT (Account 108)</t>
  </si>
  <si>
    <t>1.  Explain in a footnote any important adjustments during year.</t>
  </si>
  <si>
    <t xml:space="preserve">2.  Explain in a footnote any difference between the amount for book cost of plant retired, line 11, column (c), and that reported for </t>
  </si>
  <si>
    <t xml:space="preserve">      electric plant in service, pages 204-207, column (d), excluding retirements of non-depreciable property.</t>
  </si>
  <si>
    <t>3.  The provisions of Account 108 in the Uniform System of Accounts require that retirements of depreciable plant be recorded when such</t>
  </si>
  <si>
    <t>NYPSC Modified</t>
  </si>
  <si>
    <t>Comparative Balance Sheet</t>
  </si>
  <si>
    <t>12-94</t>
  </si>
  <si>
    <t>Statement of Income for the Year</t>
  </si>
  <si>
    <t>Statement of Retained Earnings for the Year</t>
  </si>
  <si>
    <t>118-119</t>
  </si>
  <si>
    <t>Statement of Cash Flows</t>
  </si>
  <si>
    <t>Notes to the Financial Statements</t>
  </si>
  <si>
    <t>Balance Sheet Supporting Schedules (Assets</t>
  </si>
  <si>
    <t>and Other Debits)</t>
  </si>
  <si>
    <t>respondent for the wheeler's transmission losses should be reported on the Electric Energy Account, page 401.  If the respondent received</t>
  </si>
  <si>
    <t>power from the wheeler, energy provided to account for losses should be reported on line 19.  Transmission By Others Losses, on</t>
  </si>
  <si>
    <t>page 401.  Otherwise, losses should be reported on line 27, Total Energy Losses, page 401.</t>
  </si>
  <si>
    <t xml:space="preserve">      TRANSFER OF ENERGY</t>
  </si>
  <si>
    <t>EXPENSES FOR TRANSMISSION OF ELECTRICITY BY OTHERS</t>
  </si>
  <si>
    <t>Name of Company or</t>
  </si>
  <si>
    <t>Public Authority</t>
  </si>
  <si>
    <t>Total Cost of</t>
  </si>
  <si>
    <t xml:space="preserve">  ($)</t>
  </si>
  <si>
    <t>Transmission ($)</t>
  </si>
  <si>
    <t xml:space="preserve">  (f)</t>
  </si>
  <si>
    <t>Next Page is 335</t>
  </si>
  <si>
    <t>Page 332</t>
  </si>
  <si>
    <t>Page 332-A</t>
  </si>
  <si>
    <t>MISCELLANEOUS GENERAL EXPENSES  (Account 930.2) (ELECTRIC and GAS)</t>
  </si>
  <si>
    <t>Industry Association Dues</t>
  </si>
  <si>
    <t>Nuclear Power Research Expenses</t>
  </si>
  <si>
    <t>EXTRAORDINARY PROPERTY LOSSES (Account 182.1)</t>
  </si>
  <si>
    <t>Description of Extraordinary Loss</t>
  </si>
  <si>
    <t>WRITTEN OFF DURING</t>
  </si>
  <si>
    <t>Recognized</t>
  </si>
  <si>
    <t>THE YEAR</t>
  </si>
  <si>
    <t>of Loss</t>
  </si>
  <si>
    <t>During Year</t>
  </si>
  <si>
    <t>Charged</t>
  </si>
  <si>
    <t>UNRECOVERED PLANT AND REGULATORY STUDY COSTS (Account 182.2)</t>
  </si>
  <si>
    <t>Description of Unrecovered Plant and Regulatory Study Costs</t>
  </si>
  <si>
    <t>Total Amount</t>
  </si>
  <si>
    <t>Costs</t>
  </si>
  <si>
    <t>of</t>
  </si>
  <si>
    <t>Charges</t>
  </si>
  <si>
    <t>FERC  FORM NO. 1  (ED.  12- 88)</t>
  </si>
  <si>
    <t>Next Page is 232</t>
  </si>
  <si>
    <t>Page 230</t>
  </si>
  <si>
    <t>OTHER REGULATORY ASSETS (Account 182.3)</t>
  </si>
  <si>
    <t>1.  Report below the particulars (details) called for concerning other regulatory assets which are created through</t>
  </si>
  <si>
    <t xml:space="preserve">      the ratemaking actions of regulatory agencies (and not includable in other amounts).</t>
  </si>
  <si>
    <t>2.  For regulatory assets being amortized, show period of amortization in column (a).</t>
  </si>
  <si>
    <t xml:space="preserve">     may be grouped by classes.</t>
  </si>
  <si>
    <t>Credits</t>
  </si>
  <si>
    <t>Description and Purpose of Other</t>
  </si>
  <si>
    <t>Regulatory Assets</t>
  </si>
  <si>
    <t>Debits</t>
  </si>
  <si>
    <t xml:space="preserve">(d)  </t>
  </si>
  <si>
    <t xml:space="preserve">(e) </t>
  </si>
  <si>
    <t>From Insert Page A</t>
  </si>
  <si>
    <t>Page 232</t>
  </si>
  <si>
    <t>Page 232-A</t>
  </si>
  <si>
    <t>Page 232-B</t>
  </si>
  <si>
    <t>MISCELLANEOUS DEFERRED DEBITS (Account 186)</t>
  </si>
  <si>
    <t>1.  Report below the particulars (details) called for concerning miscellaneous deferred debits.</t>
  </si>
  <si>
    <t>2.  For any deferred debit being amortized, show period of amortization in column (a).</t>
  </si>
  <si>
    <t xml:space="preserve">      may be grouped by classes.</t>
  </si>
  <si>
    <t>CREDITS</t>
  </si>
  <si>
    <t>Bal. Beginning</t>
  </si>
  <si>
    <t>Description of Miscellaneous Deferred Debits</t>
  </si>
  <si>
    <t>of Year</t>
  </si>
  <si>
    <t xml:space="preserve">(b) </t>
  </si>
  <si>
    <t xml:space="preserve">(f) </t>
  </si>
  <si>
    <t>From Insert Page A Below</t>
  </si>
  <si>
    <t>Misc.  Work in Progress</t>
  </si>
  <si>
    <t>DEFERRED REGULATORY COMM.</t>
  </si>
  <si>
    <t xml:space="preserve">    EXPENSES  (See pages  350-351)</t>
  </si>
  <si>
    <t>Page 233</t>
  </si>
  <si>
    <t>If applicable, see insert page below:</t>
  </si>
  <si>
    <t>Page 233-A</t>
  </si>
  <si>
    <t>ACCUMULATED DEFERRED INCOME TAXES (Account 190)</t>
  </si>
  <si>
    <t xml:space="preserve">     1.  Report the information called for below, concerning the respondent's accounting for deferred</t>
  </si>
  <si>
    <t>income taxes.</t>
  </si>
  <si>
    <t xml:space="preserve">     2.  At Other (Specify), include deferrals relating to other income and deductions.</t>
  </si>
  <si>
    <t xml:space="preserve">   Balance at</t>
  </si>
  <si>
    <t xml:space="preserve"> Line</t>
  </si>
  <si>
    <t>Account Subdivisions</t>
  </si>
  <si>
    <t xml:space="preserve">    Beginning</t>
  </si>
  <si>
    <t>End</t>
  </si>
  <si>
    <t xml:space="preserve">    of Year</t>
  </si>
  <si>
    <t xml:space="preserve">    (b)</t>
  </si>
  <si>
    <t>TOTAL Electric  (Enter Total of lines 2 thru 7)</t>
  </si>
  <si>
    <t>TOTAL Gas  (Enter Total of lines 10  thru 15)</t>
  </si>
  <si>
    <t>TOTAL (Acct 190)(Total of lines 8,16 and 17)</t>
  </si>
  <si>
    <t xml:space="preserve"> NOTES</t>
  </si>
  <si>
    <t>FERC FORM NO. 1 (ED. 12-88)</t>
  </si>
  <si>
    <t>Page 234</t>
  </si>
  <si>
    <t>Next Page 250</t>
  </si>
  <si>
    <t>Page 234-A</t>
  </si>
  <si>
    <t>CAPITAL STOCK (Accounts 201 and 204)</t>
  </si>
  <si>
    <t>CAPITAL STOCK (Accounts 201 and 204) (Continued)</t>
  </si>
  <si>
    <t>4.  The identification of each class of preferred stock should show the dividend rate and whether the dividends are cumulative</t>
  </si>
  <si>
    <t>21</t>
  </si>
  <si>
    <t>22</t>
  </si>
  <si>
    <t>23</t>
  </si>
  <si>
    <t>24</t>
  </si>
  <si>
    <t>25</t>
  </si>
  <si>
    <t>26</t>
  </si>
  <si>
    <t>27</t>
  </si>
  <si>
    <t>FERC FORM NO. 1  (ED. 12-96)</t>
  </si>
  <si>
    <t>Page 103</t>
  </si>
  <si>
    <t>Transfers from Acct. 216.1, Unappropriated Undistributed Subsidiary Earnings</t>
  </si>
  <si>
    <t>Balance -- End of year (Total of lines 01, 09, 15, 16, 22, 29, 36 and 37)</t>
  </si>
  <si>
    <t>Page 118</t>
  </si>
  <si>
    <t>STATEMENT OF RETAINED EARNINGS  FOR THE YEAR (Continued)</t>
  </si>
  <si>
    <t xml:space="preserve">(a)  </t>
  </si>
  <si>
    <t xml:space="preserve"> TOTAL Administrative and General Expenses </t>
  </si>
  <si>
    <t>(510) Maintenance Supervision and Engineering</t>
  </si>
  <si>
    <t>(550)</t>
  </si>
  <si>
    <t>Rents</t>
  </si>
  <si>
    <t>(593) Maintenance of Overhead Lines</t>
  </si>
  <si>
    <t>(511) Maintenance of Structures</t>
  </si>
  <si>
    <t>(594) Maintenance of Underground Lines</t>
  </si>
  <si>
    <t xml:space="preserve"> TOTAL Electric Operation and Maintenance Expenses </t>
  </si>
  <si>
    <t>(512) Maintenance of Boiler Plant</t>
  </si>
  <si>
    <t>(595) Maintenance of Line Transformers</t>
  </si>
  <si>
    <t>(513) Maintenance of Electric Plant</t>
  </si>
  <si>
    <t xml:space="preserve">(551) </t>
  </si>
  <si>
    <t>(596) Maintenance of Street Lighting and Signal Systems</t>
  </si>
  <si>
    <t>(514) Maintenance of Miscellaneous Steam Plant</t>
  </si>
  <si>
    <t xml:space="preserve">(552) </t>
  </si>
  <si>
    <t>(597) Maintenance of Meters</t>
  </si>
  <si>
    <t xml:space="preserve"> TOTAL Maintenance (Enter Total of lines 15 thru 19)</t>
  </si>
  <si>
    <t xml:space="preserve">(553) </t>
  </si>
  <si>
    <t>Maintenance of Generating and Electric Plant</t>
  </si>
  <si>
    <t>(598) Maintenance of Miscellaneous Distribution Plant</t>
  </si>
  <si>
    <t xml:space="preserve"> TOTAL Power Production Expenses-Steam Power (Enter Total of Lines 13 and 20)</t>
  </si>
  <si>
    <t xml:space="preserve">(554) </t>
  </si>
  <si>
    <t>Maintenance of Miscellaneous Other Power Generation Plant</t>
  </si>
  <si>
    <t xml:space="preserve">      statement showing subaccount classification of such plant conforming to the requirements of these pages.</t>
  </si>
  <si>
    <t xml:space="preserve">      Also to be included in column (c) are entries for reversals of tentative distributions of prior year reported in column (b).</t>
  </si>
  <si>
    <t xml:space="preserve">      Likewise, if the respondent has a significant amount of plant retirements which have not been classified to primary accounts at the end </t>
  </si>
  <si>
    <t>1.  Report amounts for accounts 412 and 413, Revenue and Expenses from Utility Plant Leased to Others, in another utility column (i, k, m, o) in a similar manner to a utility department.  Spread the amount(s) over lines 02 through 24 as appropriate.  Include these amounts in columns (c) and (d) totals.</t>
  </si>
  <si>
    <t>5.  Give concise explanations concerning unsettled rate proceedings where a contingency exists such that refunds of material amount may need to be made to the utility's customers or which may result in a material refund to the utility with respect to power or gas purchases.  State for each year affected the gross revenues or costs to which the contingency relates and the tax effects together with an explanation of the major factors which affect the rights of the utility to retain such revenues or recover amounts paid with respect to power and gas purchases.</t>
  </si>
  <si>
    <t>It is not required for you to input the data in this excel file for the following schedules: Important Changes During the Year, Notes to the Financial Statements, General Description of Construction Overhead Procedures and other general notes.  However, include these completed schedules in the paper copy of the annual report.</t>
  </si>
  <si>
    <t>When you have completed the report, you may want to print out sections of the entire report.  To do this,  select the Print Entire Workbook option in the Print Dialogue box.</t>
  </si>
  <si>
    <t>Individual worksheets may be printed using the Print Command under the File Menu.</t>
  </si>
  <si>
    <t>The paper copy of the annual report contains several blank pages throughout the report so that schedules on two pages can be viewed at one time.  This excel file does not contain those blank pages.  As a result, please use the paper copy of the annual report as a guide for placing blank pages into the paper copy of the annual report.</t>
  </si>
  <si>
    <t xml:space="preserve">   1.  Report below the names of all corporations, business trusts, and similar organizations, controlled directly or indirectly by the respondent at any time during the year.  If control ceased prior to the end of the year, give particulars (details) in a footnote.</t>
  </si>
  <si>
    <t xml:space="preserve">   3.  Indirect control is that which is exercised by the interposition of an intermediary which exercises direct control.</t>
  </si>
  <si>
    <t>4.  If any person reported in this schedule received remuneration directly or indirectly other than salary shown in column (e) list the amount in column (f) through (k) with the footnotes necessary to explain the essentials of the plan, the basis of determining the ultimate benefits receivable and the payments or provisions made during the year to each person reported herein.  If the word "none" correctly states the facts in regard to the entries for column (f) through (k), so state.</t>
  </si>
  <si>
    <t xml:space="preserve">      plant is removed from service.  If the respondent has a significant amount of plant retired at year end which has not been recorded and/or</t>
  </si>
  <si>
    <t xml:space="preserve">other than power exchanges during the year.  Do not report exchanges of electricity (i.e.., transactions involving a </t>
  </si>
  <si>
    <t>Communication Equipment</t>
  </si>
  <si>
    <t>(355)</t>
  </si>
  <si>
    <t>(356) Overhead Conductors and Devices</t>
  </si>
  <si>
    <t>(356)</t>
  </si>
  <si>
    <t>(357) Underground Conduit</t>
  </si>
  <si>
    <t>(357)</t>
  </si>
  <si>
    <t>(358) Underground Conductors and Devices</t>
  </si>
  <si>
    <t>(358)</t>
  </si>
  <si>
    <t>(359) Roads and Trails</t>
  </si>
  <si>
    <t>(359)</t>
  </si>
  <si>
    <t xml:space="preserve">          4. DISTRIBUTION PLANT</t>
  </si>
  <si>
    <t>(360) Land and Land Rights</t>
  </si>
  <si>
    <t>(360)</t>
  </si>
  <si>
    <t>(361) Structures and Improvements</t>
  </si>
  <si>
    <t>(361)</t>
  </si>
  <si>
    <t>(362) Station Equipment</t>
  </si>
  <si>
    <t>(362)</t>
  </si>
  <si>
    <t>(363)</t>
  </si>
  <si>
    <t>(364) Poles, Towers, and Fixtures</t>
  </si>
  <si>
    <t>(364)</t>
  </si>
  <si>
    <t>(365) Overhead Conductors and Devices</t>
  </si>
  <si>
    <t>(365)</t>
  </si>
  <si>
    <t>(366) Underground Conduit</t>
  </si>
  <si>
    <t>(366)</t>
  </si>
  <si>
    <t>(367) Underground Conductors and Devices</t>
  </si>
  <si>
    <t>(367)</t>
  </si>
  <si>
    <t>(368) Line Transformers</t>
  </si>
  <si>
    <t>(368)</t>
  </si>
  <si>
    <t>(369) Services</t>
  </si>
  <si>
    <t>(369)</t>
  </si>
  <si>
    <t>(370) Meters</t>
  </si>
  <si>
    <t>(370)</t>
  </si>
  <si>
    <t>(371) Installations on Customer Premises</t>
  </si>
  <si>
    <t>(371)</t>
  </si>
  <si>
    <t>(372) Leased Property on Customer Premises</t>
  </si>
  <si>
    <t>(372)</t>
  </si>
  <si>
    <t>(373) Street Lighting and Signal Systems</t>
  </si>
  <si>
    <t>(373)</t>
  </si>
  <si>
    <t>(389) Land and Land Rights</t>
  </si>
  <si>
    <t>(389)</t>
  </si>
  <si>
    <t>(390) Structures and Improvements</t>
  </si>
  <si>
    <t>(390)</t>
  </si>
  <si>
    <t>(391) Office Furniture and Equipment</t>
  </si>
  <si>
    <t>(391)</t>
  </si>
  <si>
    <t>(392) Transportation Equipment</t>
  </si>
  <si>
    <t>(392)</t>
  </si>
  <si>
    <t>(393) Stores Equipment</t>
  </si>
  <si>
    <t>(393)</t>
  </si>
  <si>
    <t>(394) Tools, Shop and Garage Equipment</t>
  </si>
  <si>
    <t>(394)</t>
  </si>
  <si>
    <t>(395) Laboratory Equipment</t>
  </si>
  <si>
    <t>(395)</t>
  </si>
  <si>
    <t>(396) Power Operated Equipment</t>
  </si>
  <si>
    <t>(396)</t>
  </si>
  <si>
    <t xml:space="preserve">               (Enter Total of lines 22, 26, 30, 31 and 32)</t>
  </si>
  <si>
    <t xml:space="preserve">interrupted for economic reasons and is intended to remain reliable even under adverse conditions (e.g., the </t>
  </si>
  <si>
    <t xml:space="preserve">demand during the hour (60-minute integration) in which the supplier's system reaches its monthly peak.  </t>
  </si>
  <si>
    <t>supplier must attempt to buy emergency energy from third parties to maintain deliveries of LF service).  This category</t>
  </si>
  <si>
    <t xml:space="preserve">Demand reported in columns (e) and (f) must be in megawatts.  Footnote any demand not stated on a </t>
  </si>
  <si>
    <t xml:space="preserve">should not be used for long-term firm service which meets the definition of RQ service.  For all transactions </t>
  </si>
  <si>
    <t>megawatt basis and explain.</t>
  </si>
  <si>
    <t xml:space="preserve">identified as LF, provide in a footnote the termination date of the contract defined as the earliest date that either </t>
  </si>
  <si>
    <t>6.</t>
  </si>
  <si>
    <t>Report in column (g) the megawatthours shown on bills rendered to the respondent.  Report in columns (h)</t>
  </si>
  <si>
    <t>buyer or seller can unilaterally get out of the contract.</t>
  </si>
  <si>
    <t>and (i) the megawatthours of power exchanges received and delivered, used as the basis for settlement.</t>
  </si>
  <si>
    <t>IF -   for intermediate-term firm service.  The same as LF service except that "intermediate-term" means longer than</t>
  </si>
  <si>
    <t>Do not report net exchange.</t>
  </si>
  <si>
    <t>7.</t>
  </si>
  <si>
    <t xml:space="preserve">Report demand charges in column (j), energy charges in column (k), and the total of any other types of </t>
  </si>
  <si>
    <t>SF -  for short-term firm service. Use this category for  all firm services, where the duration of each period of</t>
  </si>
  <si>
    <t xml:space="preserve">charges, including out-of-period adjustments, in column (l).  Explain in a footnote all components of the </t>
  </si>
  <si>
    <t xml:space="preserve">amount shown in column (l).  Report in column (m) the total charge shown on bills received as settlement </t>
  </si>
  <si>
    <t xml:space="preserve">LU -  for long-term service from a designated generating unit. "Long-term" means five years or longer.  The </t>
  </si>
  <si>
    <t>by the respondent.  For power exchanges, report in column (m) the settlement amount for the net receipt</t>
  </si>
  <si>
    <t>of energy.  If more energy was delivered than received, enter a negative amount.  If the settlement amount</t>
  </si>
  <si>
    <t>2.  Report amounts in account 414, Other Utility Operating Income, in the same manner as accounts 412 and 413.</t>
  </si>
  <si>
    <t>8.  Enter on page 122-123 a concise explanation of only those changes in accounting methods made during the year which had an effect on net income, including the basis of allocations and apportionments from those used in the preceding year.  Also give the approximate dollar effect of such changes.</t>
  </si>
  <si>
    <t>3.  Report data for lines 7, 9, and 10 for Natural Gas companies using accounts 404.1, 404.2, 404.3, 407.1, and 407.2.</t>
  </si>
  <si>
    <t>6.  Give concise explanations concerning significant amount of any refunds made or received during the year resulting</t>
  </si>
  <si>
    <t>4.  Use page 122-123 for important notes regarding the statement of income or any account thereof.</t>
  </si>
  <si>
    <t>OTHER INCOME AND DEDUCTIONS</t>
  </si>
  <si>
    <t>Miscellaneous Nonoperating Income</t>
  </si>
  <si>
    <t>Gain on Disposition of Property</t>
  </si>
  <si>
    <t xml:space="preserve">          Total Other Income</t>
  </si>
  <si>
    <t>OTHER INCOME DEDUCTIONS</t>
  </si>
  <si>
    <t>Loss on Disposition of Property</t>
  </si>
  <si>
    <t>Miscellaneous Amortization</t>
  </si>
  <si>
    <t>Miscellaneous Income Deductions</t>
  </si>
  <si>
    <t xml:space="preserve">          Total Other Income Deductions</t>
  </si>
  <si>
    <t>TAXES-OTHER INCOME AND DEDUCTIONS</t>
  </si>
  <si>
    <t>Taxes Other than Income Taxes</t>
  </si>
  <si>
    <t>Income Taxes</t>
  </si>
  <si>
    <t xml:space="preserve">          Total Taxes-Other Income &amp; Deductions</t>
  </si>
  <si>
    <t xml:space="preserve">          Net Other Income and Deductions</t>
  </si>
  <si>
    <t>INTEREST CHARGES</t>
  </si>
  <si>
    <t>Interest on Long-term Debt</t>
  </si>
  <si>
    <t>Amortization of Debt Discount and Expense</t>
  </si>
  <si>
    <t>Amortization of Premium on Debt-Credit</t>
  </si>
  <si>
    <t>Interest on Debt to Associated Company</t>
  </si>
  <si>
    <t>Other Interest Expense</t>
  </si>
  <si>
    <t xml:space="preserve">          Total Interest Charges</t>
  </si>
  <si>
    <t xml:space="preserve">               Income Before Extraordinary Items</t>
  </si>
  <si>
    <t>EXTRAORDINARY ITEMS</t>
  </si>
  <si>
    <t>Extraordinary Income</t>
  </si>
  <si>
    <t>Each file includes a tab called a Data Sheet.  The completion of the Data Sheet will automatically transfer your company's name and year of the report to each page of the annual report.  The file has not been protected.  However, we would prefer that you not insert or delete rows or columns.</t>
  </si>
  <si>
    <t>BUG.XLS</t>
  </si>
  <si>
    <t>CORNING.XLS</t>
  </si>
  <si>
    <t>NFG.XLS</t>
  </si>
  <si>
    <t>STLAW.XLS</t>
  </si>
  <si>
    <t>CENHUD.XLS</t>
  </si>
  <si>
    <t>CONED.XLS</t>
  </si>
  <si>
    <t>LILCO.XLS</t>
  </si>
  <si>
    <t>NYSEG.XLS</t>
  </si>
  <si>
    <t>NIMO.XLS</t>
  </si>
  <si>
    <t>OR.XLS</t>
  </si>
  <si>
    <t>RGE.XLS</t>
  </si>
  <si>
    <t>NMSUB.XLS</t>
  </si>
  <si>
    <t>PSCBUG.XLS</t>
  </si>
  <si>
    <t>PSCCORN.XLS</t>
  </si>
  <si>
    <t>PSCNFG.XLS</t>
  </si>
  <si>
    <t>PSCNMSUB.XLS</t>
  </si>
  <si>
    <t>PSCSTLAW.XLS</t>
  </si>
  <si>
    <t>PSCCH.XLS</t>
  </si>
  <si>
    <t>PSCCONED.XLS</t>
  </si>
  <si>
    <t>PSCLILCO.XLS</t>
  </si>
  <si>
    <t>PSCNYSEG.XLS</t>
  </si>
  <si>
    <t>PSCNIMO.XLS</t>
  </si>
  <si>
    <t>PSCOR.XLS</t>
  </si>
  <si>
    <t>PSCRGE.XLS</t>
  </si>
  <si>
    <t xml:space="preserve">     Total Power Production Expense</t>
  </si>
  <si>
    <t>Transmission Expense</t>
  </si>
  <si>
    <t xml:space="preserve">      classified to the various reserve functional classifications, make preliminary closing entries to tentatively functionalize the book cost of the</t>
  </si>
  <si>
    <t xml:space="preserve">      plant retired.  In addition, include all costs included in retirement work in progress at year end in the appropriate functional classifications.</t>
  </si>
  <si>
    <t>4.  Show separately interest credits under a sinking fund or similar method of depreciation accounting.</t>
  </si>
  <si>
    <t xml:space="preserve">      reversals of the prior years tentative account distributions of these amounts.  Careful observance of the above instructions</t>
  </si>
  <si>
    <t xml:space="preserve">      and the texts of Accounts 101 and 106 will avoid serious omissions of the reported amount of respondent's plant actually in service</t>
  </si>
  <si>
    <t>2.  In addition to Account 101, Electric Plant in Service (Classified), this page and the next include Account 102, Electric</t>
  </si>
  <si>
    <t xml:space="preserve">      at end of year.</t>
  </si>
  <si>
    <t xml:space="preserve">      Plant Purchased or Sold; Account 103, Experimental Electric Plant Unclassified; and Account 106, Completed Construction </t>
  </si>
  <si>
    <t xml:space="preserve">      Not Classified - Electric.</t>
  </si>
  <si>
    <t xml:space="preserve">      primary account classifications arising from distribution of amounts initially recorded in Account 102.  In showing the clearance of</t>
  </si>
  <si>
    <t>3.  Include in column (c) or (d), as appropriate, corrections of additions and retirements for the current or preceding year.</t>
  </si>
  <si>
    <t xml:space="preserve">      Account 102, include in column (e) the amounts with respect to accumulated provision for depreciation, acquisition adjustments, etc.,</t>
  </si>
  <si>
    <t xml:space="preserve">      and show in column (f) only the offset to the debits or credits distributed in column (f) to primary account classifications.</t>
  </si>
  <si>
    <t>Income Account Supporting Schedules</t>
  </si>
  <si>
    <t>Electric Operating Revenues</t>
  </si>
  <si>
    <t>300-301</t>
  </si>
  <si>
    <t>Pg 121, L 66, 78 (b)</t>
  </si>
  <si>
    <t>Dividends Paid</t>
  </si>
  <si>
    <t>Pg 121, L 80, 81 (b)</t>
  </si>
  <si>
    <t>Other Cash Flows - Financing Activities</t>
  </si>
  <si>
    <t>Pg 121, L (67=&gt;69, 79) (b)</t>
  </si>
  <si>
    <t xml:space="preserve">    Net Cash From Financing Activities</t>
  </si>
  <si>
    <t>Net Increase/(Decrease) In Cash &amp; Equivalents</t>
  </si>
  <si>
    <t>Cash &amp; Equivalents At Beginning Of Year</t>
  </si>
  <si>
    <t>Pg 121, L 88 (b)</t>
  </si>
  <si>
    <t>Cash &amp; Cash Equiv. At End Of Year</t>
  </si>
  <si>
    <t>Formula should = Pg 121, L 90 (b)</t>
  </si>
  <si>
    <t>STATEMENT OF REVENUE AND OPERATION AND MAINTENANCE - ELECTRIC</t>
  </si>
  <si>
    <t>ELECTRIC REVENUES</t>
  </si>
  <si>
    <t>Residential</t>
  </si>
  <si>
    <t>Commercial</t>
  </si>
  <si>
    <t>Industrial</t>
  </si>
  <si>
    <t>Other Ultimate Customers</t>
  </si>
  <si>
    <t xml:space="preserve">          Total Revenues-Ultimate Customers</t>
  </si>
  <si>
    <t>Resales</t>
  </si>
  <si>
    <t>Other  Operating Revenues</t>
  </si>
  <si>
    <t xml:space="preserve">          Total Electric Operating Revenues</t>
  </si>
  <si>
    <t>KWH SALES (THOUSANDS)</t>
  </si>
  <si>
    <t xml:space="preserve">          Total Sales-Ultimate Customers</t>
  </si>
  <si>
    <t xml:space="preserve">          Total Kilowatt-Hour Sales</t>
  </si>
  <si>
    <t>AVERAGE ELECTRIC CUSTOMERS PER MONTH</t>
  </si>
  <si>
    <t xml:space="preserve">          Total Ultimate Customers</t>
  </si>
  <si>
    <t xml:space="preserve">          Total Customers</t>
  </si>
  <si>
    <t>ELECTRIC OPERATING REVENUE RELATIONSHIP</t>
  </si>
  <si>
    <t>Residential Sales</t>
  </si>
  <si>
    <t>Average Annual Bill Per Customer</t>
  </si>
  <si>
    <t>Average KWH Consumption Per Customer</t>
  </si>
  <si>
    <t>Average Revenue Per KWH Sold (Cents)</t>
  </si>
  <si>
    <t>Commercial Sales</t>
  </si>
  <si>
    <t>Industrial Sales</t>
  </si>
  <si>
    <t>Steam Power Expense</t>
  </si>
  <si>
    <t>Pg 320, L 21 (b)</t>
  </si>
  <si>
    <t>Nuclear Power Expense</t>
  </si>
  <si>
    <t>Pg 320, L 41 (b)</t>
  </si>
  <si>
    <t>Hydraulic Power Expense</t>
  </si>
  <si>
    <t>Pg 321, L 59 (b)</t>
  </si>
  <si>
    <t>Other Power Generation Expense</t>
  </si>
  <si>
    <t>Other Power Supply Expense</t>
  </si>
  <si>
    <t>HYDROELECTRIC GENERATING PLANT STATISTICS (Large Plants) (Continued)</t>
  </si>
  <si>
    <t xml:space="preserve">  1.  Large plants are hydro plants of 10,000 Kw or more of</t>
  </si>
  <si>
    <t xml:space="preserve">          3.  If net peak demand for 60 minutes is not available, give</t>
  </si>
  <si>
    <t xml:space="preserve">  5.  The items under Cost of Plant represent accounts or</t>
  </si>
  <si>
    <t>6.  Report as a separate plant any plant equipped with</t>
  </si>
  <si>
    <t xml:space="preserve">  installed capacity (name plate ratings).</t>
  </si>
  <si>
    <t xml:space="preserve">          that which is available, specifying period.</t>
  </si>
  <si>
    <t xml:space="preserve">  combinations of accounts prescribed by the Uniform System</t>
  </si>
  <si>
    <t>combinations of steam, hydro, internal combustion engine,</t>
  </si>
  <si>
    <t xml:space="preserve">  2.  If any plant is leased, operated under a license from the</t>
  </si>
  <si>
    <t xml:space="preserve">          4.  If a group of employees attends more than one</t>
  </si>
  <si>
    <t xml:space="preserve">  of Accounts.  Production Expenses do not include Purchased</t>
  </si>
  <si>
    <t>or gas turbine equipment.</t>
  </si>
  <si>
    <t xml:space="preserve">  Federal Energy Regulatory Commission, or operated as a</t>
  </si>
  <si>
    <t xml:space="preserve">          generating plant, report on line 11 the approximate average</t>
  </si>
  <si>
    <t xml:space="preserve">  Power, System Control and Load Dispatching, and Other</t>
  </si>
  <si>
    <t xml:space="preserve">  joint facility, indicate such facts in a footnote.  If licensed</t>
  </si>
  <si>
    <t xml:space="preserve">          number of employees assignable to each plant.</t>
  </si>
  <si>
    <t xml:space="preserve">  Expenses classified as "Other Power Supply Expenses."</t>
  </si>
  <si>
    <t xml:space="preserve">  project, give project number.</t>
  </si>
  <si>
    <t>FERC Licensed Project No. _______</t>
  </si>
  <si>
    <t>FERC Licensed Project No. __________</t>
  </si>
  <si>
    <t>Plant Name ___________________</t>
  </si>
  <si>
    <t>Plant Name ______________________</t>
  </si>
  <si>
    <t>Kind of Plant (Run-of-River or Storage)</t>
  </si>
  <si>
    <t>Type of Plant Construction (Conventional or Outdoor)</t>
  </si>
  <si>
    <t>Total Installed Capacity (Generator Name Plate</t>
  </si>
  <si>
    <t xml:space="preserve">          Ratings in MW)</t>
  </si>
  <si>
    <t>Net Peak Demand on Plant - Megawatts (60 minutes)</t>
  </si>
  <si>
    <t>Net Plant Capability (In megawatts)</t>
  </si>
  <si>
    <t xml:space="preserve">   (a) Under the Most Favorable Oper. Conditions</t>
  </si>
  <si>
    <t xml:space="preserve">   (b) Under the Most Adverse Oper. Conditions</t>
  </si>
  <si>
    <t>Cost of Plant:</t>
  </si>
  <si>
    <t xml:space="preserve">   Land and Land Rights</t>
  </si>
  <si>
    <t xml:space="preserve">   Structures and Improvements</t>
  </si>
  <si>
    <t xml:space="preserve">  Federal Energy Regulatory Commission, or operated as a joint</t>
  </si>
  <si>
    <t>5.  The items under Cost of Plant represent accounts or</t>
  </si>
  <si>
    <t xml:space="preserve">  pumping into the storage reservoir.  When this item</t>
  </si>
  <si>
    <t>each source described.  Group together stations and other</t>
  </si>
  <si>
    <t xml:space="preserve">  facility, indicate such facts in a footnote.  Give project number.</t>
  </si>
  <si>
    <t>combinations of accounts prescribed by the Uniform System</t>
  </si>
  <si>
    <t>sources which individually provide less than 10 percent of</t>
  </si>
  <si>
    <t xml:space="preserve">  3.  If net peak demand for 60 minutes is not available, give that</t>
  </si>
  <si>
    <t>of Accounts.  Production Expenses do not include Purchased</t>
  </si>
  <si>
    <t>total pumping energy.  If contracts are made with others to</t>
  </si>
  <si>
    <t>by utility and nonutility operations.  Explain by footnote any correction adjustments to the account  balance shown in</t>
  </si>
  <si>
    <t>column (g).  Include in column (i) the average period over which the tax credits are amortized.</t>
  </si>
  <si>
    <t>Allocations to</t>
  </si>
  <si>
    <t>Adjustment Explanation</t>
  </si>
  <si>
    <t>Current Year's Income</t>
  </si>
  <si>
    <t>Average Period</t>
  </si>
  <si>
    <t>Beginning</t>
  </si>
  <si>
    <t xml:space="preserve">   Report below the balance at the end of the year and the information specified below for the</t>
  </si>
  <si>
    <t xml:space="preserve">   (a) Donations Received from Stockholders (Account 208) - State amount and give brief explanation </t>
  </si>
  <si>
    <t xml:space="preserve">   (b) Reduction in Par or Stated Value of Capital Stock (Account 209) - State amount and give brief</t>
  </si>
  <si>
    <t xml:space="preserve">   (c) Gain on Resale or Cancellation of Reacquired Capital Stock (Account 210) - Report balance at</t>
  </si>
  <si>
    <t xml:space="preserve">   (d)  Miscellaneous Paid-In Capital (Account 211) - Classify amounts included in this account </t>
  </si>
  <si>
    <t xml:space="preserve">2.  If any change occurred during the year in the balance with respect to any class or series of stock, attach a </t>
  </si>
  <si>
    <t xml:space="preserve">       (1) previously devoted to public service (line 44), or (2) other nonutility property (line 45).</t>
  </si>
  <si>
    <t>Purchases, Sales,</t>
  </si>
  <si>
    <t>Transfers, etc.</t>
  </si>
  <si>
    <t>Minor Item Previously Devoted to Public Service</t>
  </si>
  <si>
    <t>Minor Items-Other Nonutility Property</t>
  </si>
  <si>
    <t xml:space="preserve">  TOTAL</t>
  </si>
  <si>
    <t>FERC FORM NO. 1  (ED.  12-95)</t>
  </si>
  <si>
    <t>Next Page is 224</t>
  </si>
  <si>
    <t>Page 221</t>
  </si>
  <si>
    <t>INVESTMENT IN SUBSIDIARY COMPANIES (Account 123.1)</t>
  </si>
  <si>
    <t>INVESTMENT IN SUBSIDIARY COMPANIES (Account 123.1) (Continued)</t>
  </si>
  <si>
    <t>if necessary, but do not truncate name or use acronyms.  Explain in a footnote any ownership interest in or affiliation with the transmission</t>
  </si>
  <si>
    <t xml:space="preserve">Provide in column (a) subheadings and classify transmission service purchased from other utilities as: "Delivered Power to Wheeler" or </t>
  </si>
  <si>
    <t>"Received Power from Wheeler."</t>
  </si>
  <si>
    <t>charges on bills or vouchers rendered to the respondent, including any out of period adjustments.  Explain in a footnote all components</t>
  </si>
  <si>
    <t>the amount and type of energy or service rendered.</t>
  </si>
  <si>
    <t xml:space="preserve">Enter "TOTAL" in column (a) as the last line. Provide a total amount in columns (b) through (g) as the last line.  Energy provided by the </t>
  </si>
  <si>
    <t xml:space="preserve">  Other (Define)</t>
  </si>
  <si>
    <t xml:space="preserve">   TOTAL (Enter Total of lines 2 thru 4)</t>
  </si>
  <si>
    <t xml:space="preserve">    TOTAL Account 282 (Enter Total of lines 5 thru 8)</t>
  </si>
  <si>
    <t>FERC FORM NO.1 (ED 12-96)</t>
  </si>
  <si>
    <t>Page 274</t>
  </si>
  <si>
    <t>Page 275</t>
  </si>
  <si>
    <t>Page 274-A</t>
  </si>
  <si>
    <t>Page 275-A</t>
  </si>
  <si>
    <t>ACCUMULATED DEFERRED INCOME TAXES - OTHER (Account 283)</t>
  </si>
  <si>
    <t>ACCUMULATED DEFERRED INCOME TAXES - OTHER (Account 283) (Continued)</t>
  </si>
  <si>
    <t xml:space="preserve">  1.  Report the information called for below concerning the respondent's accounting for deferred income taxes relating to amounts </t>
  </si>
  <si>
    <t xml:space="preserve">  3.  Provide in the space below explanations for pages 276 and 277.  </t>
  </si>
  <si>
    <t xml:space="preserve"> recorded in Account 283.</t>
  </si>
  <si>
    <t xml:space="preserve">       Include amounts relating to insignificant items listed under Other.</t>
  </si>
  <si>
    <t xml:space="preserve">  4.  Use footnotes as required.</t>
  </si>
  <si>
    <t>Account 283</t>
  </si>
  <si>
    <t xml:space="preserve">  Other</t>
  </si>
  <si>
    <t>TOTAL Electric (Total of lines 3 thru 8)</t>
  </si>
  <si>
    <t xml:space="preserve">  Gas </t>
  </si>
  <si>
    <t xml:space="preserve">    TOTAL Gas (Total of lines 11 thru 16)</t>
  </si>
  <si>
    <t xml:space="preserve">    TOTAL (Acct 283) (Enter Total of Lines 9,17 and 18)</t>
  </si>
  <si>
    <t>Page 276</t>
  </si>
  <si>
    <t>Page 277</t>
  </si>
  <si>
    <t xml:space="preserve">                TOTAL Electric</t>
  </si>
  <si>
    <t xml:space="preserve">Other </t>
  </si>
  <si>
    <t>5.  State in a footnote if any capital stock which has been nominally issued is nominally outstanding at end of year.</t>
  </si>
  <si>
    <t xml:space="preserve">  2.  Entries in column (b) should represent the number of shares authorized by the articles of incorporation as amended to end of year.</t>
  </si>
  <si>
    <t xml:space="preserve">  3.  Give particulars (details) concerning shares of any class and series of stock authorized to be issued by a regulatory commission which have</t>
  </si>
  <si>
    <t xml:space="preserve">       not yet been issued.</t>
  </si>
  <si>
    <t>Par</t>
  </si>
  <si>
    <t>Call</t>
  </si>
  <si>
    <t xml:space="preserve">   OUTSTANDING PER BALANCE SHEET</t>
  </si>
  <si>
    <t xml:space="preserve">               HELD BY RESPONDENT</t>
  </si>
  <si>
    <t>Class and Series of Stock and</t>
  </si>
  <si>
    <t>of Shares</t>
  </si>
  <si>
    <t>or Stated</t>
  </si>
  <si>
    <t>Price at</t>
  </si>
  <si>
    <t xml:space="preserve">        (Total amount outstanding without</t>
  </si>
  <si>
    <t>Name of Stock Exchange</t>
  </si>
  <si>
    <t>Authorized</t>
  </si>
  <si>
    <t>Value</t>
  </si>
  <si>
    <t xml:space="preserve">          reduction for amounts held by</t>
  </si>
  <si>
    <t xml:space="preserve">                AS REACQUIRED STOCK</t>
  </si>
  <si>
    <t xml:space="preserve">                   IN  SINKING AND</t>
  </si>
  <si>
    <t>by Charter</t>
  </si>
  <si>
    <t>Per Share</t>
  </si>
  <si>
    <t xml:space="preserve">                        respondent.)</t>
  </si>
  <si>
    <t xml:space="preserve">                           (Account 217)</t>
  </si>
  <si>
    <t xml:space="preserve">                   OTHER FUNDS</t>
  </si>
  <si>
    <t>Shares</t>
  </si>
  <si>
    <t>Cost</t>
  </si>
  <si>
    <t>Common - Account 201</t>
  </si>
  <si>
    <t>Preferred - Account 204</t>
  </si>
  <si>
    <t>FERC FORM NO. 1 (ED. 12- 91) NYPSC-Modified-96</t>
  </si>
  <si>
    <t>Page 250</t>
  </si>
  <si>
    <t>Page 251</t>
  </si>
  <si>
    <t>OTHER PAID-IN CAPITAL (Accounts 208-211, inc.)</t>
  </si>
  <si>
    <t xml:space="preserve">   37</t>
  </si>
  <si>
    <t>Plant Materials and Operating Supplies (154)</t>
  </si>
  <si>
    <t xml:space="preserve">   38</t>
  </si>
  <si>
    <t>Merchandise (155)</t>
  </si>
  <si>
    <t xml:space="preserve">   39</t>
  </si>
  <si>
    <t>Other Materials and Supplies (156)</t>
  </si>
  <si>
    <t xml:space="preserve">   40</t>
  </si>
  <si>
    <t>Nuclear Materials Held for Sale (157)</t>
  </si>
  <si>
    <t>202-203/227</t>
  </si>
  <si>
    <t xml:space="preserve">   41</t>
  </si>
  <si>
    <t>Allowances (158.1 and 158.2)</t>
  </si>
  <si>
    <t xml:space="preserve">   42</t>
  </si>
  <si>
    <t>(Less) Noncurrent Portion of Allowances</t>
  </si>
  <si>
    <t xml:space="preserve">   43</t>
  </si>
  <si>
    <t>Stores Expense Undistributed (163)</t>
  </si>
  <si>
    <t xml:space="preserve">   44</t>
  </si>
  <si>
    <t>Gas Stored Underground - Current (164.1)</t>
  </si>
  <si>
    <t xml:space="preserve">   45</t>
  </si>
  <si>
    <t xml:space="preserve">   46</t>
  </si>
  <si>
    <t>Prepayments (165)</t>
  </si>
  <si>
    <t xml:space="preserve">   47</t>
  </si>
  <si>
    <t>Advances for Gas (166-167)</t>
  </si>
  <si>
    <t xml:space="preserve">   48</t>
  </si>
  <si>
    <t>Interest and Dividends Receivable (171)</t>
  </si>
  <si>
    <t xml:space="preserve">   49</t>
  </si>
  <si>
    <t>Rents Receivable (172)</t>
  </si>
  <si>
    <t xml:space="preserve">   50</t>
  </si>
  <si>
    <t>Accrued Utility Revenues (173)</t>
  </si>
  <si>
    <t xml:space="preserve">   51</t>
  </si>
  <si>
    <t>Miscellaneous Current and Accrued Assets (174)</t>
  </si>
  <si>
    <t xml:space="preserve">   52</t>
  </si>
  <si>
    <t>Page 110</t>
  </si>
  <si>
    <t>COMPARATIVE BALANCE SHEET (ASSETS AND OTHER DEBITS) (Continued)</t>
  </si>
  <si>
    <t xml:space="preserve">   53</t>
  </si>
  <si>
    <t>DEFERRED DEBITS</t>
  </si>
  <si>
    <t xml:space="preserve">   54</t>
  </si>
  <si>
    <t>Unamortized Debt Expense (181)</t>
  </si>
  <si>
    <t>-</t>
  </si>
  <si>
    <t xml:space="preserve">   55</t>
  </si>
  <si>
    <t>Extraordinary Property Losses (182.1)</t>
  </si>
  <si>
    <t xml:space="preserve">   56</t>
  </si>
  <si>
    <t>Unrecovered Plant and Regulatory Study Costs (182.2)</t>
  </si>
  <si>
    <t xml:space="preserve">   57</t>
  </si>
  <si>
    <t>Other Regulatory Assets (182.3)</t>
  </si>
  <si>
    <t xml:space="preserve">   58</t>
  </si>
  <si>
    <t>Prelim. Survey and Investigation Charges (Electric) (183)</t>
  </si>
  <si>
    <t xml:space="preserve">   59</t>
  </si>
  <si>
    <t>Prelim. Survey and Investigation Charges (Gas) (183.1, 183.2)</t>
  </si>
  <si>
    <t xml:space="preserve">   60</t>
  </si>
  <si>
    <t>Clearing Accounts (184)</t>
  </si>
  <si>
    <t xml:space="preserve">   61</t>
  </si>
  <si>
    <t>Temporary Facilities (185)</t>
  </si>
  <si>
    <t xml:space="preserve">   62</t>
  </si>
  <si>
    <t>Miscellaneous Deferred Debits (186)</t>
  </si>
  <si>
    <t xml:space="preserve">   63</t>
  </si>
  <si>
    <t>Def. Losses from Disposition of Utility Plt. (187)</t>
  </si>
  <si>
    <t xml:space="preserve">   64</t>
  </si>
  <si>
    <t>Research, Devel. and Demonstration Expend. (188)</t>
  </si>
  <si>
    <t xml:space="preserve">   65</t>
  </si>
  <si>
    <t>Unamortized Loss on Reacquired Debt (189)</t>
  </si>
  <si>
    <t xml:space="preserve">   66</t>
  </si>
  <si>
    <t>Accumulated Deferred Income Taxes (190)</t>
  </si>
  <si>
    <t xml:space="preserve">   67</t>
  </si>
  <si>
    <t>Unrecovered Purchased Gas Costs (191)</t>
  </si>
  <si>
    <t xml:space="preserve">   68</t>
  </si>
  <si>
    <t xml:space="preserve">   69</t>
  </si>
  <si>
    <t>Page 111</t>
  </si>
  <si>
    <t>COMPARATIVE BALANCE SHEET (LIABILITIES AND OTHER CREDITS)</t>
  </si>
  <si>
    <t>PROPRIETARY CAPITAL</t>
  </si>
  <si>
    <t>Common Stock Issued (201)</t>
  </si>
  <si>
    <t>Preferred Stock Issued (204)</t>
  </si>
  <si>
    <t>Capital Stock Subscribed (202, 205)</t>
  </si>
  <si>
    <t>Stock Liability for Conversion (203, 206)</t>
  </si>
  <si>
    <t>Premium on Capital Stock (207)</t>
  </si>
  <si>
    <t>Report all transmission of electricity, i.e. wheeling, provided for other electric utilities, cooperatives, municipalities,  other public</t>
  </si>
  <si>
    <t xml:space="preserve">OS - for other transmission service.  Use this category only for those services which cannot be placed in the above-defined </t>
  </si>
  <si>
    <t>Report in columns (i) and (j) the total megawatthours received and delivered.</t>
  </si>
  <si>
    <t>authorities, qualifying facilities, non-traditional utility suppliers and ultimate customers.</t>
  </si>
  <si>
    <t xml:space="preserve">          TOTAL Operation (Enter Total of lines 3 thru 9)</t>
  </si>
  <si>
    <t xml:space="preserve">          TOTAL Maint. (Total of lines 12 thru 15)</t>
  </si>
  <si>
    <t>Total Operation and Maintenance</t>
  </si>
  <si>
    <t xml:space="preserve">     Production (Enter Total of lines 3 and 12)</t>
  </si>
  <si>
    <t>as LF, provide in a footnote the termination date of the contract defined as the earliest date that either buyer or seller can unilaterally</t>
  </si>
  <si>
    <t xml:space="preserve">column (g) report the designation for the substation, or other appropriate identification for where energy was delivered as </t>
  </si>
  <si>
    <t>columns (i) and (j) must be reported as Transmission Received and Delivered on page 401, lines 16 and 17, respectively.</t>
  </si>
  <si>
    <t>get out of the contract.</t>
  </si>
  <si>
    <t>specified in the contract.</t>
  </si>
  <si>
    <t>11.</t>
  </si>
  <si>
    <t>Footnote entries and provide explanations following all required data.</t>
  </si>
  <si>
    <t xml:space="preserve">SF - for short-term firm transmission service.  Use this category for all firm services, where the duration of each period of </t>
  </si>
  <si>
    <t>Report in column (h) the number of megawatts of billing demand that is specified in the firm transmission service contract.</t>
  </si>
  <si>
    <t>The number of files that make up the annual report have been reduced from 172 files to two files.  The files are called FERCFORM.XLS and PSCFORM.XLS, respectively.  FERCFORM.XLS contains general corporate information, financial statements, and various electric financial and operating data.  It is  similar to the FERC Form 1 which electric service companies file to the FERC.  PSCFORM.XLS contains PSC specific information which is not required in the FERC Form 1.</t>
  </si>
  <si>
    <t>The pages in FERCFORM.XLS and PSCFORM.XLS are separated by Tabs.  The names of the Tabs are arranged by page number.  The Table of Contents in each file (Tab called Table) provides the Description of each Schedule and Page Number of the Schedule.</t>
  </si>
  <si>
    <t xml:space="preserve">We have checked the accuracy of the formulas and cell references in the file.  However, all corrections may not have been made because the file is being used for the first time.  If you feel that certain formulas or cell references in the file are incorrect, make the correction and describe the change made on the "Comment" sheet provided. </t>
  </si>
  <si>
    <t xml:space="preserve">As stated above, the name of the two files are FERCFORM.XLS and PSCFORM.XLS.  It is advised that you call up the file and then immediately save it using the assigned file names as shown below. </t>
  </si>
  <si>
    <t>FERCFORM.XLS File</t>
  </si>
  <si>
    <t>PSCFORM.XLS File</t>
  </si>
  <si>
    <t xml:space="preserve">If the respondent's name is long, the "Year ended December 31, 19__" may over pass </t>
  </si>
  <si>
    <t xml:space="preserve">   NYC Special Franchise</t>
  </si>
  <si>
    <t xml:space="preserve">   Public Utility Excise</t>
  </si>
  <si>
    <t>Other (list):</t>
  </si>
  <si>
    <t>FERC FORM NO.1 (ED.  12-96) NYPSC Modified-96</t>
  </si>
  <si>
    <t>Page 262</t>
  </si>
  <si>
    <t>Page 263</t>
  </si>
  <si>
    <t>Extraordinary</t>
  </si>
  <si>
    <t>Adjustment to</t>
  </si>
  <si>
    <t>and Deductions</t>
  </si>
  <si>
    <t>Items</t>
  </si>
  <si>
    <t>Ret. Earnings</t>
  </si>
  <si>
    <t>(Account 408.2,409.2)</t>
  </si>
  <si>
    <t>(Account 409.3)</t>
  </si>
  <si>
    <t>(Account 439)</t>
  </si>
  <si>
    <t>(q)</t>
  </si>
  <si>
    <t>This Page Intentionally Left Blank</t>
  </si>
  <si>
    <t>NYPSC Modified-96</t>
  </si>
  <si>
    <t>Next Page is 266</t>
  </si>
  <si>
    <t>Page 262-A</t>
  </si>
  <si>
    <t>Page 263-A</t>
  </si>
  <si>
    <t xml:space="preserve">    (Mo, Da, Yr)</t>
  </si>
  <si>
    <t>ACCUMULATED DEFERRED INVESTMENT TAX CREDITS (Account 255) for Electric, Gas, Common, and non-utility respectively</t>
  </si>
  <si>
    <t>ACCUMULATED DEFERRED INVESTMENT TAX CREDITS (Account 255) for Electric, Gas, Common, and non-utility respectively (Continued)</t>
  </si>
  <si>
    <t>Report below information applicable to Account 255.  Where appropriate, segregate the balances and transactions</t>
  </si>
  <si>
    <t>Footnotes</t>
  </si>
  <si>
    <t>Page 107-A</t>
  </si>
  <si>
    <t>IMPORTANT CHANGES DURING THE YEAR</t>
  </si>
  <si>
    <t xml:space="preserve">  </t>
  </si>
  <si>
    <t>FERC FORM NO.1 (ED. 12-96) NYPSC Modified-96</t>
  </si>
  <si>
    <t>Page 108</t>
  </si>
  <si>
    <t>(583) Overhead Line Expenses</t>
  </si>
  <si>
    <t>(925) Injuries and Damages</t>
  </si>
  <si>
    <t>(500) Operation Supervision and Engineering</t>
  </si>
  <si>
    <t xml:space="preserve">(543) </t>
  </si>
  <si>
    <t>Maintenance of Reservoirs, Dams, and Waterways</t>
  </si>
  <si>
    <t>(584) Underground Line Expenses</t>
  </si>
  <si>
    <t>(926) Employee Pensions and Benefits</t>
  </si>
  <si>
    <t>(501) Fuel</t>
  </si>
  <si>
    <t xml:space="preserve">(544) </t>
  </si>
  <si>
    <t>Maintenance of Electric Plant</t>
  </si>
  <si>
    <t>(585) Street Lighting and Signal System Expenses</t>
  </si>
  <si>
    <t>(927) Franchise Requirements</t>
  </si>
  <si>
    <t>(502) Steam Expenses</t>
  </si>
  <si>
    <t xml:space="preserve">(545) </t>
  </si>
  <si>
    <t>Maintenance of Miscellaneous Hydraulic Plant</t>
  </si>
  <si>
    <t>(586) Meter Expenses</t>
  </si>
  <si>
    <t>(928) Regulatory Commission Expenses</t>
  </si>
  <si>
    <t>(503) Steam from Other Sources</t>
  </si>
  <si>
    <t xml:space="preserve">TOTAL Maintenance (Enter total of lines 53 thru 57) </t>
  </si>
  <si>
    <t>(587) Customer Installations Expenses</t>
  </si>
  <si>
    <t>(929) (Less) Duplicate Charges-Cr.</t>
  </si>
  <si>
    <t>(Less) (504) Steam Transferred-Cr.</t>
  </si>
  <si>
    <t>TOTAL Power Production Expenses-Hydraulic Power (Enter total of lines 50 and 58)</t>
  </si>
  <si>
    <t>(588) Miscellaneous Expenses</t>
  </si>
  <si>
    <t>Use a separate line of data for each distinct type of transmission service involving the entities listed in columns  (a), (b) and (c).</t>
  </si>
  <si>
    <t xml:space="preserve">In columns (k) through (n), report the revenue amounts as shown on bills or vouchers.  In column (k), provide revenues from </t>
  </si>
  <si>
    <t>Report in column (a) the company or public authority that paid for the transmission service.  Report in column (b)  the company or</t>
  </si>
  <si>
    <t>AD - for out-of-period adjustment.  Use this code for any accounting adjustments or "true-ups" for service provided in prior</t>
  </si>
  <si>
    <t>demand charges related to the billing demand reported in column (h).  In column (l), provide revenues from energy charges related</t>
  </si>
  <si>
    <t>public authority that the energy was received from and in column (c) the company or public authority that the energy was delivered</t>
  </si>
  <si>
    <t>reporting years.  Provide an explanation in a footnote for each adjustment.</t>
  </si>
  <si>
    <t>to the amount of energy transferred.  In column (m), provide the total revenues from all other charges on bills or vouchers rendered,</t>
  </si>
  <si>
    <t>to.  Provide the full name of each company or public authority.  Do not abbreviate or truncate name or use acronyms.  Explain</t>
  </si>
  <si>
    <t>including out of period adjustments.  Explain in a footnote all components of the amount shown in column (m).  Report in column (n)</t>
  </si>
  <si>
    <t>in a footnote any ownership interest in or affiliation the respondent has with the entities listed in columns (a), (b) or (c).</t>
  </si>
  <si>
    <t xml:space="preserve">In column (e), identify the FERC Rate Schedule or Tariff Number.  On separate lines, list all FERC rate schedules or contract </t>
  </si>
  <si>
    <t>the total charge shown on bills rendered to the entity listed in column (a).  If no monetary settlement was made, enter zero ("0") in</t>
  </si>
  <si>
    <t>In column (d) enter a Statistical Classification code based on the original contractual terms and conditions of the service as follows:</t>
  </si>
  <si>
    <t xml:space="preserve">designations under which service, as identified in column (d), is provided. </t>
  </si>
  <si>
    <t>column (n).  Provide a footnote explaining the nature of the nonmonetary settlement, including the amount and type of energy or</t>
  </si>
  <si>
    <t>service rendered.</t>
  </si>
  <si>
    <t>(103) Experimental Plant Unclassified</t>
  </si>
  <si>
    <t>(103)</t>
  </si>
  <si>
    <t>Next Page is 213</t>
  </si>
  <si>
    <t>Page 206</t>
  </si>
  <si>
    <t>Page 207</t>
  </si>
  <si>
    <t>(1)  [  ] An Original</t>
  </si>
  <si>
    <t>(2)  [  ] A Resubmission</t>
  </si>
  <si>
    <t>ELECTRIC PLANT LEASED TO OTHERS  (Account 104)</t>
  </si>
  <si>
    <t xml:space="preserve">1.  Report below the information called for concerning electric plant leased to others. </t>
  </si>
  <si>
    <t>2.  In column (c) give the date of Commission authorization of the lease of electric plant to others.</t>
  </si>
  <si>
    <t>Name of Lessee</t>
  </si>
  <si>
    <t xml:space="preserve">    (Designate associated</t>
  </si>
  <si>
    <t xml:space="preserve">Expiration </t>
  </si>
  <si>
    <t xml:space="preserve">        companies with a </t>
  </si>
  <si>
    <t xml:space="preserve">Description of </t>
  </si>
  <si>
    <t>Commission</t>
  </si>
  <si>
    <t>Date of</t>
  </si>
  <si>
    <t xml:space="preserve">Balance at </t>
  </si>
  <si>
    <t xml:space="preserve">           double asterisk)</t>
  </si>
  <si>
    <t>Property Leased</t>
  </si>
  <si>
    <t>Authorization</t>
  </si>
  <si>
    <t>Lease</t>
  </si>
  <si>
    <t xml:space="preserve"> FERC FORM NO. 1 (ED. 12- 95)</t>
  </si>
  <si>
    <t>Page 213</t>
  </si>
  <si>
    <t>Year of  Report</t>
  </si>
  <si>
    <t>(1) [  ] An Original</t>
  </si>
  <si>
    <t>(2) [  ] A Resubmission</t>
  </si>
  <si>
    <t xml:space="preserve">                                                 ELECTRIC PLANT HELD FOR FUTURE USE (Account 105)</t>
  </si>
  <si>
    <t>1.  Report separately each property held for future use at end of the year having an original cost of $250,000 or more.</t>
  </si>
  <si>
    <t xml:space="preserve">     Group other items of property held for future use.</t>
  </si>
  <si>
    <t>2.  For property having an original cost of $250,000 or more previously used in utility operations, now held for future use,</t>
  </si>
  <si>
    <t xml:space="preserve">     give in column (a), in addition to other required information, the date that utility use of such property was discontinued,</t>
  </si>
  <si>
    <t xml:space="preserve">     and the date the original cost was transferred to Account 105.</t>
  </si>
  <si>
    <t>Date Originally</t>
  </si>
  <si>
    <t>Date Expected</t>
  </si>
  <si>
    <t>Description and Location</t>
  </si>
  <si>
    <t>Included in</t>
  </si>
  <si>
    <t>to be Used in</t>
  </si>
  <si>
    <t>End of</t>
  </si>
  <si>
    <t>of Property</t>
  </si>
  <si>
    <t>This Account</t>
  </si>
  <si>
    <t>Utility Service</t>
  </si>
  <si>
    <t>Land and Rights:</t>
  </si>
  <si>
    <t>Other Property:</t>
  </si>
  <si>
    <t>FERC  FORM  NO.1  (ED.   12-89)</t>
  </si>
  <si>
    <t>Next Page is 216</t>
  </si>
  <si>
    <t>Page   214</t>
  </si>
  <si>
    <t xml:space="preserve">Name of  Respondent                                                      </t>
  </si>
  <si>
    <t xml:space="preserve">(2)  [  ]  A Resubmission  </t>
  </si>
  <si>
    <t>CONSTRUCTION WORK IN PROGRESS-ELECTRIC AND GAS (Account 107)</t>
  </si>
  <si>
    <t>1. Report below descriptions and balances at end of the year for each projects in process, of construction (107).</t>
  </si>
  <si>
    <t xml:space="preserve">     for Electric, Gas and Common, respectively.</t>
  </si>
  <si>
    <t>2. Show items relating to "research, development, and demonstration" projects last, under a caption Research, Development, and</t>
  </si>
  <si>
    <t xml:space="preserve">     Demonstration (see Account 107 of the Uniform System of Accounts).</t>
  </si>
  <si>
    <t>Construction Work in</t>
  </si>
  <si>
    <t xml:space="preserve"> Description of Each Project for Electric, Gas and Common, respectively</t>
  </si>
  <si>
    <t>Progress-Electric/Gas (Account 107)</t>
  </si>
  <si>
    <t xml:space="preserve">                                                                    (a)</t>
  </si>
  <si>
    <t>From Insert Page</t>
  </si>
  <si>
    <t>Subtotal</t>
  </si>
  <si>
    <t>Page 216</t>
  </si>
  <si>
    <t>If applicable, see insert page below</t>
  </si>
  <si>
    <t>Page 216-A</t>
  </si>
  <si>
    <t>Page 216-B</t>
  </si>
  <si>
    <t>Page 216-C</t>
  </si>
  <si>
    <t>Page 216-D</t>
  </si>
  <si>
    <t>September</t>
  </si>
  <si>
    <t>October</t>
  </si>
  <si>
    <t>November</t>
  </si>
  <si>
    <t>December</t>
  </si>
  <si>
    <t>Page 401</t>
  </si>
  <si>
    <t>STEAM-ELECTRIC GENERATING PLANT STATISTICS (Large Plants)</t>
  </si>
  <si>
    <t>STEAM-ELECTRIC GENERATING PLANT STATISTICS (Large Plants) (Continued)</t>
  </si>
  <si>
    <t xml:space="preserve">  1. Report data for Plant in Service only.</t>
  </si>
  <si>
    <t>6.  If gas is used and purchased on a therm basis, report</t>
  </si>
  <si>
    <t xml:space="preserve">  9.  Items under Cost of Plant are based on U. S. of A. accounts.  Production</t>
  </si>
  <si>
    <t>However, if a gas-turbine unit functions in a combined cycle operation with</t>
  </si>
  <si>
    <t xml:space="preserve">  2.  Large plants are steam plants with installed capacity (name plate</t>
  </si>
  <si>
    <t>the Btu content of the gas and the quantity of fuel burned</t>
  </si>
  <si>
    <t xml:space="preserve">  expenses do not include Purchased Power, System Control and Load Dispatching,</t>
  </si>
  <si>
    <t>a conventional steam unit, include the gas-turbine with the steam plant.</t>
  </si>
  <si>
    <t xml:space="preserve">  voltage of 132 kilovolts or greater.  Report transmission lines below</t>
  </si>
  <si>
    <t>and extra lines.  Minor portions of a transmission line of a</t>
  </si>
  <si>
    <t xml:space="preserve">  Designate in a footnote if you do not include lower voltage lines</t>
  </si>
  <si>
    <t>percent ownership by respondent in the line, name of co-owner,</t>
  </si>
  <si>
    <t xml:space="preserve">  these voltages in group totals only for each voltage.</t>
  </si>
  <si>
    <t>different type of construction need not be distinguished from</t>
  </si>
  <si>
    <t xml:space="preserve">  with higher voltage lines.  If two or more transmission line</t>
  </si>
  <si>
    <t>basis of sharing expenses of the line, and how the expenses</t>
  </si>
  <si>
    <t xml:space="preserve">  2.  Transmission lines include all lines covered by the definition</t>
  </si>
  <si>
    <t>the remainder of the line.</t>
  </si>
  <si>
    <t xml:space="preserve">  structures support lines of the same voltage, report the pole</t>
  </si>
  <si>
    <t>borne by the respondent are accounted for, and accounts affected.</t>
  </si>
  <si>
    <t xml:space="preserve">  of transmission system plant as given in the Uniform System of</t>
  </si>
  <si>
    <t>6.  Report in columns (f) and (g) the total pole miles of each</t>
  </si>
  <si>
    <t xml:space="preserve">  miles of the primary structure in column (f) and the pole miles</t>
  </si>
  <si>
    <t>Specify whether lessor, co-owner, or other party is an associated</t>
  </si>
  <si>
    <t xml:space="preserve">  Accounts.  Do not report substation costs and expenses on this page.</t>
  </si>
  <si>
    <t>transmission line.  Show in column (f) the pole miles of line on</t>
  </si>
  <si>
    <t xml:space="preserve">  of the other line(s) in column (g).</t>
  </si>
  <si>
    <t>company.</t>
  </si>
  <si>
    <t xml:space="preserve">  3. Report data by individual lines for all voltages if so required by</t>
  </si>
  <si>
    <t>structures the cost of which is reported for the line designated;</t>
  </si>
  <si>
    <t xml:space="preserve">  8.  Designate any transmission line or portion thereof for which</t>
  </si>
  <si>
    <t>9.  Designate any transmission line leased to another company</t>
  </si>
  <si>
    <t xml:space="preserve">  a State commission.</t>
  </si>
  <si>
    <t>conversely, show in column (g) the pole miles of line on structures</t>
  </si>
  <si>
    <t>12.  If a nuclear power generating plant, briefly explain by footnote (a)</t>
  </si>
  <si>
    <t xml:space="preserve">  internal combustion plants of 10,000 Kw or more, and nuclear plants.</t>
  </si>
  <si>
    <t>7.  Quantities of fuel burned (line 37) and average cost per</t>
  </si>
  <si>
    <t xml:space="preserve">  10.  For IC and GT plants, report Operating Expenses, Account Nos. 548 and 549</t>
  </si>
  <si>
    <t>accounting method for cost of power generated including any excess costs</t>
  </si>
  <si>
    <t xml:space="preserve">  3.  Indicate by a footnote any plant leased or operated as a joint facility.</t>
  </si>
  <si>
    <t>unit of fuel burned (line 40) must be consistent with charges</t>
  </si>
  <si>
    <t>attributed to research and development; (b) types of cost units used for the</t>
  </si>
  <si>
    <t xml:space="preserve">  4.  If net peak demand for 60 minutes is not available, give data which</t>
  </si>
  <si>
    <t>to expense accounts 501 and 547 (line 41) as shown on</t>
  </si>
  <si>
    <t>various components of fuel cost; and (c) any other informative data</t>
  </si>
  <si>
    <t xml:space="preserve">  is available, specifying period.</t>
  </si>
  <si>
    <t>line 19.</t>
  </si>
  <si>
    <t xml:space="preserve">  Designate automatically operated plants.</t>
  </si>
  <si>
    <t>concerning plant type, fuel used, fuel enrichment by type and quantity for</t>
  </si>
  <si>
    <t xml:space="preserve">  5.  If any employees attend more than one plant, report on line 11 the</t>
  </si>
  <si>
    <t>8.  If more than one fuel is burned in a plant, furnish only the</t>
  </si>
  <si>
    <t xml:space="preserve">  11.  For a plant equipped with combinations of fossil fuel steam, nuclear steam, hy-</t>
  </si>
  <si>
    <t>the report period, and other physical and operating characteristics of the</t>
  </si>
  <si>
    <t xml:space="preserve">  approximate average number of employees assignable to each plant.</t>
  </si>
  <si>
    <t>composite heat rate for all fuels burned.</t>
  </si>
  <si>
    <t xml:space="preserve">  dro, internal combustion or gas-turbine equipment, report each as a separate plant.</t>
  </si>
  <si>
    <t>plant.</t>
  </si>
  <si>
    <t>Plant Name:</t>
  </si>
  <si>
    <t>Kind of Plant (Steam, Internal Combustion, Gas</t>
  </si>
  <si>
    <t xml:space="preserve">          Turbine or Nuclear)</t>
  </si>
  <si>
    <t>Type of Plant Construction (Conventional, Outdoor</t>
  </si>
  <si>
    <t xml:space="preserve">          Boiler, Full Outdoor, Etc.)</t>
  </si>
  <si>
    <t>Year Originally Constructed</t>
  </si>
  <si>
    <t>Year Last Unit was Installed</t>
  </si>
  <si>
    <t>Total Installed Capacity (Maximum Generator Name</t>
  </si>
  <si>
    <t xml:space="preserve">          Plate Ratings in MW)</t>
  </si>
  <si>
    <t>Net Peak Demand on Plant - MW (60 minutes)</t>
  </si>
  <si>
    <t>Plant Hours Connected to Load</t>
  </si>
  <si>
    <t>Net Continuous Plant Capability (Megawatts)</t>
  </si>
  <si>
    <t>When Not Limited by Condenser Water</t>
  </si>
  <si>
    <t>When Limited by Condenser Water</t>
  </si>
  <si>
    <t>Average Number of Employees</t>
  </si>
  <si>
    <t>Net Generation, Exclusive of Plant Use - KWh</t>
  </si>
  <si>
    <t>Cost of Plant: Land and Land Rights</t>
  </si>
  <si>
    <t>Structures and Improvements</t>
  </si>
  <si>
    <t>Equipment Costs</t>
  </si>
  <si>
    <t xml:space="preserve">  Total Cost</t>
  </si>
  <si>
    <t>Production Expenses: Oper. Supr. &amp; Engr.</t>
  </si>
  <si>
    <t>Coolants and Water (Nuclear Plants Only)</t>
  </si>
  <si>
    <t>Steam Expenses</t>
  </si>
  <si>
    <t>Steam From Other Sources</t>
  </si>
  <si>
    <t>Summary of Utility Plant and Accumulated Provision for</t>
  </si>
  <si>
    <t xml:space="preserve">  Depreciation, Amortization, and Depletion</t>
  </si>
  <si>
    <t>200-201</t>
  </si>
  <si>
    <t>12-89</t>
  </si>
  <si>
    <t>Nuclear Fuel Materials</t>
  </si>
  <si>
    <t>202-203</t>
  </si>
  <si>
    <t>Electric Plant in Service</t>
  </si>
  <si>
    <t>12-95</t>
  </si>
  <si>
    <t>Electric Plant Leased to Others</t>
  </si>
  <si>
    <t>Electric Plant Held for Future Use</t>
  </si>
  <si>
    <t>Construction Work in Progress</t>
  </si>
  <si>
    <t>Construction Overheads</t>
  </si>
  <si>
    <t>General Description of Construction Overheads Procedures</t>
  </si>
  <si>
    <t>12-88</t>
  </si>
  <si>
    <t>Accumulated Provision for Depreciation of Electric Plant</t>
  </si>
  <si>
    <t>Non-Utility Property</t>
  </si>
  <si>
    <t>Investment in Subsidiary Companies</t>
  </si>
  <si>
    <t>224-225</t>
  </si>
  <si>
    <t>Material &amp; Supplies</t>
  </si>
  <si>
    <t>Allowances</t>
  </si>
  <si>
    <t>228-229</t>
  </si>
  <si>
    <t>Extraordinary Property Losses</t>
  </si>
  <si>
    <t>12-93</t>
  </si>
  <si>
    <t>Unrecovered Plant and Regulatory Study Costs</t>
  </si>
  <si>
    <t>Other Regulatory Assets</t>
  </si>
  <si>
    <t>Miscellaneous Deferred Debits</t>
  </si>
  <si>
    <t>Accumulated Deferred Income Taxes (Account 190)</t>
  </si>
  <si>
    <t>Department or</t>
  </si>
  <si>
    <t>Beginning of</t>
  </si>
  <si>
    <t>Departments</t>
  </si>
  <si>
    <t>Which Use Material</t>
  </si>
  <si>
    <t xml:space="preserve">    Assigned to - Construction (Estimated)</t>
  </si>
  <si>
    <t xml:space="preserve">    Assigned to - Operations and Maintenance</t>
  </si>
  <si>
    <t xml:space="preserve">      Production Plant (Estimated)</t>
  </si>
  <si>
    <t xml:space="preserve">      Transmission Plant (Estimated) </t>
  </si>
  <si>
    <t xml:space="preserve">      Distribution Plant (Estimated)</t>
  </si>
  <si>
    <t xml:space="preserve">    Assigned to - Other</t>
  </si>
  <si>
    <t xml:space="preserve">   applicable to Gas Utilities)</t>
  </si>
  <si>
    <t>Page 227</t>
  </si>
  <si>
    <t>Allowances (Accounts 158.1  and 158.2)</t>
  </si>
  <si>
    <t>the year and give the accounting entries effecting such change.</t>
  </si>
  <si>
    <t>of the origin and purpose of each donation.</t>
  </si>
  <si>
    <t xml:space="preserve">explanation of the capital change which gave rise to amounts reported under this caption including </t>
  </si>
  <si>
    <t>identification with the class and series of stock to which related.</t>
  </si>
  <si>
    <t xml:space="preserve">beginning of year, credits, debits, and balance at end of year with a designation of the nature of </t>
  </si>
  <si>
    <t>each credit and debit identified by the class and series of stock to which related.</t>
  </si>
  <si>
    <t>according to captions which, together with brief explanations, disclose the general nature of the</t>
  </si>
  <si>
    <t>transactions which gave rise to the reported amounts.</t>
  </si>
  <si>
    <t>Donations Received from Stockholders (Account 208)</t>
  </si>
  <si>
    <t>Reduction in Par or Stated Value of Common Stock (Account 209)</t>
  </si>
  <si>
    <t>Gain on Resale or Cancellation of Reacquired Capital Stock (Account 210)</t>
  </si>
  <si>
    <t>Miscellaneous Paid-In Capital (Account 211)</t>
  </si>
  <si>
    <t>FERC FORM NO.1  (ED.  12-87) NYPSC Modified-96</t>
  </si>
  <si>
    <t>Footnote Data</t>
  </si>
  <si>
    <t>Stockholders' Reports          Check appropriate box:</t>
  </si>
  <si>
    <t>Two copies will be submitted</t>
  </si>
  <si>
    <t>No annual report to stockholders is submitted</t>
  </si>
  <si>
    <t>PSC Supplemental Filing</t>
  </si>
  <si>
    <t>Page 4</t>
  </si>
  <si>
    <t>This Report is:</t>
  </si>
  <si>
    <t>(1)</t>
  </si>
  <si>
    <t>[  ]</t>
  </si>
  <si>
    <t>An Original</t>
  </si>
  <si>
    <t>(2)</t>
  </si>
  <si>
    <t>A Resubmission</t>
  </si>
  <si>
    <t>GENERAL INFORMATION</t>
  </si>
  <si>
    <t>and 224, Other Long-Term Debt.</t>
  </si>
  <si>
    <t>respect to the amount of bonds or other long-term debt</t>
  </si>
  <si>
    <t xml:space="preserve">tion debited to Account 428, Amortization of Debt </t>
  </si>
  <si>
    <t xml:space="preserve">which have been nominally issued and are nominally  </t>
  </si>
  <si>
    <t>originally issued.</t>
  </si>
  <si>
    <t xml:space="preserve">Discount and Expense, or credited to Account 429, </t>
  </si>
  <si>
    <t xml:space="preserve">All accounting terms and phrases used in this form are to be interpreted in accordance with the </t>
  </si>
  <si>
    <t xml:space="preserve">The completed original of this report form, properly filled out, shall be filed with the Public Service </t>
  </si>
  <si>
    <t xml:space="preserve">All utility companies upon which this report form is served are required by statute to complete and to file </t>
  </si>
  <si>
    <t xml:space="preserve">If the report is made for a period other than the calendar year, the period covered must be clearly </t>
  </si>
  <si>
    <t>operations cease during the year because of the disposition of property the balance sheet and supporting</t>
  </si>
  <si>
    <t>schedules should consist of balances and items immediately prior to transfer (for accounting purposes).</t>
  </si>
  <si>
    <t xml:space="preserve">If the books are not closed as of that date, the data in the report should nevertheless be complete and the </t>
  </si>
  <si>
    <t xml:space="preserve">  Other Dr. or Cr. Items (Describe):</t>
  </si>
  <si>
    <t xml:space="preserve">   Balance End of Year (Enter Total of</t>
  </si>
  <si>
    <t xml:space="preserve">                                                    Section B. Balances at End of Year According to Functional Classifications</t>
  </si>
  <si>
    <t>Steam Production</t>
  </si>
  <si>
    <t>Nuclear Production</t>
  </si>
  <si>
    <t>Hydraulic Production - Conventional</t>
  </si>
  <si>
    <t>Hydraulic Production - Pumped Storage</t>
  </si>
  <si>
    <t>Other Production</t>
  </si>
  <si>
    <t>Transmission</t>
  </si>
  <si>
    <t>Distribution</t>
  </si>
  <si>
    <t>General</t>
  </si>
  <si>
    <t>Next Page is 221</t>
  </si>
  <si>
    <t>Page 219</t>
  </si>
  <si>
    <t>FOOTNOTES</t>
  </si>
  <si>
    <t xml:space="preserve">  This Report Is:</t>
  </si>
  <si>
    <t xml:space="preserve">  Date of Report</t>
  </si>
  <si>
    <t xml:space="preserve">  (1)  [  ] An Original</t>
  </si>
  <si>
    <t xml:space="preserve">  (2)  [  ] A Resubmission</t>
  </si>
  <si>
    <t>NONUTILITY PROPERTY (Account 121)</t>
  </si>
  <si>
    <t>commitment for service is less than one year.</t>
  </si>
  <si>
    <t>Payment By</t>
  </si>
  <si>
    <t>Energy Received From</t>
  </si>
  <si>
    <t>Energy Delivered To</t>
  </si>
  <si>
    <t>Billing</t>
  </si>
  <si>
    <t>TRANSFER OF ENERGY</t>
  </si>
  <si>
    <t>REVENUE FROM TRANSMISSION OF ELECTRICITY FOR OTHERS</t>
  </si>
  <si>
    <t>(Company or Public Authority)</t>
  </si>
  <si>
    <t>Point of Receipt</t>
  </si>
  <si>
    <t>Point of Delivery</t>
  </si>
  <si>
    <t>Total Revenues ($)</t>
  </si>
  <si>
    <t>[Footnote Affiliations]</t>
  </si>
  <si>
    <t>(Substation or Other Designation)</t>
  </si>
  <si>
    <t>(MW)</t>
  </si>
  <si>
    <t>Received</t>
  </si>
  <si>
    <t>(k + l + m)</t>
  </si>
  <si>
    <t xml:space="preserve"> 1</t>
  </si>
  <si>
    <t xml:space="preserve"> 2</t>
  </si>
  <si>
    <t xml:space="preserve"> 3</t>
  </si>
  <si>
    <t xml:space="preserve"> 4</t>
  </si>
  <si>
    <t xml:space="preserve"> 5</t>
  </si>
  <si>
    <t xml:space="preserve"> 6</t>
  </si>
  <si>
    <t xml:space="preserve"> 7</t>
  </si>
  <si>
    <t xml:space="preserve"> 8</t>
  </si>
  <si>
    <t xml:space="preserve"> 9</t>
  </si>
  <si>
    <t>Next Page is 332</t>
  </si>
  <si>
    <t>Page 328</t>
  </si>
  <si>
    <t>Page 329</t>
  </si>
  <si>
    <t>Page 330</t>
  </si>
  <si>
    <t>If applicable, see insert pages below</t>
  </si>
  <si>
    <t>Page 328-A</t>
  </si>
  <si>
    <t>Page 329-A</t>
  </si>
  <si>
    <t>Page 330-A</t>
  </si>
  <si>
    <t>Page 328-B</t>
  </si>
  <si>
    <t>Page 329-B</t>
  </si>
  <si>
    <t>Page 330-B</t>
  </si>
  <si>
    <t>TRANSMISSION OF ELECTRICITY BY OTHERS (Account 565)</t>
  </si>
  <si>
    <t>Report all transmission, i.e., wheeling, of electricity provided to respondent by other electric utilities, cooperatives, municipalities, or other</t>
  </si>
  <si>
    <t>public authorities during the year.</t>
  </si>
  <si>
    <t>(446) Sales to Railroads and Railways</t>
  </si>
  <si>
    <t>(448) Interdepartmental Sales</t>
  </si>
  <si>
    <t xml:space="preserve">       Provision for Deferred Income Taxes (410.1)</t>
  </si>
  <si>
    <t>234,272-277</t>
  </si>
  <si>
    <t xml:space="preserve">       (Less) Provision for Deferred Income Taxes -Cr. (411.1)</t>
  </si>
  <si>
    <t xml:space="preserve">       Investment Tax Credit Adj. -- Net (411.4)</t>
  </si>
  <si>
    <t xml:space="preserve">       (Less) Gains from Disp. of Utility Plant (411.6)</t>
  </si>
  <si>
    <t xml:space="preserve">       Losses from Disp. of Utility Plant (411.7)</t>
  </si>
  <si>
    <t xml:space="preserve">       (Less) Gain from Disposition of Allowances (411.8)</t>
  </si>
  <si>
    <t xml:space="preserve">       Losses from Disposition of Allowances (411.9)</t>
  </si>
  <si>
    <t xml:space="preserve">           TOTAL Utility Operating Expenses (Enter Total of lines 4 thru 22)</t>
  </si>
  <si>
    <t xml:space="preserve">           Net  Utility Operating Income (Enter Total of</t>
  </si>
  <si>
    <t>Page 114</t>
  </si>
  <si>
    <t>Page 115</t>
  </si>
  <si>
    <t>Page 116</t>
  </si>
  <si>
    <t>(Ref).</t>
  </si>
  <si>
    <t xml:space="preserve">                         TOTAL</t>
  </si>
  <si>
    <t xml:space="preserve">               Account</t>
  </si>
  <si>
    <t>Net Utility Operating Income (Carried forward from page 114)</t>
  </si>
  <si>
    <t xml:space="preserve">               - -</t>
  </si>
  <si>
    <t>Other Income</t>
  </si>
  <si>
    <t xml:space="preserve">    Nonutility Operating Income</t>
  </si>
  <si>
    <t xml:space="preserve">       Revenues From Merchandising, Jobbing and Contract Work (415)</t>
  </si>
  <si>
    <t xml:space="preserve">       (Less) Costs and Exp. of Merchandising, Job. &amp; Contract Work (416)</t>
  </si>
  <si>
    <t xml:space="preserve">       Revenues From Nonutility Operations (417)</t>
  </si>
  <si>
    <t xml:space="preserve">       (Less) Expenses of Nonutility Operations (417.1)</t>
  </si>
  <si>
    <t xml:space="preserve">       Nonoperating Rental Income (418)</t>
  </si>
  <si>
    <t xml:space="preserve">       Equity in Earnings of Subsidiary Companies (418.1)</t>
  </si>
  <si>
    <t xml:space="preserve">    Interest and Dividend Income (419)</t>
  </si>
  <si>
    <t xml:space="preserve">    Allowance for Other Funds Used During Construction (419.1)</t>
  </si>
  <si>
    <t xml:space="preserve">    Miscellaneous Nonoperating Income (421)</t>
  </si>
  <si>
    <t xml:space="preserve">    Gain in Disposition of Property (421.1)</t>
  </si>
  <si>
    <t>1.    For each construction overhead explain: (a) the nature</t>
  </si>
  <si>
    <t>2.    Show below the computation of allowance for funds</t>
  </si>
  <si>
    <t>3.    Where a net-of-tax rate for borrowed funds is used,</t>
  </si>
  <si>
    <t xml:space="preserve">  (Mo, Day, Yr)</t>
  </si>
  <si>
    <t>DEBITS</t>
  </si>
  <si>
    <t>Description and Purpose of</t>
  </si>
  <si>
    <t xml:space="preserve">  No.</t>
  </si>
  <si>
    <t xml:space="preserve"> TOTAL</t>
  </si>
  <si>
    <t>Next Page is 300</t>
  </si>
  <si>
    <t>Page 278</t>
  </si>
  <si>
    <t>Page 278-A</t>
  </si>
  <si>
    <t>ELECTRIC OPERATING REVENUES (ACCOUNT 400)</t>
  </si>
  <si>
    <t>ELECTRIC OPERATING REVENUES (ACCOUNT 400) (Continued)</t>
  </si>
  <si>
    <t>important new territory added and important rate increases</t>
  </si>
  <si>
    <t>or decreases.</t>
  </si>
  <si>
    <t>under any rate schedule are classified in more than one</t>
  </si>
  <si>
    <t xml:space="preserve">       5.   For any rate schedule having a fuel adjustment</t>
  </si>
  <si>
    <t>revenue account, list the rate schedule and sales data under</t>
  </si>
  <si>
    <t>clause state in a footnote the estimated additional revenue</t>
  </si>
  <si>
    <t>billed pursuant thereto.</t>
  </si>
  <si>
    <t xml:space="preserve">     3.    Where the same customers are served under more than</t>
  </si>
  <si>
    <t xml:space="preserve">       6.   Report amount of unbilled revenue as of end of year</t>
  </si>
  <si>
    <t>for each applicable revenue account subheading.</t>
  </si>
  <si>
    <t>Average Number</t>
  </si>
  <si>
    <t>KWh of Sales</t>
  </si>
  <si>
    <t>Revenue per</t>
  </si>
  <si>
    <t>Number and Title of Rate Schedule</t>
  </si>
  <si>
    <t>MWh Sold</t>
  </si>
  <si>
    <t>Revenue</t>
  </si>
  <si>
    <t>of Customers</t>
  </si>
  <si>
    <t>per Customer</t>
  </si>
  <si>
    <t>KWh Sold</t>
  </si>
  <si>
    <t>Total Billed</t>
  </si>
  <si>
    <t>Total Unbilled Rev. (See Instr. 6)</t>
  </si>
  <si>
    <t>Next Page is 310</t>
  </si>
  <si>
    <t>Page 304</t>
  </si>
  <si>
    <t>Page 304-A</t>
  </si>
  <si>
    <t>SALES FOR RESALE (Account 447)</t>
  </si>
  <si>
    <t>SALES FOR RESALE (Account 447) (Continued)</t>
  </si>
  <si>
    <t xml:space="preserve">Report all sales for resale (i.e. sales to purchasers other than ultimate consumers) transacted on a settlement basis </t>
  </si>
  <si>
    <t xml:space="preserve">      OS - for other service.  Use this category only for those services which cannot be placed in the above-defined categories,</t>
  </si>
  <si>
    <t xml:space="preserve">      such as all non-firm service regardless of the length of the contract and service from designated units of less</t>
  </si>
  <si>
    <t xml:space="preserve">balancing of debits and credits for energy, capacity, etc.) and any settlements for imbalanced exchanges on this </t>
  </si>
  <si>
    <t xml:space="preserve">      than one year.  Describe the nature of the service in a footnote.</t>
  </si>
  <si>
    <t>schedule.  Power exchanges must be reported on the Purchased Power schedule (pages 326-327).</t>
  </si>
  <si>
    <t xml:space="preserve">      AD - for out-of-period adjustment.  Use this code for any accounting adjustments or "true-ups" for service provided in prior</t>
  </si>
  <si>
    <t xml:space="preserve">      reporting years.  Provide an explanation in a footnote for each adjustment.</t>
  </si>
  <si>
    <t xml:space="preserve">    Proceeds from Disposal of Noncurrent Assets (d)</t>
  </si>
  <si>
    <t xml:space="preserve">    Investments in and Advances to Assoc. and Subsidiary Companies</t>
  </si>
  <si>
    <t xml:space="preserve">    Contributions and Advances from Assoc. and Subsidiary Companies</t>
  </si>
  <si>
    <t xml:space="preserve">    Disposition and Investments in (and Advances to)</t>
  </si>
  <si>
    <t xml:space="preserve">    Associated and Subsidiary Companies</t>
  </si>
  <si>
    <t xml:space="preserve">    Purchase of Investment Securities (a)</t>
  </si>
  <si>
    <t xml:space="preserve">    Proceeds from Sales of Investment Securities (a)</t>
  </si>
  <si>
    <t>Page 120</t>
  </si>
  <si>
    <t>STATEMENT OF CASH FLOWS (Continued)</t>
  </si>
  <si>
    <t xml:space="preserve">  5.  Codes used:</t>
  </si>
  <si>
    <t xml:space="preserve">         (a) Net proceeds or payments.</t>
  </si>
  <si>
    <t xml:space="preserve">         (b) Bonds, debentures and other long-term debt.</t>
  </si>
  <si>
    <t xml:space="preserve">         (c) Include commercial paper.</t>
  </si>
  <si>
    <t xml:space="preserve">         (d) Identify separately such items as investments,</t>
  </si>
  <si>
    <t>Total Electric Plant In Service</t>
  </si>
  <si>
    <t>Formula Should = Pg 200, L 8 (c) plus</t>
  </si>
  <si>
    <t xml:space="preserve">    Pg 203, L 10 (f)</t>
  </si>
  <si>
    <t>Pg 200, L 9 (c)</t>
  </si>
  <si>
    <t>Pg 200, L 10 (c)</t>
  </si>
  <si>
    <t>Pg 200, L 11 (c)</t>
  </si>
  <si>
    <t>Pg 200, L 12 (c)</t>
  </si>
  <si>
    <t>Total Electric Utility Plant</t>
  </si>
  <si>
    <t>Formula Should = Pg 200, L 13 (c) plus</t>
  </si>
  <si>
    <t>Accum. Provision - Depre. &amp; Amort.</t>
  </si>
  <si>
    <t>Pg 200, L 33 (c); Pg 203, L 13 (f)</t>
  </si>
  <si>
    <t>Net Electric Plant</t>
  </si>
  <si>
    <t>SELECTED RATIOS AND STATISTICS</t>
  </si>
  <si>
    <t>Current Assets / Current Liabilities</t>
  </si>
  <si>
    <t>Percent Of Capitalization (Incl S-T Debt)</t>
  </si>
  <si>
    <t xml:space="preserve">    Long-Term Debt</t>
  </si>
  <si>
    <t xml:space="preserve">    Preferred Stock</t>
  </si>
  <si>
    <t xml:space="preserve">    Common Stock &amp; Retained Earnings</t>
  </si>
  <si>
    <t xml:space="preserve">    Short-Term Debt</t>
  </si>
  <si>
    <t>Pretax Coverage of Interest Expense</t>
  </si>
  <si>
    <t>Com. Stock Dividends as a % of Earnings</t>
  </si>
  <si>
    <t>Return on Common Equity</t>
  </si>
  <si>
    <t>Internal Cash Generated as a % of</t>
  </si>
  <si>
    <t xml:space="preserve">    Cash Outflows for Construction </t>
  </si>
  <si>
    <t>Earnings per Share</t>
  </si>
  <si>
    <t>Book Value per Share</t>
  </si>
  <si>
    <t>Dividends per Share</t>
  </si>
  <si>
    <t>Misc Deferred Debits as a % of Capitalization</t>
  </si>
  <si>
    <t>5 Year Book</t>
  </si>
  <si>
    <t>Source</t>
  </si>
  <si>
    <t>Current Assets</t>
  </si>
  <si>
    <t>A: L 39</t>
  </si>
  <si>
    <t>Current Liabilities</t>
  </si>
  <si>
    <t>B: L 32</t>
  </si>
  <si>
    <t>B: L 19</t>
  </si>
  <si>
    <t>B: L 2</t>
  </si>
  <si>
    <t>Common Stock and Retained Earnings</t>
  </si>
  <si>
    <t>B: L 12-L 2</t>
  </si>
  <si>
    <t xml:space="preserve">    (Excl. Preferred Stock)</t>
  </si>
  <si>
    <t>Short-Term Debt</t>
  </si>
  <si>
    <t>B: L 20, 22, 28</t>
  </si>
  <si>
    <t>Pretax Income</t>
  </si>
  <si>
    <t>See below</t>
  </si>
  <si>
    <t>Interest Expense</t>
  </si>
  <si>
    <t>D: L 65</t>
  </si>
  <si>
    <t>D: L 76</t>
  </si>
  <si>
    <t>D: L 66-L 75</t>
  </si>
  <si>
    <t xml:space="preserve">    (Excl. Preferred Stock Dividends)</t>
  </si>
  <si>
    <t>Internal Cash</t>
  </si>
  <si>
    <t>E: L 11</t>
  </si>
  <si>
    <t>Cash Outflows for Construction</t>
  </si>
  <si>
    <t xml:space="preserve">E: L 12 * -1 </t>
  </si>
  <si>
    <t>Shares Outstanding (Millions)</t>
  </si>
  <si>
    <t>FERC A/R, Pg 251, L 20 (e)</t>
  </si>
  <si>
    <t>Misc Deferred Debits - Net</t>
  </si>
  <si>
    <t xml:space="preserve">A: L 45 - B: L 34 </t>
  </si>
  <si>
    <t>Number of Employees (Electric)</t>
  </si>
  <si>
    <t>FERC A/R, Pg 323, L 4</t>
  </si>
  <si>
    <t>Pre-Tax Income</t>
  </si>
  <si>
    <t>Total Utility Operating Income</t>
  </si>
  <si>
    <t>C: L 42</t>
  </si>
  <si>
    <t>+Income Taxes - Electric</t>
  </si>
  <si>
    <t>C: L 12</t>
  </si>
  <si>
    <t>+Income Taxes - Gas</t>
  </si>
  <si>
    <t>C: L 32</t>
  </si>
  <si>
    <t>+Other Income</t>
  </si>
  <si>
    <t>D: L 51</t>
  </si>
  <si>
    <t>- Other Income Deductions</t>
  </si>
  <si>
    <t>D: L 55</t>
  </si>
  <si>
    <t>- Other Taxes</t>
  </si>
  <si>
    <t>D: L 56</t>
  </si>
  <si>
    <t xml:space="preserve">          Pre-Tax Income</t>
  </si>
  <si>
    <t>of allocation used and give the factors of allocation.</t>
  </si>
  <si>
    <t xml:space="preserve">  amortization at end of year, showing the amounts and</t>
  </si>
  <si>
    <t>4.  Give date of approval by the Commission for use of the</t>
  </si>
  <si>
    <t xml:space="preserve">  classifications of such accumulated provisions, and amounts</t>
  </si>
  <si>
    <t>common utility plant classification and reference to order of</t>
  </si>
  <si>
    <t xml:space="preserve">  allocated to utility departments using the common utility plant</t>
  </si>
  <si>
    <t>the Commission or other authorization.</t>
  </si>
  <si>
    <t>Ending</t>
  </si>
  <si>
    <t xml:space="preserve">    Item</t>
  </si>
  <si>
    <t xml:space="preserve"> Additions</t>
  </si>
  <si>
    <t xml:space="preserve"> Retirements</t>
  </si>
  <si>
    <t xml:space="preserve"> Transfers</t>
  </si>
  <si>
    <t>Organization</t>
  </si>
  <si>
    <t>Franchises &amp; Consents</t>
  </si>
  <si>
    <t>Miscellaneous Intangible Plant</t>
  </si>
  <si>
    <t xml:space="preserve">     Total Intangible Plant</t>
  </si>
  <si>
    <t xml:space="preserve">     Total Other</t>
  </si>
  <si>
    <t>Land &amp; Land Rights</t>
  </si>
  <si>
    <t>Structures &amp; Improvements</t>
  </si>
  <si>
    <t>Office Furniture &amp; Equipment</t>
  </si>
  <si>
    <t>Transportation Equipment</t>
  </si>
  <si>
    <t>Stores Equipment</t>
  </si>
  <si>
    <t>Tools, Shop &amp; Garage Equipmt.</t>
  </si>
  <si>
    <t>Laboratory Equip</t>
  </si>
  <si>
    <t>Power Operated Equipment</t>
  </si>
  <si>
    <t>Misc. Equipment</t>
  </si>
  <si>
    <t>Other Tangible Property</t>
  </si>
  <si>
    <t xml:space="preserve">     Total General Plant</t>
  </si>
  <si>
    <t xml:space="preserve">     Total Common Utility Plant</t>
  </si>
  <si>
    <t>Departmental Allocation of Common Items</t>
  </si>
  <si>
    <t>FERC FORM NO. 1 (ED. 12-87) NYPSC MODIFIED-97</t>
  </si>
  <si>
    <t>Next Page is 401</t>
  </si>
  <si>
    <t>Page 356</t>
  </si>
  <si>
    <t>COMMON UTILITY PLANT AND EXPENSES (CONTINUED)</t>
  </si>
  <si>
    <t>RESERVE FOR DEPRECIATION OF COMMON UTILITY PLANT</t>
  </si>
  <si>
    <t>Balance January 1, 1996</t>
  </si>
  <si>
    <t>Depreciation and Amortization Provisions for year charged to:</t>
  </si>
  <si>
    <t xml:space="preserve">  Depreciation - Electric</t>
  </si>
  <si>
    <t xml:space="preserve">  Depreciation - Gas</t>
  </si>
  <si>
    <t xml:space="preserve">  Amortization - Electric</t>
  </si>
  <si>
    <t>Page 276-A</t>
  </si>
  <si>
    <t>Page 277-A</t>
  </si>
  <si>
    <t>Page 276-B</t>
  </si>
  <si>
    <t>Page 277-B</t>
  </si>
  <si>
    <t>(1) [   ] An Original</t>
  </si>
  <si>
    <t>(2) [   ] A Resubmission</t>
  </si>
  <si>
    <t>OTHER REGULATORY LIABILITIES (Account 254)</t>
  </si>
  <si>
    <t>Plant Name __________________</t>
  </si>
  <si>
    <t>Total Installed Capacity (Generator Name Plate Ratings in MW)</t>
  </si>
  <si>
    <t xml:space="preserve">         Cash Outflows for Plant (Total of lines 26 thru 33)</t>
  </si>
  <si>
    <t xml:space="preserve">    Acquisition of Other Noncurrent Assets (d)</t>
  </si>
  <si>
    <t>(331)  Structures and Improvements</t>
  </si>
  <si>
    <t>(331)</t>
  </si>
  <si>
    <t>(332)  Reservoirs, Dams, and Waterways</t>
  </si>
  <si>
    <t>(332)</t>
  </si>
  <si>
    <t>(333)  Water Wheels, Turbines, and Generators</t>
  </si>
  <si>
    <t>(333)</t>
  </si>
  <si>
    <t>(334)  Accessory Electric Equipment</t>
  </si>
  <si>
    <t>(334)</t>
  </si>
  <si>
    <t>(335)  Misc. Power Plant Equipment</t>
  </si>
  <si>
    <t>(335)</t>
  </si>
  <si>
    <t>(336)  Roads, Railroads, and Bridges</t>
  </si>
  <si>
    <t>(336)</t>
  </si>
  <si>
    <t>STATE OF NEW YORK</t>
  </si>
  <si>
    <t>PUBLIC SERVICE COMMISSION</t>
  </si>
  <si>
    <t>ANNUAL REPORT</t>
  </si>
  <si>
    <t>OF  ELECTRIC and/or GAS CORPORATIONS</t>
  </si>
  <si>
    <t>Instructions for this sheet:</t>
  </si>
  <si>
    <t>Fill in your name, address and appropriate dates in the designated area below so that this</t>
  </si>
  <si>
    <t>information will carry to other sheets in the file.</t>
  </si>
  <si>
    <t>Balance Sheet Supporting Schedules (Liabilities</t>
  </si>
  <si>
    <t>and Other Credits)</t>
  </si>
  <si>
    <t>Capital Stock</t>
  </si>
  <si>
    <t>250-251</t>
  </si>
  <si>
    <t>12-91</t>
  </si>
  <si>
    <t>Other Paid In Capital</t>
  </si>
  <si>
    <t>Capital Stock Expense</t>
  </si>
  <si>
    <t>Long-Term Debt</t>
  </si>
  <si>
    <t>256-257</t>
  </si>
  <si>
    <t>Page 2</t>
  </si>
  <si>
    <t>LIST OF SCHEDULES (Continued)</t>
  </si>
  <si>
    <t>and Other Credits) (Continued)</t>
  </si>
  <si>
    <t>Reconciliation of Reported Net Income with Taxable Income</t>
  </si>
  <si>
    <t xml:space="preserve">  for Federal Income Taxes</t>
  </si>
  <si>
    <t>Taxes Accrued, Prepaid and Charged During the Year</t>
  </si>
  <si>
    <t>262-263</t>
  </si>
  <si>
    <t>Accumulated Deferred Investment Tax Credits</t>
  </si>
  <si>
    <t>266-267</t>
  </si>
  <si>
    <t>Other Deferred Credits</t>
  </si>
  <si>
    <t>Accumulated Deferred Income Taxes - Accelerated</t>
  </si>
  <si>
    <t xml:space="preserve">  Amortization</t>
  </si>
  <si>
    <t>272-273</t>
  </si>
  <si>
    <t>Accumulated Deferred Income Taxes - Other Property</t>
  </si>
  <si>
    <t>274-275</t>
  </si>
  <si>
    <t>Accumulated Deferred Income Taxes - Other</t>
  </si>
  <si>
    <t>276-277</t>
  </si>
  <si>
    <t>Other Regulatory Liabilities</t>
  </si>
  <si>
    <t>Future Years</t>
  </si>
  <si>
    <t>Totals</t>
  </si>
  <si>
    <t>(Account 158.1)</t>
  </si>
  <si>
    <t>Amt.</t>
  </si>
  <si>
    <t>01</t>
  </si>
  <si>
    <t>Balance- Beginning of  Year</t>
  </si>
  <si>
    <t>02</t>
  </si>
  <si>
    <t>03</t>
  </si>
  <si>
    <t>Acquired During Year:</t>
  </si>
  <si>
    <t>04</t>
  </si>
  <si>
    <t xml:space="preserve">   Issued (Less Withheld Allow.)</t>
  </si>
  <si>
    <t>05</t>
  </si>
  <si>
    <t xml:space="preserve">   Returned by EPA</t>
  </si>
  <si>
    <t>06</t>
  </si>
  <si>
    <t>07</t>
  </si>
  <si>
    <t>Purchases/Transfers:</t>
  </si>
  <si>
    <t>08</t>
  </si>
  <si>
    <t>09</t>
  </si>
  <si>
    <t>Relinquished During Year:</t>
  </si>
  <si>
    <t xml:space="preserve">    Charges to Account 509</t>
  </si>
  <si>
    <t xml:space="preserve">    Other:</t>
  </si>
  <si>
    <t>Cost of Sales/Transfers:</t>
  </si>
  <si>
    <t>Balance-End of Year</t>
  </si>
  <si>
    <t>Sales:</t>
  </si>
  <si>
    <t>Net Sales Proceeds (Assoc. Co.)</t>
  </si>
  <si>
    <t>Net Sales Proceeds (Other)</t>
  </si>
  <si>
    <t>Gains</t>
  </si>
  <si>
    <t>Losses</t>
  </si>
  <si>
    <t>Allowances Withheld (Account158.2)</t>
  </si>
  <si>
    <t>Balance-Beginning of Year</t>
  </si>
  <si>
    <t>Add:  Withheld by EPA</t>
  </si>
  <si>
    <t>Deduct:  Returned by EPA</t>
  </si>
  <si>
    <t>Cost of Sales</t>
  </si>
  <si>
    <t>FERC FORM NO.1 (ED. 12-87)</t>
  </si>
  <si>
    <t>Page 101</t>
  </si>
  <si>
    <t>CONTROL OVER RESPONDENT</t>
  </si>
  <si>
    <t>FERC FORM NO. 1 (ED. 12-96)</t>
  </si>
  <si>
    <t>Page 102</t>
  </si>
  <si>
    <t xml:space="preserve"> Date of Report</t>
  </si>
  <si>
    <t xml:space="preserve">  Year of Report</t>
  </si>
  <si>
    <t>(1)  [   ]  An Original</t>
  </si>
  <si>
    <t xml:space="preserve">  (Mo, Da, Yr)</t>
  </si>
  <si>
    <t>(2)  [   ]  A Resubmission</t>
  </si>
  <si>
    <t>CORPORATIONS CONTROLLED BY RESPONDENT</t>
  </si>
  <si>
    <t>DEFINITIONS</t>
  </si>
  <si>
    <t>Line</t>
  </si>
  <si>
    <t>Percent Voting</t>
  </si>
  <si>
    <t>Footnote</t>
  </si>
  <si>
    <t>No.</t>
  </si>
  <si>
    <t xml:space="preserve">Name of Company Controlled </t>
  </si>
  <si>
    <t>Kind of Business</t>
  </si>
  <si>
    <t>Stock Owned</t>
  </si>
  <si>
    <t>Ref.</t>
  </si>
  <si>
    <t>1</t>
  </si>
  <si>
    <t>2</t>
  </si>
  <si>
    <t>3</t>
  </si>
  <si>
    <t>4</t>
  </si>
  <si>
    <t>5</t>
  </si>
  <si>
    <t>6</t>
  </si>
  <si>
    <t>7</t>
  </si>
  <si>
    <t>8</t>
  </si>
  <si>
    <t>9</t>
  </si>
  <si>
    <t>10</t>
  </si>
  <si>
    <t>11</t>
  </si>
  <si>
    <t>12</t>
  </si>
  <si>
    <t>13</t>
  </si>
  <si>
    <t>14</t>
  </si>
  <si>
    <t>15</t>
  </si>
  <si>
    <t>16</t>
  </si>
  <si>
    <t>17</t>
  </si>
  <si>
    <t>18</t>
  </si>
  <si>
    <t>19</t>
  </si>
  <si>
    <t>20</t>
  </si>
  <si>
    <t>Other Paid-in Capital (208-211)</t>
  </si>
  <si>
    <t>Capitalization</t>
  </si>
  <si>
    <t>Cost Rate</t>
  </si>
  <si>
    <t>Title</t>
  </si>
  <si>
    <t>Ratio (Percent)</t>
  </si>
  <si>
    <t>Percentage</t>
  </si>
  <si>
    <t xml:space="preserve">(a) </t>
  </si>
  <si>
    <t>Average Short-Term Debt</t>
  </si>
  <si>
    <t>Short-Term Interest</t>
  </si>
  <si>
    <t>Preferred Stock</t>
  </si>
  <si>
    <t>Common Equity</t>
  </si>
  <si>
    <t>Total Capitalization</t>
  </si>
  <si>
    <t>Average Construction</t>
  </si>
  <si>
    <t>Work in Progress Balance</t>
  </si>
  <si>
    <t xml:space="preserve">2. Gross Rate for Borrowed Funds           </t>
  </si>
  <si>
    <t>=&gt;</t>
  </si>
  <si>
    <t>Exact legal name of reporting electric and/or gas utility</t>
  </si>
  <si>
    <t>(If name was changed during year, show also the previous name and date of change)</t>
  </si>
  <si>
    <t>(Address of principal business office at end of year)</t>
  </si>
  <si>
    <t>FOR THE</t>
  </si>
  <si>
    <t>TO THE</t>
  </si>
  <si>
    <t>Name, title, address and telephone number (including area code), of</t>
  </si>
  <si>
    <t>the person to contact concerning this report:</t>
  </si>
  <si>
    <t>Form 182-96</t>
  </si>
  <si>
    <t>Comment Sheet</t>
  </si>
  <si>
    <t xml:space="preserve">Please use this sheet to record any changes you made to this file.  If you altered this file in anyway, except by entering data, you must record those changes here.  You may also use this sheet to make any comments about this file or the joint cost file. </t>
  </si>
  <si>
    <t>Item</t>
  </si>
  <si>
    <t>Description</t>
  </si>
  <si>
    <t>Schedule</t>
  </si>
  <si>
    <t>Page</t>
  </si>
  <si>
    <t>Number</t>
  </si>
  <si>
    <t>Comments</t>
  </si>
  <si>
    <t xml:space="preserve"> </t>
  </si>
  <si>
    <t>GENERAL INSTRUCTIONS</t>
  </si>
  <si>
    <t xml:space="preserve">Uniform Systems of Accounts prescribed by this Commission.  Whenever the term respondent is used, it </t>
  </si>
  <si>
    <t>shall be understood to mean the reporting utility.</t>
  </si>
  <si>
    <t>stated on the front cover and elsewhere throughout the report where the period covered is shown.  When</t>
  </si>
  <si>
    <t>copies of any page will be furnished upon request.</t>
  </si>
  <si>
    <t xml:space="preserve">should be made in red or enclosed in parentheses.  Inserts, if any, should be appropriately identified </t>
  </si>
  <si>
    <t>with the schedules to which they relate.</t>
  </si>
  <si>
    <t>where cents are important.  The amounts shown on all supporting schedules shall agree with the item</t>
  </si>
  <si>
    <t>in the statement they support.</t>
  </si>
  <si>
    <t>NYPSC 182-95</t>
  </si>
  <si>
    <t>Name of Respondent</t>
  </si>
  <si>
    <t>The report is</t>
  </si>
  <si>
    <t>Date of Report</t>
  </si>
  <si>
    <t>Year of Report</t>
  </si>
  <si>
    <t>(1) [ ] An Original</t>
  </si>
  <si>
    <t>(Mo, Da, Yr)</t>
  </si>
  <si>
    <t xml:space="preserve">CONSTRUCTION OVERHEADS ELECTRIC, GAS AND COMMON </t>
  </si>
  <si>
    <t xml:space="preserve">1.  List in column (a) the kinds of overheads according to the titles used by the respondent.  Charges for outside professional services for </t>
  </si>
  <si>
    <t xml:space="preserve">      engineering fees and management or supervision fees capitalized should be shown as separate items.</t>
  </si>
  <si>
    <t xml:space="preserve">     10.  Describe any materially important transactions of the respondent, not disclosed elsewhere in this report, in which an officer, director, security holder reported on page 6, voting trustee, associated company or known associate of such persons was a party or in which such person had a material interest.</t>
  </si>
  <si>
    <t xml:space="preserve">     4.  Important leaseholds (other than leaseholds for natural gas lands) that have been acquired or given, assigned or surrendered:  Give effective dates, lengths of terms, names of parties, rents, and other conditions.  State name of Commission authorizing lease and give reference to such authorization.</t>
  </si>
  <si>
    <t xml:space="preserve">     5.  Important extension or reduction of transmission or distribution system:  State territory added or relinquished and date operations began or ceased and give reference to Commission authorization, if any was required.  State also the approximate number of customers added or lost and approximate annual revenues of each class of service.  Each natural gas company must also state major new continuing sources of gas made available to it from purchases, </t>
  </si>
  <si>
    <t xml:space="preserve">     11.  (Reserved)</t>
  </si>
  <si>
    <t xml:space="preserve">     12.  If the important changes during the year relating to the respondent company appearing in the annual report to stockholders are applicable in every respect and furnish the data required by instructions 1 to 11 above, such notes may be included on this page (Paper Copy Only).</t>
  </si>
  <si>
    <t>Liquefied Natural Gas Stored and Held for Processing(164.2-164.3)</t>
  </si>
  <si>
    <t>Page 122</t>
  </si>
  <si>
    <t>NOTES TO FINANCIAL STATEMENTS (Continued)</t>
  </si>
  <si>
    <t>Next Page is 200</t>
  </si>
  <si>
    <t>Page 123</t>
  </si>
  <si>
    <t>(1)  [  ]  An Original</t>
  </si>
  <si>
    <t xml:space="preserve">  (Mo., Day, Yr.)</t>
  </si>
  <si>
    <t>(Mo., Day, Yr.)</t>
  </si>
  <si>
    <t xml:space="preserve">   3.  If at any time during the year the property of respondent was held by a receiver or trustee, give (a) the name of the receiver or trustee, (b) the date such receiver or trustee took possession, (c) the authority by which the receivership or trusteeship was created, and (d) the date when possession by the receiver or trustee ceased.</t>
  </si>
  <si>
    <t xml:space="preserve">   4.  State the classes of utility and other services furnished by respondent during the year in each State in which the respondent operated.</t>
  </si>
  <si>
    <t xml:space="preserve">   5.  Have you engaged as the principal accountant to audit your financial statements an accountant who is not the principal accountant for your previous year's certified financial statements?</t>
  </si>
  <si>
    <t>(1) ____ Yes.  Enter the date when such independent accountant was initially engaged: _____________.</t>
  </si>
  <si>
    <t xml:space="preserve">   1.  If any corporation, business trust, or similar organization or combination of such organizations jointly held control over the respondent at the end of the year, state the name of the controlling corporation or organization, manner in which control was held and the extent of control.  If control was in a holding</t>
  </si>
  <si>
    <t>company organization, show the chain of ownership or control to the main parent company or organization.  If control was held by a trustee(s), state the name of the trustee(s), name of the beneficiary or beneficiaries for whom the trust was maintained, and the purpose of the trust.</t>
  </si>
  <si>
    <t>[   ]  An Original</t>
  </si>
  <si>
    <t>[   ]  A Resubmission</t>
  </si>
  <si>
    <t xml:space="preserve">   2.  If control was by other means than a direct holding of voting rights, state in a footnote the manner in which control was held, naming any intermediaries involved.</t>
  </si>
  <si>
    <t xml:space="preserve">   3.  If control was held jointly with one or more other interests, state the facts in a footnote and name the other interests.</t>
  </si>
  <si>
    <t>IMPORTANT CHANGES DURING THE YEAR (Continued)</t>
  </si>
  <si>
    <t>Page 109</t>
  </si>
  <si>
    <t>Page 109-A</t>
  </si>
  <si>
    <t>Page 109-B</t>
  </si>
  <si>
    <t>COMPARATIVE BALANCE SHEET (ASSETS AND OTHER DEBITS)</t>
  </si>
  <si>
    <t>Balance at</t>
  </si>
  <si>
    <t>Beg. of Year</t>
  </si>
  <si>
    <t>Contra</t>
  </si>
  <si>
    <t>Primary</t>
  </si>
  <si>
    <t>Amount</t>
  </si>
  <si>
    <t>Affected</t>
  </si>
  <si>
    <t>UNAPPROPRIATED RETAINED EARNINGS (Account 216)</t>
  </si>
  <si>
    <t>Balance -- Beginning of Year</t>
  </si>
  <si>
    <t xml:space="preserve">     Changes (Identify by prescribed retained earnings accounts)</t>
  </si>
  <si>
    <t>1.  Reporting below the particulars (details) called for concerning other regulatory liabilities which are created through</t>
  </si>
  <si>
    <t>2.  For regulatory liabilities being amortized, show period of amortization in column (a).</t>
  </si>
  <si>
    <t>TOTAL Utility Plant (Enter Total of lines 2 and 3)</t>
  </si>
  <si>
    <t xml:space="preserve">     5</t>
  </si>
  <si>
    <t>(Less) Accum. Prov. for Depr. Amort. Depl. (108,111,115)</t>
  </si>
  <si>
    <t xml:space="preserve">     6</t>
  </si>
  <si>
    <t>Net Utility Plant (Enter Total of line 4 less 5)</t>
  </si>
  <si>
    <t xml:space="preserve"> -</t>
  </si>
  <si>
    <t xml:space="preserve">     7</t>
  </si>
  <si>
    <t>Nuclear Fuel (120.1-120.4, 120.6)</t>
  </si>
  <si>
    <t xml:space="preserve">     8</t>
  </si>
  <si>
    <t>(Less) Accum. Prov. for Amort. of Nucl. Fuel Assemblies (120.5)</t>
  </si>
  <si>
    <t xml:space="preserve">     9</t>
  </si>
  <si>
    <t>Net Nuclear Fuel (Enter Total of line 7 less 8)</t>
  </si>
  <si>
    <t xml:space="preserve">   10</t>
  </si>
  <si>
    <t>Net Utility Plant (Enter Total of lines 6 and 9)</t>
  </si>
  <si>
    <t xml:space="preserve">   11</t>
  </si>
  <si>
    <t>Utility Plant Adjustments (116)</t>
  </si>
  <si>
    <t xml:space="preserve">   12</t>
  </si>
  <si>
    <t>Gas Stored Underground - Noncurrent (117)</t>
  </si>
  <si>
    <t xml:space="preserve">   13</t>
  </si>
  <si>
    <t>OTHER PROPERTY AND INVESTMENTS</t>
  </si>
  <si>
    <t xml:space="preserve">   14</t>
  </si>
  <si>
    <t>Nonutility Property (121)</t>
  </si>
  <si>
    <t xml:space="preserve">   15</t>
  </si>
  <si>
    <t>(Less) Accum. Prov. for Depr. and Amort. (122)</t>
  </si>
  <si>
    <t xml:space="preserve">   16</t>
  </si>
  <si>
    <t>Investments in Associated Companies (123)</t>
  </si>
  <si>
    <t xml:space="preserve">   17</t>
  </si>
  <si>
    <t>Investment in Subsidiary Companies (123.1)</t>
  </si>
  <si>
    <t xml:space="preserve">   18</t>
  </si>
  <si>
    <t>(For Cost of Account 123.1, See Footnote Page 224, line 42)</t>
  </si>
  <si>
    <t xml:space="preserve">   19</t>
  </si>
  <si>
    <t>Noncurrent Portion of Allowances</t>
  </si>
  <si>
    <t xml:space="preserve">   20</t>
  </si>
  <si>
    <t>Other Investments (124)</t>
  </si>
  <si>
    <t xml:space="preserve">   21</t>
  </si>
  <si>
    <t>Special Funds (125-128)</t>
  </si>
  <si>
    <t xml:space="preserve">   22</t>
  </si>
  <si>
    <t xml:space="preserve">   23</t>
  </si>
  <si>
    <t>CURRENT AND ACCRUED ASSETS</t>
  </si>
  <si>
    <t xml:space="preserve">   24</t>
  </si>
  <si>
    <t>Cash (131)</t>
  </si>
  <si>
    <t xml:space="preserve">   25</t>
  </si>
  <si>
    <t>Special Deposits (132-134)</t>
  </si>
  <si>
    <t xml:space="preserve">   26</t>
  </si>
  <si>
    <t>Working Fund (135)</t>
  </si>
  <si>
    <t xml:space="preserve">   27</t>
  </si>
  <si>
    <t>Temporary Cash Investments (136)</t>
  </si>
  <si>
    <t xml:space="preserve">   28</t>
  </si>
  <si>
    <t>Notes Receivable (141)</t>
  </si>
  <si>
    <t xml:space="preserve">   29</t>
  </si>
  <si>
    <t>Customer Accounts Receivable (142)</t>
  </si>
  <si>
    <t xml:space="preserve">   30</t>
  </si>
  <si>
    <t>Adjustments to Retained Earnings (Account 439)</t>
  </si>
  <si>
    <t xml:space="preserve">     Credit:</t>
  </si>
  <si>
    <t xml:space="preserve">         TOTAL Credits to Retained Earnings (Acct. 439) (Total of lines 4 thru 8)</t>
  </si>
  <si>
    <t xml:space="preserve">     Debit:</t>
  </si>
  <si>
    <t xml:space="preserve">         TOTAL Debits to Retained Earnings (Acct. 439) (Total of lines 10 thru 14)</t>
  </si>
  <si>
    <t>Balance Transferred from Income (Account 433 less Account 418.1)</t>
  </si>
  <si>
    <t>Appropriations of Retained Earnings (Account 436)</t>
  </si>
  <si>
    <t xml:space="preserve">         TOTAL Appropriations to Retained Earnings (Acct. 436) (Total of lines 18 thru 21)</t>
  </si>
  <si>
    <t>Dividends Declared -- Preferred Stock (Account 437)</t>
  </si>
  <si>
    <t xml:space="preserve">         TOTAL Dividends Declared -- Preferred Stock (Acct. 437) (Total of lines 24 thru 28)</t>
  </si>
  <si>
    <t>Dividends Declared -- Common Stock (Account 438)</t>
  </si>
  <si>
    <t xml:space="preserve">         TOTAL Dividends Declared -- Common Stock (Acct. 438) (Total of lines 31 thru 35)</t>
  </si>
  <si>
    <t>(354) Towers and Fixtures</t>
  </si>
  <si>
    <t>(354)</t>
  </si>
  <si>
    <t>(355) Poles and Fixtures</t>
  </si>
  <si>
    <t xml:space="preserve">          Total Deferred Credits</t>
  </si>
  <si>
    <t>OPERATING RESERVES</t>
  </si>
  <si>
    <t>Property Insurance Reserve</t>
  </si>
  <si>
    <t>Injuries and Damage Reserve</t>
  </si>
  <si>
    <t>Pension and Benefits Reserve</t>
  </si>
  <si>
    <t>Miscellaneous Operating Reserves</t>
  </si>
  <si>
    <t xml:space="preserve">          Total Operating Reserves</t>
  </si>
  <si>
    <t>Total Liabilities and Other Credits</t>
  </si>
  <si>
    <t>COMPARATIVE INCOME AND RETAINED EARNINGS STATEMENT</t>
  </si>
  <si>
    <t>TOTAL UTILITY OPERATING INCOME</t>
  </si>
  <si>
    <t>ELECTRIC OPERATING INCOME</t>
  </si>
  <si>
    <t>Operating Revenues</t>
  </si>
  <si>
    <t>Pg 115, L 2 (e)</t>
  </si>
  <si>
    <t>Operating Expense:</t>
  </si>
  <si>
    <t xml:space="preserve">     Operation Expense</t>
  </si>
  <si>
    <t>Pg 115, L 4 (e)</t>
  </si>
  <si>
    <t xml:space="preserve">     Maintenance Expense</t>
  </si>
  <si>
    <t>Net Salvage</t>
  </si>
  <si>
    <t>Depr. Rates</t>
  </si>
  <si>
    <t>Mortality Curve</t>
  </si>
  <si>
    <t>Remaining</t>
  </si>
  <si>
    <t>(In thousands)</t>
  </si>
  <si>
    <t>Life</t>
  </si>
  <si>
    <t>(Percent)</t>
  </si>
  <si>
    <t>Type</t>
  </si>
  <si>
    <t xml:space="preserve">Next Page is 340 </t>
  </si>
  <si>
    <t>Page 337</t>
  </si>
  <si>
    <t>PARTICULARS CONCERNING CERTAIN INCOME DEDUCTIONS AND INTEREST CHARGES ACCOUNTS</t>
  </si>
  <si>
    <t xml:space="preserve">  Report the information specified below, in the order</t>
  </si>
  <si>
    <t>Deductions, of the Uniform System of Accounts.  Amounts</t>
  </si>
  <si>
    <t xml:space="preserve">  given, for the respective income deduction and interest</t>
  </si>
  <si>
    <t>of less than 5% of each account total for the year (or $1,000,</t>
  </si>
  <si>
    <t xml:space="preserve">  charges accounts.  Provide a subheading for each</t>
  </si>
  <si>
    <t>whichever is greater) may be grouped by classes within</t>
  </si>
  <si>
    <t>(1) includes credits or charges other than incremental generation expenses, or (2) excludes certain credits</t>
  </si>
  <si>
    <t xml:space="preserve">IU - for intermediate-term service from a designated generating unit.  The same as LU service except that </t>
  </si>
  <si>
    <t>or charges covered by the agreement, provide an explanatory footnote.</t>
  </si>
  <si>
    <t>8.</t>
  </si>
  <si>
    <t xml:space="preserve">The data in column (g) through (m) must be totaled on the last line of the schedule.  The total amount in </t>
  </si>
  <si>
    <t xml:space="preserve">EX - for exchanges of electricity.  Use this category for transactions involving a balancing of debits and credits </t>
  </si>
  <si>
    <t>column (g) must be reported as Purchases on page 401, line 10.  The total amount in column (h) must be</t>
  </si>
  <si>
    <t>for energy, capacity, etc. and any settlements for imbalanced exchanges.</t>
  </si>
  <si>
    <t xml:space="preserve">reported as Exchange Received on page 401, line 12.  The total amount in column (i) must be reported as </t>
  </si>
  <si>
    <t>OS - for other service.  Use this category only for those services which cannot be placed in the above-</t>
  </si>
  <si>
    <t>Exchange Delivered on page 401, line 13.</t>
  </si>
  <si>
    <t>9.</t>
  </si>
  <si>
    <t>Footnote entries as required and provide explanations following all required data.</t>
  </si>
  <si>
    <t>POWER EXCHANGES</t>
  </si>
  <si>
    <t>COST/SETTLEMENT OF POWER</t>
  </si>
  <si>
    <t>Name of Company</t>
  </si>
  <si>
    <t>FERC Rate</t>
  </si>
  <si>
    <t>Demand</t>
  </si>
  <si>
    <t>Energy</t>
  </si>
  <si>
    <t>or Public Authority</t>
  </si>
  <si>
    <t xml:space="preserve"> Total (j + k + l)</t>
  </si>
  <si>
    <t xml:space="preserve">Line </t>
  </si>
  <si>
    <t>(Footnote Affiliations)</t>
  </si>
  <si>
    <t xml:space="preserve">    Received</t>
  </si>
  <si>
    <t>Delivered</t>
  </si>
  <si>
    <t xml:space="preserve"> or Settlement ($)</t>
  </si>
  <si>
    <t>Page 326</t>
  </si>
  <si>
    <t>Page 327</t>
  </si>
  <si>
    <t>Page 326-A</t>
  </si>
  <si>
    <t>Page 327-A</t>
  </si>
  <si>
    <t>Page 326-B</t>
  </si>
  <si>
    <t>Page 327-B</t>
  </si>
  <si>
    <t>Page 326-C</t>
  </si>
  <si>
    <t>Page 327-C</t>
  </si>
  <si>
    <t>TRANSMISSION OF ELECTRICITY FOR OTHERS (Account 456)</t>
  </si>
  <si>
    <t>TRANSMISSION OF ELECTRICITY FOR OTHERS (Account 456) (Continued)</t>
  </si>
  <si>
    <t>(Including transactions referred to as "wheeling")</t>
  </si>
  <si>
    <t>Pg 115, L 5 (e)</t>
  </si>
  <si>
    <t xml:space="preserve">     Depreciation Expense</t>
  </si>
  <si>
    <t>Pg 115, L 6 (e)</t>
  </si>
  <si>
    <t xml:space="preserve">     Amort. and Depletion of Utility Plant</t>
  </si>
  <si>
    <t>Pg 115, L 7 (e)</t>
  </si>
  <si>
    <t xml:space="preserve">     Amort. of Utility Plant Acq. Adj.</t>
  </si>
  <si>
    <t xml:space="preserve">     Amort of Property Losses</t>
  </si>
  <si>
    <t xml:space="preserve">     Amort of Conversion/Regulatory Expenses</t>
  </si>
  <si>
    <t xml:space="preserve">     Taxes Other than Income Taxes</t>
  </si>
  <si>
    <t xml:space="preserve">      Income Taxes</t>
  </si>
  <si>
    <t xml:space="preserve">      Gains from Disposition of Util. Plant</t>
  </si>
  <si>
    <t xml:space="preserve">      Losses from Disposition of Util. Plant</t>
  </si>
  <si>
    <t xml:space="preserve">         Total Operating Expenses</t>
  </si>
  <si>
    <t xml:space="preserve">          Net Operating Revenues</t>
  </si>
  <si>
    <t>Other Electric Utility Operating Income</t>
  </si>
  <si>
    <t>No Entry</t>
  </si>
  <si>
    <t xml:space="preserve">   Total Electric Utility Operating Income</t>
  </si>
  <si>
    <t>GAS OPERATING INCOME</t>
  </si>
  <si>
    <t>Pg 115, L 2 (g)</t>
  </si>
  <si>
    <t>Pg 115, L 4 (g)</t>
  </si>
  <si>
    <t>Pg 115, L 5 (g)</t>
  </si>
  <si>
    <t>Pg 115, L 6 (g)</t>
  </si>
  <si>
    <t>Pg 115, L 7 (g)</t>
  </si>
  <si>
    <t>Extraordinary Deductions</t>
  </si>
  <si>
    <t>Income Taxes, Extraordinary Items</t>
  </si>
  <si>
    <t xml:space="preserve">          Net Extraordinary Items</t>
  </si>
  <si>
    <t>Net Income</t>
  </si>
  <si>
    <t>RETAINED EARNINGS</t>
  </si>
  <si>
    <t>Unappropriated Retained Earnings (BOP)</t>
  </si>
  <si>
    <t>Pg 118, L 1 (c)</t>
  </si>
  <si>
    <t>Balance Transferred from Income</t>
  </si>
  <si>
    <t>Pg 118, L 16 (c)</t>
  </si>
  <si>
    <t xml:space="preserve">Appropriations of Retained Earnings </t>
  </si>
  <si>
    <t>Pg 118, L 22 (b)</t>
  </si>
  <si>
    <t>Dividends Declared-Preferred Stock</t>
  </si>
  <si>
    <t>Pg 118, L 29 (c) (-)</t>
  </si>
  <si>
    <t>Dividends Declared-Common Stock</t>
  </si>
  <si>
    <t>Pg 118, L 36 (c) (-)</t>
  </si>
  <si>
    <t>Adjustments to Retained Earnings</t>
  </si>
  <si>
    <t>Pg 118, L -9+15-37 (c)</t>
  </si>
  <si>
    <t xml:space="preserve">     Net Change to Unapp. Retained Earnings</t>
  </si>
  <si>
    <t>Unappropriated Retained Earnings (EOP)</t>
  </si>
  <si>
    <t>Appropriated Retained Earnings (EOP)</t>
  </si>
  <si>
    <t>Pg 119, L 47 (b)</t>
  </si>
  <si>
    <t xml:space="preserve">          Total Retained Earnings</t>
  </si>
  <si>
    <t>Formula should = Pg 119, L 48 (b)</t>
  </si>
  <si>
    <t>CASH FLOW STATEMENT</t>
  </si>
  <si>
    <t>Cash Flows From Operating Activities</t>
  </si>
  <si>
    <t>Pg 120, L 2 (b)</t>
  </si>
  <si>
    <t>Adjustments to reconcile net income to net cash</t>
  </si>
  <si>
    <t xml:space="preserve">  provided by operating activities:</t>
  </si>
  <si>
    <t>Depreciation, Depletion &amp; Amortization</t>
  </si>
  <si>
    <t>Pg 120, L 4=&gt;7 (b)</t>
  </si>
  <si>
    <t>Distribution Expense</t>
  </si>
  <si>
    <t>Customer Account Expense</t>
  </si>
  <si>
    <t>Sales Expense</t>
  </si>
  <si>
    <t>Administrative and General</t>
  </si>
  <si>
    <t xml:space="preserve">   Total Operation &amp; Maintenance Expense</t>
  </si>
  <si>
    <t>DISTRIBUTION OF ELECTRIC REVENUES</t>
  </si>
  <si>
    <t>Total Revenues</t>
  </si>
  <si>
    <t>Sales of Electricity  (MWHs)</t>
  </si>
  <si>
    <t>DOLLAR AMOUNTS</t>
  </si>
  <si>
    <t>Fuel and Purchased Power</t>
  </si>
  <si>
    <t>Wages and Benefits</t>
  </si>
  <si>
    <t>Depreciation &amp; Amortization Expenses</t>
  </si>
  <si>
    <t>Income Taxes-Operating</t>
  </si>
  <si>
    <t>Other Taxes-Operating</t>
  </si>
  <si>
    <t>Capital Costs</t>
  </si>
  <si>
    <t>Formula Should = Pg 115, L 24 (e)</t>
  </si>
  <si>
    <t xml:space="preserve">       Total</t>
  </si>
  <si>
    <t>PERCENT OF REVENUE</t>
  </si>
  <si>
    <t>Formula should = 100</t>
  </si>
  <si>
    <t>CENTS PER KWH</t>
  </si>
  <si>
    <t>Formula Should - L 1/2</t>
  </si>
  <si>
    <t>Note: Includes Sales for Resale</t>
  </si>
  <si>
    <t>Data Field Below</t>
  </si>
  <si>
    <t>Steam - Fuel</t>
  </si>
  <si>
    <t>Pg 320, L 5 (b)</t>
  </si>
  <si>
    <t>Nuclear - Fuel</t>
  </si>
  <si>
    <t>Pg 320, L 25 (b)</t>
  </si>
  <si>
    <t>Hydro - Water for Power</t>
  </si>
  <si>
    <t>Pg 320, L 45 (b)</t>
  </si>
  <si>
    <t>Other Power - Fuel</t>
  </si>
  <si>
    <t>Pg 321, L 63 (b)</t>
  </si>
  <si>
    <t xml:space="preserve">     Total Fuel and Purchased Power</t>
  </si>
  <si>
    <t>-Fuel and PP related to Sales for Resale (Not Used)</t>
  </si>
  <si>
    <t xml:space="preserve">     Fuel and PP - Ultimate Customers</t>
  </si>
  <si>
    <t>Salaries</t>
  </si>
  <si>
    <t>Pensions and Benefits</t>
  </si>
  <si>
    <t xml:space="preserve">     Total Wages and Benefits</t>
  </si>
  <si>
    <t>Total O&amp;M Expenses</t>
  </si>
  <si>
    <t xml:space="preserve">  amortization of amounts deferred in previous years.</t>
  </si>
  <si>
    <t xml:space="preserve">  amortization.</t>
  </si>
  <si>
    <t>plant, or other accounts.</t>
  </si>
  <si>
    <t xml:space="preserve">  body, or cases in which such a body was a party.  Identify this   </t>
  </si>
  <si>
    <t>5.  Minor items (less than $25,000) may be grouped.</t>
  </si>
  <si>
    <t xml:space="preserve">  expense as Electric, Gas or  Common.</t>
  </si>
  <si>
    <t>Expenses Incurred During Year</t>
  </si>
  <si>
    <t>Amortized During Year</t>
  </si>
  <si>
    <t>(Furnish name of regulatory commission or body</t>
  </si>
  <si>
    <t>Assessed by</t>
  </si>
  <si>
    <t>Expenses</t>
  </si>
  <si>
    <t>Deferred in</t>
  </si>
  <si>
    <t>Charged Currently to</t>
  </si>
  <si>
    <t>the docket or case number, and a description</t>
  </si>
  <si>
    <t>Regulatory</t>
  </si>
  <si>
    <t>Expenses for</t>
  </si>
  <si>
    <t>Account 182.3</t>
  </si>
  <si>
    <t>Deferred to</t>
  </si>
  <si>
    <t>of the case.)</t>
  </si>
  <si>
    <t>Utility</t>
  </si>
  <si>
    <t>Department</t>
  </si>
  <si>
    <t>(b) + (c)</t>
  </si>
  <si>
    <t>FERC FORM NO. 1 (ED. 12-96) NYPSC Modified-96</t>
  </si>
  <si>
    <t>Page 350</t>
  </si>
  <si>
    <t>Page 351</t>
  </si>
  <si>
    <t>RESEARCH, DEVELOPMENT, AND DEMONSTRATION ACTIVITIES (Electric and Gas)</t>
  </si>
  <si>
    <t>RESEARCH, DEVELOPMENT, AND DEMONSTRATION ACTIVITIES (Continued)</t>
  </si>
  <si>
    <t xml:space="preserve">  1.  Describe and show below costs incurred and accounts charged</t>
  </si>
  <si>
    <t xml:space="preserve">                    b.  Fossil-fuel steam</t>
  </si>
  <si>
    <t xml:space="preserve">               (2) Research Support to Edison Electric</t>
  </si>
  <si>
    <t>4.  Show in column (e) the account number charged</t>
  </si>
  <si>
    <t xml:space="preserve">  during the year for technological research, development, and</t>
  </si>
  <si>
    <t xml:space="preserve">                    c.  Internal combustion or gas turbine</t>
  </si>
  <si>
    <t xml:space="preserve">                    Institute</t>
  </si>
  <si>
    <t>with expenses during the year or the account to which</t>
  </si>
  <si>
    <t xml:space="preserve">  demonstration (R, D &amp; D) project initiated, continued, or concluded</t>
  </si>
  <si>
    <t xml:space="preserve">                    d.  Nuclear</t>
  </si>
  <si>
    <t xml:space="preserve">               (3) Research Support to Nuclear Power</t>
  </si>
  <si>
    <t>amounts were capitalized during the year, listing Account</t>
  </si>
  <si>
    <t xml:space="preserve">  during the year.  Report also support given to others during the</t>
  </si>
  <si>
    <t xml:space="preserve">                    e.  Unconventional generation</t>
  </si>
  <si>
    <t xml:space="preserve">                    Groups</t>
  </si>
  <si>
    <t>107, Construction Work in Progress, first.  Show in column (f)</t>
  </si>
  <si>
    <t>1.  Report below the original cost of electric plant in service according to the prescribed accounts.</t>
  </si>
  <si>
    <t>Transmission of Electricity for Others</t>
  </si>
  <si>
    <t>12-90</t>
  </si>
  <si>
    <t>Transmission of Electricity by Others</t>
  </si>
  <si>
    <t>Miscellaneous General Expenses</t>
  </si>
  <si>
    <t>Depreciation and Amortization of Electric Plant</t>
  </si>
  <si>
    <t>336-337</t>
  </si>
  <si>
    <t>Particulars Concerning Certain Income Deduction and</t>
  </si>
  <si>
    <t xml:space="preserve">  Interest Charges Accounts</t>
  </si>
  <si>
    <t>Common Section</t>
  </si>
  <si>
    <t>Regulatory Commission Expenses</t>
  </si>
  <si>
    <t>350-351</t>
  </si>
  <si>
    <t>Research, Development, and Demonstration Activities</t>
  </si>
  <si>
    <t>352-353</t>
  </si>
  <si>
    <t>Distribution of Salaries and Wages</t>
  </si>
  <si>
    <t>Common Utility Plant and Expenses</t>
  </si>
  <si>
    <t>Electric Plant Statistical Data</t>
  </si>
  <si>
    <t>Electric Energy Account</t>
  </si>
  <si>
    <t>Monthly Peaks and Output</t>
  </si>
  <si>
    <t>Steam - Electric Generating Plant Statistics (Large Plants)</t>
  </si>
  <si>
    <t>Hydroelectric Generating Plant Statistics (Large Plants)</t>
  </si>
  <si>
    <t>Pumped Storage Generating Plant Statistics (Large Plants)</t>
  </si>
  <si>
    <t>Generating Plant Statistics (Small Plants)</t>
  </si>
  <si>
    <t>Page 3</t>
  </si>
  <si>
    <t>Electric Plant Statistical Data (Continued)</t>
  </si>
  <si>
    <t>Transmission Line Statistics</t>
  </si>
  <si>
    <t>422-423</t>
  </si>
  <si>
    <t>Transmission Lines Added During Year</t>
  </si>
  <si>
    <t>Substations</t>
  </si>
  <si>
    <t>426-427</t>
  </si>
  <si>
    <t>Electric Distribution Meters and Line Transformers</t>
  </si>
  <si>
    <t xml:space="preserve">dent's books of account.  Specify in each case whether lessor, </t>
  </si>
  <si>
    <t xml:space="preserve">  except those serving customers with energy for resale, may</t>
  </si>
  <si>
    <t>the individual stations in column (f).</t>
  </si>
  <si>
    <t xml:space="preserve">     Other Gas Supply (Enter Total of lines 30 and 42)</t>
  </si>
  <si>
    <t xml:space="preserve">     (Total of lines 31 and 43)</t>
  </si>
  <si>
    <t xml:space="preserve">     Transmission (Lines 32 and 44)</t>
  </si>
  <si>
    <t xml:space="preserve">     Distribution (Lines 33 and 45)</t>
  </si>
  <si>
    <t xml:space="preserve">     Customer Accounts (Line 34)</t>
  </si>
  <si>
    <t xml:space="preserve">     Customer Service and Informational (Line 35)</t>
  </si>
  <si>
    <t xml:space="preserve">     Sales (Line 36)</t>
  </si>
  <si>
    <t xml:space="preserve">     Administrative and General (Lines 37 and 46)</t>
  </si>
  <si>
    <t xml:space="preserve">          TOTAL Operation and Maint. (Total of lines 49 thru 58)</t>
  </si>
  <si>
    <t>Other Utility Departments</t>
  </si>
  <si>
    <t>Operation and Maintenance</t>
  </si>
  <si>
    <t xml:space="preserve">          TOTAL All Utility Dept. (Total of lines 25, 59, and 61)</t>
  </si>
  <si>
    <t>Utility Plant</t>
  </si>
  <si>
    <t>Construction (By Utility Departments)</t>
  </si>
  <si>
    <t xml:space="preserve">     Electric Plant</t>
  </si>
  <si>
    <t xml:space="preserve">     Gas Plant</t>
  </si>
  <si>
    <t xml:space="preserve">     Other</t>
  </si>
  <si>
    <t xml:space="preserve">          TOTAL Construction (Total of lines 65 thru 67)</t>
  </si>
  <si>
    <t>Plant Removal (By Utility Departments)</t>
  </si>
  <si>
    <t xml:space="preserve">    Pollution Control Facilities  </t>
  </si>
  <si>
    <t xml:space="preserve">    Other</t>
  </si>
  <si>
    <t xml:space="preserve">    TOTAL Electric (Enter Total of lines 3 thru 7)</t>
  </si>
  <si>
    <t xml:space="preserve">  Gas</t>
  </si>
  <si>
    <t xml:space="preserve">    Pollution Control Facilities</t>
  </si>
  <si>
    <t xml:space="preserve">          TOTAL Maint. (Enter Total of lines 40 thru 46)</t>
  </si>
  <si>
    <t>Page 354</t>
  </si>
  <si>
    <t>DISTRIBUTION OF SALARIES AND WAGES (Continued)</t>
  </si>
  <si>
    <t>Gas (Continued)</t>
  </si>
  <si>
    <t xml:space="preserve">     Production - Manufactured Gas (Enter Total of lines 28 and 40)</t>
  </si>
  <si>
    <t xml:space="preserve">     Production - Nat. Gas (Including Expl. and Dev.)</t>
  </si>
  <si>
    <t xml:space="preserve">     (Total of lines 29 and 41)</t>
  </si>
  <si>
    <t xml:space="preserve">     Production - Manufactured Gas</t>
  </si>
  <si>
    <t xml:space="preserve">     Production - Natural Gas (Including Expl. and Dev.)</t>
  </si>
  <si>
    <t xml:space="preserve">     Other Gas Supply</t>
  </si>
  <si>
    <t xml:space="preserve">     Storage, LNG Terminaling and Processing</t>
  </si>
  <si>
    <t xml:space="preserve">          TOTAL Operation (Enter Total of lines 28 thru 37)</t>
  </si>
  <si>
    <t xml:space="preserve">     Production - Nat. Gas</t>
  </si>
  <si>
    <t>of Allocation</t>
  </si>
  <si>
    <t>Subdivisions</t>
  </si>
  <si>
    <t>to Income</t>
  </si>
  <si>
    <t>3%</t>
  </si>
  <si>
    <t>4%</t>
  </si>
  <si>
    <t>7%</t>
  </si>
  <si>
    <t>10%</t>
  </si>
  <si>
    <t xml:space="preserve">      SUBTOTAL</t>
  </si>
  <si>
    <t>Common Utility</t>
  </si>
  <si>
    <t>Nonutility</t>
  </si>
  <si>
    <t>FERC FORM NO.1 (ED.  12-89) NYPSC Modified-96</t>
  </si>
  <si>
    <t>Next Page is 269</t>
  </si>
  <si>
    <t>Page 266</t>
  </si>
  <si>
    <t>Page 267</t>
  </si>
  <si>
    <t>If applicable, see insert page below.</t>
  </si>
  <si>
    <t>Page 266-A</t>
  </si>
  <si>
    <t>Page 267-A</t>
  </si>
  <si>
    <t>OTHER DEFERRED CREDITS (Account 253)</t>
  </si>
  <si>
    <t>Report below the particulars (details) called for concerning other deferred credits.</t>
  </si>
  <si>
    <t>For any deferred credit being amortized, show the period of amortization.</t>
  </si>
  <si>
    <t>Description of Other</t>
  </si>
  <si>
    <t>Deferred Credits</t>
  </si>
  <si>
    <t>Next Page is  272</t>
  </si>
  <si>
    <t>Page 269</t>
  </si>
  <si>
    <t>Page 269-A</t>
  </si>
  <si>
    <t xml:space="preserve">Name of Respondent </t>
  </si>
  <si>
    <t>ACCUMULATED DEFERRED INCOME TAXES-ACCELERATED AMORTIZATION PROPERTY (Account 281)</t>
  </si>
  <si>
    <t>ACCUMULATED DEFERRED INCOME TAXES-ACCELERATED AMORTIZATION PROPERTY (Account 281) (Continued)</t>
  </si>
  <si>
    <t xml:space="preserve"> 3.  Use footnotes as required.</t>
  </si>
  <si>
    <t xml:space="preserve">  2.  For Other (Specify), include deferrals relating to other income and deductions.</t>
  </si>
  <si>
    <t>CHANGES DURING YEAR</t>
  </si>
  <si>
    <t>ADJUSTMENTS</t>
  </si>
  <si>
    <t xml:space="preserve">                           Debits</t>
  </si>
  <si>
    <t xml:space="preserve">                          Credits</t>
  </si>
  <si>
    <t>Debited To</t>
  </si>
  <si>
    <t>Credited To</t>
  </si>
  <si>
    <t>Acct.</t>
  </si>
  <si>
    <t>Account 410.1</t>
  </si>
  <si>
    <t>Account 411.1</t>
  </si>
  <si>
    <t>Account 410.2</t>
  </si>
  <si>
    <t>Account 411.2</t>
  </si>
  <si>
    <t>Credited</t>
  </si>
  <si>
    <t>Debited</t>
  </si>
  <si>
    <t>Accelerated Amortization (Account 281)</t>
  </si>
  <si>
    <t xml:space="preserve">  Electric</t>
  </si>
  <si>
    <t xml:space="preserve">    Defense Facilities</t>
  </si>
  <si>
    <t>times Sales for Resale MWHs</t>
  </si>
  <si>
    <t xml:space="preserve">     Sales for Resale Fuel</t>
  </si>
  <si>
    <t>COMPARATIVE STATEMENT OF UTILITY PLANT AND SELECTED RATIOS</t>
  </si>
  <si>
    <t>ELECTRIC UTILITY PLANT</t>
  </si>
  <si>
    <t>Intangible</t>
  </si>
  <si>
    <t>Pg 205, L 5 (g)</t>
  </si>
  <si>
    <t>Production</t>
  </si>
  <si>
    <t xml:space="preserve">    Hydraulic</t>
  </si>
  <si>
    <t>Other Income Deductions</t>
  </si>
  <si>
    <t xml:space="preserve">    Loss on Disposition of Property (421.2)</t>
  </si>
  <si>
    <t xml:space="preserve">    Miscellaneous Amortization (425)</t>
  </si>
  <si>
    <t xml:space="preserve">    Miscellaneous Income Deductions (426.1 - 426.5)</t>
  </si>
  <si>
    <t>Taxes Applic. to Other Income and Deductions</t>
  </si>
  <si>
    <t xml:space="preserve">    Taxes Other Than Income Taxes (408.2)</t>
  </si>
  <si>
    <t xml:space="preserve">     Income Taxes -- Federal (409.2)</t>
  </si>
  <si>
    <t xml:space="preserve">     Income Taxes -- Other (409.2)</t>
  </si>
  <si>
    <t xml:space="preserve">     Provision for Deferred Inc. Taxes (410.2)</t>
  </si>
  <si>
    <t xml:space="preserve">     (Less) Provision  for Deferred Income Taxes -- Cr. (411.2)</t>
  </si>
  <si>
    <t xml:space="preserve">     Investment Tax Credit Adj. -- Net (411.5)</t>
  </si>
  <si>
    <t xml:space="preserve">     (Less) Investment Tax Credits (420)</t>
  </si>
  <si>
    <t>Interest on Long-Term Debt (427)</t>
  </si>
  <si>
    <t>Amort. of Debt Disc. and Expense (428)</t>
  </si>
  <si>
    <t>Amortization of Loss on Reacquired Debt (428.1)</t>
  </si>
  <si>
    <t>(Less) Amort. of Premium on Debt-Credit (429)</t>
  </si>
  <si>
    <t>(Less) Amortization of Gain on Reacquired Debt-Credit (429.1)</t>
  </si>
  <si>
    <t>Interest on Debt to Assoc. Companies (430)</t>
  </si>
  <si>
    <t>Other Interest Expense (431)</t>
  </si>
  <si>
    <t>(Less) Allowance for Borrowed Funds Used During Construction-Cr. (432)</t>
  </si>
  <si>
    <t>Extraordinary Income (434)</t>
  </si>
  <si>
    <t>(Less) Extraordinary Deductions (435)</t>
  </si>
  <si>
    <t xml:space="preserve">   70</t>
  </si>
  <si>
    <t>Income Taxes -- Federal and Other (409.3)</t>
  </si>
  <si>
    <t xml:space="preserve">   71</t>
  </si>
  <si>
    <t xml:space="preserve">   72</t>
  </si>
  <si>
    <t>Page 117</t>
  </si>
  <si>
    <t>STATEMENT OF RETAINED EARNINGS FOR THE YEAR</t>
  </si>
  <si>
    <t>For Other (Specify), include deferrals relating to other income and deductions.</t>
  </si>
  <si>
    <t>Account  410.1</t>
  </si>
  <si>
    <t>Account  411.1</t>
  </si>
  <si>
    <t>Account  410.2</t>
  </si>
  <si>
    <t>Account  411.2</t>
  </si>
  <si>
    <t>Account 282</t>
  </si>
  <si>
    <t>FOOTNOTE DATA</t>
  </si>
  <si>
    <t>Column</t>
  </si>
  <si>
    <t>Page 450</t>
  </si>
  <si>
    <t>For PSC Use Only (Do not include with Paper Copy of PSC Report)</t>
  </si>
  <si>
    <t>Public Service Commission</t>
  </si>
  <si>
    <t>5 Year Book Data - From FERC Form 1</t>
  </si>
  <si>
    <t>COMPARATIVE BALANCE SHEET</t>
  </si>
  <si>
    <t>ASSETS AND OTHER DEBITS</t>
  </si>
  <si>
    <t>Annual Report Source</t>
  </si>
  <si>
    <t>Page, Line (Column)</t>
  </si>
  <si>
    <t>Electric Utility Plant</t>
  </si>
  <si>
    <t>Pg 200, L 13 (c); Pg 110, L 7 (d)</t>
  </si>
  <si>
    <t xml:space="preserve">     Less Accum. Prov. For Deprec. &amp; Amort.</t>
  </si>
  <si>
    <t>Pg 200, L 14 (c); Pg 110, L 8 (d)</t>
  </si>
  <si>
    <t xml:space="preserve">  Net Electric Utility Plant</t>
  </si>
  <si>
    <t>Formula</t>
  </si>
  <si>
    <t>Gas Utility Plant</t>
  </si>
  <si>
    <t xml:space="preserve">Pg 201, L 13 (d); Pg 110, L 12 (d) </t>
  </si>
  <si>
    <t>Pg 201, L 14 (d)</t>
  </si>
  <si>
    <t xml:space="preserve">  Net Gas Utility Plant</t>
  </si>
  <si>
    <t xml:space="preserve">Other Utility Plant </t>
  </si>
  <si>
    <t xml:space="preserve">   Net Other Utility Plant</t>
  </si>
  <si>
    <t>Total Utility Plant</t>
  </si>
  <si>
    <t>Pg 110, L 4, 7, 11, 12 (d)</t>
  </si>
  <si>
    <t>Pg 110, L 5, 8 (d)</t>
  </si>
  <si>
    <t xml:space="preserve">   Net Total Utility Plant</t>
  </si>
  <si>
    <t>Nonutility Property</t>
  </si>
  <si>
    <t>Pg 110, L 14 (d)</t>
  </si>
  <si>
    <t>1.  Report all changes in appropriated retained earnings, unappropriated retained earnings, and unappropriated undistributed subsidiary earnings for the year.</t>
  </si>
  <si>
    <t>5.  Show dividends for each class and series of capital stock.</t>
  </si>
  <si>
    <t>6.  Show separately the State and Federal income tax effect of items shown in account 439, Adjustments to Retained Earnings.</t>
  </si>
  <si>
    <t>2.  Each credit and debit during the year should be identified as to the retained earnings account in which recorded (Accounts 433, 436 - 439 inclusive).  Show the contra primary account affected in column (b).</t>
  </si>
  <si>
    <t>7.  Explain in a footnote the basis for determining the amount reserved or appropriated.  If such reservation or appropriation is to be recurrent, state the number and annual amounts to be reserved or appropriated as well as the totals eventually to be accumulated.</t>
  </si>
  <si>
    <t>3.  State the purpose and amount of each reservation or appropriation of retained earnings.</t>
  </si>
  <si>
    <t>4.  List first account 439, Adjustments to Retained Earnings, reflecting adjustments to the opening balance of retained earnings.  Follow by credit, then debit items in that order.</t>
  </si>
  <si>
    <t>8.  If any notes appearing in the report to stockholders are applicable to this statement, include them on pages 122-123.</t>
  </si>
  <si>
    <t xml:space="preserve">   State balance and purpose of each appropriated retained earnings amount at end of year and give accounting entries for any applications of appropriated retained earnings during the year.</t>
  </si>
  <si>
    <t>(1)  [   ] An Original</t>
  </si>
  <si>
    <t>2.</t>
  </si>
  <si>
    <t>3.</t>
  </si>
  <si>
    <t>Title and Department</t>
  </si>
  <si>
    <t>Term Expired</t>
  </si>
  <si>
    <t>Over Which Jurisdiction</t>
  </si>
  <si>
    <t>or Current</t>
  </si>
  <si>
    <t>Rate at</t>
  </si>
  <si>
    <t>Paid During</t>
  </si>
  <si>
    <t>Foot-</t>
  </si>
  <si>
    <t>Deferred</t>
  </si>
  <si>
    <t>Incentive Pay</t>
  </si>
  <si>
    <t>Savings</t>
  </si>
  <si>
    <t>Stock</t>
  </si>
  <si>
    <t>Life Insurance</t>
  </si>
  <si>
    <t>Other</t>
  </si>
  <si>
    <t>Total</t>
  </si>
  <si>
    <t>Name of Person</t>
  </si>
  <si>
    <t>Is Exercised</t>
  </si>
  <si>
    <t>Term Will</t>
  </si>
  <si>
    <t>Year End</t>
  </si>
  <si>
    <t>Year</t>
  </si>
  <si>
    <t>note</t>
  </si>
  <si>
    <t>Compensation</t>
  </si>
  <si>
    <t>(Bonuses, etc.)</t>
  </si>
  <si>
    <t>Plans</t>
  </si>
  <si>
    <t>Options</t>
  </si>
  <si>
    <t>Premiums</t>
  </si>
  <si>
    <t>(Explain Below)</t>
  </si>
  <si>
    <t>(e thru k)</t>
  </si>
  <si>
    <t>Expire</t>
  </si>
  <si>
    <t>(e)</t>
  </si>
  <si>
    <t>(f)</t>
  </si>
  <si>
    <t>(g)</t>
  </si>
  <si>
    <t>(h)</t>
  </si>
  <si>
    <t>(i)</t>
  </si>
  <si>
    <t>(j)</t>
  </si>
  <si>
    <t>(k)</t>
  </si>
  <si>
    <t>(l)</t>
  </si>
  <si>
    <t>104</t>
  </si>
  <si>
    <t>105</t>
  </si>
  <si>
    <t>SECURITY HOLDERS AND VOTING POWERS</t>
  </si>
  <si>
    <t xml:space="preserve">   1.  Give the names and addresses of the 10 security</t>
  </si>
  <si>
    <t>explain in a footnote the circumstances</t>
  </si>
  <si>
    <t>holders of the respondent who, at the date of the latest clos-</t>
  </si>
  <si>
    <t xml:space="preserve">whereby such security became vested with voting rights and </t>
  </si>
  <si>
    <t>ing of the stock book or compilation of list of stockholders</t>
  </si>
  <si>
    <t>give other important particulars (details) concerning the voting</t>
  </si>
  <si>
    <t xml:space="preserve">of the respondent, prior to the end of the year, had the </t>
  </si>
  <si>
    <t>rights of such security.  State whether voting rights are actual</t>
  </si>
  <si>
    <t>respective other paid-in capital accounts.  Provide a subheading for each account and show a total</t>
  </si>
  <si>
    <t>for the account, as well as total of all accounts for reconciliation with balance sheet, page 112.</t>
  </si>
  <si>
    <t>Add more columns for any account if deemed necessary.  Explain changes made in any account during</t>
  </si>
  <si>
    <t>If required, see insert pages below</t>
  </si>
  <si>
    <t>28</t>
  </si>
  <si>
    <t>29</t>
  </si>
  <si>
    <t>30</t>
  </si>
  <si>
    <t>31</t>
  </si>
  <si>
    <t>32</t>
  </si>
  <si>
    <t>33</t>
  </si>
  <si>
    <t>34</t>
  </si>
  <si>
    <t>35</t>
  </si>
  <si>
    <t>36</t>
  </si>
  <si>
    <t>37</t>
  </si>
  <si>
    <t>38</t>
  </si>
  <si>
    <t>39</t>
  </si>
  <si>
    <t>40</t>
  </si>
  <si>
    <t>41</t>
  </si>
  <si>
    <t>42</t>
  </si>
  <si>
    <t>43</t>
  </si>
  <si>
    <t>44</t>
  </si>
  <si>
    <t>45</t>
  </si>
  <si>
    <t>46</t>
  </si>
  <si>
    <t>47</t>
  </si>
  <si>
    <t>48</t>
  </si>
  <si>
    <t>49</t>
  </si>
  <si>
    <t>50</t>
  </si>
  <si>
    <t>FERC FORM NO. 1  (ED. 12-95)</t>
  </si>
  <si>
    <t>Page 103-A</t>
  </si>
  <si>
    <t>OFFICERS AND DIRECTORS (Including Compensation)</t>
  </si>
  <si>
    <t>OFFICERS AND DIRECTORS (Including Compensation - Continued)</t>
  </si>
  <si>
    <t>1.</t>
  </si>
  <si>
    <t>Installments Received on Capital Stock (212)</t>
  </si>
  <si>
    <t>(Less) Discount on Capital Stock (213)</t>
  </si>
  <si>
    <t>(Less) Capital Stock Expense (214)</t>
  </si>
  <si>
    <t>Retained Earnings (215, 215.1, 216)</t>
  </si>
  <si>
    <t>Unappropriated Undistributed Subsidiary Earnings (216.1)</t>
  </si>
  <si>
    <t>(Less) Reacquired Capital Stock (217)</t>
  </si>
  <si>
    <t>LONG-TERM DEBT</t>
  </si>
  <si>
    <t>Bonds (221)</t>
  </si>
  <si>
    <t>(Less) Reacquired Bonds (222)</t>
  </si>
  <si>
    <t>Advances from Associated Companies (223)</t>
  </si>
  <si>
    <t>Other Long-Term Debt (224)</t>
  </si>
  <si>
    <t>Unamortized Premium on Long-Term Debt (225)</t>
  </si>
  <si>
    <t>(Less) Unamortized Discount on Long-Term Debt-Debit (226)</t>
  </si>
  <si>
    <t>OTHER NONCURRENT LIABILITIES</t>
  </si>
  <si>
    <t>Obligations Under Capital Leases - Noncurrent (227)</t>
  </si>
  <si>
    <t>Accumulated Provision for Property Insurance (228.1)</t>
  </si>
  <si>
    <t>Accumulated Provision for Injuries and Damages (228.2)</t>
  </si>
  <si>
    <t>Accumulated Provision for Pensions and Benefits (228.3)</t>
  </si>
  <si>
    <t xml:space="preserve">Accumulated Miscellaneous Operating Provisions (228.4) </t>
  </si>
  <si>
    <t>Accumulated Provision for Rate Refunds (229)</t>
  </si>
  <si>
    <t>CURRENT AND ACCRUED LIABILITIES</t>
  </si>
  <si>
    <t>Notes Payable (231)</t>
  </si>
  <si>
    <t>Accounts Payable (232)</t>
  </si>
  <si>
    <t>Notes Payable to Associated Companies (233)</t>
  </si>
  <si>
    <t>Accounts Payable to Associated Companies (234)</t>
  </si>
  <si>
    <t>Customer Deposits (235)</t>
  </si>
  <si>
    <t>Taxes Accrued (236)</t>
  </si>
  <si>
    <t>Interest Accrued (237)</t>
  </si>
  <si>
    <t>Dividends Declared (238)</t>
  </si>
  <si>
    <t>Matured Long-Term Debt (239)</t>
  </si>
  <si>
    <t>Matured Interest (240)</t>
  </si>
  <si>
    <t>Tax Collections Payable (241)</t>
  </si>
  <si>
    <t>Miscellaneous Current and Accrued Liabilities (242)</t>
  </si>
  <si>
    <t>Obligations Under Capital Leases - Current (243)</t>
  </si>
  <si>
    <t>FERC FORM NO.1 (ED. 12-89)</t>
  </si>
  <si>
    <t>Page 112</t>
  </si>
  <si>
    <t>COMPARATIVE BALANCE SHEET (LIABILITIES AND OTHER CREDITS) (Continued)</t>
  </si>
  <si>
    <t>DEFERRED CREDITS</t>
  </si>
  <si>
    <t>Customer Advances for Construction (252)</t>
  </si>
  <si>
    <t>Accumulated Deferred Investment Tax Credits (255)</t>
  </si>
  <si>
    <t>Deferred Gains from Disposition of Utility Plant (256)</t>
  </si>
  <si>
    <t>Other Deferred Credits (253)</t>
  </si>
  <si>
    <t>Other Regulatory Liabilities (254)</t>
  </si>
  <si>
    <t>Unamortized Gain on Reacquired Debt (257)</t>
  </si>
  <si>
    <t>Accumulated Deferred Income Taxes (281 - 283)</t>
  </si>
  <si>
    <t>272-277</t>
  </si>
  <si>
    <t>Note:</t>
  </si>
  <si>
    <t xml:space="preserve">in determination of corporate action by any method, explain </t>
  </si>
  <si>
    <t xml:space="preserve">particulars of the trust (whether voting trust, etc.), </t>
  </si>
  <si>
    <t>briefly in a footnote.</t>
  </si>
  <si>
    <t>duration of trust, and principal holders of beneficiary</t>
  </si>
  <si>
    <t xml:space="preserve">   4.  Furnish particulars (details) concerning any options,</t>
  </si>
  <si>
    <t xml:space="preserve">interests in the trust.  If the stock book was not closed or a </t>
  </si>
  <si>
    <t>warrants, or rights outstanding at the end of the year for</t>
  </si>
  <si>
    <t>list of stockholders was not compiled within one year prior</t>
  </si>
  <si>
    <t>others to purchase securities of the respondent or any securities</t>
  </si>
  <si>
    <t xml:space="preserve">to the end of the year, or if since the previous compilation </t>
  </si>
  <si>
    <t>or other assets owned by the respondent, including prices,</t>
  </si>
  <si>
    <t>of a list of stockholders, some other class of security has</t>
  </si>
  <si>
    <t>expiration dates, and other material information relating to</t>
  </si>
  <si>
    <t xml:space="preserve">become vested with voting rights, then show such 10 </t>
  </si>
  <si>
    <t>exercise of the options, warrants, or rights.  Specify the amount</t>
  </si>
  <si>
    <t xml:space="preserve">security holders as of the close of the year.  Arrange the </t>
  </si>
  <si>
    <t>of such securities or assets so entitled to be purchased by any</t>
  </si>
  <si>
    <t xml:space="preserve">names of the security holders in the order of voting power, </t>
  </si>
  <si>
    <t>officer, director, associated company, or any of the ten largest</t>
  </si>
  <si>
    <t>commencing with the highest.  Show in column (a) the titles</t>
  </si>
  <si>
    <t>security holders.  This instruction is inapplicable to convertible</t>
  </si>
  <si>
    <t xml:space="preserve">of officers and directors included in such list of 10 security </t>
  </si>
  <si>
    <t>securities or to any securities substantially all of which are out-</t>
  </si>
  <si>
    <t>holders.</t>
  </si>
  <si>
    <t>standing in the hands of the general public where the options,</t>
  </si>
  <si>
    <t xml:space="preserve">   2.  If any security other than stock carries voting rights, </t>
  </si>
  <si>
    <t>warrants, or rights were issued on a prorata basis.</t>
  </si>
  <si>
    <t xml:space="preserve">  1.  Give date of the latest closing of the stock book prior</t>
  </si>
  <si>
    <t xml:space="preserve">  2.  State the total number of votes cast</t>
  </si>
  <si>
    <t xml:space="preserve">  3.  Give the date and</t>
  </si>
  <si>
    <t>to end of year, and state the purpose of such closing:</t>
  </si>
  <si>
    <t>at the latest general meeting prior to</t>
  </si>
  <si>
    <t>place of such  meeting:</t>
  </si>
  <si>
    <t>end of year for election of directors of</t>
  </si>
  <si>
    <t>the respondent and number of such</t>
  </si>
  <si>
    <t xml:space="preserve">   Unemployment Insurance</t>
  </si>
  <si>
    <t xml:space="preserve">   Disability Insurance</t>
  </si>
  <si>
    <t xml:space="preserve">   Sales and Use</t>
  </si>
  <si>
    <t xml:space="preserve">   Petroleum Business Tax - New York</t>
  </si>
  <si>
    <t>Local:</t>
  </si>
  <si>
    <t xml:space="preserve">   Real Estate</t>
  </si>
  <si>
    <t xml:space="preserve">   Special Franchise</t>
  </si>
  <si>
    <t xml:space="preserve">   Municipal Gross Income</t>
  </si>
  <si>
    <t xml:space="preserve">  2.  Provide a subheading for each company and list thereunder the information called for below.  Subtotal by company and give a total in columns (e), (f), (g) and (h).</t>
  </si>
  <si>
    <t xml:space="preserve">  5.  If Commission approval was required for any advance made or security acquired, designate such fact in a footnote and give name of Commission, date of authorization, and case or docket number.</t>
  </si>
  <si>
    <t xml:space="preserve">     (a) Investment in Securities - List and describe each security owned.  For bonds give also principal amount, date of issue, maturity and interest rate.</t>
  </si>
  <si>
    <t xml:space="preserve">  3. Report separately the equity in undistributed subsidiary earnings since acquisition.  The total is column(e) should equal the amount entered for Account  418.1.</t>
  </si>
  <si>
    <t xml:space="preserve">  8.  Report on Line 42, column (a) the total cost of Account 123.1.</t>
  </si>
  <si>
    <t xml:space="preserve">  6.  Report column (f) interest and dividend revenues from investments, including such revenues from securities</t>
  </si>
  <si>
    <t xml:space="preserve">  1.  For Account 154, report the amount of plant materials and operating supplies under the primary functional classifications as indicated in column (a); estimates of amounts by function are acceptable.  In column (d), designate the department or departments which use the class of material.</t>
  </si>
  <si>
    <t xml:space="preserve">  2.  Give an explanation of important inventory adjustments during the year (in a footnote) showing general classes of material and supplies and the various accounts (operating expenses, clearing accounts, plant, etc.) affected - debited or credited.  Show separately debits or credits to stores expense-clearing, if applicable.</t>
  </si>
  <si>
    <t>Fuel Stock (Account 151)</t>
  </si>
  <si>
    <t>Fuel Stock Expenses Undistributed (Account 152)</t>
  </si>
  <si>
    <t>Residuals and Extracted Products (Account 153)</t>
  </si>
  <si>
    <t>(930.1) General Advertising Expenses</t>
  </si>
  <si>
    <t>(505) Electric Expenses</t>
  </si>
  <si>
    <t>D. Other Power Generation</t>
  </si>
  <si>
    <t>(589) Rents</t>
  </si>
  <si>
    <t>(930.2) Miscellaneous General Expenses</t>
  </si>
  <si>
    <t>(506) Miscellaneous Steam Power Expenses</t>
  </si>
  <si>
    <t>(931) Rents</t>
  </si>
  <si>
    <t>(507) Rents</t>
  </si>
  <si>
    <t>(546)</t>
  </si>
  <si>
    <t>Operation Supervision and Engineering</t>
  </si>
  <si>
    <t>(509) Allowances</t>
  </si>
  <si>
    <t>(547)</t>
  </si>
  <si>
    <t>Fuel</t>
  </si>
  <si>
    <t>(590) Maintenance Supervision and Engineering</t>
  </si>
  <si>
    <t xml:space="preserve"> TOTAL Operation (Enter Total of Lines 4 thru 12)</t>
  </si>
  <si>
    <t>(548)</t>
  </si>
  <si>
    <t>Generation Expenses</t>
  </si>
  <si>
    <t>End of Year</t>
  </si>
  <si>
    <t xml:space="preserve">     1</t>
  </si>
  <si>
    <t>UTILITY PLANT</t>
  </si>
  <si>
    <t xml:space="preserve">     2</t>
  </si>
  <si>
    <t>Utility Plant (101-106, 114)</t>
  </si>
  <si>
    <t xml:space="preserve">     3</t>
  </si>
  <si>
    <t>Construction Work in Progress (107)</t>
  </si>
  <si>
    <t xml:space="preserve">     4</t>
  </si>
  <si>
    <t>for expenses between the parties, and state amounts and</t>
  </si>
  <si>
    <t xml:space="preserve">  meters or line transformers held by the respondent under</t>
  </si>
  <si>
    <t>accounts affected in respondent's books of account.  Specify</t>
  </si>
  <si>
    <t xml:space="preserve">  lease from others, jointly owned with others, or held</t>
  </si>
  <si>
    <t>in each case whether lessor, co-owner, or other party is an</t>
  </si>
  <si>
    <t xml:space="preserve">  otherwise than by reason of sole ownership by the respon-</t>
  </si>
  <si>
    <t>associated company.</t>
  </si>
  <si>
    <t xml:space="preserve">  dent.  If 500 or more meters or line transformers are held</t>
  </si>
  <si>
    <t>LINE TRANSFORMERS</t>
  </si>
  <si>
    <t>Number of Watt-Hour</t>
  </si>
  <si>
    <t>Meters</t>
  </si>
  <si>
    <t>Total Capacity (In MVa)</t>
  </si>
  <si>
    <t xml:space="preserve">  Number at Beginning of Year</t>
  </si>
  <si>
    <t xml:space="preserve">  Additions During Year</t>
  </si>
  <si>
    <t xml:space="preserve">   Purchases</t>
  </si>
  <si>
    <t xml:space="preserve">   Associated with Utility Plant Acquired</t>
  </si>
  <si>
    <t xml:space="preserve">     TOTAL Additions (Enter Total of Lines</t>
  </si>
  <si>
    <t xml:space="preserve">          3 and 4)</t>
  </si>
  <si>
    <t xml:space="preserve">  Reductions During Year</t>
  </si>
  <si>
    <t xml:space="preserve">   Retirements</t>
  </si>
  <si>
    <t xml:space="preserve">   Associated with Utility Plant Sold</t>
  </si>
  <si>
    <t xml:space="preserve">     TOTAL Reductions (Enter Total of Lines 7</t>
  </si>
  <si>
    <t xml:space="preserve">          and 8)</t>
  </si>
  <si>
    <t xml:space="preserve">            Number at End of Year (Lines 1 + 5 - 9)</t>
  </si>
  <si>
    <t xml:space="preserve">  In Stock</t>
  </si>
  <si>
    <t xml:space="preserve">  Locked Meters on Customers' Premises</t>
  </si>
  <si>
    <t xml:space="preserve">  Inactive Transformers on System</t>
  </si>
  <si>
    <t xml:space="preserve">  In Customers' Use</t>
  </si>
  <si>
    <t xml:space="preserve">  In Company's Use</t>
  </si>
  <si>
    <t xml:space="preserve">            TOTAL End of Year (Enter Total of lines</t>
  </si>
  <si>
    <t xml:space="preserve">                 11 to 15.  This line should equal line 10.)</t>
  </si>
  <si>
    <t>Page 429</t>
  </si>
  <si>
    <t xml:space="preserve">tax accruals and show computation of such tax accruals.  Include in the reconciliation, as far as practicable, the </t>
  </si>
  <si>
    <t xml:space="preserve">same detail as furnished on Schedule M-1 of the tax return for the year.  Submit a reconciliation even though there </t>
  </si>
  <si>
    <t>is no taxable income for the year.  Indicate clearly the nature of each reconciling amount.</t>
  </si>
  <si>
    <t xml:space="preserve">LF - for long-term firm transmission service.  "Long-term" means one year or longer and "firm" means that service cannot be </t>
  </si>
  <si>
    <t>Report receipt and delivery locations for all single contract path, "point to point" transmission service.  In column (f), report the</t>
  </si>
  <si>
    <t>interrupted for economic reasons and is intended to remain reliable even under adverse conditions.  For all transactions identified</t>
  </si>
  <si>
    <t xml:space="preserve">designation for the substation, or other appropriate identification for where energy was received as specified in the contract.  In </t>
  </si>
  <si>
    <t>10.</t>
  </si>
  <si>
    <t xml:space="preserve">Provide total amounts in columns (i) through (n) as the last line.  Enter "TOTAL" in column (a) as the last line.  The total amounts in </t>
  </si>
  <si>
    <t>Page 450-A</t>
  </si>
  <si>
    <t>(591) Maintenance of Structures</t>
  </si>
  <si>
    <t>(935) Maintenance of General Plant</t>
  </si>
  <si>
    <t>(549)</t>
  </si>
  <si>
    <t>Miscellaneous Other Power Generation Expenses</t>
  </si>
  <si>
    <t>(592) Maintenance of Station Equipment</t>
  </si>
  <si>
    <t xml:space="preserve">in such consolidated return.  State names of group members, tax assigned to each group member, and basis  </t>
  </si>
  <si>
    <t>of allocation, assignment, or sharing of the consolidated tax among group members.</t>
  </si>
  <si>
    <t>A substitute page, designed to meet a particular need of a company, may be used as long as the data is consistent and</t>
  </si>
  <si>
    <t>meets the requirements of the above instructions.  For electronic reporting purposes complete line 27 and provide the</t>
  </si>
  <si>
    <t>substitute page in the context of a footnote.</t>
  </si>
  <si>
    <t>Particulars (Details)</t>
  </si>
  <si>
    <t xml:space="preserve"> No.</t>
  </si>
  <si>
    <t>Net Income for the Year (Page 117)</t>
  </si>
  <si>
    <t xml:space="preserve">  3. Report in column (c) a monthly breakdown of the Non-</t>
  </si>
  <si>
    <t>the system defined as the difference between columns (b) and (c).</t>
  </si>
  <si>
    <t xml:space="preserve">  Requirements Sales for Resale reported on line 24.  Include in</t>
  </si>
  <si>
    <t>5.  Report in columns (e) and (f) the specified information for each</t>
  </si>
  <si>
    <t xml:space="preserve">  the monthly amounts any energy losses associated with the</t>
  </si>
  <si>
    <t>monthly peak load reported in column (d).</t>
  </si>
  <si>
    <t>Name of System:</t>
  </si>
  <si>
    <t>Monthly Non-Requirements</t>
  </si>
  <si>
    <t>MONTHLY PEAK</t>
  </si>
  <si>
    <t>Month</t>
  </si>
  <si>
    <t>Total Monthly Energy</t>
  </si>
  <si>
    <t>Megawatts</t>
  </si>
  <si>
    <t>Day of Month</t>
  </si>
  <si>
    <t>Hour</t>
  </si>
  <si>
    <t>&amp; Associated Losses</t>
  </si>
  <si>
    <t>(See Instruction 4)</t>
  </si>
  <si>
    <t>January</t>
  </si>
  <si>
    <t>February</t>
  </si>
  <si>
    <t>March</t>
  </si>
  <si>
    <t>April</t>
  </si>
  <si>
    <t>May</t>
  </si>
  <si>
    <t>June</t>
  </si>
  <si>
    <t>July</t>
  </si>
  <si>
    <t>August</t>
  </si>
  <si>
    <t xml:space="preserve">basis (i.e., the supplier includes projected load for this service in its system resource planning).  In addition, the </t>
  </si>
  <si>
    <t>(or longer) basis, enter the monthly average billing demand in column (d), the average monthly non-</t>
  </si>
  <si>
    <t xml:space="preserve">coincident peak (NCP) demand in column (e), and the average monthly coincident peak (CP) demand in </t>
  </si>
  <si>
    <t xml:space="preserve">column (f).  For all other types of service, enter NA in columns (d), (e) and (f).  Monthly NCP demand is the </t>
  </si>
  <si>
    <t>LF -  for long-term firm service.  "Long-term" means five years or longer and "firm" means that service cannot be</t>
  </si>
  <si>
    <t xml:space="preserve">maximum metered hourly (60-minute integration) demand in a month.  Monthly CP demand is the metered </t>
  </si>
  <si>
    <t>Accum. Prov. For Uncollectible Accts.</t>
  </si>
  <si>
    <t>Notes Receivable from Associated Cos.</t>
  </si>
  <si>
    <t xml:space="preserve">                                                  If required, see insert pages below</t>
  </si>
  <si>
    <t xml:space="preserve">  the respondent is not the sole owner.  If such property is leased</t>
  </si>
  <si>
    <t>and give name of lessee, date and terms of lease, annual rent for</t>
  </si>
  <si>
    <t xml:space="preserve">  4.  Exclude from this page any transmission lines for which plant</t>
  </si>
  <si>
    <t>the cost of which is reported for another line.  Report pole miles</t>
  </si>
  <si>
    <t xml:space="preserve">  from another company, give name of lessor, date and terms of</t>
  </si>
  <si>
    <t>year, and how determined.  Specify whether lessee is an associated</t>
  </si>
  <si>
    <t xml:space="preserve">  costs are included in Account 121, Nonutility Property.</t>
  </si>
  <si>
    <t>of line on leased or partly owned structures in column (g).</t>
  </si>
  <si>
    <t xml:space="preserve">  lease, and amount of rent for year.  For any transmission line other</t>
  </si>
  <si>
    <t xml:space="preserve">  5.  Indicate whether the type of supporting structure reported in</t>
  </si>
  <si>
    <t>In a footnote, explain the basis of such occupancy and state</t>
  </si>
  <si>
    <t xml:space="preserve">  than a leased line, or portion thereof, for which the respondent</t>
  </si>
  <si>
    <t>10.  Base the plant cost figures called for in columns (j) to (l) on</t>
  </si>
  <si>
    <t xml:space="preserve">  column (e) is: (1) single pole, wood or steel; (2) H-frame, wood, or steel</t>
  </si>
  <si>
    <t>whether expenses with respect to such structures are included</t>
  </si>
  <si>
    <t xml:space="preserve">  is not the sole owner but which the respondent operates or</t>
  </si>
  <si>
    <t>the book cost at end of year.</t>
  </si>
  <si>
    <t xml:space="preserve">  poles; (3) tower; or (4) underground construction.  If a transmission</t>
  </si>
  <si>
    <t>in the expenses reported for the line designated.</t>
  </si>
  <si>
    <t>Voltage (KV)</t>
  </si>
  <si>
    <t>Length (Pole Miles)</t>
  </si>
  <si>
    <t>Cost of Line</t>
  </si>
  <si>
    <t>Designation</t>
  </si>
  <si>
    <t>(Indicate where other than</t>
  </si>
  <si>
    <t>Type of</t>
  </si>
  <si>
    <t>(In the case of underground</t>
  </si>
  <si>
    <t>Size of</t>
  </si>
  <si>
    <t>(Include in column (j) land, land rights, and</t>
  </si>
  <si>
    <t>EXPENSES, EXCEPT DEPRECIATION AND TAXES</t>
  </si>
  <si>
    <t>60 cycle, 3 phase)</t>
  </si>
  <si>
    <t>Supporting</t>
  </si>
  <si>
    <t>be used for long-term firm service which meets the definition of RQ service.  For all transactions identified as LF,</t>
  </si>
  <si>
    <t xml:space="preserve">      any demand not stated on a megawatt basis and explain.</t>
  </si>
  <si>
    <t>provide in a footnote the termination date of the contract defined as the earliest date that either buyer or seller</t>
  </si>
  <si>
    <t xml:space="preserve">   7. Report in column (g) the megawatthours shown on bills rendered to the purchaser.</t>
  </si>
  <si>
    <t>can unilaterally get out of the contract.</t>
  </si>
  <si>
    <t xml:space="preserve">   8. Report demand charges in column (h), energy charges in column (i), and the total of any other types of charges,</t>
  </si>
  <si>
    <t>IF - for intermediate-term firm service.  The same as LF service except that "intermediate-term" means longer than</t>
  </si>
  <si>
    <t xml:space="preserve">      including out-of-period adjustment, in column (j).  Explain in a footnote all components of the amount shown in </t>
  </si>
  <si>
    <t>one year but less than five years.</t>
  </si>
  <si>
    <t xml:space="preserve">      column (j).  Report in column (k) the total charge shown on bills rendered to the purchaser.</t>
  </si>
  <si>
    <t>Steam Transferred (Cr.)</t>
  </si>
  <si>
    <t>Electric Expenses</t>
  </si>
  <si>
    <t>Misc. Steam (or Nuclear) Power Expenses</t>
  </si>
  <si>
    <t>Maintenance of Boiler (or Reactor) Plant</t>
  </si>
  <si>
    <t>Maintenance of Misc. Steam (or Nuclear) Plant</t>
  </si>
  <si>
    <t xml:space="preserve">  Total Production Expenses</t>
  </si>
  <si>
    <t xml:space="preserve">  Expenses per Net KWh</t>
  </si>
  <si>
    <t>Fuel: Kind (Coal, Gas, Oil, or Nuclear)</t>
  </si>
  <si>
    <t>Unit: (Coal - tons of 2,000 lb.)(Oil - barrels of</t>
  </si>
  <si>
    <t xml:space="preserve">          42 gals.)(Gas - Mcf)(Nuclear - indicate)</t>
  </si>
  <si>
    <t>Quantity (Units) of Fuel Burned</t>
  </si>
  <si>
    <t>lines, report circuit miles)</t>
  </si>
  <si>
    <t>Conductor</t>
  </si>
  <si>
    <t>clearing right-of-way)</t>
  </si>
  <si>
    <t>From</t>
  </si>
  <si>
    <t>To</t>
  </si>
  <si>
    <t>Operating</t>
  </si>
  <si>
    <t>Designed</t>
  </si>
  <si>
    <t>Structure</t>
  </si>
  <si>
    <t>On Structures of</t>
  </si>
  <si>
    <t>Circuits</t>
  </si>
  <si>
    <t>and Material</t>
  </si>
  <si>
    <t>Land</t>
  </si>
  <si>
    <t>Construction and</t>
  </si>
  <si>
    <t>Total Cost</t>
  </si>
  <si>
    <t>Line Designated</t>
  </si>
  <si>
    <t>Another Line</t>
  </si>
  <si>
    <t>Other Costs</t>
  </si>
  <si>
    <t>Page 422</t>
  </si>
  <si>
    <t>Page 423</t>
  </si>
  <si>
    <t>TRANSMISSION LINES ADDED DURING YEAR</t>
  </si>
  <si>
    <t>TRANSMISSION LINES ADDED DURING YEAR (Continued)</t>
  </si>
  <si>
    <t xml:space="preserve">  1.  Report below the information called for concerning</t>
  </si>
  <si>
    <t>underground construction and show each transmission line</t>
  </si>
  <si>
    <t xml:space="preserve">  costs.  Designate, however, if estimated amounts are report-</t>
  </si>
  <si>
    <t xml:space="preserve">          3.  If design voltage differs from operating voltage,</t>
  </si>
  <si>
    <t xml:space="preserve">  transmission lines added or altered during the year.</t>
  </si>
  <si>
    <t>separately.  If actual costs of completed construction are not</t>
  </si>
  <si>
    <t xml:space="preserve">  ed.  Include costs of Clearing Land and Rights-of-Way, and</t>
  </si>
  <si>
    <t xml:space="preserve">          indicate such fact by footnote; also where line is</t>
  </si>
  <si>
    <t xml:space="preserve">  It is not necessary to report minor revisions of lines.</t>
  </si>
  <si>
    <t>ownership or lease, give name of co-owner or other party, explain</t>
  </si>
  <si>
    <t xml:space="preserve">  2.  Substations which serve only one industrial or street</t>
  </si>
  <si>
    <t>substation, designating whether transmission or distribution</t>
  </si>
  <si>
    <t xml:space="preserve">  6.  Designate substations or major items of equipment leased</t>
  </si>
  <si>
    <t>basis of sharing expenses or other accounting between the</t>
  </si>
  <si>
    <t xml:space="preserve">  railway customer should not be listed below.</t>
  </si>
  <si>
    <t>and whether attended or unattended.  At the end of the page,</t>
  </si>
  <si>
    <t xml:space="preserve">  from others, jointly owned with others, or operated otherwise</t>
  </si>
  <si>
    <t>parties, and state amounts and accounts affected in respon-</t>
  </si>
  <si>
    <t xml:space="preserve">  3.  Substations with capacities of less than 10 MVa,</t>
  </si>
  <si>
    <t>summarize according to function the capacities reported for</t>
  </si>
  <si>
    <t xml:space="preserve">  than by reason of sole ownership by the respondent.  For</t>
  </si>
  <si>
    <t xml:space="preserve">                                               B. Nuclear Power Generation</t>
  </si>
  <si>
    <t>Page 430</t>
  </si>
  <si>
    <t>Due to a large amount of data, some companies will be required to file additional pages to complete certain schedules.  If you are required to prepare insert pages, insert pages have been provided in the workspace below the applicable schedule.   The totals of the insert pages should be inputted on the related schedule.  The print macro will not print insert pages.   As a result, you will have to print these schedules manually.</t>
  </si>
  <si>
    <t>report applies.   At least one additional copy shall be retained in the files of  the reporting utility.</t>
  </si>
  <si>
    <t xml:space="preserve">Commission,  Albany,  NY,  on or before the 31st of March next following the end of the year to which the </t>
  </si>
  <si>
    <t>the report.  The statute further provides that when any such report is defective or believed to be erroneous,</t>
  </si>
  <si>
    <t>the reporting utility shall be duly notified and given a reasonable time within which to make the necessary</t>
  </si>
  <si>
    <t>amendments or corrections.</t>
  </si>
  <si>
    <t>lines and columns provided.  In determining this segregation</t>
  </si>
  <si>
    <t xml:space="preserve">  for the year.  Segregate amounts originally charged to clearing</t>
  </si>
  <si>
    <t>of salaries and wages originally charged to clearing accounts,</t>
  </si>
  <si>
    <t xml:space="preserve">  accounts to Utility Departments, Construction, Plant Removals,</t>
  </si>
  <si>
    <t>a method of approximation giving substantially correct results</t>
  </si>
  <si>
    <t xml:space="preserve">  and Other Accounts, and enter such amounts in the appropriate</t>
  </si>
  <si>
    <t>may be used.</t>
  </si>
  <si>
    <t>Allocation of</t>
  </si>
  <si>
    <t>Direct Payroll</t>
  </si>
  <si>
    <t>Plant Materials and Operating Supplies (Account 154)</t>
  </si>
  <si>
    <t>Merchandise (Account 155)</t>
  </si>
  <si>
    <t>Other Material and Supplies (Account 156)</t>
  </si>
  <si>
    <t xml:space="preserve">Nuclear Materials Held for Sale (Account 157) (Not </t>
  </si>
  <si>
    <t>Stores Expense Undistributed (Account 163)</t>
  </si>
  <si>
    <t xml:space="preserve">    TOTAL Materials and Supplies (per Balance Sheet)</t>
  </si>
  <si>
    <t xml:space="preserve">  6.  Report on lines 5 allowances returned by the EPA.  Report on line 39 the EPA's sales of the withheld allowances.  Report on lines 43-46 the net sales proceeds and gains/losses resulting from the EPA's sale or auction of withheld allowances.</t>
  </si>
  <si>
    <t xml:space="preserve">  1.  Report below the particulars (details) called for concerning allowances.</t>
  </si>
  <si>
    <t>are first eligible for use:  the current year's allowances in columns (b)-(c), allowances for the three succeeding years in columns (d)-(i), starting with the following year, and allowances for the remaining succeeding years in columns (j)-(k).</t>
  </si>
  <si>
    <t xml:space="preserve">  8.  Report on lines 22-27 the name of purchasers/transferees of allowances disposed of and identify associated companies.</t>
  </si>
  <si>
    <t xml:space="preserve">  2.  Report all acquisitions of allowances at cost.</t>
  </si>
  <si>
    <t xml:space="preserve">  9.  Report the net costs and benefits of hedging transactions on a separate line under purchases/transfers and sales/transfers.</t>
  </si>
  <si>
    <t xml:space="preserve">  3.  Report allowances in accordance with a weighted average cost allocation method and other accounting as prescribed by General Instruction No. 21 in the Uniform System of Accounts.</t>
  </si>
  <si>
    <t xml:space="preserve">  7.  Report on lines 8-14 the names of vendors/transferors of allowances acquired and identify associated companies (See "associated company" under "Definitions" in the Uniform System of Accounts).</t>
  </si>
  <si>
    <t>Sample</t>
  </si>
  <si>
    <t xml:space="preserve">     TOTAL Sales to Ultimate Consumers</t>
  </si>
  <si>
    <t>(447) Sales for Resale</t>
  </si>
  <si>
    <t xml:space="preserve">     TOTAL Sales of Electricity</t>
  </si>
  <si>
    <t>(Less) (449.1) Provision for Rate Refunds</t>
  </si>
  <si>
    <t xml:space="preserve">     TOTAL Revenues Net of Provision for Refunds</t>
  </si>
  <si>
    <t>(450) Forfeited Discounts</t>
  </si>
  <si>
    <t>(451) Miscellaneous Service Revenues</t>
  </si>
  <si>
    <t>(453) Sales of Water and Water Power</t>
  </si>
  <si>
    <t xml:space="preserve">   Line 12, Column (b) includes $__________ of unbilled revenues.</t>
  </si>
  <si>
    <t>(454) Rent from Electric Property</t>
  </si>
  <si>
    <t>(455) Interdepartmental Rents</t>
  </si>
  <si>
    <t xml:space="preserve">   Line 12 Column (d) includes __________  MWH relating to unbilled revenues.</t>
  </si>
  <si>
    <t>(456) Other Electric Revenues</t>
  </si>
  <si>
    <t xml:space="preserve">     TOTAL Other Operating Revenues</t>
  </si>
  <si>
    <t xml:space="preserve">     TOTAL Electric Operating Revenues</t>
  </si>
  <si>
    <t>Next Page is 304</t>
  </si>
  <si>
    <t>Page 300</t>
  </si>
  <si>
    <t>Page 301</t>
  </si>
  <si>
    <t xml:space="preserve">  (1)  [   ]  An Original</t>
  </si>
  <si>
    <t xml:space="preserve">  (2)  [   ]  A Resubmission</t>
  </si>
  <si>
    <t xml:space="preserve">     1.    Report below for each rate schedule in effect during</t>
  </si>
  <si>
    <t>peak  water heating schedule),  the entries in column (d) for</t>
  </si>
  <si>
    <t>the special schedule should denote the duplication in</t>
  </si>
  <si>
    <t>number of reported customers.</t>
  </si>
  <si>
    <t xml:space="preserve">       4.   The average number of customers should be the</t>
  </si>
  <si>
    <t xml:space="preserve">     2.    Provide a subheading and total for each prescribed</t>
  </si>
  <si>
    <t>number of bills rendered during the year divided by the</t>
  </si>
  <si>
    <t>operating revenue account in the sequence followed in</t>
  </si>
  <si>
    <t>number of billing periods during the year (12 if all billings</t>
  </si>
  <si>
    <t>"Electric Operating Revenues," pages 300-301. If the sales</t>
  </si>
  <si>
    <t>are made monthly).</t>
  </si>
  <si>
    <t>Payroll Charged for</t>
  </si>
  <si>
    <t>Clearing Accounts</t>
  </si>
  <si>
    <t xml:space="preserve">     Production</t>
  </si>
  <si>
    <t xml:space="preserve">     Transmission</t>
  </si>
  <si>
    <t xml:space="preserve">     Distribution</t>
  </si>
  <si>
    <t xml:space="preserve">     Customer Accounts</t>
  </si>
  <si>
    <t xml:space="preserve">     Customer Service and Informational</t>
  </si>
  <si>
    <t xml:space="preserve">     Sales</t>
  </si>
  <si>
    <t xml:space="preserve">          TOTAL Plant Removal (Total of lines 70 thru 72)</t>
  </si>
  <si>
    <t>Other Accounts (Specify):</t>
  </si>
  <si>
    <t>TOTAL Other Accounts</t>
  </si>
  <si>
    <t>TOTAL SALARIES AND WAGES</t>
  </si>
  <si>
    <t>Page 355</t>
  </si>
  <si>
    <t>COMMON UTILITY PLANT AND EXPENSES</t>
  </si>
  <si>
    <t xml:space="preserve">  1.  Describe the property carried in the utility's accounts as</t>
  </si>
  <si>
    <t>to which such accumulated provisions relate, including</t>
  </si>
  <si>
    <t xml:space="preserve">  common utility plant and show the book cost of such plant at</t>
  </si>
  <si>
    <t>explanation of basis of allocation and factors used.</t>
  </si>
  <si>
    <t xml:space="preserve">  end of year classified by accounts as provided by Plant</t>
  </si>
  <si>
    <t>3.  Give for the year the expenses of operation,</t>
  </si>
  <si>
    <t xml:space="preserve">  Instruction 13, Common Utility Plant, of the Uniform System</t>
  </si>
  <si>
    <t>maintenance, rents, depreciation, and amortization for</t>
  </si>
  <si>
    <t xml:space="preserve">  of Accounts.  Also show the allocation of such plant costs to</t>
  </si>
  <si>
    <t>common utility plant classified by accounts as provided by</t>
  </si>
  <si>
    <t xml:space="preserve">  the respective departments using the common utility plant</t>
  </si>
  <si>
    <t xml:space="preserve">the Uniform System of Accounts.  Show the allocation of </t>
  </si>
  <si>
    <t xml:space="preserve">  and explain the basis of allocation used, giving the allocation</t>
  </si>
  <si>
    <t>such expenses to the departments using the common utility</t>
  </si>
  <si>
    <t xml:space="preserve">  factors.</t>
  </si>
  <si>
    <t>plant to which such expenses are related.  Explain the basis</t>
  </si>
  <si>
    <t xml:space="preserve">  2.  Furnish the accumulated provisions for depreciation and</t>
  </si>
  <si>
    <t xml:space="preserve">the name of the issuing company as well as a description of </t>
  </si>
  <si>
    <t>or discount.  Indicate the premium or discount with a notation,</t>
  </si>
  <si>
    <t xml:space="preserve">particulars (details) for  Accounts 223 and 224 of net </t>
  </si>
  <si>
    <t>any obligations retired or reacquired before end of year,</t>
  </si>
  <si>
    <t>the bonds.</t>
  </si>
  <si>
    <t xml:space="preserve">such as (P) or (D).  The expenses, premium or discount should </t>
  </si>
  <si>
    <t>Electric Plant - Purchased or Sold</t>
  </si>
  <si>
    <t>Pg 200, L 5 (c)</t>
  </si>
  <si>
    <t>Experimental Plant - Unclassified</t>
  </si>
  <si>
    <t>Pg 200, L 7 (c)</t>
  </si>
  <si>
    <t>Nuclear Fuel Assemblies (Net)</t>
  </si>
  <si>
    <t>Pg 203, L 6, 10, 11, 12 (f)</t>
  </si>
  <si>
    <t>ELECTRIC DISTRIBUTION METERS AND LINE TRANSFORMERS</t>
  </si>
  <si>
    <t>under a lease, give name of lessor, date and period of lease,</t>
  </si>
  <si>
    <t xml:space="preserve">  distribution watt-hour meters and line transformers.</t>
  </si>
  <si>
    <t>and annual rent.  If 500 or more meters or line transformers</t>
  </si>
  <si>
    <t xml:space="preserve">  2.  Include watt-hour demand distribution meters, but not</t>
  </si>
  <si>
    <t>are held other than by reason of sole ownership or lease,</t>
  </si>
  <si>
    <t xml:space="preserve">  external demand meters.</t>
  </si>
  <si>
    <t>give name of co-owner or other parties, explain basis of accounting</t>
  </si>
  <si>
    <t xml:space="preserve">  3.  Show in a footnote the number of distribution watt-hour</t>
  </si>
  <si>
    <t>Page 222</t>
  </si>
  <si>
    <t>NUMBER OF ELECTRIC DEPARTMENT EMPLOYEES</t>
  </si>
  <si>
    <t>(517) Operation Supervision and Engineering</t>
  </si>
  <si>
    <t>E. Other Power Supply Expenses</t>
  </si>
  <si>
    <t>(518) Fuel</t>
  </si>
  <si>
    <t>(555)</t>
  </si>
  <si>
    <t>(901) Supervision</t>
  </si>
  <si>
    <t xml:space="preserve">1.  The data on number of employees should be reported for the payroll period ending nearest to October 31, or any payroll      </t>
  </si>
  <si>
    <t>(519) Coolants and Water</t>
  </si>
  <si>
    <t>(556)</t>
  </si>
  <si>
    <t>System Control and Load Dispatching</t>
  </si>
  <si>
    <t>(902) Meter Reading Expenses</t>
  </si>
  <si>
    <t>period ending 60 days before or after October 31.</t>
  </si>
  <si>
    <t>(520) Steam Expenses</t>
  </si>
  <si>
    <t>(557)</t>
  </si>
  <si>
    <t>Other Expenses</t>
  </si>
  <si>
    <t>(903) Customer Records and Collection Expenses</t>
  </si>
  <si>
    <t>2.  If the respondent's payroll for the reporting period includes any special construction personnel, include such employees</t>
  </si>
  <si>
    <t>(521) Steam from Other Sources</t>
  </si>
  <si>
    <t>(904) Uncollectible Accounts</t>
  </si>
  <si>
    <t>on line 3, and show the number of such special construction employees in a footnote.</t>
  </si>
  <si>
    <t>(Less) (522) Steam Transferred-Cr.</t>
  </si>
  <si>
    <t>(905) Miscellaneous Customer Accounts Expenses</t>
  </si>
  <si>
    <t xml:space="preserve">3.  The number of employees assignable to the electric department from joint functions of combination utilities may be </t>
  </si>
  <si>
    <t>(523) Electric Expenses</t>
  </si>
  <si>
    <t>2. TRANSMISSION EXPENSES</t>
  </si>
  <si>
    <t xml:space="preserve">determined by estimate, on the basis of employee equivalents. Show the estimated number of equivalent employees </t>
  </si>
  <si>
    <t>(524) Miscellaneous Nuclear Power Expenses</t>
  </si>
  <si>
    <t>attributed to the electric department from joint functions.</t>
  </si>
  <si>
    <t>(525) Rents</t>
  </si>
  <si>
    <t>(560)</t>
  </si>
  <si>
    <t xml:space="preserve">  TOTAL Operation (Enter Total of lines 24 thru 32)</t>
  </si>
  <si>
    <t>(907) Supervision</t>
  </si>
  <si>
    <t xml:space="preserve">1. Payroll Period Ended (Date)                                     </t>
  </si>
  <si>
    <t>(562)</t>
  </si>
  <si>
    <t>Station Expenses</t>
  </si>
  <si>
    <t>(537) Hydraulic Expenses</t>
  </si>
  <si>
    <t>(572)</t>
  </si>
  <si>
    <t>Maintenance of Underground Lines</t>
  </si>
  <si>
    <t>(538) Electric Expenses</t>
  </si>
  <si>
    <t>(573)</t>
  </si>
  <si>
    <t>Maintenance of Miscellaneous Transmission Plant</t>
  </si>
  <si>
    <t>(920) Administrative and General Salaries</t>
  </si>
  <si>
    <t>(539) Miscellaneous Hydraulic Power Generation Expenses</t>
  </si>
  <si>
    <t>(921) Office Supplies and Expenses</t>
  </si>
  <si>
    <t>(540) Rents</t>
  </si>
  <si>
    <t xml:space="preserve">                                                                                                 Page 422a</t>
  </si>
  <si>
    <t xml:space="preserve">                                                                                                 Page 423a</t>
  </si>
  <si>
    <t>Production Expenses</t>
  </si>
  <si>
    <t xml:space="preserve">   Pumped Storage Expenses</t>
  </si>
  <si>
    <t xml:space="preserve">   Miscellaneous Pumped Storage Power Generation Expenses</t>
  </si>
  <si>
    <t xml:space="preserve">   Maintenance of Misc. Pumped Storage Plant</t>
  </si>
  <si>
    <t xml:space="preserve">     Production Exp. Before Pumping Exp. (Enter Total lines 23 thru 33)</t>
  </si>
  <si>
    <t xml:space="preserve">   Pumping Expenses</t>
  </si>
  <si>
    <t xml:space="preserve">     Total Production Expenses (Enter Total of lines 34 and 35)</t>
  </si>
  <si>
    <t>Furnish the indicated data with respect to each executive officer and director, whether or not they received any compensation from the respondent.</t>
  </si>
  <si>
    <t>Executive officers include a company's president, secretary, treasurer and vice president in charge of a principal business unit, division or function (such as sales, administration, or finance), and any other person who performs similar policy making functions.</t>
  </si>
  <si>
    <t>5.  If any person reported hereunder received compensation from more than one affiliated company or was carried on the payroll of an affiliated company, details shall be given in a note.</t>
  </si>
  <si>
    <t>Indicate with an asterisk (*) in column (a) those directors who were members of the executive committee, if any, and by a double asterisk (**) the chairman, if any, of that committee, at the end of the year.</t>
  </si>
  <si>
    <t>Please complete the information on this schedule for all copies (paper and electronic version) of the report.</t>
  </si>
  <si>
    <t>the court and date of court order under which such certificates</t>
  </si>
  <si>
    <t>treatment other than as specified by the Uniform System of</t>
  </si>
  <si>
    <t>were issued.</t>
  </si>
  <si>
    <t>Accounts.</t>
  </si>
  <si>
    <t>AMORTIZATION PERIOD</t>
  </si>
  <si>
    <t>Outstanding</t>
  </si>
  <si>
    <t xml:space="preserve">                                     Class and Series of Obligation, Coupon Rate</t>
  </si>
  <si>
    <t>Principal</t>
  </si>
  <si>
    <t xml:space="preserve">    Total Expense,</t>
  </si>
  <si>
    <t>Nominal Date</t>
  </si>
  <si>
    <t>(Total amount</t>
  </si>
  <si>
    <t>Interest for Year</t>
  </si>
  <si>
    <t xml:space="preserve">        (For new issue, give Commission Authorization numbers and dates)</t>
  </si>
  <si>
    <t xml:space="preserve">       Premium or</t>
  </si>
  <si>
    <t>of Issue</t>
  </si>
  <si>
    <t>Date From</t>
  </si>
  <si>
    <t>Date To</t>
  </si>
  <si>
    <t>outstanding</t>
  </si>
  <si>
    <t>Debt Issued</t>
  </si>
  <si>
    <t xml:space="preserve">          Discount</t>
  </si>
  <si>
    <t>without reduction</t>
  </si>
  <si>
    <t>for amounts held</t>
  </si>
  <si>
    <t>by respondent)</t>
  </si>
  <si>
    <t xml:space="preserve">                                   (a)</t>
  </si>
  <si>
    <t>Bonds (Account 221)</t>
  </si>
  <si>
    <t>Reacquired Bonds (Account 222)</t>
  </si>
  <si>
    <t>Plant Hours Connected to Load While Generating</t>
  </si>
  <si>
    <t>Generation, Exclusive of Plant Use - KWh</t>
  </si>
  <si>
    <t>Energy Used for Plumbing - KWh</t>
  </si>
  <si>
    <t>Net Output for Load (line 9 minus line 10) - KWh</t>
  </si>
  <si>
    <t xml:space="preserve">   Water Wheels, Turbines, and Generators</t>
  </si>
  <si>
    <t xml:space="preserve">   Accessory Electric Equipment</t>
  </si>
  <si>
    <t xml:space="preserve">   Miscellaneous Powerplant Equipment</t>
  </si>
  <si>
    <t xml:space="preserve">     Total Cost (Enter Total of lines 13 thru 19)</t>
  </si>
  <si>
    <t>the print range. This can be corrected by one of two methods: selecting a smaller font size</t>
  </si>
  <si>
    <t>on the specific sheet, or delete some spaces on the combined string below.</t>
  </si>
  <si>
    <t>Gas Only ----&gt;</t>
  </si>
  <si>
    <t>Please fill in the following:</t>
  </si>
  <si>
    <t>Respondent's exact legal name:</t>
  </si>
  <si>
    <t/>
  </si>
  <si>
    <t>Address line 1:</t>
  </si>
  <si>
    <t>Address line 2:</t>
  </si>
  <si>
    <t>For the period starting:</t>
  </si>
  <si>
    <t>For the year ended:</t>
  </si>
  <si>
    <t>Date of Report:</t>
  </si>
  <si>
    <t>Instructions</t>
  </si>
  <si>
    <t>Do not include this sheet in the Annual Report you send to the Commission</t>
  </si>
  <si>
    <t>General Information</t>
  </si>
  <si>
    <t>Insert Pages</t>
  </si>
  <si>
    <t>Printing Individual Schedules on the File</t>
  </si>
  <si>
    <t>Saving the File</t>
  </si>
  <si>
    <t xml:space="preserve">Print the Entire Report </t>
  </si>
  <si>
    <t>Organizing the Paper Copy of the Annual Report</t>
  </si>
  <si>
    <t>Originals vs Resubmission</t>
  </si>
  <si>
    <t>If the report pages are originals, there is no need to check original on each page. If any page of the report is a resubmission, please check the box marked resubmission on the applicable page.</t>
  </si>
  <si>
    <t>Company Name</t>
  </si>
  <si>
    <t>NAME TO SAVE</t>
  </si>
  <si>
    <t>Brooklyn Union</t>
  </si>
  <si>
    <t>Corning Natural Gas</t>
  </si>
  <si>
    <t>National Fuel Gas</t>
  </si>
  <si>
    <t>NM Suburban</t>
  </si>
  <si>
    <t>St. Lawrence</t>
  </si>
  <si>
    <t>Central Hudson</t>
  </si>
  <si>
    <t>Con Ed</t>
  </si>
  <si>
    <t>LILCO</t>
  </si>
  <si>
    <t>NYSEG</t>
  </si>
  <si>
    <t>NIMO</t>
  </si>
  <si>
    <t>Orange &amp; Rockland</t>
  </si>
  <si>
    <t>RG&amp;E</t>
  </si>
  <si>
    <t>ELECTRIC AND/OR GAS UTILITIES</t>
  </si>
  <si>
    <t>CLASSES A AND B</t>
  </si>
  <si>
    <t>OF</t>
  </si>
  <si>
    <t xml:space="preserve">     Give particulars (details) concerning the matters indicated below.  Make the statements explicit and precise, and number them in accordance with the inquiries.  Each inquiry should be answered.  Enter "none", "not applicable," or "NA" where applicable.  If information, which answers an inquiry, is given elsewhere in the report, make a reference to the schedule in which it appears.</t>
  </si>
  <si>
    <t>development, purchase contract or otherwise, giving location and approximate total gas volumes available, period of contracts, and other parties to any such arrangements etc.</t>
  </si>
  <si>
    <t xml:space="preserve">     6.  Obligations incurred as a result of issuance of securities or assumption of liabilities or guarantees including issuance of short-term debt and commercial paper having a maturity of one year or less.  Give reference to FERC or State Commission authorization, as appropriate, and the amount of obligation or guarantee.</t>
  </si>
  <si>
    <t xml:space="preserve">     1.  Changes in and important additions to franchise rights: Describe the actual consideration given therefore and state from whom the franchise rights were acquired.  If acquired without the payment of consideration, state that fact.</t>
  </si>
  <si>
    <t xml:space="preserve">     7.  Changes in articles of incorporation or amendments to charter:  Explain the nature and purpose of such changes or amendments.</t>
  </si>
  <si>
    <t xml:space="preserve">     8. State the estimated annual effect and nature of any important wage scale changes during the year.</t>
  </si>
  <si>
    <t xml:space="preserve">     3.  Purchase or sale of an operating unit or system:  Give a brief description of the property, and of the transactions relating thereto, and reference to Commission authorization, if any was required.  Give date journal entries called for by the Uniform System of Accounts were submitted to the Commission.</t>
  </si>
  <si>
    <t xml:space="preserve">     9.  State briefly the status of any materially important legal proceedings pending at the end of the year, and the results of any such proceedings culminated during the year.  </t>
  </si>
  <si>
    <t>Excluding</t>
  </si>
  <si>
    <t>Cost of Plant</t>
  </si>
  <si>
    <t>(In cents</t>
  </si>
  <si>
    <t>Const.</t>
  </si>
  <si>
    <t>Rating</t>
  </si>
  <si>
    <t>MW</t>
  </si>
  <si>
    <t>Inst</t>
  </si>
  <si>
    <t>Exc'l. Fuel</t>
  </si>
  <si>
    <t>per million</t>
  </si>
  <si>
    <t>(in MW)</t>
  </si>
  <si>
    <t>(60 Min.)</t>
  </si>
  <si>
    <t>Use</t>
  </si>
  <si>
    <t>Capacity</t>
  </si>
  <si>
    <t>Btu)</t>
  </si>
  <si>
    <t xml:space="preserve">Next Page is 422 </t>
  </si>
  <si>
    <t>Page 410</t>
  </si>
  <si>
    <t>Page 411</t>
  </si>
  <si>
    <t>Page 410-A</t>
  </si>
  <si>
    <t>Page 411-A</t>
  </si>
  <si>
    <t>TRANSMISSION LINE STATISTICS</t>
  </si>
  <si>
    <t>TRANSMISSION LINE STATISTICS (Continued)</t>
  </si>
  <si>
    <t xml:space="preserve">  1. Report information concerning transmission lines, cost of lines,</t>
  </si>
  <si>
    <t>line has more than one type of supporting structure, indicate</t>
  </si>
  <si>
    <t xml:space="preserve">  7.  Do not report the same transmission line structure twice.</t>
  </si>
  <si>
    <t>shares in the operation of, furnish a succinct statement explaining</t>
  </si>
  <si>
    <t xml:space="preserve">  and expenses for year.  List each transmission line having nominal</t>
  </si>
  <si>
    <t>the mileage of each type of construction by the use of brackets</t>
  </si>
  <si>
    <t xml:space="preserve">  Report lower voltage lines and higher voltage lines as one line.</t>
  </si>
  <si>
    <t>the arrangement and giving particulars (details) of such matters as</t>
  </si>
  <si>
    <t>Enter the name of the purchaser in column (a). Do not abbreviate or truncate the name or use acronyms. Explain in a</t>
  </si>
  <si>
    <t xml:space="preserve">   4. Group requirements RQ sales together and report them starting at line number one.  After listing all RG sales, enter </t>
  </si>
  <si>
    <t>footnote any ownership interest or affiliation the respondent has with the purchaser.</t>
  </si>
  <si>
    <t>(2)  [  ]  A Resubmission</t>
  </si>
  <si>
    <t>SUMMARY OF UTILITY PLANT AND ACCUMULATED PROVISIONS</t>
  </si>
  <si>
    <t>SUMMARY OF UTILITY PLANT ACCUMULATED PROVISIONS</t>
  </si>
  <si>
    <t>FOR DEPRECIATION, AMORTIZATION AND DEPLETION</t>
  </si>
  <si>
    <t>Other (Specify)</t>
  </si>
  <si>
    <t>Electric</t>
  </si>
  <si>
    <t>Gas</t>
  </si>
  <si>
    <t>__________________</t>
  </si>
  <si>
    <t>In Service</t>
  </si>
  <si>
    <t xml:space="preserve">   Plant in Service (Classified)</t>
  </si>
  <si>
    <t xml:space="preserve">   Property Under Capital Leases</t>
  </si>
  <si>
    <t xml:space="preserve">   Plant Purchased or Sold</t>
  </si>
  <si>
    <t xml:space="preserve">   Completed Construction not Classified</t>
  </si>
  <si>
    <t xml:space="preserve">   Experimental Plant Unclassified</t>
  </si>
  <si>
    <t xml:space="preserve">          TOTAL (Enter Total of lines 3 thru 7)</t>
  </si>
  <si>
    <t>Leased to Others</t>
  </si>
  <si>
    <t>Held for Future Use</t>
  </si>
  <si>
    <t>Acquisition Adjustments</t>
  </si>
  <si>
    <t>(2) [ ] A Resubmission</t>
  </si>
  <si>
    <t>LIST OF SCHEDULES</t>
  </si>
  <si>
    <t>Enter in column (d) the terms "none," "not applicable," or "NA," as appropriate, where no information or amounts</t>
  </si>
  <si>
    <t>have been reported for certain pages.  Omit pages where the respondents are "none," "not applicable," or "NA".</t>
  </si>
  <si>
    <t>Title of Schedule</t>
  </si>
  <si>
    <t>Reference</t>
  </si>
  <si>
    <t>Date</t>
  </si>
  <si>
    <t>Remarks</t>
  </si>
  <si>
    <t>Page No.</t>
  </si>
  <si>
    <t>Revised</t>
  </si>
  <si>
    <t>(a)</t>
  </si>
  <si>
    <t>(b)</t>
  </si>
  <si>
    <t>(c)</t>
  </si>
  <si>
    <t>(d)</t>
  </si>
  <si>
    <t>General Corporate Information and</t>
  </si>
  <si>
    <t>Financial Statements</t>
  </si>
  <si>
    <t>12-87</t>
  </si>
  <si>
    <t>Control over Respondent</t>
  </si>
  <si>
    <t>12-96</t>
  </si>
  <si>
    <t>to cover,  (b) the general procedure for determining the</t>
  </si>
  <si>
    <t>provisions of Electric Plant Instructions 3(17) of the</t>
  </si>
  <si>
    <t xml:space="preserve">    Conversion, Enrichment, &amp; Fabrication (120.1)</t>
  </si>
  <si>
    <t xml:space="preserve">       Fabrication</t>
  </si>
  <si>
    <t xml:space="preserve">       Nuclear Materials</t>
  </si>
  <si>
    <t xml:space="preserve">       Allowance for Funds Used during Construction</t>
  </si>
  <si>
    <t xml:space="preserve">      (Other Overhead Construction Costs)</t>
  </si>
  <si>
    <t xml:space="preserve">         SUBTOTAL (Enter Total of lines 2 thru 5)</t>
  </si>
  <si>
    <t>Nuclear Fuel Materials and Assemblies</t>
  </si>
  <si>
    <t xml:space="preserve">       In Stock (120.2)</t>
  </si>
  <si>
    <t xml:space="preserve">       In Reactor (120.3)</t>
  </si>
  <si>
    <t xml:space="preserve">         SUBTOTAL (Enter Total of lines 8 thru 9)</t>
  </si>
  <si>
    <t>Spent Nuclear Fuel (120.4)</t>
  </si>
  <si>
    <t>Nuclear Fuel Under Capital Leases (120.6)</t>
  </si>
  <si>
    <t>(Less) Accum. Prov. for Amortization of Nuclear Fuel Assemblies (120.5)</t>
  </si>
  <si>
    <t>TOTAL Nuclear Fuel Stock</t>
  </si>
  <si>
    <t>(Enter Total of lines 6, 10, 11, and 12 less line 13)</t>
  </si>
  <si>
    <t>Estimated net Salvage Value of Nuclear Materials in line9</t>
  </si>
  <si>
    <t>Estimated net Salvage Value of Nuclear Materials on line 11</t>
  </si>
  <si>
    <t>Estimated net Salvage Value of Nuclear Materials Chemical Processing</t>
  </si>
  <si>
    <t>Nuclear Materials held for Sale (157)</t>
  </si>
  <si>
    <t>Uranium</t>
  </si>
  <si>
    <t>Plutonium</t>
  </si>
  <si>
    <t>TOTAL Nuclear Materials held for Sale</t>
  </si>
  <si>
    <t>(Enter Total of lines 19, 20, and 21)</t>
  </si>
  <si>
    <t>Page 202</t>
  </si>
  <si>
    <t>Page 203</t>
  </si>
  <si>
    <t>Corporations Controlled by Respondent</t>
  </si>
  <si>
    <t>Officers and Directors</t>
  </si>
  <si>
    <t>104-105</t>
  </si>
  <si>
    <t>NYSPSC-95</t>
  </si>
  <si>
    <t>Security Holders and Voting Powers</t>
  </si>
  <si>
    <t>106-107</t>
  </si>
  <si>
    <t>Important Changes During the Year</t>
  </si>
  <si>
    <t>108-109</t>
  </si>
  <si>
    <t>Amount of</t>
  </si>
  <si>
    <t>Equity in</t>
  </si>
  <si>
    <t>Gain or Loss</t>
  </si>
  <si>
    <t>Investment at</t>
  </si>
  <si>
    <t>Subsidiary</t>
  </si>
  <si>
    <t>Revenues</t>
  </si>
  <si>
    <t>from Investment</t>
  </si>
  <si>
    <t>Description of Investment</t>
  </si>
  <si>
    <t>Acquired</t>
  </si>
  <si>
    <t>Maturity</t>
  </si>
  <si>
    <t>Earnings for Year</t>
  </si>
  <si>
    <t>for Year</t>
  </si>
  <si>
    <t>Disposed of</t>
  </si>
  <si>
    <t>TOTAL Cost of Account 123.1:  $</t>
  </si>
  <si>
    <t xml:space="preserve"> FERC FORM NO.1 (ED.  12-89)</t>
  </si>
  <si>
    <t>FERC FORM NO.1 (ED.  12-89)</t>
  </si>
  <si>
    <t xml:space="preserve">   1.  See the Uniform System of Accounts for a definition of control.</t>
  </si>
  <si>
    <t>where the voting control is equally divided between two holders, or each party holds a veto power over the other.  Joint control may exist by mutual agreement or understanding between two or more parties who together have control within the meaning of the definition of control in the Uniform System of Accounts, regardless of the relative voting rights of each party.</t>
  </si>
  <si>
    <t xml:space="preserve">   2.  Direct control is that which is exercised without interposition of an intermediary.</t>
  </si>
  <si>
    <t xml:space="preserve">   4.  Joint control is that in which neither interest can effectively control or direct action without the consent of the other, as</t>
  </si>
  <si>
    <t>amount capitalized, (c) the method of distribution to construc-</t>
  </si>
  <si>
    <t>U. S. of A., if applicable.</t>
  </si>
  <si>
    <t>tion jobs, (d) whether different rates are applied to different</t>
  </si>
  <si>
    <t xml:space="preserve">types of construction, (e) basis of differentiation in rates for      </t>
  </si>
  <si>
    <t>show the appropriate tax effect adjustment to the computa-</t>
  </si>
  <si>
    <t>different types of construction, and (f) whether the overhead</t>
  </si>
  <si>
    <t>tions below in a manner that clearly indicates the amount</t>
  </si>
  <si>
    <t>is directly or indirectly assigned (Paper Copy Only).</t>
  </si>
  <si>
    <t>of reduction in the gross rate for tax effects.</t>
  </si>
  <si>
    <t>Description of Each Construction Overhead for Electric, Gas and Common, respectively</t>
  </si>
  <si>
    <t xml:space="preserve">COMPUTATION OF ALLOWANCE FOR FUNDS USED DURING CONSTRUCTION RATES </t>
  </si>
  <si>
    <t xml:space="preserve">     For line 1(5), column (d) below, enter the rate granted in the last rate proceeding.  If such is not available, use the average</t>
  </si>
  <si>
    <t>rate earned during the preceding three years.</t>
  </si>
  <si>
    <t>(343)</t>
  </si>
  <si>
    <t>(344)  Generators</t>
  </si>
  <si>
    <t>(344)</t>
  </si>
  <si>
    <t>(345)  Accessory Electric Equipment</t>
  </si>
  <si>
    <t>(345)</t>
  </si>
  <si>
    <t>Page 204</t>
  </si>
  <si>
    <t>Page 205</t>
  </si>
  <si>
    <t xml:space="preserve">                                 ELECTRIC PLANT IN SERVICE (Accounts 101, 102, 103, and 106) (Continued)</t>
  </si>
  <si>
    <t xml:space="preserve">                                               ELECTRIC PLANT IN SERVICE (Accounts 101, 102, 103, and 106) (Continued)</t>
  </si>
  <si>
    <t>(346) Misc. Power Plant Equipment</t>
  </si>
  <si>
    <t>(346)</t>
  </si>
  <si>
    <t xml:space="preserve">          3. TRANSMISSION PLANT</t>
  </si>
  <si>
    <t>(350) Land and Land Rights</t>
  </si>
  <si>
    <t>(350)</t>
  </si>
  <si>
    <t>(352) Structures and Improvements</t>
  </si>
  <si>
    <t>(352)</t>
  </si>
  <si>
    <t>(353) Station Equipment</t>
  </si>
  <si>
    <t>(353)</t>
  </si>
  <si>
    <t xml:space="preserve">     D. Other Production Plant</t>
  </si>
  <si>
    <t>(340)  Land and Land Rights</t>
  </si>
  <si>
    <t>(340)</t>
  </si>
  <si>
    <t>(341)  Structures and Improvements</t>
  </si>
  <si>
    <t>(341)</t>
  </si>
  <si>
    <t>(342)  Fuel Holders, Products, and Accessories</t>
  </si>
  <si>
    <t>(342)</t>
  </si>
  <si>
    <t>(343)  Prime Movers</t>
  </si>
  <si>
    <t>Pg 112, L 9, 10 (d)  (-)</t>
  </si>
  <si>
    <t>Retained Earnings</t>
  </si>
  <si>
    <t>Pg 112, L 11 (d)</t>
  </si>
  <si>
    <t xml:space="preserve">Unapp Undistributed Subsidiary Earnings </t>
  </si>
  <si>
    <t>Pg 112, L 12 (d)</t>
  </si>
  <si>
    <t xml:space="preserve">Reacquired Capital Stock </t>
  </si>
  <si>
    <t>Pg 112, L 13 (d)  (-)</t>
  </si>
  <si>
    <t xml:space="preserve">          Total Proprietary Capital</t>
  </si>
  <si>
    <t>Bonds</t>
  </si>
  <si>
    <t>Advances from Associated Companies</t>
  </si>
  <si>
    <t>Other Long-Term Debt</t>
  </si>
  <si>
    <t>Unamortized Premium on Long-Term Debt</t>
  </si>
  <si>
    <t>Unamortized Discount on Long-Term Debt-Debit</t>
  </si>
  <si>
    <t xml:space="preserve">          Total Long-Term Debt</t>
  </si>
  <si>
    <t>Notes Payable</t>
  </si>
  <si>
    <t>Pg 112, L 32 (d)</t>
  </si>
  <si>
    <t>Accounts Payable</t>
  </si>
  <si>
    <t>Pg 112, L 33 (d)</t>
  </si>
  <si>
    <t>Notes Payable to Associated Companies</t>
  </si>
  <si>
    <t>Accounts Payable to Associated Companies</t>
  </si>
  <si>
    <t>Customer Deposits</t>
  </si>
  <si>
    <t>Interest Accrued</t>
  </si>
  <si>
    <t>Dividends Declared</t>
  </si>
  <si>
    <t>Matured Long-Term Debt</t>
  </si>
  <si>
    <t>Matured Interest</t>
  </si>
  <si>
    <t>Tax Collections Payable</t>
  </si>
  <si>
    <t>Misc. Current and Accrued Liabilities</t>
  </si>
  <si>
    <t>Total Current and Accrued Liabilities</t>
  </si>
  <si>
    <t>Customer Advances for Construction</t>
  </si>
  <si>
    <t>Report in section B the rates used to compute amortization charges for electric plant (Accounts 404 and 405).  State the basis used</t>
  </si>
  <si>
    <t>to compute charges and whether any changes have been made in the basis or rates used from the preceding report year.</t>
  </si>
  <si>
    <t>Report all available information called for in section C every fifth year beginning with report year 1971, reporting annually only</t>
  </si>
  <si>
    <t>changes to columns (c) through (g) from the complete report of the preceding year.</t>
  </si>
  <si>
    <t xml:space="preserve">          TOTAL Utility Plant (Enter Total of lines 8 thru 12)</t>
  </si>
  <si>
    <t>Accum. Prov. for Depr., Amort., &amp; Depl.</t>
  </si>
  <si>
    <t xml:space="preserve">          Net Utility Plant (Enter Total of line 13 less 14)</t>
  </si>
  <si>
    <t>DETAIL OF ACCUMULATED PROVISIONS FOR</t>
  </si>
  <si>
    <t>DEPRECIATION, AMORTIZATION AND DEPLETION</t>
  </si>
  <si>
    <t xml:space="preserve"> In Service</t>
  </si>
  <si>
    <t xml:space="preserve">   Depreciation</t>
  </si>
  <si>
    <t xml:space="preserve">   Amort. and Dep. of Producing Natural Gas Land and Land Rights</t>
  </si>
  <si>
    <t xml:space="preserve">   Amort. of Underground Storage Land and Land Rights</t>
  </si>
  <si>
    <t xml:space="preserve">   Amort. of Other Utility Plant</t>
  </si>
  <si>
    <t xml:space="preserve">          TOTAL In Service (Enter Total of lines 18 thru 21)</t>
  </si>
  <si>
    <t xml:space="preserve">   Amortization and Depletion</t>
  </si>
  <si>
    <t xml:space="preserve">          TOTAL Leased to Others (Enter Total of lines 24 and 25)</t>
  </si>
  <si>
    <t xml:space="preserve">   Amortization</t>
  </si>
  <si>
    <t xml:space="preserve">          TOTAL Held for Future Use (Enter Total of lines 28 and 29)</t>
  </si>
  <si>
    <t>Abandonment of Leases (Natural Gas)</t>
  </si>
  <si>
    <t xml:space="preserve">   Amort. of Plant Acquisition Adj.</t>
  </si>
  <si>
    <t xml:space="preserve">          TOTAL Accumulated Provisions (Should agree with line 14 above)</t>
  </si>
  <si>
    <t>Page 200</t>
  </si>
  <si>
    <t>Page 201</t>
  </si>
  <si>
    <t>Mo., Day, Yr.)</t>
  </si>
  <si>
    <t>NUCLEAR FUEL MATERIALS (Accounts 120.1 through 120.6 and 157)</t>
  </si>
  <si>
    <t>NUCLEAR FUEL MATERIALS (Accounts 120.1 through 120.6 and 157) (Continued)</t>
  </si>
  <si>
    <t xml:space="preserve">1.  Report below the costs incurred </t>
  </si>
  <si>
    <t>2.  If the nuclear fuel stock is obtained under leasing arrangements,</t>
  </si>
  <si>
    <t>for nuclear fuel materials in process of</t>
  </si>
  <si>
    <t xml:space="preserve">attach a statement showing the amount of nuclear fuel leased, the </t>
  </si>
  <si>
    <t>fabrication, on hand, in reactor, and in</t>
  </si>
  <si>
    <t>quantity used and quantity on hand, and the costs incurred under</t>
  </si>
  <si>
    <t>cooling; owned by the respondent.</t>
  </si>
  <si>
    <t>such leasing arrangements.</t>
  </si>
  <si>
    <t>Changes During  Year</t>
  </si>
  <si>
    <t>Other Reductions</t>
  </si>
  <si>
    <t xml:space="preserve">Balance </t>
  </si>
  <si>
    <t>Description of Item</t>
  </si>
  <si>
    <t>Balance</t>
  </si>
  <si>
    <t>Amortization</t>
  </si>
  <si>
    <t xml:space="preserve">(Explain in a </t>
  </si>
  <si>
    <t>Beginning of Year</t>
  </si>
  <si>
    <t>Additions</t>
  </si>
  <si>
    <t>footnote)</t>
  </si>
  <si>
    <t>Nuclear Fuel in process of Refinement,</t>
  </si>
  <si>
    <t xml:space="preserve">  any substation or equipment operated under lease, give name</t>
  </si>
  <si>
    <t>co-owner, or other party is an associated company.</t>
  </si>
  <si>
    <t>CONVERSION APPARATUS AND</t>
  </si>
  <si>
    <t>VOLTAGE (In MVa)</t>
  </si>
  <si>
    <t>Capacity of</t>
  </si>
  <si>
    <t>Number of</t>
  </si>
  <si>
    <t>SPECIAL EQUIPMENT</t>
  </si>
  <si>
    <t>Substation</t>
  </si>
  <si>
    <t>Trans-</t>
  </si>
  <si>
    <t>Spare</t>
  </si>
  <si>
    <t>Name and Location of Substation</t>
  </si>
  <si>
    <t>Character of Substation</t>
  </si>
  <si>
    <t>(In Service)</t>
  </si>
  <si>
    <t>formers</t>
  </si>
  <si>
    <t>Total Capacity</t>
  </si>
  <si>
    <t>Secondary</t>
  </si>
  <si>
    <t>Tertiary</t>
  </si>
  <si>
    <t>(In MVa)</t>
  </si>
  <si>
    <t>Type of Equipment</t>
  </si>
  <si>
    <t>of Units</t>
  </si>
  <si>
    <t>(in MVa)</t>
  </si>
  <si>
    <t>Next Page is 429</t>
  </si>
  <si>
    <t>Page 426</t>
  </si>
  <si>
    <t>Page 427</t>
  </si>
  <si>
    <t>Page 426-A</t>
  </si>
  <si>
    <t>Page 427-A</t>
  </si>
  <si>
    <t xml:space="preserve">     2.  Acquisition of ownership in other companies by reorganization, merger, or consolidation with other companies: Give names of companies involved, particulars concerning the transactions, name of the Commission authorizing the transaction, and reference to Commission authorization.</t>
  </si>
  <si>
    <t>Page 219-A</t>
  </si>
  <si>
    <t xml:space="preserve">     Amort of Conversion Expenses</t>
  </si>
  <si>
    <t>Other Gas Utility Operating Income</t>
  </si>
  <si>
    <t xml:space="preserve">   Total Gas Utility Operating Income</t>
  </si>
  <si>
    <t>Other Utility Operating Income</t>
  </si>
  <si>
    <t xml:space="preserve">     Total Utility Operating Income</t>
  </si>
  <si>
    <t>Formula should = Pg 114, L 24 (c)</t>
  </si>
  <si>
    <t>OTHER INCOME AND EXPENSES; INTEREST EXPENSE</t>
  </si>
  <si>
    <t>OTHER INCOME</t>
  </si>
  <si>
    <t>Income - Merch., Jobbing &amp; Contract Work</t>
  </si>
  <si>
    <t>Income from Nonutility Operations</t>
  </si>
  <si>
    <t>Nonoperating Rental Income</t>
  </si>
  <si>
    <t>Equity in Earnings of Subsidiary Companies</t>
  </si>
  <si>
    <t>Interest and Dividend Income</t>
  </si>
  <si>
    <t>Allowance for Funds Used During Construction</t>
  </si>
  <si>
    <t xml:space="preserve">  2.  Report in columns (b) and (c) only the current year's</t>
  </si>
  <si>
    <t xml:space="preserve">  3.  Show in column (k) any expenses incurred in prior years</t>
  </si>
  <si>
    <t>4.  List in column (f), (g), and (h) expenses incurred</t>
  </si>
  <si>
    <t xml:space="preserve">  incurred during the current year (or incurred in previous years,</t>
  </si>
  <si>
    <t xml:space="preserve">  expenses that are not deferred and the current year's</t>
  </si>
  <si>
    <t xml:space="preserve">  which are being amortized.  List in column (a) the period of</t>
  </si>
  <si>
    <t>during year which were charged currently to income,</t>
  </si>
  <si>
    <t xml:space="preserve">  if being amortized) relating to formal cases before a regulatory</t>
  </si>
  <si>
    <t>Unless composite depreciation accounting for total depreciable plant is followed, list numerically in column (a) each plant</t>
  </si>
  <si>
    <t>subaccount, account or functional classification, as appropriate, to which a rate is applied.  Identify at the bottom of section C</t>
  </si>
  <si>
    <t>the type of plant included in any subaccounts used.</t>
  </si>
  <si>
    <t>In column (b) report all depreciable plant balances to which rates are applied showing subtotals by functional classifications</t>
  </si>
  <si>
    <t>and showing a composite total.  Indicate at the bottom of section C the manner in which column balances are obtained.  If</t>
  </si>
  <si>
    <t>average balances, state the method of averaging used.</t>
  </si>
  <si>
    <t>For columns (c), (d), and (e) report available information for each plant subaccount, account or functional classification</t>
  </si>
  <si>
    <t>listed in column (a).  If plant mortality studies are prepared to assist in estimating average service lives, show in column (f)</t>
  </si>
  <si>
    <t>the type mortality curve selected as most appropriate for the account and in column (g), if available, the weighted average</t>
  </si>
  <si>
    <t>remaining life of surviving plant.</t>
  </si>
  <si>
    <t>If composite depreciation accounting is used, report available information called for in columns (b) through (g) on this basis.</t>
  </si>
  <si>
    <t>If provisions for depreciation were made during the year in addition to depreciation provided by application of reported rates, state</t>
  </si>
  <si>
    <t>at the bottom of section C the amounts and nature of the provisions and the plant items to which related.</t>
  </si>
  <si>
    <t xml:space="preserve">                                                         A.  Summary of Depreciation and Amortization Charges</t>
  </si>
  <si>
    <t>Depreciation</t>
  </si>
  <si>
    <t>of Limited-Term</t>
  </si>
  <si>
    <t>of Other</t>
  </si>
  <si>
    <t>Functional Classification</t>
  </si>
  <si>
    <t>Expense</t>
  </si>
  <si>
    <t>(Account 403)</t>
  </si>
  <si>
    <t>(Acct. 404)</t>
  </si>
  <si>
    <t>(Acct. 405)</t>
  </si>
  <si>
    <t>Intangible Plant</t>
  </si>
  <si>
    <t>Steam Production Plant</t>
  </si>
  <si>
    <t>Nuclear Production Plant</t>
  </si>
  <si>
    <t>Hydraulic Production Plant-Conventional</t>
  </si>
  <si>
    <t>Hydraulic Production Plant-Pumped Storage</t>
  </si>
  <si>
    <t>Other Production Plant</t>
  </si>
  <si>
    <t>Transmission Plant</t>
  </si>
  <si>
    <t>Distribution Plant</t>
  </si>
  <si>
    <t>General Plant</t>
  </si>
  <si>
    <t>Common Plant-Electric</t>
  </si>
  <si>
    <t>B.  Basis for Amortization Charges</t>
  </si>
  <si>
    <t>Page 336</t>
  </si>
  <si>
    <t>DEPRECIATION AND AMORTIZATION OF ELECTRIC PLANT (Continued)</t>
  </si>
  <si>
    <t>C. Factors Used in Estimating Depreciation Charges</t>
  </si>
  <si>
    <t>Depreciable</t>
  </si>
  <si>
    <t>Estimated</t>
  </si>
  <si>
    <t>Applied</t>
  </si>
  <si>
    <t>Plant Base</t>
  </si>
  <si>
    <t>Avg. Service</t>
  </si>
  <si>
    <t xml:space="preserve">Name of Respondent                                   </t>
  </si>
  <si>
    <t>This Report Is:</t>
  </si>
  <si>
    <t>(1) [  ]  An Original</t>
  </si>
  <si>
    <t xml:space="preserve">                                                                       </t>
  </si>
  <si>
    <t>(2) [  ]  A Resubmission</t>
  </si>
  <si>
    <t>ELECTRIC PLANT IN SERVICE (Accounts 101, 102, 103, and 106)</t>
  </si>
  <si>
    <t>ELECTRIC PLANT IN SERVICE (Accounts 101, 102, 103, and 106) (Continued)</t>
  </si>
  <si>
    <t>Class and Series of Stock</t>
  </si>
  <si>
    <t>CAPITAL STOCK EXPENSE (Account 214)</t>
  </si>
  <si>
    <t>1.  Report the balance at end of year of capital stock expenses for each class and series of capital stock.</t>
  </si>
  <si>
    <t>Next Page is 256</t>
  </si>
  <si>
    <t>Page 254</t>
  </si>
  <si>
    <t>LONG-TERM DEBT (Accounts 221, 222, 223, and 224)</t>
  </si>
  <si>
    <t>LONG-TERM DEBT (Accounts 221, 222, 223, and 224) (Continued)</t>
  </si>
  <si>
    <t>securities give particulars (details) in a footnote</t>
  </si>
  <si>
    <t>concerning long-term debt included in Accounts 221, Bonds, 222,</t>
  </si>
  <si>
    <t>long-term debt originally issued.</t>
  </si>
  <si>
    <t>issues which were redeemed in prior years.</t>
  </si>
  <si>
    <t>including name of pledgee and purpose of the pledge.</t>
  </si>
  <si>
    <t>Reacquired Bonds, 223, Advances from Associated Companies,</t>
  </si>
  <si>
    <t>(Mo, Day, Yr)</t>
  </si>
  <si>
    <t xml:space="preserve">charges during the year.  With respect to long-term </t>
  </si>
  <si>
    <t>include such interest expense in column (i).  Explain in a</t>
  </si>
  <si>
    <t>not be netted.</t>
  </si>
  <si>
    <t xml:space="preserve">advances, show for each company: (a) principal </t>
  </si>
  <si>
    <t>footnote any difference between the total of column (i) and</t>
  </si>
  <si>
    <t xml:space="preserve">separately advances on notes and advances on open accounts. </t>
  </si>
  <si>
    <t>advanced during year, (b) interest added to principal</t>
  </si>
  <si>
    <t xml:space="preserve">the total of Account 427, Interest on Long-Term Debt and </t>
  </si>
  <si>
    <t>Designate demand notes as such.  Include in column(a) names</t>
  </si>
  <si>
    <t>the treatment of unamortized debt expense, premium or discount</t>
  </si>
  <si>
    <t xml:space="preserve">amount, and (c) principal repaid during year.  Give </t>
  </si>
  <si>
    <t>Account 430, Interest on Debt to Associated Companies.</t>
  </si>
  <si>
    <t>of associated companies from which advances were received.</t>
  </si>
  <si>
    <t>associated with issues redeemed during the year.  Also, give in</t>
  </si>
  <si>
    <t xml:space="preserve">Commission authorization numbers and dates.  </t>
  </si>
  <si>
    <t>a footnote the date of the Commission's authorization of</t>
  </si>
  <si>
    <t>authorized by a regulatory commission but not yet issued</t>
  </si>
  <si>
    <t>Sales of Electricity by Rate Schedules</t>
  </si>
  <si>
    <t>Sales for Resale</t>
  </si>
  <si>
    <t>310-311</t>
  </si>
  <si>
    <t>Electric Operation and Maintenance Expenses</t>
  </si>
  <si>
    <t>320-323</t>
  </si>
  <si>
    <t>Number of Electric Department Employees</t>
  </si>
  <si>
    <t>Purchased Power</t>
  </si>
  <si>
    <t>Advances from Associated Companies (Account 223)</t>
  </si>
  <si>
    <t>Other Long Term Debt (Account 224)</t>
  </si>
  <si>
    <t xml:space="preserve"> FERC FORM NO.1 (ED. 12-96) NYPSC Modified-96</t>
  </si>
  <si>
    <t xml:space="preserve">Next Page is 261 </t>
  </si>
  <si>
    <t>Page 256</t>
  </si>
  <si>
    <t>Page 257</t>
  </si>
  <si>
    <t>Page 256-A</t>
  </si>
  <si>
    <t>Page 257-A</t>
  </si>
  <si>
    <t>Page 256-B</t>
  </si>
  <si>
    <t>Page 257-B</t>
  </si>
  <si>
    <t>RECONCILIATION OF REPORTED NET INCOME WITH TAXABLE INCOME FOR FEDERAL INCOME TAXES</t>
  </si>
  <si>
    <t xml:space="preserve">1. </t>
  </si>
  <si>
    <t xml:space="preserve">Report the reconciliation of reported net income for the year with taxable income used in computing Federal income </t>
  </si>
  <si>
    <t>Page 408</t>
  </si>
  <si>
    <t>Page 409</t>
  </si>
  <si>
    <t>GENERATING PLANT STATISTICS (Small Plants)</t>
  </si>
  <si>
    <t>GENERATING PLANT STATISTICS (Small Plants)(Continued)</t>
  </si>
  <si>
    <t xml:space="preserve">  1.  Small generating plants are steam plants of less than</t>
  </si>
  <si>
    <t xml:space="preserve">     2.  Designate any plant leased from others, operated under a license</t>
  </si>
  <si>
    <t xml:space="preserve">  3.  List plants appropriately under subheadings for steam,</t>
  </si>
  <si>
    <t>5.  If any plant is equipped with combinations of steam, hydro,</t>
  </si>
  <si>
    <t xml:space="preserve">  25,000 Kw; internal combustion and gas-turbine plants,</t>
  </si>
  <si>
    <t xml:space="preserve">     from the Federal Energy Regulatory Commission, or operated as a</t>
  </si>
  <si>
    <t xml:space="preserve">  hydro, nuclear, internal combustion and gas turbine plants.</t>
  </si>
  <si>
    <t>internal combustion or gas turbine equipment, report each as a</t>
  </si>
  <si>
    <t xml:space="preserve">  conventional hydro plants and pumped storage plants of</t>
  </si>
  <si>
    <t xml:space="preserve">     joint facility, and give a concise statement of the facts in a footnote.</t>
  </si>
  <si>
    <t xml:space="preserve">  For nuclear, see instruction 11, page 403.</t>
  </si>
  <si>
    <t>separate plant.  However, if the exhaust heat from the gas turbine</t>
  </si>
  <si>
    <t xml:space="preserve">  less than 10,000 Kw installed capacity (name plate rating).</t>
  </si>
  <si>
    <t xml:space="preserve">     If licensed project, give project number in footnote.</t>
  </si>
  <si>
    <t xml:space="preserve">  4.  If net peak demand for 60 minutes is not available, give</t>
  </si>
  <si>
    <t>is utilized in a steam turbine regenerative feed water cycle, or for</t>
  </si>
  <si>
    <t xml:space="preserve">  that which is available, specifying period.</t>
  </si>
  <si>
    <t>preheated combustion air in a boiler, report as one plant.</t>
  </si>
  <si>
    <t>Installed</t>
  </si>
  <si>
    <t>Net</t>
  </si>
  <si>
    <t>Plant</t>
  </si>
  <si>
    <t>Capacity-</t>
  </si>
  <si>
    <t>Peak</t>
  </si>
  <si>
    <t>Generation</t>
  </si>
  <si>
    <t>Kind</t>
  </si>
  <si>
    <t>Fuel Cost</t>
  </si>
  <si>
    <t>Name of Plant</t>
  </si>
  <si>
    <t>Orig.</t>
  </si>
  <si>
    <t>Name Plate</t>
  </si>
  <si>
    <t xml:space="preserve">SF -  for short-term firm service.  Use this category for all firm services where the duration of each period of </t>
  </si>
  <si>
    <t xml:space="preserve">   9. The data in column (g) through (k) must be subtotaled based on the RQ/Non-RQ grouping (see instruction 4), and then</t>
  </si>
  <si>
    <t>commitment for service is one year or less.</t>
  </si>
  <si>
    <t xml:space="preserve">      totaled on the last line of the schedule.  The "Subtotal - RQ" amount in column (g) must be reported as Requirements</t>
  </si>
  <si>
    <t>to report in these columns the estimated final completion</t>
  </si>
  <si>
    <t xml:space="preserve">  costs of Underground Conduit in column (m).</t>
  </si>
  <si>
    <t xml:space="preserve">          characteristic.</t>
  </si>
  <si>
    <t>SUPPORTING</t>
  </si>
  <si>
    <t>CIRCUITS PER</t>
  </si>
  <si>
    <t>LINE DESIGNATION</t>
  </si>
  <si>
    <t>STRUCTURE</t>
  </si>
  <si>
    <t>Conductors</t>
  </si>
  <si>
    <t>Line Cost</t>
  </si>
  <si>
    <t>Length</t>
  </si>
  <si>
    <t>Voltage</t>
  </si>
  <si>
    <t>Poles,</t>
  </si>
  <si>
    <t>in</t>
  </si>
  <si>
    <t>Configuration</t>
  </si>
  <si>
    <t>KV</t>
  </si>
  <si>
    <t>and</t>
  </si>
  <si>
    <t>Towers,</t>
  </si>
  <si>
    <t>Miles</t>
  </si>
  <si>
    <t>per</t>
  </si>
  <si>
    <t>Present</t>
  </si>
  <si>
    <t>Ultimate</t>
  </si>
  <si>
    <t>Size</t>
  </si>
  <si>
    <t>Specifications</t>
  </si>
  <si>
    <t>(Operating)</t>
  </si>
  <si>
    <t>Spacing</t>
  </si>
  <si>
    <t>Rights</t>
  </si>
  <si>
    <t>Fixtures</t>
  </si>
  <si>
    <t>Device</t>
  </si>
  <si>
    <t>Page 424</t>
  </si>
  <si>
    <t>Page 425</t>
  </si>
  <si>
    <t>SUBSTATIONS</t>
  </si>
  <si>
    <t>SUBSTATIONS (Continued)</t>
  </si>
  <si>
    <t>be grouped according to functional character, but the</t>
  </si>
  <si>
    <t xml:space="preserve">  5.  Show in columns (i), (j), and (k) special equipment such</t>
  </si>
  <si>
    <t>of lessor, date and period of lease, and annual rent.  For any</t>
  </si>
  <si>
    <t xml:space="preserve">  substations of the respondent as of the end of the</t>
  </si>
  <si>
    <t>number of such substations must be shown.</t>
  </si>
  <si>
    <t xml:space="preserve">  as rotary converters, rectifiers, condensers, etc. and auxiliary</t>
  </si>
  <si>
    <t>substation or equipment operated other than by reason of sole</t>
  </si>
  <si>
    <t xml:space="preserve">  year.</t>
  </si>
  <si>
    <t>4.  Indicate in column (b) the functional character of each</t>
  </si>
  <si>
    <t xml:space="preserve">  equipment for increasing capacity.</t>
  </si>
  <si>
    <t xml:space="preserve">      "Subtotal - RQ" in column (a).  The remaining sales may then be listed in any order.  Enter "Subtotal-Non-RQ" in column</t>
  </si>
  <si>
    <t xml:space="preserve">      (a) after this listing.  Enter "Total" in column (a) as the last line of the schedule.  Report subtotals and total for columns </t>
  </si>
  <si>
    <t xml:space="preserve">In column (b), enter a Statistical Classification Code based on the original contractual terms and conditions of the </t>
  </si>
  <si>
    <t xml:space="preserve">      (g) through (k).</t>
  </si>
  <si>
    <t>service as follows:</t>
  </si>
  <si>
    <t xml:space="preserve">   5. In column (c), identify the FERC Rate Schedule or Tariff Number.  On separate lines, list all FERC rate schedules or </t>
  </si>
  <si>
    <t>RQ - for requirements service.  Requirements service is service which the supplier plans to provide on an ongoing</t>
  </si>
  <si>
    <t xml:space="preserve">      tariffs under which service, as identified in column (b), is provided.</t>
  </si>
  <si>
    <t>basis (ie., the supplier includes projected load for this service in its system resource planning).  In addition, the</t>
  </si>
  <si>
    <t xml:space="preserve">   6. For requirements RQ sales and any type of service involving demand charges imposed on a monthly (or longer) basis, </t>
  </si>
  <si>
    <t>reliability of requirements service must be the same as, or second only to, the supplier's service to its own ultimate</t>
  </si>
  <si>
    <t xml:space="preserve">      enter the average monthly billing demand in column (d), the average monthly non-coincident peak (NCP) demand in </t>
  </si>
  <si>
    <t>consumers.</t>
  </si>
  <si>
    <t xml:space="preserve">      column (e), and the average monthly coincident peak (CP) demand in column (f).  For all other types of service, </t>
  </si>
  <si>
    <t>LF - for long-term service, "Long-term" means five years or longer and "firm" means that service cannot be interrupted</t>
  </si>
  <si>
    <t xml:space="preserve">      enter NA in columns (d), (e) and (f).  Monthly NCP demand is the maximum metered hourly (60-minute integration)</t>
  </si>
  <si>
    <t xml:space="preserve">for economic reasons and is intended to remain reliable even under adverse conditions (e.g.., the supplier must </t>
  </si>
  <si>
    <t xml:space="preserve">      demand in a month.  Monthly CP demand is the metered demand during the hour (60-minute integration) in which the</t>
  </si>
  <si>
    <t xml:space="preserve">attempt to buy emergency energy from third parties to maintain deliveries of LF service).  This category should not </t>
  </si>
  <si>
    <t xml:space="preserve">      supplier's system reaches its monthly peak.  Demand reported in columns (e) and (f) must be in megawatts.  Footnote</t>
  </si>
  <si>
    <t>1.  If the notes to the cash flow statement in the respondents annual stockholders report are applicable to this statement, such notes should be included on pages 122-123. Information about noncash investing and financing activities should be provided on pages 122-123.  Provide also on page 122 a reconciliation between "Cash and Cash Equivalents at End of Year" with related amounts on the balance sheet.</t>
  </si>
  <si>
    <t>3.  Operating Activities -- Other:  Include gains and losses pertaining to operating activities only.  Gains and losses pertaining to investing and financing activities should be reported in those activities.  Show on page 122-123 the amounts of interest paid (net of amounts capitalized) and income taxes paid.</t>
  </si>
  <si>
    <t xml:space="preserve">  2.  Under "Other" specify significant amounts and group others.</t>
  </si>
  <si>
    <t xml:space="preserve">4.  </t>
  </si>
  <si>
    <t>Investing Activities</t>
  </si>
  <si>
    <t>Include at Other (line 31) net cash outflow to acquire other companies.  Provide a reconciliation of assets acquired with liabilities assumed on pages 122-123.</t>
  </si>
  <si>
    <t>Do not include on this statement the dollar amount of leases capitalized per USOA General Instruction 20; instead provide a reconciliation of the dollar amount of leases capitalized with the plant cost on pages 122-123.</t>
  </si>
  <si>
    <t>1.  Use the space below for important notes regarding the Balance Sheet, Statement of Income for the year, Statement of Retained Earnings for the year, Statement of Cash Flows, or any account thereof.  Classify the notes according to each basic statement, providing a subheading for each statement except where a note is applicable to more than one statement.</t>
  </si>
  <si>
    <t xml:space="preserve">  account and a total for the account.  Additional columns</t>
  </si>
  <si>
    <t>the above accounts.</t>
  </si>
  <si>
    <t xml:space="preserve">  may be added if deemed appropriate with respect to any</t>
  </si>
  <si>
    <t xml:space="preserve">     (c) Interest on Debt to Associated Companies (Account</t>
  </si>
  <si>
    <t xml:space="preserve">  account.</t>
  </si>
  <si>
    <t>430)-For each associated company to which interest on</t>
  </si>
  <si>
    <t xml:space="preserve">     (a) Miscellaneous Amortization (Account 425)-Describe</t>
  </si>
  <si>
    <t>debt was incurred during the year, indicate the amount and</t>
  </si>
  <si>
    <t xml:space="preserve">  the nature of items included in this account, the contra</t>
  </si>
  <si>
    <t>interest rate respectively for (a) advances on notes, (b)</t>
  </si>
  <si>
    <t xml:space="preserve">  account charged, the total of amortization charges for the</t>
  </si>
  <si>
    <t>advances on open account, (c) notes payable, (d) accounts</t>
  </si>
  <si>
    <t xml:space="preserve">  year, and the period of amortization.</t>
  </si>
  <si>
    <t>payable, and (e) other debt, and total interest.  Explain the</t>
  </si>
  <si>
    <t xml:space="preserve">     (b) Miscellaneous Income Deductions-Report the nature,</t>
  </si>
  <si>
    <t>nature of other debt on which interest was incurred during</t>
  </si>
  <si>
    <t xml:space="preserve">  payee, and amount of other income deductions for the year</t>
  </si>
  <si>
    <t>the year.</t>
  </si>
  <si>
    <t xml:space="preserve">  as required by Accounts 426.1, Donations; 426.2, Life</t>
  </si>
  <si>
    <t xml:space="preserve">     (d) Other Interest Expense (Account 431)-Report</t>
  </si>
  <si>
    <t xml:space="preserve">  Insurance; 426.3, Penalties; 426.4, Expenditures for Certain</t>
  </si>
  <si>
    <t>particulars (details) including the amount and interest rate</t>
  </si>
  <si>
    <t xml:space="preserve">  Civic, Political and Related Activities; and 426.5, Other</t>
  </si>
  <si>
    <t>for other interest charges incurred during the year.</t>
  </si>
  <si>
    <t>Miscellaneous Amortization (Account 425)</t>
  </si>
  <si>
    <t>Donations (Account 426.1)</t>
  </si>
  <si>
    <t>FERC FORM NO. 1 (ED. 12-87) NYPSC Modified-96</t>
  </si>
  <si>
    <t>Next Page is 350</t>
  </si>
  <si>
    <t>Page 340</t>
  </si>
  <si>
    <t>Life Insurance (Account 426.2)</t>
  </si>
  <si>
    <t>Penalties (Account 426.3)</t>
  </si>
  <si>
    <t>Expenditures for Certain Civic, Political, and Related Activities (Account 426.4)</t>
  </si>
  <si>
    <t>Page 340-A</t>
  </si>
  <si>
    <t>Other Deductions (Account 426.5)</t>
  </si>
  <si>
    <t>Interest on Debt to Associated Companies (Account 430)</t>
  </si>
  <si>
    <t>Other Interest Expense (Account 431)</t>
  </si>
  <si>
    <t>Page 340-B</t>
  </si>
  <si>
    <t xml:space="preserve">REGULATORY COMMISSION EXPENSES FOR ELECTRIC AND GAS </t>
  </si>
  <si>
    <t>REGULATORY COMMISSION EXPENSES FOR ELECTRIC AND GAS (Continued)</t>
  </si>
  <si>
    <t xml:space="preserve">  1.  Report particulars (details) of regulatory commission expenses</t>
  </si>
  <si>
    <t>Accum. Prov. For Deprec. &amp; Amort.</t>
  </si>
  <si>
    <t>Pg 110, L 15 (d)  (-)</t>
  </si>
  <si>
    <t>Investment in Associated Companies</t>
  </si>
  <si>
    <t>Pg 110, L 16 (d)</t>
  </si>
  <si>
    <t>Pg 110, L 17 (d)</t>
  </si>
  <si>
    <t>Other Investments</t>
  </si>
  <si>
    <t>Pg 110, L 20 (d)</t>
  </si>
  <si>
    <t>Other Special Funds</t>
  </si>
  <si>
    <t xml:space="preserve">   Total Other Property and Investments</t>
  </si>
  <si>
    <t>Pg 110, L 22 (d)</t>
  </si>
  <si>
    <t>Cash</t>
  </si>
  <si>
    <t>Special Deposits</t>
  </si>
  <si>
    <t>Working Funds</t>
  </si>
  <si>
    <t>Temporary Cash Investments</t>
  </si>
  <si>
    <t>Notes Receivable</t>
  </si>
  <si>
    <t>Accounts Receivable</t>
  </si>
  <si>
    <t>Other Experimental and General Research Expenses</t>
  </si>
  <si>
    <t>Publishing and Distributing Information and Reports to Stockholders; Trustee, Registrar, and Transfer</t>
  </si>
  <si>
    <t>Agent Fees and Expenses, and Other Expenses of Servicing Outstanding Securities of the Respondent</t>
  </si>
  <si>
    <t>Other Expenses (List items of $5,000 or more in this column showing the (1) purpose, (2) recipient</t>
  </si>
  <si>
    <t>and (3) amount of such items. Group amounts of less than $5,000 by classes if the number of items so</t>
  </si>
  <si>
    <t>grouped is shown).</t>
  </si>
  <si>
    <t>FERC FORM NO.1 (ED. 12-94) NYPSC Modified-96</t>
  </si>
  <si>
    <t>Page 335</t>
  </si>
  <si>
    <t>Page 335-A</t>
  </si>
  <si>
    <t>DEPRECIATION AND AMORTIZATION OF ELECTRIC PLANT (Accounts 403, 404, 405)</t>
  </si>
  <si>
    <t xml:space="preserve">                                                                       (Except amortization of acquisition adjustments)</t>
  </si>
  <si>
    <t>highest voting powers in the respondent, and state the</t>
  </si>
  <si>
    <t>or contingent; if contingent, describe the contingency.</t>
  </si>
  <si>
    <t>number of votes which each would have had the right to</t>
  </si>
  <si>
    <t xml:space="preserve">   3.  If any class or issue of security has any special </t>
  </si>
  <si>
    <t xml:space="preserve">cast on that date if a meeting were then in order.  If any </t>
  </si>
  <si>
    <t>privileges in the election of directors, trustees or managers, or</t>
  </si>
  <si>
    <t xml:space="preserve">such holder held in trust, give in a footnote the known </t>
  </si>
  <si>
    <t>4.  Where Accounts 189, Unamortized Loss on Reacquired Debt, and 257, Unamortized Gain on Reacquired Debt, are not used, give an explanation, providing the rate treatment given these items.  See General Instruction 17 of the Uniform System of Accounts.</t>
  </si>
  <si>
    <t>2.  Furnish particulars (details) as to any significant contingent assets or liabilities existing at end of year, including a brief explanation of any action initiated by the Internal Revenue Service involving possible assessment of additional income taxes of material amount, or of a claim for refund of income taxes of a material amount initiated by the utility. Give also a brief explanation of any dividends in arrears on cumulative preferred stock.</t>
  </si>
  <si>
    <t>5.  Give a concise explanation of any retained earnings restrictions and state the amount of retained earnings affected by such restrictions.</t>
  </si>
  <si>
    <t>6.  If the notes to financial statements relating to the respondent company appearing in the annual report to the stockholders are applicable and furnish the data required by instructions above and on pages 114-121, such notes may be included herein.</t>
  </si>
  <si>
    <t xml:space="preserve">  1.  Report below investments in Account 123.1, Investment in Subsidiary Companies.</t>
  </si>
  <si>
    <t xml:space="preserve">     (b)  Investment Advances - Report separately the amounts of loans or investment advances which are subject to repayment, but which are not subject to current settlement.  With respect to each advance show whether the advance is a note or open account.  List each note giving date of issuance, maturity date, and specifying whether note is a renewal.</t>
  </si>
  <si>
    <t xml:space="preserve">  4.  For any securities, notes, or accounts that were pledged, designate such securities, notes, or accounts in a footnote, and state the name of pledgee and purpose of the pledge.</t>
  </si>
  <si>
    <t>disposed of during the year.</t>
  </si>
  <si>
    <t xml:space="preserve">  7.  In column (h) report for each investment disposed of during the year, the gain or loss represented by the difference between cost of the investment (or the other amount at which carried in the books of account if difference from cost) and the selling price thereof, not including interest adjustment includible in column (f).</t>
  </si>
  <si>
    <t xml:space="preserve">  10.  Report on lines 32-35 &amp; 43-46 the net sales proceeds and gains or losses from allowance sales.</t>
  </si>
  <si>
    <t xml:space="preserve">  5. Report on line 4 the Environmental Protection Agency (EPA) issued allowances.  Report withheld portions on lines 36-40.</t>
  </si>
  <si>
    <t xml:space="preserve">  4. Report the allowances transactions by the period they </t>
  </si>
  <si>
    <t>[Include in the description the date of loss, the date of Commission authorization to use Account 182.1 and period of amortization (mo, yr to mo, yr.).]</t>
  </si>
  <si>
    <t>[Include in the description of costs, the date of Commission authorization to use Account 182.2, and period  of amortization (mo, yr to mo, yr).]</t>
  </si>
  <si>
    <t xml:space="preserve">  1.  Report the information called for below concerning the respondent's accounting for deferred income taxes relating to amortizable property</t>
  </si>
  <si>
    <t>votes cast by proxy.</t>
  </si>
  <si>
    <t>Total:</t>
  </si>
  <si>
    <t>By proxy:</t>
  </si>
  <si>
    <t>VOTING SECURITIES</t>
  </si>
  <si>
    <t>Number of votes as of (date):</t>
  </si>
  <si>
    <t>Name (Title) and Address of Security</t>
  </si>
  <si>
    <t>Common</t>
  </si>
  <si>
    <t>Preferred</t>
  </si>
  <si>
    <t>Holder</t>
  </si>
  <si>
    <t>Votes</t>
  </si>
  <si>
    <t xml:space="preserve"> (a)</t>
  </si>
  <si>
    <t>TOTAL votes of all voting securities</t>
  </si>
  <si>
    <t>TOTAL number of security holders</t>
  </si>
  <si>
    <t xml:space="preserve">TOTAL votes of security holders </t>
  </si>
  <si>
    <t xml:space="preserve">     listed below</t>
  </si>
  <si>
    <t>Page 106</t>
  </si>
  <si>
    <t>SECURITY HOLDERS AND VOTING POWERS (Continued)</t>
  </si>
  <si>
    <t>51</t>
  </si>
  <si>
    <t>52</t>
  </si>
  <si>
    <t>53</t>
  </si>
  <si>
    <t>FERC FORM NO.1 (ED. 12-96)</t>
  </si>
  <si>
    <t>Page 107</t>
  </si>
  <si>
    <t>Insert the initials of the reporting utility and the year which the report covers in the space provided</t>
  </si>
  <si>
    <t>on each page.</t>
  </si>
  <si>
    <t>Cents are to be omitted on all schedules except where they apply to averages and figures per unit</t>
  </si>
  <si>
    <t xml:space="preserve">   1.</t>
  </si>
  <si>
    <t xml:space="preserve">   2.</t>
  </si>
  <si>
    <t xml:space="preserve">   3.</t>
  </si>
  <si>
    <t xml:space="preserve">   4.</t>
  </si>
  <si>
    <t xml:space="preserve">   5.</t>
  </si>
  <si>
    <t xml:space="preserve">   6.</t>
  </si>
  <si>
    <t xml:space="preserve">   7.</t>
  </si>
  <si>
    <t xml:space="preserve">   8.</t>
  </si>
  <si>
    <t xml:space="preserve">   9.</t>
  </si>
  <si>
    <t xml:space="preserve">  10.</t>
  </si>
  <si>
    <t xml:space="preserve">LU - for long-term service from a designated generating unit.  "Long-term" means five years or longer.  The </t>
  </si>
  <si>
    <t xml:space="preserve">      Sales for Resale on page 401, line 23.  The "Subtotal - Non-RQ" amount in column (g) must be reported as Non-</t>
  </si>
  <si>
    <t xml:space="preserve">availability and reliability of service, aside from transmission constraints, must match the availability and </t>
  </si>
  <si>
    <t xml:space="preserve">      Requirements Sales for Resale on page 401, line 24.  </t>
  </si>
  <si>
    <t>reliability of the designated unit.</t>
  </si>
  <si>
    <t xml:space="preserve"> 10. Footnote entries as required and provide explanations following all required data.</t>
  </si>
  <si>
    <t xml:space="preserve">IU -  for intermediate-term service from a designated generating unit.  The same as LU service except that </t>
  </si>
  <si>
    <t>"intermediate-term" means longer than one year but less than five years.</t>
  </si>
  <si>
    <t xml:space="preserve">           Actual Demand (MW)</t>
  </si>
  <si>
    <t>REVENUE</t>
  </si>
  <si>
    <t xml:space="preserve">                    Name of Company</t>
  </si>
  <si>
    <t xml:space="preserve">FERC Rate </t>
  </si>
  <si>
    <t>Average</t>
  </si>
  <si>
    <t xml:space="preserve">                    or Public Authority</t>
  </si>
  <si>
    <t>Statistical</t>
  </si>
  <si>
    <t>Schedule or</t>
  </si>
  <si>
    <t>Monthly Billing</t>
  </si>
  <si>
    <t>Monthly</t>
  </si>
  <si>
    <t>Megawatthours</t>
  </si>
  <si>
    <t>Demand Charges</t>
  </si>
  <si>
    <t>Energy Charges</t>
  </si>
  <si>
    <t>Other Charges</t>
  </si>
  <si>
    <t>Total ($)</t>
  </si>
  <si>
    <t xml:space="preserve">                  (Footnote Affiliations)</t>
  </si>
  <si>
    <t>Classification</t>
  </si>
  <si>
    <t>Tariff Number</t>
  </si>
  <si>
    <t>Demand (MW)</t>
  </si>
  <si>
    <t>NCP Demand</t>
  </si>
  <si>
    <t>CP Demand</t>
  </si>
  <si>
    <t>Sold</t>
  </si>
  <si>
    <t>($)</t>
  </si>
  <si>
    <t>(h + i + j)</t>
  </si>
  <si>
    <t>FERC FORM NO.1 (REVISED. 12-90) NYPSC Modified-96</t>
  </si>
  <si>
    <t>Next Page is 320</t>
  </si>
  <si>
    <t>Page 310</t>
  </si>
  <si>
    <t>Page 311</t>
  </si>
  <si>
    <t xml:space="preserve">              REVENUE</t>
  </si>
  <si>
    <t>Page 310-A</t>
  </si>
  <si>
    <t>Page 311-A</t>
  </si>
  <si>
    <t xml:space="preserve">   Year of Report</t>
  </si>
  <si>
    <t>ELECTRIC OPERATION AND MAINTENANCE EXPENSES</t>
  </si>
  <si>
    <t>ELECTRIC OPERATION AND MAINTENANCE EXPENSES (Continued)</t>
  </si>
  <si>
    <t>If the amount for previous year is not derived from previously reported figures, explain in footnotes.</t>
  </si>
  <si>
    <t>C. Hydraulic Power Generation (Continued)</t>
  </si>
  <si>
    <t xml:space="preserve">                                               1. POWER PRODUCTION EXPENSES</t>
  </si>
  <si>
    <t>Maintenance</t>
  </si>
  <si>
    <t>(581) Load Dispatching</t>
  </si>
  <si>
    <t>(923) Outside Services Employed</t>
  </si>
  <si>
    <t xml:space="preserve">                                                 A. Steam Power Generation</t>
  </si>
  <si>
    <t xml:space="preserve">(541) </t>
  </si>
  <si>
    <t>Maintenance Supervision and Engineering</t>
  </si>
  <si>
    <t>(582) Station Expenses</t>
  </si>
  <si>
    <t>(924) Property Insurance</t>
  </si>
  <si>
    <t>Operation</t>
  </si>
  <si>
    <t xml:space="preserve">(542) </t>
  </si>
  <si>
    <t>Maintenance of Structures</t>
  </si>
  <si>
    <t xml:space="preserve">     Administrative and General</t>
  </si>
  <si>
    <t>Page 253</t>
  </si>
  <si>
    <t xml:space="preserve">Name of Respondent                                                            </t>
  </si>
  <si>
    <t xml:space="preserve">If the utility is a member of a group which files a consolidated Federal tax return, reconcile reported net income with </t>
  </si>
  <si>
    <t xml:space="preserve">taxable net income as if a separate return were to be filed, indicating, however, intercompany amounts to be eliminated </t>
  </si>
  <si>
    <t xml:space="preserve">  Amortization - Gas</t>
  </si>
  <si>
    <t xml:space="preserve">  Transportation - Clearing Account</t>
  </si>
  <si>
    <t>Total Depreciation and Amortization Provisions</t>
  </si>
  <si>
    <t>Net Charges for Plant Retired</t>
  </si>
  <si>
    <t>Other Debit or Credit Items:</t>
  </si>
  <si>
    <t xml:space="preserve">  Net increase in Retirement Work in Progress</t>
  </si>
  <si>
    <t xml:space="preserve">  Transfer of Provisions to Electric Department</t>
  </si>
  <si>
    <t xml:space="preserve">  Accum. Amortization-Limited Term Property-Johnson Bldg.</t>
  </si>
  <si>
    <t>Balance December 31, 1996</t>
  </si>
  <si>
    <t>Common Utility Expenses and Departmental Allocation</t>
  </si>
  <si>
    <t>FERC FORM NO. 1 (ED. 12-87) NYPSC MODIFIED - 97</t>
  </si>
  <si>
    <t>Page 356-A</t>
  </si>
  <si>
    <t>ELECTRIC ENERGY ACCOUNT</t>
  </si>
  <si>
    <t xml:space="preserve">  Report below the information called for concerning the disposition of electric energy generated, purchased, exchanged</t>
  </si>
  <si>
    <t xml:space="preserve">  and wheeled during the year.</t>
  </si>
  <si>
    <t>SOURCES OF ENERGY</t>
  </si>
  <si>
    <t>DISPOSITION OF ENERGY</t>
  </si>
  <si>
    <t>Generation (Excluding Station Use):</t>
  </si>
  <si>
    <t>Sales to Ultimate Consumers</t>
  </si>
  <si>
    <t xml:space="preserve">    Steam</t>
  </si>
  <si>
    <t>(Including Interdepartmental Sales)</t>
  </si>
  <si>
    <t xml:space="preserve">    Nuclear</t>
  </si>
  <si>
    <t>Requirements Sales for Resale</t>
  </si>
  <si>
    <t xml:space="preserve">    Hydro - Conventional</t>
  </si>
  <si>
    <t>(See Instruction 4, page 311.)</t>
  </si>
  <si>
    <t xml:space="preserve">    Hydro - Pumped Storage</t>
  </si>
  <si>
    <t>Non-Requirements Sales for Resale</t>
  </si>
  <si>
    <t xml:space="preserve">      Less Energy for Pumping</t>
  </si>
  <si>
    <t>Energy Furnished Without Charge</t>
  </si>
  <si>
    <t xml:space="preserve">         Net Generation (Enter Total</t>
  </si>
  <si>
    <t>Energy Used by the Company (Electric</t>
  </si>
  <si>
    <t xml:space="preserve">         of lines 3 through 8)</t>
  </si>
  <si>
    <t>Department Only, Excluding Station Use)</t>
  </si>
  <si>
    <t>Purchases</t>
  </si>
  <si>
    <t>Total Energy Losses</t>
  </si>
  <si>
    <t>TOTAL (Enter Total of Lines 22</t>
  </si>
  <si>
    <t xml:space="preserve">    Delivered</t>
  </si>
  <si>
    <t xml:space="preserve">      Net Exchanges (Line 12 minus line 13)</t>
  </si>
  <si>
    <t>Transmission for Other (Wheeling)</t>
  </si>
  <si>
    <t xml:space="preserve">      Net Transmission for Other</t>
  </si>
  <si>
    <t xml:space="preserve">         (Line 16 minus line 17)</t>
  </si>
  <si>
    <t>Transmission by Other Losses</t>
  </si>
  <si>
    <t>TOTAL (Enter Total of lines 9,</t>
  </si>
  <si>
    <t>10, 14, 18 and 19)</t>
  </si>
  <si>
    <t>MONTHLY PEAKS AND OUTPUT</t>
  </si>
  <si>
    <t xml:space="preserve">  1. If the respondent has two or more power systems which are</t>
  </si>
  <si>
    <t>sales so that the total of line 41 exceeds the amount on line 24</t>
  </si>
  <si>
    <t xml:space="preserve">  not physically integrated, furnish the required information for</t>
  </si>
  <si>
    <t>by the amount of losses incurred (or estimated) in making</t>
  </si>
  <si>
    <t xml:space="preserve">  each non-integrated system.</t>
  </si>
  <si>
    <t>the Non-Requirements Sales for Resale.</t>
  </si>
  <si>
    <t xml:space="preserve">  2. Report in column (b) the system's energy output for each</t>
  </si>
  <si>
    <t>4. Report in column (d) the system's monthly maximum megawatt</t>
  </si>
  <si>
    <t xml:space="preserve">  month such that the total on line 41 matches the total on line 20.</t>
  </si>
  <si>
    <t>load (60-minute integration) associated with the net energy for</t>
  </si>
  <si>
    <t>(Less) (922) Administrative Expenses Transferred-Credit</t>
  </si>
  <si>
    <t xml:space="preserve">  TOTAL Operation (Enter Total of lines 44 thru 49)</t>
  </si>
  <si>
    <t>Next Page is 326</t>
  </si>
  <si>
    <t>Page 322</t>
  </si>
  <si>
    <t>Page 323</t>
  </si>
  <si>
    <t>Page 320</t>
  </si>
  <si>
    <t>PURCHASED POWER (Account 555)</t>
  </si>
  <si>
    <t>PURCHASED POWER (Account 555) (Continued)</t>
  </si>
  <si>
    <t>(INCLUDING POWER EXCHANGES)</t>
  </si>
  <si>
    <t>(Including power exchanges)</t>
  </si>
  <si>
    <t>Report all power purchases made during the year.  Also report exchanges of electricity (i.e., transactions involving a</t>
  </si>
  <si>
    <t>balancing of debits and credits for energy, capacity, etc.) and any settlements for imbalanced exchanges.</t>
  </si>
  <si>
    <t>designated units of less than one year.  Describe the nature of the service in a footnote for each adjustment.</t>
  </si>
  <si>
    <t xml:space="preserve">Enter the name of the seller or other party in an exchange transaction in column (a).  Do not abbreviate or truncate </t>
  </si>
  <si>
    <t>AD - for out-of-period adjustment.  Use this code for any accounting adjustment or "true-ups" for service</t>
  </si>
  <si>
    <t>the name or use acronyms.  Explain in a footnote any ownership interest or affiliation the respondent has with the</t>
  </si>
  <si>
    <t>provided in prior reporting years.  Provide an explanation in a footnote for each adjustment.</t>
  </si>
  <si>
    <t>seller.</t>
  </si>
  <si>
    <t>4.</t>
  </si>
  <si>
    <t xml:space="preserve">In column (b), enter a Statistical Classification Code based on the original contractual terms and conditions  of the </t>
  </si>
  <si>
    <t xml:space="preserve">include an appropriate designation for the contract.  On separate lines, list all FERC rate schedules, tariffs </t>
  </si>
  <si>
    <t>or contract designations under which service, as identified in column (b), is provided.</t>
  </si>
  <si>
    <t>RQ - for requirements service. Requirements service is service which the supplier plans to provide on an ongoing</t>
  </si>
  <si>
    <t>5.</t>
  </si>
  <si>
    <t>For requirements RQ purchases and any type of services involving demand charges imposed on a monthly</t>
  </si>
  <si>
    <t xml:space="preserve">    TOTAL Gas (Enter Total of lines 10 thru 14)</t>
  </si>
  <si>
    <t xml:space="preserve">  Other (Specify)</t>
  </si>
  <si>
    <t xml:space="preserve">    TOTAL (Account 281)(Total of 8, 15 and 16)</t>
  </si>
  <si>
    <t>Classification of TOTAL</t>
  </si>
  <si>
    <t xml:space="preserve">  Federal Income Tax</t>
  </si>
  <si>
    <t xml:space="preserve">  State Income Tax</t>
  </si>
  <si>
    <t xml:space="preserve">  Local Income Tax</t>
  </si>
  <si>
    <t>NOTES</t>
  </si>
  <si>
    <t>NOTES (Continued)</t>
  </si>
  <si>
    <t xml:space="preserve">   </t>
  </si>
  <si>
    <t>FERC FORM NO.1  (ED 12-96)</t>
  </si>
  <si>
    <t>Page 272</t>
  </si>
  <si>
    <t>Page 273</t>
  </si>
  <si>
    <t>Page 272-A</t>
  </si>
  <si>
    <t>Page 273-A</t>
  </si>
  <si>
    <t xml:space="preserve">Date of Report </t>
  </si>
  <si>
    <t>ACCUMULATED DEFERRED INCOME TAXES - OTHER PROPERTY (Account 282)</t>
  </si>
  <si>
    <t>ACCUMULATED DEFERRED INCOME TAXES - OTHER PROPERTY (Account 282) (Continued)</t>
  </si>
  <si>
    <t>Report the information called for below concerning the respondent's accounting for deferred income taxes relating to</t>
  </si>
  <si>
    <t>3.  Use separate pages as required.</t>
  </si>
  <si>
    <t>property not subject to accelerated amortization.</t>
  </si>
  <si>
    <t>-Total Fuel and PP</t>
  </si>
  <si>
    <t>-Wages and Benefits</t>
  </si>
  <si>
    <t>-Other Gains</t>
  </si>
  <si>
    <t>+Other Losses</t>
  </si>
  <si>
    <t xml:space="preserve">     Other Expenses</t>
  </si>
  <si>
    <t>Depreciation and Amortization</t>
  </si>
  <si>
    <t>Depreciation Exp</t>
  </si>
  <si>
    <t>Amort &amp; Depl of Utility Plant</t>
  </si>
  <si>
    <t>Amort of Other Utility Plant</t>
  </si>
  <si>
    <t>Amort of Property Losses</t>
  </si>
  <si>
    <t>Amort of Conversion Expenses</t>
  </si>
  <si>
    <t xml:space="preserve">     Total Depre and Amort</t>
  </si>
  <si>
    <t>Fuel and PP related to Sales for Resale (Not Used)</t>
  </si>
  <si>
    <t>Total Fuel and PP</t>
  </si>
  <si>
    <t>divided by Total MWHs</t>
  </si>
  <si>
    <t xml:space="preserve">     Fuel Cost per KWH</t>
  </si>
  <si>
    <t>Accounts Receivable from Assoc. Cos.</t>
  </si>
  <si>
    <t>Materials and Supplies</t>
  </si>
  <si>
    <t>Gas Stored Underground - Current</t>
  </si>
  <si>
    <t>Liquefied Natural Gas in Storage</t>
  </si>
  <si>
    <t>Prepayments</t>
  </si>
  <si>
    <t>Interest and Dividends Receivable</t>
  </si>
  <si>
    <t>Rents Receivable</t>
  </si>
  <si>
    <t>Accrued Utility Revenue</t>
  </si>
  <si>
    <t>Misc. Current and Accrued Assets</t>
  </si>
  <si>
    <t xml:space="preserve">   Total Current and Accrued Assets</t>
  </si>
  <si>
    <t>Unamort. Debt Expense</t>
  </si>
  <si>
    <t>Prelim. Survey and Investigation Charges</t>
  </si>
  <si>
    <t>Temporary Facilities</t>
  </si>
  <si>
    <t>Deferred Losses from Disp. of  Utility Plant</t>
  </si>
  <si>
    <t>Research and Development</t>
  </si>
  <si>
    <t>Accumulated Deferred Income Taxes</t>
  </si>
  <si>
    <t xml:space="preserve">          Total Deferred Debits</t>
  </si>
  <si>
    <t xml:space="preserve">     Total Assets and Other Debits</t>
  </si>
  <si>
    <t>LIABILITIES AND OTHER CREDITS</t>
  </si>
  <si>
    <t>Common Stock Issued</t>
  </si>
  <si>
    <t>Pg 112, L 2 (d)</t>
  </si>
  <si>
    <t>Preferred Stock Issued</t>
  </si>
  <si>
    <t>Pg 112, L 3 (d)</t>
  </si>
  <si>
    <t>Capital Stock Subscribed</t>
  </si>
  <si>
    <t>Pg 112, L 4 (d)</t>
  </si>
  <si>
    <t>Stock Liability for Conversion</t>
  </si>
  <si>
    <t>Pg 112, L 5 (d)</t>
  </si>
  <si>
    <t>Premium on Capital Stock</t>
  </si>
  <si>
    <t>Pg 112, L 6 (d)</t>
  </si>
  <si>
    <t>Other Paid-in Capital</t>
  </si>
  <si>
    <t>Pg 112, L 7 (d)</t>
  </si>
  <si>
    <t>Installments Received on Capital Stock</t>
  </si>
  <si>
    <t>Pg 112, L 8 (d)</t>
  </si>
  <si>
    <t>Next Page is 227</t>
  </si>
  <si>
    <t>Page 224</t>
  </si>
  <si>
    <t>Page 225</t>
  </si>
  <si>
    <t>Page 224-A</t>
  </si>
  <si>
    <t>Page 225-A</t>
  </si>
  <si>
    <t>MATERIALS AND SUPPLIES</t>
  </si>
  <si>
    <t>Expenditures, Outstanding at the end of the year.</t>
  </si>
  <si>
    <t xml:space="preserve">  Uniform System of Accounts.)</t>
  </si>
  <si>
    <t xml:space="preserve">               (4) Distribution</t>
  </si>
  <si>
    <t xml:space="preserve">  describing the specific area of R, D &amp; D (such as safety,</t>
  </si>
  <si>
    <t>6.  If costs have not been segregated for R, D &amp; D activities</t>
  </si>
  <si>
    <t xml:space="preserve">  2.  Indicate in column (a) the applicable classification, as shown</t>
  </si>
  <si>
    <t xml:space="preserve">  corrosion control, pollution, automation, measurement,</t>
  </si>
  <si>
    <t>or projects, submit estimates for columns (c), (d), and (f) with</t>
  </si>
  <si>
    <t xml:space="preserve">  below.  Classifications:</t>
  </si>
  <si>
    <t xml:space="preserve">  insulation, type of appliance, etc.).  Group items under</t>
  </si>
  <si>
    <t>such amounts identified by "Est."</t>
  </si>
  <si>
    <t xml:space="preserve">          A.  Electric and Gas R, D &amp; D Performed Internally</t>
  </si>
  <si>
    <t xml:space="preserve">  $5,000 by classifications and indicate the number of</t>
  </si>
  <si>
    <t>7.  Report separately research and related testing</t>
  </si>
  <si>
    <t xml:space="preserve">                (1)  Generation</t>
  </si>
  <si>
    <t xml:space="preserve">  items grouped.  Under Other, (A.(6) and B.(4)) classify</t>
  </si>
  <si>
    <t>facilities operated by the respondent.</t>
  </si>
  <si>
    <t xml:space="preserve">                    a.  Hydroelectric</t>
  </si>
  <si>
    <t xml:space="preserve">          B.  Electric and Gas R, D &amp; D Performed Externally</t>
  </si>
  <si>
    <t xml:space="preserve">  items by type of R, D &amp; D activity.</t>
  </si>
  <si>
    <t xml:space="preserve">                         i.  Recreation, fish, and wildlife</t>
  </si>
  <si>
    <t xml:space="preserve">               (1) Research Support to the Electrical Research</t>
  </si>
  <si>
    <t xml:space="preserve">                        ii.  Other hydroelectric</t>
  </si>
  <si>
    <t xml:space="preserve">                   Council or the Electric Power Research Institute</t>
  </si>
  <si>
    <t>Costs Incurred Internally</t>
  </si>
  <si>
    <t>Costs Incurred Externally</t>
  </si>
  <si>
    <t>AMOUNTS CHARGED IN CURRENT YEAR</t>
  </si>
  <si>
    <t>Unamortized</t>
  </si>
  <si>
    <t>Accumulation</t>
  </si>
  <si>
    <t>FERC FORM NO. 1 (ED. 12-87)</t>
  </si>
  <si>
    <t>Page 352</t>
  </si>
  <si>
    <t>Page 353</t>
  </si>
  <si>
    <t>(908) Customer Assistance Expenses</t>
  </si>
  <si>
    <t>2. Total Regular Full-Time Employees</t>
  </si>
  <si>
    <t>(528) Maintenance Supervision and Engineering</t>
  </si>
  <si>
    <t>(563)</t>
  </si>
  <si>
    <t>Overhead Lines Expenses</t>
  </si>
  <si>
    <t>(909) Information and Instructional Expenses</t>
  </si>
  <si>
    <t>3. Total Part-Time and Temporary Employees</t>
  </si>
  <si>
    <t>(529) Maintenance of Structures</t>
  </si>
  <si>
    <t>(564)</t>
  </si>
  <si>
    <t>Underground Lines Expenses</t>
  </si>
  <si>
    <t>(910) Miscellaneous Customer Service and Information Expenses</t>
  </si>
  <si>
    <t>4. Total Employees</t>
  </si>
  <si>
    <t>(530) Maintenance of Reactor Plant Equipment</t>
  </si>
  <si>
    <t>(565)</t>
  </si>
  <si>
    <t>amounts reported should be supported by information set forth in, or as part of the books of account.</t>
  </si>
  <si>
    <t>Every inquiry must be definitely answered.  If "none" or "not applicable" states the fact, such an answer</t>
  </si>
  <si>
    <t>may be used.  The annual report should be complete in itself.  Reference to reports of previous years or to</t>
  </si>
  <si>
    <t>any paper or document should not be made in lieu of required entries except as specifically outlined.</t>
  </si>
  <si>
    <t>Upon filing, the report may, if desired, be permanently bound.  If it is so bound, the  requirement for page by</t>
  </si>
  <si>
    <t xml:space="preserve">page identification of the reporting company set forth in paragraph 9 below, may be disregarded.  Extra </t>
  </si>
  <si>
    <t>If the utility conducts operations both within and without the State of New York, data should be reported so</t>
  </si>
  <si>
    <t xml:space="preserve">that there will be shown the quantities of commodities sold within this State, and (separately by accounts) </t>
  </si>
  <si>
    <t xml:space="preserve">the operating revenues from sources within this State, the operating revenue deductions applicable </t>
  </si>
  <si>
    <t>thereto and the plant investment as of the end of the year within this State.</t>
  </si>
  <si>
    <t>All entries shall be made in black or dark blue except those of a contrary or opposite nature, which</t>
  </si>
  <si>
    <t xml:space="preserve">  the respondent's cost for the year and cost chargeable to others.</t>
  </si>
  <si>
    <t xml:space="preserve">                    a. Overhead</t>
  </si>
  <si>
    <t xml:space="preserve">  internally and in column (d) those items performed</t>
  </si>
  <si>
    <t>in Account 188, Research, Development, and Demonstration</t>
  </si>
  <si>
    <t xml:space="preserve">  (See definition of research, development, and demonstration in</t>
  </si>
  <si>
    <t xml:space="preserve">                    b. Underground</t>
  </si>
  <si>
    <t xml:space="preserve">  1.  Report below the particulars (details) called for concerning  common and preferred stock at end of year, distinguishing  separate series of </t>
  </si>
  <si>
    <t xml:space="preserve">       any general class. Show separate totals for common and preferred stock.  If information to meet the stock exchange reporting requirement </t>
  </si>
  <si>
    <t xml:space="preserve">       be reported in column (a) provided the fiscal years for both the 10-K report and this report are compatible.</t>
  </si>
  <si>
    <t xml:space="preserve">       outlined in column (a) is available from the SEC 10-K Report Form filing, a specific reference to report form (i.e. year and company title) may</t>
  </si>
  <si>
    <t xml:space="preserve">      or noncumulative.</t>
  </si>
  <si>
    <t xml:space="preserve">     Give particulars (details) in column (a) of any nominally issued capital stock, reacquired stock, or stock in sinking and other funds </t>
  </si>
  <si>
    <t xml:space="preserve">     which is pledged, stating name of pledgee and purposes of pledge.</t>
  </si>
  <si>
    <t>RESEARCH, DEVELOPMENT, AND DEMONSTRATION ACTIVITIES</t>
  </si>
  <si>
    <t>Page 352-A</t>
  </si>
  <si>
    <t>Page 353-A</t>
  </si>
  <si>
    <t>Page 352-B</t>
  </si>
  <si>
    <t>Page 353-B</t>
  </si>
  <si>
    <t>DISTRIBUTION OF SALARIES AND WAGES</t>
  </si>
  <si>
    <t xml:space="preserve">  Report below the distribution of total salaries and wages</t>
  </si>
  <si>
    <t>TOTAL Other Property and Investments (Total of lines 14-17, 19-23)</t>
  </si>
  <si>
    <t>Long-Term, Portion of Derivative Assets (175)</t>
  </si>
  <si>
    <t>Long-Term, Portion of Derivative Assets - Hedges (176)</t>
  </si>
  <si>
    <t>Derivative Instrument Assets (175)</t>
  </si>
  <si>
    <t>(Less) Long-Term Portion of Derivative Instrument Assets (175)</t>
  </si>
  <si>
    <t>Derivative Instrument Assets - Hedges (176)</t>
  </si>
  <si>
    <t>(Less) Long-Term Portion of Derivative Instrument Assets - Hedges (176)</t>
  </si>
  <si>
    <t xml:space="preserve">     TOTAL Assets and Other Debits (Enter Total of lines 10, 11, 12, 24,</t>
  </si>
  <si>
    <t xml:space="preserve">   73</t>
  </si>
  <si>
    <t xml:space="preserve">   74</t>
  </si>
  <si>
    <t xml:space="preserve">   75</t>
  </si>
  <si>
    <t>58, and 74)</t>
  </si>
  <si>
    <t>Accumulated Other Comprehensive Income (219)</t>
  </si>
  <si>
    <t>122(a)(b)</t>
  </si>
  <si>
    <t>Long-Term Portion of Derivative Instrument Liabilities</t>
  </si>
  <si>
    <t>Long-Term Portion of Derivative Instrument Liabilities - Hedges</t>
  </si>
  <si>
    <t>Asset Retirement Obligations (230)</t>
  </si>
  <si>
    <t>TOTAL Current and Accrued Assets (Enter Total of lines 26 thru 57)</t>
  </si>
  <si>
    <t>Derivative Instrument Liabilities (244)</t>
  </si>
  <si>
    <t>(Less) Long-Term Portion of Derivative Instrument Liabilities</t>
  </si>
  <si>
    <t>Derivative Instrument Liabilities - Hedges (245)</t>
  </si>
  <si>
    <t>(Less) Long-Term Portion of Derivative Instrument Liabilities - Hedges</t>
  </si>
  <si>
    <t xml:space="preserve">   76</t>
  </si>
  <si>
    <t>53 and 62)</t>
  </si>
  <si>
    <t xml:space="preserve">     TOTAL Liabilities and Other Credits (Enter Total of lines 15, 23, 34, </t>
  </si>
  <si>
    <t>Insert</t>
  </si>
  <si>
    <t xml:space="preserve">       Accretion Expense (411.10)</t>
  </si>
  <si>
    <t>3.  For Account 116, Utility Plant Adjustments, explain the origin of such amount, debits and credits during the year, and plan of disposition contemplated, giving reference to Commission orders or other authorizations respecting classification of amounts as plant adjustments and requirements as to disposition thereof.</t>
  </si>
  <si>
    <t>STATEMENTS OF ACCUMULATED COMPREHENSIVE INCOME, COMPREHENSIVE INCOME, AND HEDGING ACTIVITIES</t>
  </si>
  <si>
    <t>1. Report in columns (b), (c), (d) and (e) the amounts of accumulated other comprehensive income items, on a net-of-tax basis, where appropriate.</t>
  </si>
  <si>
    <t>2. Report in columns (f) and (g) the amounts of other categories of other cash flow hedges.</t>
  </si>
  <si>
    <t>3. For each category of hedges that have been accounted for as "fair value hedges", report the accounts affected and the related amounts in a footnote.</t>
  </si>
  <si>
    <t>4. Report data on a year-to-date-basis.</t>
  </si>
  <si>
    <t>Other Cash Flow</t>
  </si>
  <si>
    <t>Totals for each</t>
  </si>
  <si>
    <t>Unrealized Gains and</t>
  </si>
  <si>
    <t>Minimum Pension</t>
  </si>
  <si>
    <t>Foreign Currency</t>
  </si>
  <si>
    <t>Hedges</t>
  </si>
  <si>
    <t>category of items</t>
  </si>
  <si>
    <t>Forward from</t>
  </si>
  <si>
    <t>Comprehensive</t>
  </si>
  <si>
    <t>Liability adjustment</t>
  </si>
  <si>
    <t>Interest Rate Swaps</t>
  </si>
  <si>
    <t>[Specify]</t>
  </si>
  <si>
    <t xml:space="preserve">recorded in </t>
  </si>
  <si>
    <t>Income</t>
  </si>
  <si>
    <t>for-Sale Securities</t>
  </si>
  <si>
    <t>(net amount)</t>
  </si>
  <si>
    <t>Account 219</t>
  </si>
  <si>
    <t>Page 122a</t>
  </si>
  <si>
    <t>Page 122b</t>
  </si>
  <si>
    <t>5. Enclose in parentheses credit adjustments of plant accounts to indicate the negative effect of such accounts.</t>
  </si>
  <si>
    <t>6.  Classify Account 106 according to prescribed accounts, on an estimated basis if necessary, and include the entries in column (c).</t>
  </si>
  <si>
    <t xml:space="preserve">7. Show in column (f) reclassifications or transfers within utility plant accounts.  Include also in column (f) the additions or reductions of </t>
  </si>
  <si>
    <t>8.  For Account 399, state the nature and use of plant included in this account and if substantial in amount submit a supplementary</t>
  </si>
  <si>
    <t>9.  For each amount comprising the reported balance and changes in Account 102, state the property purchased or sold, name of vendor</t>
  </si>
  <si>
    <t>(317) Asset Retirement costs for Steam Production</t>
  </si>
  <si>
    <t>(326) Asset Retirement Costs for Nuclear Production</t>
  </si>
  <si>
    <t>(337) Asset Retirement Costs for Hydraulic Production</t>
  </si>
  <si>
    <t>(347) Asset Retirement costs for Other Production</t>
  </si>
  <si>
    <t>(359.1) Asset Retirement Costs for Transmission Plant</t>
  </si>
  <si>
    <t>(374) Asset Retirement Cost for Distribution Plant</t>
  </si>
  <si>
    <t xml:space="preserve">          6. GENERAL PLANT</t>
  </si>
  <si>
    <t xml:space="preserve">          5. REGIONAL TRANSMISSION AND MARKET OPERATION PLANT</t>
  </si>
  <si>
    <t>(380) Land and Land Rights</t>
  </si>
  <si>
    <t>(381) Structures and Improvements</t>
  </si>
  <si>
    <t>(382) Computer Hardware</t>
  </si>
  <si>
    <t>(383) Computer Software</t>
  </si>
  <si>
    <t>(384) Communication Equipment</t>
  </si>
  <si>
    <t>(380)</t>
  </si>
  <si>
    <t>(374)</t>
  </si>
  <si>
    <t>(381)</t>
  </si>
  <si>
    <t>(382)</t>
  </si>
  <si>
    <t>(383)</t>
  </si>
  <si>
    <t>(384)</t>
  </si>
  <si>
    <t>(385)</t>
  </si>
  <si>
    <t>(386)</t>
  </si>
  <si>
    <t>(359.1)</t>
  </si>
  <si>
    <t>(399.1) Asset Retirement Costs for General Plant</t>
  </si>
  <si>
    <t xml:space="preserve">      additions and reductions in column (e) adjustments</t>
  </si>
  <si>
    <t>4.  For Revisions to the amount of initial asset retirement costs capitalized, included by primary plant account, increases in column (c)</t>
  </si>
  <si>
    <t>Book Cost or Asset Retirement Costs Retired</t>
  </si>
  <si>
    <t>Regional Transmission and Market Operations</t>
  </si>
  <si>
    <t>Transmission Service and Generation Interconnection Study Costs</t>
  </si>
  <si>
    <t>1. Report the particulars (details) called for concerning the costs incurred and the reimbursements received for performing transmission service and</t>
  </si>
  <si>
    <t>generator interconnection studies.</t>
  </si>
  <si>
    <t>2. List each study separately.</t>
  </si>
  <si>
    <t>3. In column (a) provide the name of the study.</t>
  </si>
  <si>
    <t>4. In column (b) report the cost incurred to perform the study at the end of period.</t>
  </si>
  <si>
    <t>5. In column (c) report the account charged with the cost of the study.</t>
  </si>
  <si>
    <t>6. In column (d) report the amounts received for reimbursement of the study costs at end of period.</t>
  </si>
  <si>
    <t>7. In column (e) report the account credited with the reimbursement received for performing the study.</t>
  </si>
  <si>
    <t>Reimbursements</t>
  </si>
  <si>
    <t>Costs Incurred During</t>
  </si>
  <si>
    <t>Received During</t>
  </si>
  <si>
    <t>Account Credited</t>
  </si>
  <si>
    <t>Period</t>
  </si>
  <si>
    <t>Account Charged</t>
  </si>
  <si>
    <t>the Period</t>
  </si>
  <si>
    <t>With Reimbursement</t>
  </si>
  <si>
    <t>Transmission Studies</t>
  </si>
  <si>
    <t>Generation Studies</t>
  </si>
  <si>
    <t>Page 231</t>
  </si>
  <si>
    <t>Balance at Beginning</t>
  </si>
  <si>
    <t>of Current</t>
  </si>
  <si>
    <t>(456.1) Revenues from Transmission of Electricity of Others</t>
  </si>
  <si>
    <t>(457.1) Regional Control Services Revenues</t>
  </si>
  <si>
    <t>(457.2) Miscellaneous Revenues</t>
  </si>
  <si>
    <t xml:space="preserve">1. The following instructions generally apply to the annual version of </t>
  </si>
  <si>
    <t xml:space="preserve">these pages. Do not report quarterly data in columns (c), (e), (f) and (g). </t>
  </si>
  <si>
    <t>451, 456, and 457.2</t>
  </si>
  <si>
    <t>according to the basis of classification (Small or Commercial, and Large</t>
  </si>
  <si>
    <t>or Industrial) regularly used by the respondent if such basis of</t>
  </si>
  <si>
    <t>classification is not generally greater than 1000 Kw of demand.  (See</t>
  </si>
  <si>
    <t>Account 442 of the Uniform System of Accounts.  Explain basis of</t>
  </si>
  <si>
    <t>5.  Disclose amounts of $250,000 or greater in a footnote for accounts</t>
  </si>
  <si>
    <t>6.  Commercial and Industrial Sales, Account 442, may be classified</t>
  </si>
  <si>
    <t>7.  See pages 108-109, Important Changes During Year, for</t>
  </si>
  <si>
    <t>9.  Include unmetered sales.  Provide details of such sales</t>
  </si>
  <si>
    <t>REGIONAL TRANSMISSION SERVICES REVENUES (Account 457.1)</t>
  </si>
  <si>
    <t>pursuant to a Commission approved tariff. All amounts separately billed must be detailed below.</t>
  </si>
  <si>
    <t>Description of Services</t>
  </si>
  <si>
    <t>Balance at End of</t>
  </si>
  <si>
    <t>Quarter 1</t>
  </si>
  <si>
    <t>Quarter 2</t>
  </si>
  <si>
    <t>Quarter 3</t>
  </si>
  <si>
    <t>Quarter 4</t>
  </si>
  <si>
    <t>Page 302</t>
  </si>
  <si>
    <t>(561.1)</t>
  </si>
  <si>
    <t>(561.2)</t>
  </si>
  <si>
    <t>(561.3)</t>
  </si>
  <si>
    <t>(561.4)</t>
  </si>
  <si>
    <t>(561.5)</t>
  </si>
  <si>
    <t>(561.6)</t>
  </si>
  <si>
    <t>(561.7)</t>
  </si>
  <si>
    <t>(561.8)</t>
  </si>
  <si>
    <t xml:space="preserve">(569.1) </t>
  </si>
  <si>
    <t xml:space="preserve">(569.2) </t>
  </si>
  <si>
    <t xml:space="preserve">(569.3) </t>
  </si>
  <si>
    <t xml:space="preserve">(569.4) </t>
  </si>
  <si>
    <t>Load Dispatch - Reliability</t>
  </si>
  <si>
    <t>Load Dispatch - Monitor and Operate Transmission System</t>
  </si>
  <si>
    <t>Load Dispatch - Transmission Service and Scheduling</t>
  </si>
  <si>
    <t>Scheduling, System Control and Dispatch Services</t>
  </si>
  <si>
    <t>Reliability, Planning and Standards Development</t>
  </si>
  <si>
    <t>Generation Interconnection Studies</t>
  </si>
  <si>
    <t>Reliability, Planning and Standards Development Services</t>
  </si>
  <si>
    <t>Maintenance of Computer Hardware</t>
  </si>
  <si>
    <t>Maintenance of Computer Software</t>
  </si>
  <si>
    <t>Maintenance of Communication Equipment</t>
  </si>
  <si>
    <t>Maintenance of Miscellaneous Regional Transmission Plant</t>
  </si>
  <si>
    <t>(580) Operation Supervision and Engineering</t>
  </si>
  <si>
    <t>4. DISTRIBUTION EXPENSES</t>
  </si>
  <si>
    <t>5. CUSTOMER ACCOUNTS EXPENSES</t>
  </si>
  <si>
    <t>6. CUSTOMER SERVICE AND INFORMATIONAL EXPENSES</t>
  </si>
  <si>
    <t>7. SALES EXPENSES</t>
  </si>
  <si>
    <t xml:space="preserve">   8. ADMINISTRATIVE AND GENERAL EXPENSES (Continued)</t>
  </si>
  <si>
    <t>3. REGIONAL MARKET EXPENSES</t>
  </si>
  <si>
    <t>(575.1) Operation Supervision</t>
  </si>
  <si>
    <t>(575.2) Day Ahead and Real Time Market Facilitation</t>
  </si>
  <si>
    <t>(575.3) Transmission Rights Market Facilitation</t>
  </si>
  <si>
    <t>(575.4) Capacity Market Facilitation</t>
  </si>
  <si>
    <t>(575.5) Ancillary Services Market Facilitation</t>
  </si>
  <si>
    <t>(575.6) Market Monitoring and Compliance</t>
  </si>
  <si>
    <t>(575.7) Market Facilitation, Monitoring and Compliance Services</t>
  </si>
  <si>
    <t>(575.8) Rents</t>
  </si>
  <si>
    <t>(576.1) Maintenance of Structures and Improvements</t>
  </si>
  <si>
    <t>(576.2) Maintenance of Computer Hardware</t>
  </si>
  <si>
    <t>(576.3) Maintenance of Computer Software</t>
  </si>
  <si>
    <t>(576.4) Maintenance of Communication Equipment</t>
  </si>
  <si>
    <t>(576.5) Maintenance of Miscellaneous Market Operation Plant</t>
  </si>
  <si>
    <t>FNS - Firm Network Transmission Service for Self. "Firm" means service that can not be interrupted for economic reasons</t>
  </si>
  <si>
    <t>and is intended to remain reliable even under adverse conditions. "Network Service" is Network Transmission Service as</t>
  </si>
  <si>
    <t>described in Order No. 888 and the Open Access Transmission Tariff. "Self" means the respondent.</t>
  </si>
  <si>
    <t>FNO - Firm Network Service for Others. "Firm" means that service cannot be interrupted for economic reasons and is</t>
  </si>
  <si>
    <t>intended to remain reliable even under adverse conditions. "Network Service" is Network Transmission Service as</t>
  </si>
  <si>
    <t>described in Order No. 888 and the Open Access Transmission Tariff.</t>
  </si>
  <si>
    <t>LFP - for Long-Term Firm Point-to-Point Transmission Reservations. "Long-Term" means one year or longer and” firm"</t>
  </si>
  <si>
    <t>means that service cannot be interrupted for economic reasons and is intended to remain reliable even under adverse</t>
  </si>
  <si>
    <t>conditions. "Point-to-Point Transmission Reservations" are described in Order No. 888 and the Open Access</t>
  </si>
  <si>
    <t>Transmission Tariff. For all transactions identified as LFP, provide in a footnote the termination date of the contract</t>
  </si>
  <si>
    <t>defined as the earliest date either buyer or seller can unilaterally cancel the contract.</t>
  </si>
  <si>
    <t>OLF - Other Long-Term Firm Transmission Service. Report service provided under contracts which do not conform to the</t>
  </si>
  <si>
    <t>terms of the Open Access Transmission Tariff. "Long-Term" means one year or longer and “firm” means that service</t>
  </si>
  <si>
    <t>cannot be interrupted for economic reasons and is intended to remain reliable even under adverse conditions. For all</t>
  </si>
  <si>
    <t>transactions identified as OLF, provide in a footnote the termination date of the contract defined as the earliest date either</t>
  </si>
  <si>
    <t>SFP - Short-Term Firm Point-to-Point Transmission Reservations. Use this classification for all firm point-to-point</t>
  </si>
  <si>
    <t>transmission reservations, where the duration of each period of reservation is less than one-year.</t>
  </si>
  <si>
    <t>NF - Non-Firm Transmission Service, where firm means that service cannot be interrupted for economic reasons and is</t>
  </si>
  <si>
    <t>intended to remain reliable even under adverse conditions.</t>
  </si>
  <si>
    <t>TRANSMISSION OF ELECTRICITY BY ISO/RTOs</t>
  </si>
  <si>
    <t>1. Report in Column (a) the Transmission Owner receiving revenue for the transmission of electricity by the ISO/RTO.</t>
  </si>
  <si>
    <t>2. Use a separate line of data for each distinct type of transmission service involving the entities listed in Column (a).</t>
  </si>
  <si>
    <t>3. In Column (b) enter a Statistical Classification code based on the original contractual terms and conditions of the service as follows: FNO - Firm Network Service</t>
  </si>
  <si>
    <t>for Others, FNS - Firm Network Transmission Service for Self, LFP - Long-Term Firm Point-to-Point Transmission Service, OLF - Other Long-Term Firm</t>
  </si>
  <si>
    <t>Transmission Service, SFP - Short-Term Firm Point-to-Point Transmission Reservation, NF - Non-Firm Transmission Service, OS - Other Transmission Service</t>
  </si>
  <si>
    <t xml:space="preserve">and AD - Out of Period Adjustments. Use this code for any accounting adjustments or "true-ups" for service provided in prior reporting periods. Provide an </t>
  </si>
  <si>
    <t>explanation in a footnote for each adjustment. See General Instruction for definitions of codes.</t>
  </si>
  <si>
    <t>4. In column (C) identify the FERC Rate Schedule or tariff Number, on separate lines, list all FERC rate schedules or contract  designations under which service,</t>
  </si>
  <si>
    <t>as identified in column (b) was provided.</t>
  </si>
  <si>
    <t>5. In column (d) report the revenue amounts as shown on bills or vouchers.</t>
  </si>
  <si>
    <t>6. Report in column 9e) the total revenues distributed to the entity listed in column (a).</t>
  </si>
  <si>
    <t>Payment Received by</t>
  </si>
  <si>
    <t>FERC Rate Schedule</t>
  </si>
  <si>
    <t>Total Revenue by Rate</t>
  </si>
  <si>
    <t>Total Revenue</t>
  </si>
  <si>
    <t>(Transmission Owner Name)</t>
  </si>
  <si>
    <t>or Tariff Number</t>
  </si>
  <si>
    <t>Schedule or Tariff</t>
  </si>
  <si>
    <t>Page 331</t>
  </si>
  <si>
    <t>Report in columns (c) and (d) the total megawatthours received and delivered by the provider of the transmission service.</t>
  </si>
  <si>
    <t>In columns (e) through (h), report expenses as shown on bills or vouchers rendered to the respondent.  In column (e), provide demand</t>
  </si>
  <si>
    <t>charges.  In column (f), provide energy charges related to the amount of energy transferred.  In column (g), provide the total of all other</t>
  </si>
  <si>
    <t>of the amount shown in column (g).  Report in column (h) the total charge shown on bills rendered to the respondent.  If no monetary</t>
  </si>
  <si>
    <t>settlement was made, enter zero ("0") in column (h).  Provide a footnote explaining the nature of the nonmonetary settlement, including</t>
  </si>
  <si>
    <t>In column (b) enter a Statistical Classification code based on the original contractual terms and conditions of the service as follows:</t>
  </si>
  <si>
    <t>FNS - Firm Network Transmission Service for Self, LFP - Long-Term Firm Point-to-Point Transmission Reservations. OLF - Other</t>
  </si>
  <si>
    <t>Long-Term Firm Transmission Service, SFP - Short-Term Firm Point-to- Point Transmission Reservations, NF - Non-Firm Transmission</t>
  </si>
  <si>
    <t>Service, and OS - Other Transmission Service. See General Instructions for definitions of statistical classifications.</t>
  </si>
  <si>
    <t>Electric Plant (Account 405).</t>
  </si>
  <si>
    <t>Expense for Asset</t>
  </si>
  <si>
    <t>Retirement Costs</t>
  </si>
  <si>
    <t>(Account 403.1)</t>
  </si>
  <si>
    <t>Regional Transmission and Market Operation</t>
  </si>
  <si>
    <t xml:space="preserve">               (5) Regional Transmission and Market Operation</t>
  </si>
  <si>
    <t xml:space="preserve">               (6) Environment (other than equipment)</t>
  </si>
  <si>
    <t xml:space="preserve">               (7) Other (Classify and include items in excess of</t>
  </si>
  <si>
    <t xml:space="preserve">               (8) Total Cost Incurred</t>
  </si>
  <si>
    <t xml:space="preserve">     Transmission (Enter Total of lines 4 and 14)</t>
  </si>
  <si>
    <t xml:space="preserve">     Distribution (Enter Total of lines 6 and 16)</t>
  </si>
  <si>
    <t xml:space="preserve">     Customer Accounts (Transcribe from line 7)</t>
  </si>
  <si>
    <t xml:space="preserve">     Customer Service and Informational (Transcribe from line 8)</t>
  </si>
  <si>
    <t xml:space="preserve">     Sales (Transcribe from line 9)</t>
  </si>
  <si>
    <t xml:space="preserve">     Administrative and General (Enter Total of lines 10 and 17)</t>
  </si>
  <si>
    <t xml:space="preserve">          TOTAL Oper. and Maint.  (Total of lines 20 thru 27)</t>
  </si>
  <si>
    <t>Amounts Included in ISO/RTO Settlement Statements</t>
  </si>
  <si>
    <t>1. The respondent shall report below the details called for concerning amounts it recorded in Account 555, Purchase Power, and Account 447, Sales for</t>
  </si>
  <si>
    <t>Resale, for items shown on ISO/RTO Settlement Statements. Transactions should be separately netted for each ISO/RTO administered energy market</t>
  </si>
  <si>
    <t>for purposes of determining whether an entity is a net seller or purchaser in a given hour. Net megawatt hours are to be used as the basis for determining</t>
  </si>
  <si>
    <t>whether a net purchase or sale has occurred. In each monthly reporting period, the hourly sale and purchase net amounts are to be aggregated and</t>
  </si>
  <si>
    <t>separately reported in Account 447, Sales for Resale, or Account 555, Purchased Power, respectively.</t>
  </si>
  <si>
    <t>Description of Item(s)</t>
  </si>
  <si>
    <t xml:space="preserve">  Net Purchases (Account 555)</t>
  </si>
  <si>
    <t xml:space="preserve">  Net Sales (Account 447)</t>
  </si>
  <si>
    <t>Transmission Rights</t>
  </si>
  <si>
    <t>Ancillary Services</t>
  </si>
  <si>
    <t>Other Items (list separately)</t>
  </si>
  <si>
    <t>Page 397</t>
  </si>
  <si>
    <t>Year/Period of Report</t>
  </si>
  <si>
    <t>PURCHASES AND SALES OF ANCILLARY SERVICES</t>
  </si>
  <si>
    <t>In columns for usage, report usage-related billing determinant and the unit of measure.</t>
  </si>
  <si>
    <t>(1) On line 1 columns (b), (c), (d), (e), (f) and (g) report the amount of ancillary services purchase and sol during the year.</t>
  </si>
  <si>
    <t>(2) On line 2 columns (b), (c), (d), (e), (f) and (g) report the amount of reactive supply and voltage control services purchased and sold during the year.</t>
  </si>
  <si>
    <t>(3) On line 3 columns (b), (c), (d), (e), (f) and (g) report the amount of regulations and frequency response services purchased and sold during the year.</t>
  </si>
  <si>
    <t>(4) On line 4 columns (b), (c), (d), (e), (f) and (g) report the amount of energy imbalance services purchase and sold during the year.</t>
  </si>
  <si>
    <t>(5) On line 5 and 6 columns (b), (c), (d), (e), (f) and (g) report the amount of operating reserve spinning and supplement services purchased and sold during the period.</t>
  </si>
  <si>
    <t>(6) On line 7 columns (b), (c), (d), (e), (f) and (g) report the total amount of all other types ancillary services purchased or sold during the year. Include in a footnote and specify</t>
  </si>
  <si>
    <t>the amount for each type of other ancillary service provided.</t>
  </si>
  <si>
    <t>Amount Purchase for the Year</t>
  </si>
  <si>
    <t>Amount Sold for the Year</t>
  </si>
  <si>
    <t>Usage - Related Billing Determinant</t>
  </si>
  <si>
    <t>Unit of</t>
  </si>
  <si>
    <t>Type of Ancillary Service</t>
  </si>
  <si>
    <t>Number of Units</t>
  </si>
  <si>
    <t>Measure</t>
  </si>
  <si>
    <t>Dollars</t>
  </si>
  <si>
    <t>Scheduling, System Control and Dispatch</t>
  </si>
  <si>
    <t>Reactive Supply and Voltage</t>
  </si>
  <si>
    <t>Regulation and Frequency Response</t>
  </si>
  <si>
    <t>Energy Imbalance</t>
  </si>
  <si>
    <t>Operating Reserve - Spinning</t>
  </si>
  <si>
    <t>Operating Reserve - Supplement</t>
  </si>
  <si>
    <t>Total (Lines 1 thru 7)</t>
  </si>
  <si>
    <t>Page 398</t>
  </si>
  <si>
    <t xml:space="preserve">Report the amounts for each type of ancillary service shown in column (a) for the year as specified in Order No. 888 and defined in the respondents </t>
  </si>
  <si>
    <t>Open Access Transmission Tariff.</t>
  </si>
  <si>
    <t>Monthly Transmission System Peak Load</t>
  </si>
  <si>
    <t>(1) Report the monthly peak load on the respondent's transmission system. If the respondent has two or more power systems which are not physically</t>
  </si>
  <si>
    <t>integrated, furnish the required information for each non-integrated system.</t>
  </si>
  <si>
    <t>(2) Report on Column (b) by month the transmission system's peak load.</t>
  </si>
  <si>
    <t>(3) Report on Columns (c ) and (d) the specified information for each monthly transmission - system peak load reported on Column (b).</t>
  </si>
  <si>
    <t>(4) Report on Columns (e) through (j) by month the system' monthly maximum megawatt load by statistical classifications. See General Instruction for</t>
  </si>
  <si>
    <t>the definition of each statistical classification.</t>
  </si>
  <si>
    <t>NAME OF SYSTEM:</t>
  </si>
  <si>
    <t>Monthly Peak</t>
  </si>
  <si>
    <t>Day of</t>
  </si>
  <si>
    <t>Hour of</t>
  </si>
  <si>
    <t>Film Network</t>
  </si>
  <si>
    <t>Long-Term Film</t>
  </si>
  <si>
    <t>Other Long-</t>
  </si>
  <si>
    <t>Short-Term Film</t>
  </si>
  <si>
    <t>MW - Total</t>
  </si>
  <si>
    <t>Service for</t>
  </si>
  <si>
    <t>Point-to-point</t>
  </si>
  <si>
    <t>Term Film</t>
  </si>
  <si>
    <t>Services</t>
  </si>
  <si>
    <t>Self</t>
  </si>
  <si>
    <t>Others</t>
  </si>
  <si>
    <t>Reservation</t>
  </si>
  <si>
    <t>Service</t>
  </si>
  <si>
    <t>Total for Quarter 1</t>
  </si>
  <si>
    <t>Total for Quarter 2</t>
  </si>
  <si>
    <t>Total for Quarter 3</t>
  </si>
  <si>
    <t xml:space="preserve">December </t>
  </si>
  <si>
    <t>Total for Quarter 4</t>
  </si>
  <si>
    <t>Total Year to</t>
  </si>
  <si>
    <t>Date/Year</t>
  </si>
  <si>
    <t>Page 400</t>
  </si>
  <si>
    <t>Monthly ISO/RTO Transmission System Peak Load</t>
  </si>
  <si>
    <t>(1) Report the monthly peak load on the respondent's transmission system. If the Respondent has two or more power systems which are not physically</t>
  </si>
  <si>
    <t>(3) Report on Column (c) and (d) the specified information for each monthly transmission - system peak load reported on Column (b).</t>
  </si>
  <si>
    <t>(4) Report on Columns (e) through (i) by month the system’s transmission usage by classification. Amounts reported as Through and Out Service in</t>
  </si>
  <si>
    <t>Column (g) are to be excluded from those amounts reported in Columns (e) and (f).</t>
  </si>
  <si>
    <t>(5) Amounts reported in Column (j) for Total Usage is the sum of Columns (h) and (i).</t>
  </si>
  <si>
    <t>Imports into</t>
  </si>
  <si>
    <t>Exports from</t>
  </si>
  <si>
    <t>Through and</t>
  </si>
  <si>
    <t>Network</t>
  </si>
  <si>
    <t>ISO/RTO</t>
  </si>
  <si>
    <t>Out Service</t>
  </si>
  <si>
    <t>Service Usage</t>
  </si>
  <si>
    <t>Usage</t>
  </si>
  <si>
    <t>Page 400a</t>
  </si>
  <si>
    <t>Power Exchanges:</t>
  </si>
  <si>
    <t>Asset Retirement Costs</t>
  </si>
  <si>
    <t xml:space="preserve">     Total Cost (Enter Total of lines 14 thru 19)</t>
  </si>
  <si>
    <t>TRANSACTIONS WITH ASSOCIATED (AFFILIATED COMPANIES)</t>
  </si>
  <si>
    <t>1. Report Below the information called for concerning all non-power goods or services received from or provided to associated (affiliated) companies.</t>
  </si>
  <si>
    <t>2. The reporting threshold for reporting purposes is $250,000. The threshold applies to the annual amount billed to the respondent or billed to an</t>
  </si>
  <si>
    <t>associated/affiliated company for non-power goods and services. The good or services must be specific in nature. Respondents should not attempt to include or</t>
  </si>
  <si>
    <t>aggregate amounts in a nonspecific category such as "general".</t>
  </si>
  <si>
    <t>3. Where amounts billed to or received from the associated (affiliated) company are based on a n allocations process, explain in a footnote.</t>
  </si>
  <si>
    <t>Name of</t>
  </si>
  <si>
    <t>Associated/Affiliated</t>
  </si>
  <si>
    <t>Charged or</t>
  </si>
  <si>
    <t>Description of the Non-Power Good or Services</t>
  </si>
  <si>
    <t>Company</t>
  </si>
  <si>
    <t>Non-power Goods or Services Provided by Affiliated</t>
  </si>
  <si>
    <t>Non-power Goods or Services Provided for Affiliate</t>
  </si>
  <si>
    <t xml:space="preserve"> FERC FORM NO. 1-F (NEW)</t>
  </si>
  <si>
    <t>Plant Cost</t>
  </si>
  <si>
    <t>(Incl Asset Retire.</t>
  </si>
  <si>
    <t xml:space="preserve">Asset Retire </t>
  </si>
  <si>
    <t>Energy Storage Operations (Large Plants)</t>
  </si>
  <si>
    <t>414-416</t>
  </si>
  <si>
    <t>Energy Storage Operations (Small Plants)</t>
  </si>
  <si>
    <t>419-420</t>
  </si>
  <si>
    <t>(348) Energy Storage Equipment - Production</t>
  </si>
  <si>
    <t>(351) Energy Storage Equipment - Transmission</t>
  </si>
  <si>
    <t>(351)</t>
  </si>
  <si>
    <t>(548.1)</t>
  </si>
  <si>
    <t>Operation of Energy Storage Equipment</t>
  </si>
  <si>
    <t>(553.1)</t>
  </si>
  <si>
    <t>Maintenance of Energy Storage Equipment</t>
  </si>
  <si>
    <t>(555.1)</t>
  </si>
  <si>
    <t>Power Purchased for Storage Operations</t>
  </si>
  <si>
    <t>(562.1) Operation of Energy Storage Equipment</t>
  </si>
  <si>
    <t>(570.1)</t>
  </si>
  <si>
    <t>(584.1) Operation of Energy Storage Equipment</t>
  </si>
  <si>
    <t>(592.1) Maintenance of Structures and Equipment</t>
  </si>
  <si>
    <t>(592.2) Maintenance of Energy Storage Equipment</t>
  </si>
  <si>
    <t>Purchased</t>
  </si>
  <si>
    <t>Energy Storage)</t>
  </si>
  <si>
    <t>(Excluding for</t>
  </si>
  <si>
    <t xml:space="preserve">     (h)</t>
  </si>
  <si>
    <t>Purchased for</t>
  </si>
  <si>
    <t>Energy Storage</t>
  </si>
  <si>
    <t>Through 29)(MUST EQUAL LINE 21)</t>
  </si>
  <si>
    <t>Purchases for Energy Storage</t>
  </si>
  <si>
    <t>Total Energy Stored</t>
  </si>
  <si>
    <t xml:space="preserve">     Expenses per KWh of Generation and Pumping (Enter result of line 37 divided by line 9 plus line 10)</t>
  </si>
  <si>
    <t xml:space="preserve">     Cost per KW of Installed Capacity (line 21 / line 4)</t>
  </si>
  <si>
    <t>ENERGY STORAGE OPERATIONS (Large Plants)</t>
  </si>
  <si>
    <t>ENERGY STORAGE OPERATIONS (Large Plants) (Continued)</t>
  </si>
  <si>
    <t>1. Large Plants are plants of 10,000 KW or more.</t>
  </si>
  <si>
    <t xml:space="preserve">7. In column (l), report revenues from energy storage operations. In a footnote, disclose the revenue accounts and revenue amounts related to the </t>
  </si>
  <si>
    <t>2. In columns (a) (b) and (c) report the name of the energy storage project, functional classification (Production, Transmission, Distribution), and location.</t>
  </si>
  <si>
    <t>income generating activity.</t>
  </si>
  <si>
    <t>3. In column (d), report Megawatt hours (MWH) purchased, generated, or received in exchange transactions for storage.</t>
  </si>
  <si>
    <t xml:space="preserve">4. In columns (e), (f) and (g) report MWHs delivered to the grid to support production, transmission and distribution. The amount reported in column (d) </t>
  </si>
  <si>
    <t>should include MWHs delivered/provided to a generator’s own load requirements or used for the provision of ancillary services.</t>
  </si>
  <si>
    <t>5. In columns (h), (i), and (j) report MWHs lost during conversion, storage and discharge of energy.</t>
  </si>
  <si>
    <t>6. In column (k) report the MWHs sold.</t>
  </si>
  <si>
    <t>Name of the Energy Storage Project</t>
  </si>
  <si>
    <t>Location of the Project</t>
  </si>
  <si>
    <t>MWHs</t>
  </si>
  <si>
    <t>MWHs delivered to the grid to support</t>
  </si>
  <si>
    <t>MWHs Lost During Conversion, Storage and Discharge of Energy</t>
  </si>
  <si>
    <t>Revenues from Energy</t>
  </si>
  <si>
    <t>Storage Operations</t>
  </si>
  <si>
    <t>Page 414</t>
  </si>
  <si>
    <t>Page 415</t>
  </si>
  <si>
    <t>included in Account 501 and other costs associated with self-generated power.</t>
  </si>
  <si>
    <t>8. In column (m), report the cost of power purchased for storage operations and reported in Account 555.1, Power Purchased for Storage Operations. If power was purchased</t>
  </si>
  <si>
    <t>from an affiliated seller specify how the cost of the power was determined. In columns (n) and (o), report fuel costs for storage operations associated with self-generated power</t>
  </si>
  <si>
    <t>9. In columns (q), (r) and (s) report the total project plant costs including but not exclusive of land and land rights, structures and improvements, energy storage equipment,</t>
  </si>
  <si>
    <t>turbines, compressors, generators, switching and conversion equipment, lines and equipment whose primary purpose is to integrate or tie energy storage assets into the</t>
  </si>
  <si>
    <t>power grid, and any other costs associated with the energy storage project included in the property accounts listed.</t>
  </si>
  <si>
    <t>Fuel Costs from</t>
  </si>
  <si>
    <t>Associated Fuel</t>
  </si>
  <si>
    <t>accounts for Storage</t>
  </si>
  <si>
    <t>Power Purchased for</t>
  </si>
  <si>
    <t>Operations Associated</t>
  </si>
  <si>
    <t>Other Costs Associated</t>
  </si>
  <si>
    <t>with Self-Generated</t>
  </si>
  <si>
    <t>Project costs</t>
  </si>
  <si>
    <t>(555.1) (Dollars)</t>
  </si>
  <si>
    <t>Power (Dollars)</t>
  </si>
  <si>
    <t>(Dollars)</t>
  </si>
  <si>
    <t>(r)</t>
  </si>
  <si>
    <t>(s)</t>
  </si>
  <si>
    <t>Account 101</t>
  </si>
  <si>
    <t>Account 103</t>
  </si>
  <si>
    <t>Account 106</t>
  </si>
  <si>
    <t>Account 107</t>
  </si>
  <si>
    <t>Page 416</t>
  </si>
  <si>
    <t>ENERGY STORAGE OPERATIONS (Small Plants)</t>
  </si>
  <si>
    <t>ENERGY STORAGE OPERATIONS (Small Plants) (Continued)</t>
  </si>
  <si>
    <t>1. Small Plants are plants less than 10,000 KW.</t>
  </si>
  <si>
    <t>2. In columns (a), (b) and (c) report the name of the energy storage project, functional classification (Production, Transmission,</t>
  </si>
  <si>
    <t>Distribution), and location.</t>
  </si>
  <si>
    <t xml:space="preserve">3. In column (d), report project plant cost including but not exclusive of land and land rights, structures and improvements, </t>
  </si>
  <si>
    <t>energy storage equipment and any other costs associated with the energy storage project.</t>
  </si>
  <si>
    <t>4. In column (e), report operation expenses excluding fuel, (f), maintenance expenses, (g) fuel costs for storage operations and</t>
  </si>
  <si>
    <t xml:space="preserve">(h) cost of power purchased for storage operations and reported in Account 555.1, Power Purchased for Storage Operations. </t>
  </si>
  <si>
    <t>If power was purchased from an affiliated seller specify how the cost of the power was determined.</t>
  </si>
  <si>
    <t>5. If any other expenses, report in column (i) and footnote the nature of the item(s).</t>
  </si>
  <si>
    <t>Plant Operating Expenses</t>
  </si>
  <si>
    <t>Project</t>
  </si>
  <si>
    <t>Operations (Excluding</t>
  </si>
  <si>
    <t>Cost of fuel used</t>
  </si>
  <si>
    <t>Account Mo. 555.1</t>
  </si>
  <si>
    <t>Fuel used in Storage</t>
  </si>
  <si>
    <t>in storage operations</t>
  </si>
  <si>
    <t>Operations)</t>
  </si>
  <si>
    <t xml:space="preserve">  Hedging Activities</t>
  </si>
  <si>
    <t>Transmission Service and Generation Interconnection</t>
  </si>
  <si>
    <t>Study Costs</t>
  </si>
  <si>
    <t>Regional Transmission Service Revenues</t>
  </si>
  <si>
    <t>Transmission of Electricity by ISO/RTOs</t>
  </si>
  <si>
    <t>Amounts included in ISO/RTO Settlement Statements</t>
  </si>
  <si>
    <t>400a</t>
  </si>
  <si>
    <t>Purchase and Sale of Ancillary Services</t>
  </si>
  <si>
    <t>54</t>
  </si>
  <si>
    <t>55</t>
  </si>
  <si>
    <t>56</t>
  </si>
  <si>
    <t>57</t>
  </si>
  <si>
    <t>58</t>
  </si>
  <si>
    <t>59</t>
  </si>
  <si>
    <t>60</t>
  </si>
  <si>
    <t>61</t>
  </si>
  <si>
    <t>62</t>
  </si>
  <si>
    <t>63</t>
  </si>
  <si>
    <t>64</t>
  </si>
  <si>
    <t>65</t>
  </si>
  <si>
    <t>66</t>
  </si>
  <si>
    <t>67</t>
  </si>
  <si>
    <t>68</t>
  </si>
  <si>
    <t>69</t>
  </si>
  <si>
    <t>70</t>
  </si>
  <si>
    <t>71</t>
  </si>
  <si>
    <t>72</t>
  </si>
  <si>
    <t>73</t>
  </si>
  <si>
    <t>74</t>
  </si>
  <si>
    <t xml:space="preserve">   TOTAL Transmission and Market Operation Plant (Total line 79 thru 86)</t>
  </si>
  <si>
    <t>TOTAL Operation (Enter total of lines 62 thru 67)</t>
  </si>
  <si>
    <t>TOTAL Power Production Expenses--Other Power  (Enter Total of Lines 70 and 75)</t>
  </si>
  <si>
    <t>TOTAL Maintenance (Enter Total of Lines 70 thru 75)</t>
  </si>
  <si>
    <t>TOTAL Other Power Supply Expenses  (Enter Total of Lines 78 thru 81)</t>
  </si>
  <si>
    <t>TOTAL Power Production Expenses (Enter total of lines 21, 41, 59, 76, and 82)</t>
  </si>
  <si>
    <t>TOTAL Operation (Enter total of lines 86 thru 101)</t>
  </si>
  <si>
    <t xml:space="preserve">TOTAL Maintenance (Enter total of lines 104 thru 115) </t>
  </si>
  <si>
    <t>TOTAL Transmission Expenses (Enter total of lines 102 and 115)</t>
  </si>
  <si>
    <t xml:space="preserve"> TOTAL Operation (Enter total of lines 119 thru 126)</t>
  </si>
  <si>
    <t xml:space="preserve"> TOTAL Maintenance (Lines 129 thru 133)</t>
  </si>
  <si>
    <t xml:space="preserve"> TOTAL Regional Transmission and Market Op Expenses (Total 127 and 134)</t>
  </si>
  <si>
    <t xml:space="preserve"> TOTAL Operation (Enter Total of lines 138 thru 148)</t>
  </si>
  <si>
    <t xml:space="preserve"> TOTAL Maintenance (Enter Total of lines 151 thru 162)</t>
  </si>
  <si>
    <t xml:space="preserve"> TOTAL Distribution Expenses (Enter Total of lines 149 and 162)</t>
  </si>
  <si>
    <t xml:space="preserve"> TOTAL Customer Accounts Expenses (Enter Total of lines 165 thru 170)</t>
  </si>
  <si>
    <t xml:space="preserve"> TOTAL Cust. Service and Informational Expenses (Enter Total of Lines 174 thru 177)</t>
  </si>
  <si>
    <t xml:space="preserve"> TOTAL Sales Expenses (Enter Total of lines 181 thru 184)</t>
  </si>
  <si>
    <t>8. ADMINISTRATIVE AND GENERAL EXPENSES</t>
  </si>
  <si>
    <t xml:space="preserve"> TOTAL Operation (Enter Total of lines 188 thru 201)</t>
  </si>
  <si>
    <t xml:space="preserve"> (Enter total of  lines 202 and 204)</t>
  </si>
  <si>
    <t xml:space="preserve"> (Enter total of lines 83, 116, 163, 171, 178, 185 and 205)</t>
  </si>
  <si>
    <t>Transactions with Associated (Affiliated) Companies</t>
  </si>
  <si>
    <t>Bundled</t>
  </si>
  <si>
    <t xml:space="preserve">  Small (or Commercial) (See Instr. 6)</t>
  </si>
  <si>
    <t xml:space="preserve">  Large (or Industrial) (See Instr. 6)</t>
  </si>
  <si>
    <t>(456.2) Revenues from Distribution of Electricity of Others</t>
  </si>
  <si>
    <t xml:space="preserve">  Residential Sales</t>
  </si>
  <si>
    <t xml:space="preserve">  Commercial and Industrial Sales</t>
  </si>
  <si>
    <t xml:space="preserve">    Small (or Commercial) (See Instr. 6)</t>
  </si>
  <si>
    <t xml:space="preserve">    Large (or Industrial) (See Instr. 6)</t>
  </si>
  <si>
    <t xml:space="preserve">    Public Street and Highway Lighting</t>
  </si>
  <si>
    <t xml:space="preserve">    Other Sales to Public Authorities</t>
  </si>
  <si>
    <t xml:space="preserve">    Sales to Railroads and Railways</t>
  </si>
  <si>
    <t xml:space="preserve">    Interdepartmental Sales</t>
  </si>
  <si>
    <t xml:space="preserve">          TOTAL Sales to Ultimate Consumers</t>
  </si>
  <si>
    <t xml:space="preserve">4.  Report separately any "Deferred Regulatory Commission Expenses" that are also reported on pages 350-351, Regulatory </t>
  </si>
  <si>
    <t>5.  Provide in a footnote, for each line item, the regulatory citation where authorization for the regulatory asset has been granted</t>
  </si>
  <si>
    <t xml:space="preserve">are added for billing purposes, one customer should </t>
  </si>
  <si>
    <t xml:space="preserve">be counted for each group of meters added.  </t>
  </si>
  <si>
    <t xml:space="preserve">Unbilled revenues and MWh related to unbilled revenues need not be </t>
  </si>
  <si>
    <t>The  average number of customers means the average</t>
  </si>
  <si>
    <t>reported separately as required in the annual version of these pages</t>
  </si>
  <si>
    <t>of twelve figures at the close of each month.</t>
  </si>
  <si>
    <t>8.  For lines 2, 4, 5, and 6, see page 304 for amounts</t>
  </si>
  <si>
    <t>2.  Report below operating revenues and MWh for each prescribed</t>
  </si>
  <si>
    <t>4. If increases or decreases from previous year</t>
  </si>
  <si>
    <t>account and/or category, and manufactured gas revenues in total.</t>
  </si>
  <si>
    <t>(columns (c), (e), and (g)), are not derived from previously</t>
  </si>
  <si>
    <t>3. Report number of customers for each prescribed account and/or</t>
  </si>
  <si>
    <t>previously reported figures, explain any inconsistencies</t>
  </si>
  <si>
    <t xml:space="preserve">category column (f) and (g), on the basis of meters, in addition to the </t>
  </si>
  <si>
    <t>number of flat rate accounts; except where separate meter readings</t>
  </si>
  <si>
    <t>(such as a general residential schedule and an off</t>
  </si>
  <si>
    <t>the year the MWh of electricity sold and/or distribution of electricity</t>
  </si>
  <si>
    <t>sold to others, revenue, number of customers, average KWh</t>
  </si>
  <si>
    <t>per customer, and average revenue per KWh, excluding data for</t>
  </si>
  <si>
    <t>Sales for Resale which is reported on pages 310-311.</t>
  </si>
  <si>
    <t>each applicable revenue account subheading. For each rate schedule,</t>
  </si>
  <si>
    <t>provide the required information specified below.</t>
  </si>
  <si>
    <t>one rate schedule in the same revenue account classification</t>
  </si>
  <si>
    <t>1. Components of Formula (Derived from actual book balances and actual cost rates):</t>
  </si>
  <si>
    <t>20__</t>
  </si>
  <si>
    <t>5. Report on line 4 the Environmental Protection Agency (EPA) issued allowances.  Report withheld portions on lines 36-40.</t>
  </si>
  <si>
    <t>8.  Report on lines 22-27 the name of purchasers/transferees of allowances disposed of and identify associated companies.</t>
  </si>
  <si>
    <t>9.  Report the net costs and benefits of hedging transactions on a separate line under purchases/transfers and sales/transfers.</t>
  </si>
  <si>
    <t>10.  Report on lines 32-35 &amp; 43-46 the net sales proceeds and gains or losses from allowance sales.</t>
  </si>
  <si>
    <t>7.  Report on lines 8-14 the names of vendors/transferors of allowances acquired and identify associated companies (See "associated company" under "Definitions" in the Uniform System of Accounts).</t>
  </si>
  <si>
    <t>6.  Report on lines 5 allowances returned by the EPA.  Report on line 39 the EPA's sales of the withheld allowances.  Report on lines 43-46 the net sales proceeds and gains/losses resulting from the EPA's sale or auction of withheld allowances.</t>
  </si>
  <si>
    <t xml:space="preserve">4. Report the allowances transactions by the period they </t>
  </si>
  <si>
    <t>3.  Report allowances in accordance with a weighted average cost allocation method and other accounting as prescribed by General Instruction No. 21 in the Uniform System of Accounts.</t>
  </si>
  <si>
    <t>2.  Report all acquisitions of allowances at cost.</t>
  </si>
  <si>
    <t>1.  Report below the particulars (details) called for concerning allowances.</t>
  </si>
  <si>
    <t>`</t>
  </si>
  <si>
    <r>
      <t>FERC FORM NO.1 (ED. 12-96</t>
    </r>
    <r>
      <rPr>
        <sz val="12"/>
        <rFont val="Arial"/>
        <family val="2"/>
      </rPr>
      <t>)</t>
    </r>
  </si>
  <si>
    <t>122-123</t>
  </si>
  <si>
    <t>from settlement of any rate proceeding affecting revenues received or costs incurred for power or gas purchases, and a summary of the adjustments made to balance sheet, income, and expense accounts.</t>
  </si>
  <si>
    <t>(314)  Turbo generator Units</t>
  </si>
  <si>
    <t>(385) Miscellaneous Regional Transmission and Market Operation Plant</t>
  </si>
  <si>
    <t>(386) Asset Retirement Costs for Regional Transmission and Market Oper</t>
  </si>
  <si>
    <t>8. Report Data on a year-to-date basis.</t>
  </si>
  <si>
    <t xml:space="preserve">     Commission Expenses.</t>
  </si>
  <si>
    <t xml:space="preserve">     (e.g. Commission Order, state commission order, court decision).</t>
  </si>
  <si>
    <t>Quarter/Year</t>
  </si>
  <si>
    <t>1. The respondent shall report below the revenue collected for each service (i.e., control area administration, market administration, etc.) preformed</t>
  </si>
  <si>
    <t>Transmission Service Studies</t>
  </si>
  <si>
    <t>Demand reported in column (h) must be in megawatts.  Footnote any demand not stated on a megawatts basis and explain.</t>
  </si>
  <si>
    <t xml:space="preserve">     Regional Market</t>
  </si>
  <si>
    <t xml:space="preserve">     Regional Market (Enter Total of lines 5 and 15)</t>
  </si>
  <si>
    <t xml:space="preserve">  Net Purchases (Account 555.1)</t>
  </si>
  <si>
    <t xml:space="preserve">   Asset Retirement Costs</t>
  </si>
  <si>
    <t>Functional</t>
  </si>
  <si>
    <t>Page 419</t>
  </si>
  <si>
    <t>Page 420</t>
  </si>
  <si>
    <t>Statement of Accum Comp Income, Comp Income and</t>
  </si>
  <si>
    <t xml:space="preserve">  (403.1) Depreciation Expense for Asset
  Retirement Costs</t>
  </si>
  <si>
    <t>defined categories, such as all non-firm service regardless of the length of the contract and service from</t>
  </si>
  <si>
    <t xml:space="preserve">In column (c), identify the FERC Rate Schedule Number or Tariff, or, for non FERC jurisdictional sellers, </t>
  </si>
  <si>
    <t>categories, such as all non-firm transmission service, regardless of the length of the contract.  Describe the nature of the service</t>
  </si>
  <si>
    <t>Pg 110, L 23 (d)</t>
  </si>
  <si>
    <t>Accumulated Other Comprehensive Income</t>
  </si>
  <si>
    <t>Pg 112, L 14 (d)</t>
  </si>
  <si>
    <t>Pg 112, L 31 (d)</t>
  </si>
  <si>
    <t>Asset Retirement Obligations</t>
  </si>
  <si>
    <t xml:space="preserve">      Accretion Expense</t>
  </si>
  <si>
    <t>Pg 115, L 24 (e)</t>
  </si>
  <si>
    <t>Pg 115, L 24 (g)</t>
  </si>
  <si>
    <t>Pg 120, L 14, 15 (b)</t>
  </si>
  <si>
    <t>Regional Market Expense</t>
  </si>
  <si>
    <t>Pg 322 L 135 (b)</t>
  </si>
  <si>
    <t>Pg 207, L 86 (g)</t>
  </si>
  <si>
    <t>Regional Transmission and Market Operation Plant</t>
  </si>
  <si>
    <t>Pg 110, L 24(d)</t>
  </si>
  <si>
    <t>Pg 110, L 26 (d)</t>
  </si>
  <si>
    <t>Pg 110, L 27 (d)</t>
  </si>
  <si>
    <t>Pg 110, L 28 (d)</t>
  </si>
  <si>
    <t>Pg 110, L 29 (d)</t>
  </si>
  <si>
    <t>Pg 110, L 30 (d)</t>
  </si>
  <si>
    <t>Pg 110, L 31, 32 (d)</t>
  </si>
  <si>
    <t>Pg 110, L 33 (d)  (-)</t>
  </si>
  <si>
    <t>Pg 110, L 34 (d)</t>
  </si>
  <si>
    <t>Pg 110, L 35 (d)</t>
  </si>
  <si>
    <t>Pg 110, L 36=&gt;45 (d)</t>
  </si>
  <si>
    <t>Pg 110, L 46 (d)</t>
  </si>
  <si>
    <t>Pg 110, L 47 (d)</t>
  </si>
  <si>
    <t>Pg 110, L 48, 49 (d)</t>
  </si>
  <si>
    <t>Pg 110, L 50(d)</t>
  </si>
  <si>
    <t>Pg 110, L 51(d)</t>
  </si>
  <si>
    <t>Pg 110, L 52 (d)</t>
  </si>
  <si>
    <t>Pg 110, L 53(d)</t>
  </si>
  <si>
    <t>Pg 112, L 26 (d)</t>
  </si>
  <si>
    <t>Pg 112, L 27 (d)</t>
  </si>
  <si>
    <t>Pg 112, L 28 (d)</t>
  </si>
  <si>
    <t>Pg 112, L 25, 29, 30 (d)</t>
  </si>
  <si>
    <t>Pg 111, L 60 (d)</t>
  </si>
  <si>
    <t>Pg 111, L 61=&gt;62 (d)</t>
  </si>
  <si>
    <t>Pg 111, L 64,65 (d)</t>
  </si>
  <si>
    <t>Pg 111, L 66 (d)</t>
  </si>
  <si>
    <t>Pg 111, L 67 (d)</t>
  </si>
  <si>
    <t>Pg 111, L 63, 68, 71, 73(d)</t>
  </si>
  <si>
    <t>Pg 111, L 69 (d)</t>
  </si>
  <si>
    <t>Pg 111, L 70 (d)</t>
  </si>
  <si>
    <t>Pg 111, L 72 (d)</t>
  </si>
  <si>
    <t xml:space="preserve">     Depreciation Expense for Asset Retirement Costs</t>
  </si>
  <si>
    <t>Pg 115, L 11+12-13 (e)</t>
  </si>
  <si>
    <t>Pg 115, L 10 (e)</t>
  </si>
  <si>
    <t>Pg 115, L 11+12-13 (g)</t>
  </si>
  <si>
    <t>Pg 117, L 31-32 (c)</t>
  </si>
  <si>
    <t>Pg 117, L 33-34 (c)</t>
  </si>
  <si>
    <t>Pg 117, L 35 (c)</t>
  </si>
  <si>
    <t>Pg 117, L 36 (c)</t>
  </si>
  <si>
    <t>Pg 117, L 37 (c)</t>
  </si>
  <si>
    <t>Pg 117, L 38 (c)</t>
  </si>
  <si>
    <t>Pg 117, L 39 (c)</t>
  </si>
  <si>
    <t>Pg 117, L 40 (c)</t>
  </si>
  <si>
    <t>Pg 112, L 17 (d)</t>
  </si>
  <si>
    <t>Pg 112, L 18 (d)  (-)</t>
  </si>
  <si>
    <t>Pg 112, L 19 (d)</t>
  </si>
  <si>
    <t>Pg 112, L 20 (d)</t>
  </si>
  <si>
    <t>Pg 112, L 21 (d)</t>
  </si>
  <si>
    <t>Pg 112, L 22 (d)  (-)</t>
  </si>
  <si>
    <t>Pg 112, L 36 (d)</t>
  </si>
  <si>
    <t>Pg 112, L 37 (d)</t>
  </si>
  <si>
    <t>Pg 112, L 38 (d)</t>
  </si>
  <si>
    <t>Pg 112, L 39 (d)</t>
  </si>
  <si>
    <t>Pg 112, L 40 (d)</t>
  </si>
  <si>
    <t>Pg 112, L 41 (d)</t>
  </si>
  <si>
    <t>Pg 112, L 42 (d)</t>
  </si>
  <si>
    <t>Pg 112, L 43 (d)</t>
  </si>
  <si>
    <t>Pg 112, L 44 (d)</t>
  </si>
  <si>
    <t>Pg 112, L 45 (d)</t>
  </si>
  <si>
    <t>Pg 112, L 46 (d)</t>
  </si>
  <si>
    <t>Pg 112, L 47, 48 (d)</t>
  </si>
  <si>
    <t>Pg 113, L 55 (d)</t>
  </si>
  <si>
    <t>Pg 113, L 58=&gt;60 (d)</t>
  </si>
  <si>
    <t>Pg 113, L 56 (d)</t>
  </si>
  <si>
    <t>Pg 113, L 57 (d)</t>
  </si>
  <si>
    <t>Pg 113, L 61 (d)</t>
  </si>
  <si>
    <t>Pg 115, L 8 (e)</t>
  </si>
  <si>
    <t>Pg 115, L 9 (e)</t>
  </si>
  <si>
    <t>Pg 115, L 14 (e)</t>
  </si>
  <si>
    <t>Pg 115, L 15=&gt;17-18+19 (e)</t>
  </si>
  <si>
    <t>Pg 115, L 20, 22 (e)</t>
  </si>
  <si>
    <t>Pg 115, L 21, 23 (e)</t>
  </si>
  <si>
    <t>Pg 115, L 10 (g)</t>
  </si>
  <si>
    <t>Pg 115, L 9 (g)</t>
  </si>
  <si>
    <t>Pg 115, L 14 (g)</t>
  </si>
  <si>
    <t>Pg 115, L 15=&gt;17-18+19 (g)</t>
  </si>
  <si>
    <t>Pg 115, L 20, 22 (g)</t>
  </si>
  <si>
    <t>Pg 115, L 21, 23 (g)</t>
  </si>
  <si>
    <t>Pg 115, L 25 (i); Pg 116, L 25 (k), (m), (o)</t>
  </si>
  <si>
    <t>Pg 117, L 43 (c)</t>
  </si>
  <si>
    <t>Pg 117, L 44 (c)</t>
  </si>
  <si>
    <t>Pg 117, L 45 (c)</t>
  </si>
  <si>
    <t>Pg 117, L 48 (c)</t>
  </si>
  <si>
    <t>Pg 117, L 49=&gt;51-52+53-54 (c)</t>
  </si>
  <si>
    <t>Pg 117, L 58 (c)</t>
  </si>
  <si>
    <t>Pg 117, L 59+60-62 (c)</t>
  </si>
  <si>
    <t>Pg 117, L 61 (c)</t>
  </si>
  <si>
    <t>Pg 117, L 63 (c)</t>
  </si>
  <si>
    <t>Pg 117, L 64-65 (c)</t>
  </si>
  <si>
    <t>Pg 117, L 69 (c)</t>
  </si>
  <si>
    <t>Pg 117, L 70 (c)</t>
  </si>
  <si>
    <t>Pg 117, L 72 (c)</t>
  </si>
  <si>
    <t>Pg 300, L 3 (b)</t>
  </si>
  <si>
    <t>Pg 300, L 5 (b)</t>
  </si>
  <si>
    <t>Pg 300, L 6 (b)</t>
  </si>
  <si>
    <t>Pg 300, L 7=&gt;10 (b)</t>
  </si>
  <si>
    <t>Pg 300, L 12 (b)</t>
  </si>
  <si>
    <t>Formula should = Pg 300, L 38 (b)</t>
  </si>
  <si>
    <t>Pg 301, L 7=&gt;10 (d)</t>
  </si>
  <si>
    <t>Pg 301, L 12 (d)</t>
  </si>
  <si>
    <t>Pg 301, L 3 (f)</t>
  </si>
  <si>
    <t>Pg 301, L 5 (f)</t>
  </si>
  <si>
    <t>Pg 301, L 6 (f)</t>
  </si>
  <si>
    <t>Pg 301, L 7=&gt;10 (f)</t>
  </si>
  <si>
    <t>Pg 301, L 12 (f)</t>
  </si>
  <si>
    <t>Pg 321, L 76 (b)</t>
  </si>
  <si>
    <t>Pg 321, L 83 (b)</t>
  </si>
  <si>
    <t>Pg 321, L 116 (b)</t>
  </si>
  <si>
    <t>Pg 322, L 163 (b)</t>
  </si>
  <si>
    <t>Pg 322, L 171,178 (b)</t>
  </si>
  <si>
    <t>Pg 322, L 185 (b)</t>
  </si>
  <si>
    <t>Pg 323, L 205 (b)</t>
  </si>
  <si>
    <t>Formula should = Pg 323, L 206 (b)</t>
  </si>
  <si>
    <t>Pg 321, L 78 (b)</t>
  </si>
  <si>
    <t>Pg 323, L 206 (b)</t>
  </si>
  <si>
    <t>Pg 323, L 195 (b)</t>
  </si>
  <si>
    <t>Pg 354, L 28 (d)</t>
  </si>
  <si>
    <r>
      <t xml:space="preserve">Pg 207, L </t>
    </r>
    <r>
      <rPr>
        <sz val="12"/>
        <rFont val="Arial"/>
        <family val="2"/>
      </rPr>
      <t>46 (g)</t>
    </r>
  </si>
  <si>
    <r>
      <t xml:space="preserve">Pg 207, L </t>
    </r>
    <r>
      <rPr>
        <sz val="12"/>
        <rFont val="Arial"/>
        <family val="2"/>
      </rPr>
      <t>60 (g)</t>
    </r>
  </si>
  <si>
    <r>
      <t xml:space="preserve">Pg 207, L </t>
    </r>
    <r>
      <rPr>
        <sz val="12"/>
        <rFont val="Arial"/>
        <family val="2"/>
      </rPr>
      <t>77 (g)</t>
    </r>
  </si>
  <si>
    <r>
      <t xml:space="preserve">Pg 207, L </t>
    </r>
    <r>
      <rPr>
        <sz val="12"/>
        <rFont val="Arial"/>
        <family val="2"/>
      </rPr>
      <t>101 (g)</t>
    </r>
  </si>
  <si>
    <t>424-425</t>
  </si>
  <si>
    <t>410-411</t>
  </si>
  <si>
    <t>408-409</t>
  </si>
  <si>
    <t>406-407</t>
  </si>
  <si>
    <t>402-403</t>
  </si>
  <si>
    <t>354-355</t>
  </si>
  <si>
    <t>328-330</t>
  </si>
  <si>
    <t>326-327</t>
  </si>
  <si>
    <t>204-207</t>
  </si>
  <si>
    <t>110-113</t>
  </si>
  <si>
    <t>114-117</t>
  </si>
  <si>
    <t>120-121</t>
  </si>
  <si>
    <t>Page 117, Line 74)</t>
  </si>
  <si>
    <t>Net Income (Carried</t>
  </si>
  <si>
    <t>TOTAL Deferred Credits (Enter Total of lines 55 thru 61)</t>
  </si>
  <si>
    <t>TOTAL Current and Accrued Liabilities (Enter Total of lines 36 - 52)</t>
  </si>
  <si>
    <t>TOTAL Other Noncurrent Liabilities (Enter Total of lines 25 thru 33)</t>
  </si>
  <si>
    <t>TOTAL Long-Term Debt (Enter Total of Lines 17 thru 22)</t>
  </si>
  <si>
    <t>TOTAL Proprietary Capital (Enter Total of lines 2 thru 14)</t>
  </si>
  <si>
    <t>TOTAL Deferred Debits (Enter Total of lines 60 thru 74)</t>
  </si>
  <si>
    <t xml:space="preserve">       Depreciation Expense for Asset Retirement Costs (403.1)</t>
  </si>
  <si>
    <t xml:space="preserve">                line 2 less 25)  (Carry forward to page 117, line 27)</t>
  </si>
  <si>
    <t xml:space="preserve">          TOTAL Other Income (Enter Total of lines 31 thru 40)</t>
  </si>
  <si>
    <t xml:space="preserve">          TOTAL Other Income  Deductions (Total of lines 43 thru 45)</t>
  </si>
  <si>
    <t xml:space="preserve">          TOTAL Taxes on Other Income  and Deduct. (Total of  48 thru 54)</t>
  </si>
  <si>
    <t xml:space="preserve">     Net Other Income and Deductions (Enter Total of lines 41, 46, 55)</t>
  </si>
  <si>
    <t xml:space="preserve">       Net Interest Charges (Enter Total of lines 58 thru 65)</t>
  </si>
  <si>
    <t>Income Before Extraordinary Items (Total of lines 27, 56 and 66)</t>
  </si>
  <si>
    <t xml:space="preserve">       Net Extraordinary Items (Enter Total of line 69 less line 70)</t>
  </si>
  <si>
    <t>Extraordinary Items After Taxes (Enter Total of line 71 less line 72)</t>
  </si>
  <si>
    <t>Net Income (Enter Total of lines 67 and 73)</t>
  </si>
  <si>
    <t xml:space="preserve">     Net Income (Line 74(c) on page 117)</t>
  </si>
  <si>
    <t xml:space="preserve">          (Total of lines 34 thru 55)</t>
  </si>
  <si>
    <t xml:space="preserve">         Other (provide details in footnote):</t>
  </si>
  <si>
    <t xml:space="preserve">         Cash Provided by Outside Sources (Total of lines 61 thru 69)</t>
  </si>
  <si>
    <t xml:space="preserve">          (Total of lines 70 thru 81)</t>
  </si>
  <si>
    <t xml:space="preserve">  TOTAL Steam Production Plant (Enter Total of lines 8 thru 15)</t>
  </si>
  <si>
    <t xml:space="preserve">  TOTAL Nuclear Production Plant (Enter Total of lines 18 thru 24)</t>
  </si>
  <si>
    <t xml:space="preserve">  TOTAL Hydraulic Production Plant (Enter Total of lines 27 thru 34)</t>
  </si>
  <si>
    <t xml:space="preserve">   TOTAL Electric Plant in Service (Enter Total of lines 102 thru 105)</t>
  </si>
  <si>
    <t xml:space="preserve">   TOTAL General Plant (Enter Total of lines 98, 99 and 100)</t>
  </si>
  <si>
    <t xml:space="preserve">      TOTAL (Accounts 101 and 106) (lines 5,47,60,77,86,101)</t>
  </si>
  <si>
    <t xml:space="preserve">  TOTAL Distribution Plant (Enter Total of lines 62 thru 76)</t>
  </si>
  <si>
    <t>(363) Storage Battery Equipment - Distribution</t>
  </si>
  <si>
    <t xml:space="preserve">  TOTAL Transmission Plant (Enter Total of lines 49 thru 59)</t>
  </si>
  <si>
    <t xml:space="preserve">  TOTAL Other Production Plant (Enter Total of lines 37 thru 45)</t>
  </si>
  <si>
    <t xml:space="preserve">  TOTAL Production Plant (Enter Total of lines 16, 25, 35, and 46)</t>
  </si>
  <si>
    <t>3. Minor projects (5% of the Balance End of the Year for Account 107 or $1,000,000, whichever is less) may be grouped.</t>
  </si>
  <si>
    <t xml:space="preserve">       (Enter Total of lines 12 thru 14)</t>
  </si>
  <si>
    <r>
      <t xml:space="preserve">       lines 1, 10,</t>
    </r>
    <r>
      <rPr>
        <strike/>
        <sz val="12"/>
        <rFont val="Arial"/>
        <family val="2"/>
      </rPr>
      <t>9, 14,</t>
    </r>
    <r>
      <rPr>
        <sz val="12"/>
        <rFont val="Arial"/>
        <family val="2"/>
      </rPr>
      <t xml:space="preserve"> 15, 16 and 18)</t>
    </r>
  </si>
  <si>
    <t xml:space="preserve">   TOTAL (Enter Total of lines 20 thru 28)</t>
  </si>
  <si>
    <t xml:space="preserve">      Regional Transmission and Market Operation Plant
      (Estimated)</t>
  </si>
  <si>
    <t xml:space="preserve">    TOTAL Account 154 (Total of lines 5 thru 11)</t>
  </si>
  <si>
    <t>SO2 Allowances Inventory</t>
  </si>
  <si>
    <t>NOx Allowances Inventory</t>
  </si>
  <si>
    <t>Page  228-A</t>
  </si>
  <si>
    <t>Page 229-A</t>
  </si>
  <si>
    <t>Page  228-B</t>
  </si>
  <si>
    <t>Page 229-B</t>
  </si>
  <si>
    <t>3.  Minor items ( 5% of the Balance at End of Year for account 182.3 or amounts less than $100,000, whichever is less)</t>
  </si>
  <si>
    <r>
      <t>Minor items (5% of the Balance of End of Year for Account 253 or amounts less than</t>
    </r>
    <r>
      <rPr>
        <sz val="12"/>
        <rFont val="Arial"/>
        <family val="2"/>
      </rPr>
      <t xml:space="preserve"> $100,000, whichever is greater) may be grouped by classes.</t>
    </r>
  </si>
  <si>
    <r>
      <t xml:space="preserve">     </t>
    </r>
    <r>
      <rPr>
        <sz val="12"/>
        <rFont val="Arial"/>
        <family val="2"/>
      </rPr>
      <t>$100,000, whichever is less) may be grouped by classes.</t>
    </r>
  </si>
  <si>
    <r>
      <t xml:space="preserve">SALES </t>
    </r>
    <r>
      <rPr>
        <sz val="12"/>
        <color theme="1"/>
        <rFont val="Arial"/>
        <family val="2"/>
      </rPr>
      <t>BY RATE SCHEDULES</t>
    </r>
  </si>
  <si>
    <t xml:space="preserve"> Actual Demand (MW)</t>
  </si>
  <si>
    <t>TRANSMISSION OF ELECTRICITY FOR OTHERS (Account 456.1)</t>
  </si>
  <si>
    <t>service provider. Use additional columns as necessary to report all companies or public authorities that provided transmission</t>
  </si>
  <si>
    <t xml:space="preserve">Report in Section A for the year the amounts for: (b) Depreciation Expense (Account 403); (c) Depreciation Expense for Asset </t>
  </si>
  <si>
    <t xml:space="preserve">Retirement Costs (Account 403.1); (d) Amortization of Limited-Term Electric Plant (Account 404); and (e) Amortization of Other </t>
  </si>
  <si>
    <t xml:space="preserve">                    $50,000.)</t>
  </si>
  <si>
    <t xml:space="preserve">  outside the company costing $50,000 or more, briefly</t>
  </si>
  <si>
    <t xml:space="preserve">  on line 25 "Electric Expenses," and Maintenance Account Nos. 553 and 554 on line</t>
  </si>
  <si>
    <t xml:space="preserve">  32 "Maintenance of Electric Plant."  Indicate plants designed for peak load service.</t>
  </si>
  <si>
    <t>Cost per KW of Installed Capacity (Line 17/5) Including</t>
  </si>
  <si>
    <t xml:space="preserve">  7.  Include on line 36 the cost of energy used in</t>
  </si>
  <si>
    <r>
      <t xml:space="preserve">  cannot be accurately computed, leave lines </t>
    </r>
    <r>
      <rPr>
        <sz val="12"/>
        <rFont val="Arial"/>
        <family val="2"/>
      </rPr>
      <t>36, 37</t>
    </r>
  </si>
  <si>
    <r>
      <t xml:space="preserve">  and </t>
    </r>
    <r>
      <rPr>
        <sz val="12"/>
        <rFont val="Arial"/>
        <family val="2"/>
      </rPr>
      <t>38 blank and describe at the bottom of the</t>
    </r>
  </si>
  <si>
    <r>
      <t xml:space="preserve">     Expenses per</t>
    </r>
    <r>
      <rPr>
        <sz val="11"/>
        <rFont val="Arial"/>
        <family val="2"/>
      </rPr>
      <t xml:space="preserve"> KWh of Generation (Enter result of line 37 divided by line 9)</t>
    </r>
  </si>
  <si>
    <t>Costs) Per MW</t>
  </si>
  <si>
    <t>GENERATING PLANT STATISTICS (Small Plants) (Continued)</t>
  </si>
  <si>
    <t>Revenues from Distribution of Electricity of Others</t>
  </si>
  <si>
    <t xml:space="preserve">  Residential</t>
  </si>
  <si>
    <t xml:space="preserve">  Commercial</t>
  </si>
  <si>
    <t xml:space="preserve">  Industrial</t>
  </si>
  <si>
    <t xml:space="preserve">  Other Ultimate Customers</t>
  </si>
  <si>
    <t>Pg 300, L 25 (b)</t>
  </si>
  <si>
    <t>Pg 300, L 27 (b)</t>
  </si>
  <si>
    <t>Pg 300, L 28 (b)</t>
  </si>
  <si>
    <t>Pg 301, L 25 (d)</t>
  </si>
  <si>
    <t>Pg 301, L 27 (d)</t>
  </si>
  <si>
    <t>Pg 301, L 28 (d)</t>
  </si>
  <si>
    <t>Pg 301, L 24 (f)</t>
  </si>
  <si>
    <t>Pg 301, L 25 (f)</t>
  </si>
  <si>
    <t>Pg 301, L 27 (f)</t>
  </si>
  <si>
    <t>Pg 301, L 28 (f)</t>
  </si>
  <si>
    <t>Pg 301, L 29=&gt;33 (f)</t>
  </si>
  <si>
    <t>Formula should = Pg 301, L 15+23+24+33 (f)</t>
  </si>
  <si>
    <r>
      <t xml:space="preserve">Formula should = Pg 301, L </t>
    </r>
    <r>
      <rPr>
        <b/>
        <i/>
        <sz val="12"/>
        <rFont val="Arial"/>
        <family val="2"/>
      </rPr>
      <t xml:space="preserve">15+23+24+33 </t>
    </r>
    <r>
      <rPr>
        <sz val="12"/>
        <rFont val="Arial"/>
        <family val="2"/>
      </rPr>
      <t>(d)</t>
    </r>
  </si>
  <si>
    <r>
      <t>Pg 301, L</t>
    </r>
    <r>
      <rPr>
        <sz val="12"/>
        <rFont val="Arial"/>
        <family val="2"/>
      </rPr>
      <t xml:space="preserve"> 3 (d)</t>
    </r>
  </si>
  <si>
    <r>
      <t>Pg 301, L</t>
    </r>
    <r>
      <rPr>
        <sz val="12"/>
        <rFont val="Arial"/>
        <family val="2"/>
      </rPr>
      <t xml:space="preserve"> 5 (d)</t>
    </r>
  </si>
  <si>
    <r>
      <t>Pg 301, L</t>
    </r>
    <r>
      <rPr>
        <sz val="12"/>
        <rFont val="Arial"/>
        <family val="2"/>
      </rPr>
      <t xml:space="preserve"> 6 (d)</t>
    </r>
  </si>
  <si>
    <t>Pg 300, L 37-(14+24+33) (b)</t>
  </si>
  <si>
    <t>12-15</t>
  </si>
  <si>
    <r>
      <rPr>
        <sz val="12"/>
        <rFont val="Arial"/>
        <family val="2"/>
      </rPr>
      <t>FERC FORM NO. 1 (REV. 12-15) NYPSC MODIFIED</t>
    </r>
    <r>
      <rPr>
        <strike/>
        <sz val="12"/>
        <rFont val="Arial"/>
        <family val="2"/>
      </rPr>
      <t>-</t>
    </r>
    <r>
      <rPr>
        <sz val="12"/>
        <rFont val="Arial"/>
        <family val="2"/>
      </rPr>
      <t>15</t>
    </r>
  </si>
  <si>
    <t>FERC FORM NO.1 (ED. 12-15)</t>
  </si>
  <si>
    <t>FERC FORM NO.1 (REV. 12-15)</t>
  </si>
  <si>
    <t xml:space="preserve"> FERC FORM NO. 1 (NEW 12-15)</t>
  </si>
  <si>
    <t xml:space="preserve"> FERC FORM NO. 1 (REV. 12-15)</t>
  </si>
  <si>
    <t>FERC FORM NO.1 (ED. 12-15) NYPSC Modified-96</t>
  </si>
  <si>
    <t>FERC FORM NO.   (ED. 12-15)</t>
  </si>
  <si>
    <t>FERC FORM NO.  (ED. 12-15)</t>
  </si>
  <si>
    <t>FERC FORM NO.1  (ED.  12-15)</t>
  </si>
  <si>
    <t>FERC FORM NO. 1  (ED. 12-15)</t>
  </si>
  <si>
    <t xml:space="preserve">  FERC FORM NO. 1 (ED.  12-15)</t>
  </si>
  <si>
    <t xml:space="preserve"> FERC FORM NO. 1/3-Q (NEW 12-15)</t>
  </si>
  <si>
    <t>FERC FORM NO. 1 (ED. 12-15)</t>
  </si>
  <si>
    <t>FERC FORM NO.1 (REVISED. 12-15)</t>
  </si>
  <si>
    <t>FERC FORM NO.1 (REVISED 12-15) NYPSC Modified-15</t>
  </si>
  <si>
    <t xml:space="preserve"> FERC FORM NO. 1/3-Q (REV 12-15)</t>
  </si>
  <si>
    <t>FERC FORM NO.1 (REVISED. 12-15) NYPSC Modified-15</t>
  </si>
  <si>
    <r>
      <t>FERC FORM NO. 1  (ED. 1</t>
    </r>
    <r>
      <rPr>
        <sz val="12"/>
        <rFont val="Arial MT"/>
      </rPr>
      <t>2-15</t>
    </r>
    <r>
      <rPr>
        <sz val="12"/>
        <rFont val="Arial MT"/>
        <family val="2"/>
      </rPr>
      <t>)</t>
    </r>
  </si>
  <si>
    <t>FERC FORM NO. 1 (REVISED 12-15)</t>
  </si>
  <si>
    <t>FERC FORM NO. 1 (REV. 12-15)</t>
  </si>
  <si>
    <t>3.  Minor items (1% of the Balance at End of Year for Account 186 or amounts less than $100,000, whichever is less)</t>
  </si>
  <si>
    <t>Other Operating Revenues</t>
  </si>
  <si>
    <t>service for the year reported.</t>
  </si>
  <si>
    <t>Derivative Instrument Assets (Current Portion)</t>
  </si>
  <si>
    <t>Pg 110, L 54 (d) less L 55 (d)</t>
  </si>
  <si>
    <t>Derivative Instrument Assets - Hedges (Current Portion)</t>
  </si>
  <si>
    <t>Formula should = Pg 111, L 75 (d)</t>
  </si>
  <si>
    <t>Pg 110, L 56 (d) less L 57 (d)</t>
  </si>
  <si>
    <t>Pg 112, L 49 (d) less L 50 (d)</t>
  </si>
  <si>
    <t>Pg 112, L 51 (d) less L 52 (d)</t>
  </si>
  <si>
    <t>Formula should = Pg 113, L 76 (d)</t>
  </si>
  <si>
    <t xml:space="preserve">          Total Other Noncurrent Liabilities</t>
  </si>
  <si>
    <t>Pg 300, L 29=&gt;32 (b)</t>
  </si>
  <si>
    <t xml:space="preserve">  Other Ultimate Consumers</t>
  </si>
  <si>
    <t>Pg 301, L 29=&gt;32 (d)</t>
  </si>
  <si>
    <t>Pg 205, L 16 (g)</t>
  </si>
  <si>
    <t>Pg 205, L 25 (g)</t>
  </si>
  <si>
    <t>Pg 205, L 35 (g)</t>
  </si>
  <si>
    <t>1/1/2015</t>
  </si>
  <si>
    <t>12/31/2015</t>
  </si>
  <si>
    <t>3/15/2015</t>
  </si>
  <si>
    <t>Deferred Gains from Disposition of Utility Plant</t>
  </si>
  <si>
    <t>Reacquired Bonds</t>
  </si>
  <si>
    <t>Page 262-C</t>
  </si>
  <si>
    <t>Page 262-B</t>
  </si>
  <si>
    <t>Page 263-B</t>
  </si>
  <si>
    <t>Page 263-C</t>
  </si>
  <si>
    <t>Page 114-A</t>
  </si>
  <si>
    <t>Page 115-A</t>
  </si>
  <si>
    <t>Page 116-A</t>
  </si>
  <si>
    <t>Page 117-A</t>
  </si>
  <si>
    <t>National Fuel Gas Distribution Corporation</t>
  </si>
  <si>
    <t>NEW YORK DIVISION</t>
  </si>
  <si>
    <t>283, 254</t>
  </si>
  <si>
    <t>various</t>
  </si>
  <si>
    <t>128, 228</t>
  </si>
  <si>
    <t>228, 234</t>
  </si>
  <si>
    <t>489, 431</t>
  </si>
  <si>
    <t>National Fuel Gas Company</t>
  </si>
  <si>
    <t>6363 Main Street</t>
  </si>
  <si>
    <t>Williamsville, NY   14221</t>
  </si>
  <si>
    <t>Common Stock</t>
  </si>
  <si>
    <t>None</t>
  </si>
  <si>
    <t>Environmental Clean-Up Costs</t>
  </si>
  <si>
    <t>Bank Service Fees</t>
  </si>
  <si>
    <t>Buffalo Niagara Enterprise</t>
  </si>
  <si>
    <t>EBD LIRA</t>
  </si>
  <si>
    <t>Area Development Plan Expense</t>
  </si>
  <si>
    <t>Buffalo Niagara Partnership</t>
  </si>
  <si>
    <t>Business Council of New York State, Inc.</t>
  </si>
  <si>
    <t>Charitable Giving Meeting</t>
  </si>
  <si>
    <t>Dues to area Chambers of Commerce (28)</t>
  </si>
  <si>
    <t>Dues to Other Organizations (36)</t>
  </si>
  <si>
    <t xml:space="preserve">Miscellaneous - company merchandise </t>
  </si>
  <si>
    <t>Top Hat - Deferred Compensation Plan</t>
  </si>
  <si>
    <t>Miscellaneous</t>
  </si>
  <si>
    <t>Salary and Benefit Allocations</t>
  </si>
  <si>
    <t>General Payroll</t>
  </si>
  <si>
    <t>Professional Services</t>
  </si>
  <si>
    <t>Dues and Memberships</t>
  </si>
  <si>
    <t>Rentals</t>
  </si>
  <si>
    <t>Miscellaneous Office Expense</t>
  </si>
  <si>
    <t>Miscellaneous Accounts Payable (Largely Political Action Committee)</t>
  </si>
  <si>
    <t>Employee Expense</t>
  </si>
  <si>
    <t>Printing Services, Office Supplies, Registration Fees, Sundry Persons and Info Serv Postage Meter)</t>
  </si>
  <si>
    <t>Other (Transportation, Mileage, Borrowed Transportation/Tools (Distribution), Other Outside Services,</t>
  </si>
  <si>
    <t>National Fuel Gas Company - Long Term Notes - various rates</t>
  </si>
  <si>
    <t>Interest Expense - Money Pool</t>
  </si>
  <si>
    <t>Interest on Refunds and Overcollections</t>
  </si>
  <si>
    <t>Interest on Deferred Compensation Plan</t>
  </si>
  <si>
    <t>Interest Expense - New York Settlement</t>
  </si>
  <si>
    <t>Interest on Customer Deposits and Overpayments</t>
  </si>
  <si>
    <t>Bank Fees</t>
  </si>
  <si>
    <t>Interest Expense on PA Distribution Storage</t>
  </si>
  <si>
    <t>Contractors/Outside Services</t>
  </si>
  <si>
    <t>Other (Individually less than $182,092 - 5% of total account balance)</t>
  </si>
  <si>
    <t>Supplemental ESOP</t>
  </si>
  <si>
    <t>Reversal of NYS Department of Public Service Reserve</t>
  </si>
  <si>
    <t>Reclass of Pension/OPEB Associated with Rate Order</t>
  </si>
  <si>
    <t xml:space="preserve">Miscellaneous </t>
  </si>
  <si>
    <t>Acquired in consolidation with Republic Light, Heat &amp; Power Co., on 12/31/56</t>
  </si>
  <si>
    <t>Acquired in consolidation with Empire Gas &amp; Fuel Company, Ltd. on 12/31/63</t>
  </si>
  <si>
    <t>Acquired in reorganization between Iroquois Gas Corp., Pennsylvania Gas Co.</t>
  </si>
  <si>
    <t xml:space="preserve">     and United Natural Gas Co. PSC Case 26434</t>
  </si>
  <si>
    <t>Forgiveness of Debt by National Fuel Company approved by Securities and</t>
  </si>
  <si>
    <t xml:space="preserve">     Exchange Commission on Docket 70-5531 dated 3/20/75</t>
  </si>
  <si>
    <t>Other Paid-In-Capital received from National Fuel Gas Co. on 3/17/89</t>
  </si>
  <si>
    <t>Other Paid-In-Capital received from National Fuel Gas Co. on 2/13/91</t>
  </si>
  <si>
    <t>Other Paid-In-Capital received from National Fuel Gas Co. on 3/16/93</t>
  </si>
  <si>
    <t>Other Paid-In-Capital received from National Fuel Gas Co. on 7/7/93</t>
  </si>
  <si>
    <t>Case Number - 91-G-1327 ;     Note Number -          93-2</t>
  </si>
  <si>
    <t>Case Number - 95-G-0090 ;     Note Number -          95-1</t>
  </si>
  <si>
    <t>Case Number - 05-G-0778 ;     Note Number -          08-1</t>
  </si>
  <si>
    <t>Case Number - 08-G-0741 ;     Note Number -          09-1</t>
  </si>
  <si>
    <t>3/93</t>
  </si>
  <si>
    <t>3/30/2023</t>
  </si>
  <si>
    <t>6/95</t>
  </si>
  <si>
    <t>6/13/2025</t>
  </si>
  <si>
    <t>04/08</t>
  </si>
  <si>
    <t>4/15/2018</t>
  </si>
  <si>
    <t>04/09</t>
  </si>
  <si>
    <t>5/1/2019</t>
  </si>
  <si>
    <t>Regulatory Costs related to Income Taxes</t>
  </si>
  <si>
    <t>254, 283</t>
  </si>
  <si>
    <t>(formerly known as FAS 109)</t>
  </si>
  <si>
    <t>Miscellaneous Work in Progress</t>
  </si>
  <si>
    <t>NY PSC Assessment</t>
  </si>
  <si>
    <t>Unbilled Revenue - Amortization</t>
  </si>
  <si>
    <t>Environmental Clean-up</t>
  </si>
  <si>
    <t>Other Post Employment Benefits</t>
  </si>
  <si>
    <t>Low Income Usage Reduction Program- PA</t>
  </si>
  <si>
    <t>Deferred Software AG Maintenance</t>
  </si>
  <si>
    <t>Deferred Employee Relocation Costs</t>
  </si>
  <si>
    <t>N/A</t>
  </si>
  <si>
    <t>Defined Contribution Plan</t>
  </si>
  <si>
    <t>Daily Balancing Project</t>
  </si>
  <si>
    <t>3/31/2016</t>
  </si>
  <si>
    <t>186, 283</t>
  </si>
  <si>
    <t>New York Public Service Commission</t>
  </si>
  <si>
    <t xml:space="preserve">     Rate proceedings</t>
  </si>
  <si>
    <t xml:space="preserve">     Amortization of part of 2011-2012 and 2010-2011</t>
  </si>
  <si>
    <t xml:space="preserve">     assessment (PSC)</t>
  </si>
  <si>
    <t xml:space="preserve">     Energy Research &amp; Development Authority</t>
  </si>
  <si>
    <t>Pennsylvania Public Utility Commission</t>
  </si>
  <si>
    <t xml:space="preserve">     assessment (PAPUC)</t>
  </si>
  <si>
    <t xml:space="preserve">     Gas cost filing (1307(f) )</t>
  </si>
  <si>
    <t>Federal Energy Regulatory Commission</t>
  </si>
  <si>
    <t>Other Regulatory Commission expense</t>
  </si>
  <si>
    <t>Other Post-Employment Benefits (OPEB) - (A)</t>
  </si>
  <si>
    <t>Pension (Defined Benefit) - (A)</t>
  </si>
  <si>
    <t>Conservation Incentive Program (CIP) - (D)</t>
  </si>
  <si>
    <t>Merchant Function Charge (MFC) - (D)</t>
  </si>
  <si>
    <t>Revenue Decoupling Mechanism (RDM) - (D)</t>
  </si>
  <si>
    <t>Retirement Saving Account (Defined Contribution Pension) - (A)</t>
  </si>
  <si>
    <t>(B) Authorized by FERC Docket AI93-5-000.  Note: This amount is associated with the Pennsylvania jurisdiction.</t>
  </si>
  <si>
    <t xml:space="preserve">(C) New York and Pennsylvania jurisdictions authorized by FERC Docket AI02-1-000 and RM-02-7-000.  </t>
  </si>
  <si>
    <t>(D) Authorization and/or continued authorization provided by the Joint Proposal Settlement associated with Case 13-G-0136.</t>
  </si>
  <si>
    <t xml:space="preserve">     shares, restricted stock and restricted stock units (formerly known as FAS 123R)</t>
  </si>
  <si>
    <t xml:space="preserve">Compensation expense on stock options, stock appreciation rights, performance </t>
  </si>
  <si>
    <t>Common Cost Methodology Change Deferral</t>
  </si>
  <si>
    <t xml:space="preserve">(E) Amounts associated with Pennsylvania jurisdiction.  </t>
  </si>
  <si>
    <t>II</t>
  </si>
  <si>
    <t>A</t>
  </si>
  <si>
    <t>B</t>
  </si>
  <si>
    <t>B-4</t>
  </si>
  <si>
    <t>GAS UTILITY</t>
  </si>
  <si>
    <t>R&amp;D Performed Internally:</t>
  </si>
  <si>
    <t>Residential Equipment Demonstration Program</t>
  </si>
  <si>
    <t>Commercial R&amp;D</t>
  </si>
  <si>
    <t>Technology Transfer</t>
  </si>
  <si>
    <t>Company projects to increase the efficiency of operations and reduce costs</t>
  </si>
  <si>
    <t>General and Administrative</t>
  </si>
  <si>
    <t>R&amp;D Performed Externally:</t>
  </si>
  <si>
    <t>New York Gas Group</t>
  </si>
  <si>
    <t>New York State Energy Research Development Authority</t>
  </si>
  <si>
    <t>Institute of Gas Technology</t>
  </si>
  <si>
    <t>Gas Research Institute</t>
  </si>
  <si>
    <t>Adjustment for R&amp;D Recovered in Rates</t>
  </si>
  <si>
    <t>A-7</t>
  </si>
  <si>
    <t>Page 200-A</t>
  </si>
  <si>
    <t>Page 201-A</t>
  </si>
  <si>
    <t>Distribution Minor Projects</t>
  </si>
  <si>
    <t>Distribution CIS Replacement</t>
  </si>
  <si>
    <t>Distribution PM21 Replacement</t>
  </si>
  <si>
    <t>Subtotal Distribution Corporation</t>
  </si>
  <si>
    <t>NY Division Minor Projects</t>
  </si>
  <si>
    <t>NY Division CIS Replacement</t>
  </si>
  <si>
    <t>Subtotal NY Division</t>
  </si>
  <si>
    <t>GAS:</t>
  </si>
  <si>
    <t>Engineering, Supervision, Administrative costs, etc.  Which are directly chargeable to construction are charged to construction</t>
  </si>
  <si>
    <t xml:space="preserve">administrative costs to open construction projects based on amounts charged to the project during the month. </t>
  </si>
  <si>
    <t>Construction overhead capitalized is determined by applying the percentage of Engineering Staff labor and associated general and</t>
  </si>
  <si>
    <t xml:space="preserve">All construction jobs considered to be in progress during the month of which the interest is being computed qualify for the charge. </t>
  </si>
  <si>
    <t>Exclusions consist of the following:</t>
  </si>
  <si>
    <t>b.</t>
  </si>
  <si>
    <t>c.</t>
  </si>
  <si>
    <t>d.</t>
  </si>
  <si>
    <t>e.</t>
  </si>
  <si>
    <t>f.</t>
  </si>
  <si>
    <t>g.</t>
  </si>
  <si>
    <t>a.</t>
  </si>
  <si>
    <t>Blanket Projects</t>
  </si>
  <si>
    <t>Maintenance and General Order Projects</t>
  </si>
  <si>
    <t>Production Orders</t>
  </si>
  <si>
    <t>Voided Projects</t>
  </si>
  <si>
    <t>Reimbursable Projects</t>
  </si>
  <si>
    <t>Projects less than 30 days duration</t>
  </si>
  <si>
    <t>Projects placed on Hold</t>
  </si>
  <si>
    <t>A project is said to be started in first month in which it receives charges.</t>
  </si>
  <si>
    <t>A project is said to be completed in the month in which the asset goes into service.</t>
  </si>
  <si>
    <t xml:space="preserve">AFUDC is compounded on a semi-annual basis in March and September. </t>
  </si>
  <si>
    <t xml:space="preserve">A half-month convention is used for current monthly charges. </t>
  </si>
  <si>
    <t>ALLOWANCE FOR FUNDS USED DURING CONSTRUCTION</t>
  </si>
  <si>
    <t>Structures</t>
  </si>
  <si>
    <t>Employee Benefits</t>
  </si>
  <si>
    <t>Payroll Taxes</t>
  </si>
  <si>
    <t xml:space="preserve">Reserve for Gas Replacement </t>
  </si>
  <si>
    <t>Deferred Credits per Settlement</t>
  </si>
  <si>
    <t xml:space="preserve">Capacity Release &amp; Off-System Deferral </t>
  </si>
  <si>
    <t>Long Term Incentive Compensation</t>
  </si>
  <si>
    <t>HEAP Furnace Replacement Program</t>
  </si>
  <si>
    <t>Gas Expansion Plan</t>
  </si>
  <si>
    <t>Deferred MS Enterprise License</t>
  </si>
  <si>
    <t>143, 186, 232</t>
  </si>
  <si>
    <t>182, 254</t>
  </si>
  <si>
    <t xml:space="preserve">          Amortization of Loss on Reacquired Debt</t>
  </si>
  <si>
    <t xml:space="preserve">          Share Based Compensation  Expense</t>
  </si>
  <si>
    <t xml:space="preserve">         Other:Net (Increase) Decrease in Unrecovered Purchased Gas Costs</t>
  </si>
  <si>
    <t xml:space="preserve">         Other:Net (Increase) Decrease in Unbilled Revenue Receivable</t>
  </si>
  <si>
    <t xml:space="preserve">         Other:Net (Increase) Decrease in Prepayments</t>
  </si>
  <si>
    <t xml:space="preserve">         Other:Net (Increase) Decrease in Other Assets</t>
  </si>
  <si>
    <t xml:space="preserve">         Other:Net Increase (Decrease) in Other Liabilities</t>
  </si>
  <si>
    <t xml:space="preserve">     Net Cash Provided by (Used in) Operating Activities (Total of lines 2 thru 22)</t>
  </si>
  <si>
    <t xml:space="preserve">   Other:  Net (Increase) Decrease in Notes Receivable</t>
  </si>
  <si>
    <t xml:space="preserve">         Other: Notes Payable to Associated Companies</t>
  </si>
  <si>
    <t xml:space="preserve">          (Total of lines 23, 57 and 83)</t>
  </si>
  <si>
    <t>1. Important Notes</t>
  </si>
  <si>
    <t>Balance Sheet Account               Description</t>
  </si>
  <si>
    <t xml:space="preserve">        Amount</t>
  </si>
  <si>
    <t>131                         Cash</t>
  </si>
  <si>
    <t>135                         Working Funds</t>
  </si>
  <si>
    <t>136                         Temporary Cash Investments</t>
  </si>
  <si>
    <t xml:space="preserve">   Interest                          </t>
  </si>
  <si>
    <t xml:space="preserve">   Income Taxes                     </t>
  </si>
  <si>
    <t>2.-6.  None or not applicable.</t>
  </si>
  <si>
    <t>Reconciliation of Cash and Cash Equivalents at December 31, 2015</t>
  </si>
  <si>
    <t>Interest and Income Taxes Paid/(Refunded) for the Twelve Months Ended December 31, 2015</t>
  </si>
  <si>
    <t>Accounts Receivable- Other</t>
  </si>
  <si>
    <t>Accounts Receivable- Associated Companies</t>
  </si>
  <si>
    <t>Stores Expense</t>
  </si>
  <si>
    <t>Other Preliminary Survey</t>
  </si>
  <si>
    <t>Deferred Debits</t>
  </si>
  <si>
    <t>Research, Development, &amp; Discovery</t>
  </si>
  <si>
    <t>Accounts Payable- Other</t>
  </si>
  <si>
    <t>Accounts Payable- Associated Companies</t>
  </si>
  <si>
    <t>Injuries &amp; Damages Reserve</t>
  </si>
  <si>
    <t>Deferred Compensation Plans</t>
  </si>
  <si>
    <t>Merch. &amp; Jobbing Expense</t>
  </si>
  <si>
    <t>Misc. Income Deductions</t>
  </si>
  <si>
    <t>Page 354-A</t>
  </si>
  <si>
    <t>Page 355-A</t>
  </si>
  <si>
    <t>1 - 7.</t>
  </si>
  <si>
    <t>None.</t>
  </si>
  <si>
    <t>Chapter 22/22S received an average 2.0% wage increase.</t>
  </si>
  <si>
    <t>Chapter 22S received an average 3.0% wage increase.</t>
  </si>
  <si>
    <t>10, 12.</t>
  </si>
  <si>
    <t>On January 1, 2015, approximately 333 New York Distribution supervisory employees received an average 2.9% salary increase.</t>
  </si>
  <si>
    <t>On February 15, 2015, approximately 64 Union employees in Local 2199 I.B.E.W. received an average 1.5% wage increase.</t>
  </si>
  <si>
    <t>On February 15, 2015, approximately 174 Union employees in Local 2199N I.B.E.W. received an average 2.0% wage increase.</t>
  </si>
  <si>
    <t>On February 15, 2015, approximately 396 Union employees in Local 2154 I.B.E.W. received an average 2.0% wage increase.</t>
  </si>
  <si>
    <t>On May 3, 2015, approximately 11 Union employees in the National Conference of Fireman &amp; Oilers District 32BJ/SEIU</t>
  </si>
  <si>
    <t>On May 3, 2015, approximately 8 Union employees in the National Conference of Fireman &amp; Oilers District 32BJ/SEIU</t>
  </si>
  <si>
    <t>A.M. Cellino</t>
  </si>
  <si>
    <t>R. J. Tanski</t>
  </si>
  <si>
    <t>D.P. Bauer</t>
  </si>
  <si>
    <t>President and Director</t>
  </si>
  <si>
    <t>Chairman and Director</t>
  </si>
  <si>
    <t>Treasurer</t>
  </si>
  <si>
    <t>Senior Vice President and Director</t>
  </si>
  <si>
    <t>Consumer Business, Credit/Collection. Land, Purchasing/Accounts Payable, Operations</t>
  </si>
  <si>
    <t>Secretary and Director</t>
  </si>
  <si>
    <t>Audit Services, Human Resources, Legal, Risk Management, and Security</t>
  </si>
  <si>
    <t>Controller</t>
  </si>
  <si>
    <t>Accounting, Budget, Cash Management and Finance</t>
  </si>
  <si>
    <t>Corporate Safety Programs and Labor Relations</t>
  </si>
  <si>
    <t>Budget, Cash Management and Finance</t>
  </si>
  <si>
    <t>March 2016</t>
  </si>
  <si>
    <t>Annual Report of National Fuel Gas Distribution Corporation                                                                           Year ended 12/31/15</t>
  </si>
  <si>
    <t xml:space="preserve">Column (d), rate at end of year represent base salary as of 12/31/2015.  Column (e) represent total calendar year base salary </t>
  </si>
  <si>
    <t xml:space="preserve">EXECUTIVE RETIREMENT PLAN.  The Company's Executive Retirement Plan ("ERP") is a nonqualified, noncontributory, </t>
  </si>
  <si>
    <t>less TDSP deferrals.  Represents total salary for each listed officer although only a portion of the salary in this report is allocated to</t>
  </si>
  <si>
    <t xml:space="preserve">restoration supplemental plan that covers selected officers of the Company and its subsidiaries.  The ERP provides </t>
  </si>
  <si>
    <t xml:space="preserve">retirement benefits to eligible officers in addition to basic retirement benefits provided them under the qualified Retirement Plan.  It </t>
  </si>
  <si>
    <t xml:space="preserve">will restore benefit reductions, if any, under the Retirement Plan caused by participation in the Deferred Compensation Plan </t>
  </si>
  <si>
    <t xml:space="preserve">and Internal Revenue Code limitations.  The ERP also provides supplemental benefits in the form of either a monthly life annuity </t>
  </si>
  <si>
    <t>The various plans described herein are sponsored by the Company.  Amounts listed in columns (f) through (k) that are on page</t>
  </si>
  <si>
    <t xml:space="preserve">or the selection of four annual lump sum payments.  The normal retirement date is the first day of the month coinciding with the </t>
  </si>
  <si>
    <t>105 represent total benefits/compensation for each officer.    Actual dollars allocated to NFGDC is less than the amounts shown.</t>
  </si>
  <si>
    <t xml:space="preserve">participants 65th birthday.  Reduced benefits are available for eligible officers who retire prior to age 65 and as early as age 55, </t>
  </si>
  <si>
    <t>provided they have at least five years of service.  The early retirement percentages are increased by 1.5% for each year of service</t>
  </si>
  <si>
    <t>in excess of 30 years (provided the total early retirement percentage does not exceed 100%).</t>
  </si>
  <si>
    <t>(3)</t>
  </si>
  <si>
    <t>STOCK OPTION AND STOCK AWARD PLANS. The Company has various stock option and stock award plans which provide</t>
  </si>
  <si>
    <t>or provided for the issuance of one or more of the following to key employees: incentive stock options, nonqualified stock</t>
  </si>
  <si>
    <t>(5)</t>
  </si>
  <si>
    <t>LUMP SUM PERFORMANCE - BASED COMPENSATION.  For fiscal years beginning in 1993, the Compensation</t>
  </si>
  <si>
    <t xml:space="preserve">options, restricted stock, performance units, performance shares, stock appreciation rights or restricted stock units. Stock options </t>
  </si>
  <si>
    <t xml:space="preserve">Committee of the Company Board of Directors established an Annual At Risk Compensation Incentive Program. </t>
  </si>
  <si>
    <t xml:space="preserve">and stock appreciation rights under all plans have exercise prices equal to an average market price of Company common stock on </t>
  </si>
  <si>
    <t>Under this program, the Compensation Committee establishes goals for certain executive officers.  Cash compensation is</t>
  </si>
  <si>
    <t xml:space="preserve">the date of grant, and generally no option is exercisable less than one year or more than ten years after the date of grant.  </t>
  </si>
  <si>
    <t>awarded to the executives based on whether those goals are met or exceeded.  Other executive officers receive compensation</t>
  </si>
  <si>
    <t xml:space="preserve">Restricted stock and restricted stock units are generally subject to restrictions on vesting and transferability. Restricted stock awards (RSA) </t>
  </si>
  <si>
    <t xml:space="preserve">under the Executive Annual Cash Incentive Program.  Under this program, goals are established and cash compensation is </t>
  </si>
  <si>
    <t>entitle the participants to full dividend and voting rights.  Restricted stock units (RSU) represent the right to receive shares of common stock</t>
  </si>
  <si>
    <t>awarded based on whether the goals are met or exceeded. 75% of the target incentive is dependent on objective</t>
  </si>
  <si>
    <t xml:space="preserve"> (or an equivalent value in cash or a combination of cash and shares of common stock) at the end of a specified time period.  RSU's</t>
  </si>
  <si>
    <t>performance criteria, and 25% is dependent on a subjective performance criterion.</t>
  </si>
  <si>
    <t>do not entitle participants to dividends and voting rights.  The Company's RSA's and RSU's generally vest over a period of not more than</t>
  </si>
  <si>
    <t>five years from the date of grant.</t>
  </si>
  <si>
    <t xml:space="preserve">PERFORMANCE INCENTIVE PROGRAM - A cash-based, long-term incentive program approved by the stockholders.  The cash </t>
  </si>
  <si>
    <t>payment paid in 2015 represents an award opportunity made in 2011 for a three-year performance period ended September 30, 2014.</t>
  </si>
  <si>
    <t xml:space="preserve">The Plans are administered by the Compensation Committee of the Company Board of Directors, which designates the amounts of </t>
  </si>
  <si>
    <t xml:space="preserve">Given the recent move to an equity-based long-term incentive program, no future award opportunities are available under this program. </t>
  </si>
  <si>
    <t>equity awards to be awarded, the price and terms of such awards and recipients thereof.  No Committee member is eligible to participant</t>
  </si>
  <si>
    <t>in the Plan.</t>
  </si>
  <si>
    <t>(6)</t>
  </si>
  <si>
    <t>TAX-DEFERRED SAVINGS PLAN FOR NON-UNION EMPLOYEES ("TDSP").  Substantially all non-union hourly,</t>
  </si>
  <si>
    <t>The amounts in column (i) represent estimated compensation related to time-vested RSUs and performance shares issued in 2015.</t>
  </si>
  <si>
    <t>supervisory and executive-level employees of the Company and its subsidiaries are eligible to participate in the TDSP,</t>
  </si>
  <si>
    <t>The amounts represent the aggregate grant date fair value of time-based RSUs as well as the aggregate grant date fair value of performance</t>
  </si>
  <si>
    <t xml:space="preserve">which is an Internal Revenue Code Section 401(k) plan.  Employees participant in the TDSP by agreeing to defer receipt of a </t>
  </si>
  <si>
    <t xml:space="preserve">shares.  The grant date fair value of performance shares reflects an estimate that 100% of the performance shares awarded will vest at </t>
  </si>
  <si>
    <t>percentage of salary.  This amount of salary reduction is then contributed by the Company and its subsidiaries to the TDSP trustee.</t>
  </si>
  <si>
    <t>the end of the three-year performance period.  The percentage vesting will be determined following fiscal 2018.</t>
  </si>
  <si>
    <r>
      <t xml:space="preserve">Employees may make salary reduction contributions ranging from 2% to 50% of their base salary, up to a limit of </t>
    </r>
    <r>
      <rPr>
        <sz val="11"/>
        <rFont val="Arial"/>
        <family val="2"/>
      </rPr>
      <t xml:space="preserve">$18,000 if under </t>
    </r>
  </si>
  <si>
    <r>
      <t xml:space="preserve">age 50 and </t>
    </r>
    <r>
      <rPr>
        <sz val="11"/>
        <rFont val="Arial"/>
        <family val="2"/>
      </rPr>
      <t>$24,000 for age 50 or more, in 2015.  Employee deferrals appear in column (f).</t>
    </r>
  </si>
  <si>
    <t>(4)</t>
  </si>
  <si>
    <t xml:space="preserve">Column (f) represents the change in actuarial value for the Qualified Retirement Plan, retirement related Tophat Plan and the Executive </t>
  </si>
  <si>
    <t xml:space="preserve">Retirement Plan consistent with SEC guidelines for the preparation of the annual Proxy Statement.  Values reported represent values for </t>
  </si>
  <si>
    <t>The Company matches 100% of the first 6% of the supervisory and executive's  salary deferral, regardless</t>
  </si>
  <si>
    <t>the period 10/1/2014 to 9/30/2015.  This column also reflects the above market rate of earnings on the Deferred Compensation Plan and</t>
  </si>
  <si>
    <t xml:space="preserve">of years of service.  Employer matching contributions are initially invested by the TDSP trustee in Company Common Stock but may </t>
  </si>
  <si>
    <t xml:space="preserve">employee TDSP deferrals for the calendar year. </t>
  </si>
  <si>
    <t>be transferred to other investment choices within the plan at the participant's instruction.  Employees' salary</t>
  </si>
  <si>
    <t>reduction contributions are invested by the TDSP trustee in one or more of eight mutual funds, a retirement savings trust, a</t>
  </si>
  <si>
    <t>DEFERRED COMPENSATION PLAN.  The Deferred Compensation Plan was instituted for certain high-level management</t>
  </si>
  <si>
    <t xml:space="preserve">money market fund and a fund consisting of the Company's Common Stock, pursuant to participants' instructions. </t>
  </si>
  <si>
    <t xml:space="preserve">employees of the Company and certain subsidiaries.  The DCP was frozen in July 31, 2002; thus, there have been no DCP </t>
  </si>
  <si>
    <t>Contributions to the TDSP and investment income are credited to employees' accounts.  Both salary reduction</t>
  </si>
  <si>
    <t xml:space="preserve">deferrals since that time.  Under the Plan, eligible employees included certain executive officers and other highly compensated </t>
  </si>
  <si>
    <t xml:space="preserve">contributions and employer matching  contributions are fully vested at all times. Company matching contributions appear </t>
  </si>
  <si>
    <t xml:space="preserve">employees, as selected by the Company. DCP participants were able to defer receipt of portions of their salaries, to be paid to them </t>
  </si>
  <si>
    <t>in column (h).</t>
  </si>
  <si>
    <t xml:space="preserve">at retirement, termination of employment, death or earlier in certain circumstances. At the time of distributions due to retirement, </t>
  </si>
  <si>
    <t xml:space="preserve">the Company will pay deferred amounts to vested participants, with interest equal to 135% of the Moody's Composite of Average </t>
  </si>
  <si>
    <t>Normally, an employee's account is paid out at death, disability, retirement, termination of employment, attainment of age 59</t>
  </si>
  <si>
    <t xml:space="preserve">Yields on Corporate Bonds in effect  the month of May occurring immediately prior to distribution.  For distributions due to retirement from </t>
  </si>
  <si>
    <t>1/2, or at such later time as the employee may elect, subject to certain restrictions.  The TDSP permits employees to</t>
  </si>
  <si>
    <t xml:space="preserve">DCP cycles beginning on and after May 1, 1994, the Company will pay deferred amounts, with either interest equal to the Moody's </t>
  </si>
  <si>
    <t>borrow and withdraw from their accounts, subject to certain restrictions.</t>
  </si>
  <si>
    <t xml:space="preserve">Composite of Average Yields on Corporate Bonds in effect for May prior to the plan year or a return equal to the total return of the </t>
  </si>
  <si>
    <t xml:space="preserve">Standard and Poor's 500 stock index minus approximately 1.2% per annum. Payments at retirement will be by means of 5-10- </t>
  </si>
  <si>
    <t>(7)</t>
  </si>
  <si>
    <t xml:space="preserve">EMPLOYEE STOCK OWNERSHIP PLAN ("ESOP"). The ESOP is a qualified benefit plan that was frozen in 1987 and closed to </t>
  </si>
  <si>
    <t>or 15 year-certain annuities.  The amount in column (f) represents the above market rate of earnings on the DCP.</t>
  </si>
  <si>
    <t xml:space="preserve">future participants. For periods through December 31, 1986, contributions were made to the ESOP, which benefited all supervisory </t>
  </si>
  <si>
    <t xml:space="preserve">and executive-level employees of the Company and its subsidiaries hired prior to January 1987.  The plan trustee used contributions </t>
  </si>
  <si>
    <t xml:space="preserve">RETIREMENT PLAN.  The Company's Retirement Plan is a tax-qualified defined benefit plan that covers most employees hired  </t>
  </si>
  <si>
    <t xml:space="preserve">under the ESOP to purchase Company Common Stock that was allocated, in proportion to compensation up to $100,000, to the </t>
  </si>
  <si>
    <t>prior to November 1, 2003. The retirement benefit is available as a single life annuity or in various other annuity forms, including joint</t>
  </si>
  <si>
    <t xml:space="preserve">accounts of the participating employees. Dividends are paid to the participant for all shares of Company Common Stock credited </t>
  </si>
  <si>
    <t xml:space="preserve">and survivor and term-certain annuities.  The Retirement Plan provides unreduced retirement benefits at or after age 65, or, for </t>
  </si>
  <si>
    <t xml:space="preserve">to their accounts prior to 1983.  The participant does not have the option to reinvest these dividends, therefore, the </t>
  </si>
  <si>
    <t>participation with at least ten years of service, at or after age 60.  Participants may retire with no reduction in their accrued benefit</t>
  </si>
  <si>
    <t xml:space="preserve">Company makes supplemental payments to participants, outside the ESOP, representing the approximate amount the Company </t>
  </si>
  <si>
    <t>on or after the date on which the sum of their age plus years of service equals ninety ("rule of 90").  Participants who are at least age</t>
  </si>
  <si>
    <t>saves in corporate income taxes.  This payment appears in column (k).</t>
  </si>
  <si>
    <t>55 with 10 years of service and who do not meet the rule of 90, are eligible for and may commence early retirement with a benefit</t>
  </si>
  <si>
    <t>reduction of .4167% per whole month prior to age 60.</t>
  </si>
  <si>
    <t>Effective January 1, 2003, participants also have the choice to elect "Dividend Pass-Through" on shares credited to their account after 1983.</t>
  </si>
  <si>
    <t xml:space="preserve">No ESOP supplement is paid on these dividends. </t>
  </si>
  <si>
    <t>TOPHAT PLAN.  The Tophat Plan is a noncontributory, nonqualified benefit plan for executives and certain other highly</t>
  </si>
  <si>
    <t xml:space="preserve">compensated employees of the Company that restores benefits lost to employees under the Company's qualified retirement </t>
  </si>
  <si>
    <t>(8)</t>
  </si>
  <si>
    <t xml:space="preserve">OTHER.  Included in column (k)- Other, is remuneration that includes TDSP related top-hat payments (see Note 4), ESOP Supplemental and </t>
  </si>
  <si>
    <t>benefit plans (Retirement Plan, Tax Deferred Savings Plan (TDSP)) due to the Internal Revenue Code or qualified plan limits.</t>
  </si>
  <si>
    <t xml:space="preserve">life insurance premium reimbursement paid directly to Officer.   Consistent with SEC reporting requirements, other forms of compensation </t>
  </si>
  <si>
    <t xml:space="preserve">The only employees eligible to receive benefits under this Plan are highly-compensated employees as defined by the Internal </t>
  </si>
  <si>
    <t>were excluded since the aggregate amount were less than $10,000 for each officer except for Mr. Tanski.</t>
  </si>
  <si>
    <t xml:space="preserve">Revenue Code and its corresponding regulations, as the same may be amended from time to time. The Tophat Plan excludes </t>
  </si>
  <si>
    <t xml:space="preserve">officers who are participants in the ERP.  The retirement related Tophat appears in column (f) and the TDSP related Tophat </t>
  </si>
  <si>
    <t xml:space="preserve">appears in column (k). </t>
  </si>
  <si>
    <t>104 - A</t>
  </si>
  <si>
    <t>104 - B</t>
  </si>
  <si>
    <t xml:space="preserve">Directors in 2005.  Under this program, cash compensation is awarded to certain officers based on target incentives, </t>
  </si>
  <si>
    <t xml:space="preserve"> NOTES: See footnotes at 104-A and 104-B on next page.  See column titles above for footnote reference.</t>
  </si>
  <si>
    <t>Salary (Note 1)</t>
  </si>
  <si>
    <t>(Note 2 &amp; 4)</t>
  </si>
  <si>
    <t>(Note 2 &amp; 6)</t>
  </si>
  <si>
    <t>(Note 2 &amp; 5)</t>
  </si>
  <si>
    <t>(Note 2 &amp; 3)</t>
  </si>
  <si>
    <t>(Note 2)</t>
  </si>
  <si>
    <t>(Note 2, 4, 7 &amp; 8)</t>
  </si>
  <si>
    <t>n/a</t>
  </si>
  <si>
    <t>No audit of the financial statements included in this report is required.</t>
  </si>
  <si>
    <t>257</t>
  </si>
  <si>
    <t>Line 33</t>
  </si>
  <si>
    <t>i</t>
  </si>
  <si>
    <t>Interest on money pool (account 430; page 340-B line 18)</t>
  </si>
  <si>
    <t>Account 430 and 427</t>
  </si>
  <si>
    <t>Difference</t>
  </si>
  <si>
    <t>Total interest (page 257, Line 33, Column "i")</t>
  </si>
  <si>
    <t>Finance, Accounting, Budget, Cash Management and Tax</t>
  </si>
  <si>
    <t xml:space="preserve">On August 18, 2015, the Seneca Nation of Indians ("SNI") filed two lawsuits in its Peacemakers' Court alleging, inter alia, </t>
  </si>
  <si>
    <t xml:space="preserve">National Fuel improperly measured production and consumption on its Territory and seeking to impose certain regulatory </t>
  </si>
  <si>
    <t xml:space="preserve">authority over National Fuel's operations and the operations of its affiliate, National Fuel Gas Supply Corporation.   The parties </t>
  </si>
  <si>
    <t xml:space="preserve">were engaged in motion practice as of year-end.  </t>
  </si>
  <si>
    <t>Williamsville, NY 14221</t>
  </si>
  <si>
    <t>Karen M. Camiolo, Controller</t>
  </si>
  <si>
    <t>6363 Main Street, Williamsville, New York 14221   (716) 857-7344</t>
  </si>
  <si>
    <t>Williamsville, New York 14221</t>
  </si>
  <si>
    <t>New York State, April 11, 1973</t>
  </si>
  <si>
    <t>Not Applicable</t>
  </si>
  <si>
    <t>Public Utility that provides gas service and gas transportation in western New York and northwestern</t>
  </si>
  <si>
    <t>Pennsylvania.</t>
  </si>
  <si>
    <r>
      <t xml:space="preserve">(2) </t>
    </r>
    <r>
      <rPr>
        <u/>
        <sz val="12"/>
        <rFont val="Arial"/>
        <family val="2"/>
      </rPr>
      <t>_ X _</t>
    </r>
    <r>
      <rPr>
        <sz val="12"/>
        <rFont val="Arial"/>
        <family val="2"/>
      </rPr>
      <t xml:space="preserve">  No. </t>
    </r>
  </si>
  <si>
    <t>Controlling Corporation - National Fuel Gas Company, a public utility holding company.</t>
  </si>
  <si>
    <t xml:space="preserve">Direct control is maintained through ownership of 100% of the common stock of </t>
  </si>
  <si>
    <t>National Fuel Gas Distribution Corporation.</t>
  </si>
  <si>
    <t>NYPSC Modified - N/A</t>
  </si>
  <si>
    <t xml:space="preserve">NYPSC Modified </t>
  </si>
  <si>
    <t>186, 930</t>
  </si>
  <si>
    <t>182, 184</t>
  </si>
  <si>
    <t>131, 232, 253</t>
  </si>
  <si>
    <t>(Losses) on Available-</t>
  </si>
  <si>
    <t>See attached</t>
  </si>
  <si>
    <t>Federal Income Tax</t>
  </si>
  <si>
    <t>Pension</t>
  </si>
  <si>
    <t>UNICAP</t>
  </si>
  <si>
    <t>Opeb Expense</t>
  </si>
  <si>
    <t>Deferred CIP</t>
  </si>
  <si>
    <t>ERP Costs</t>
  </si>
  <si>
    <t>CIAC</t>
  </si>
  <si>
    <t>Deferred Gas Expansion</t>
  </si>
  <si>
    <t>Fines &amp; Penalties</t>
  </si>
  <si>
    <t>Refund Provision</t>
  </si>
  <si>
    <t>Sec 162(m) Salary Limit</t>
  </si>
  <si>
    <t>Debenture Premium</t>
  </si>
  <si>
    <t>Lobbying</t>
  </si>
  <si>
    <t>Other Deferred Costs</t>
  </si>
  <si>
    <t>Unrecovered Purchase Gas Costs</t>
  </si>
  <si>
    <t>Deferred Area Development Grants</t>
  </si>
  <si>
    <t>Negative Revenue Adjustment</t>
  </si>
  <si>
    <t>Meals &amp; Entertainment</t>
  </si>
  <si>
    <t>Motor Fuels Credit</t>
  </si>
  <si>
    <t>Spousal Travel</t>
  </si>
  <si>
    <t>Club Dues</t>
  </si>
  <si>
    <t>Total Additions</t>
  </si>
  <si>
    <t>Book Depreciation - FT</t>
  </si>
  <si>
    <t>Net Income for the Year</t>
  </si>
  <si>
    <t>Adjustments Made to Determine Taxable Income:</t>
  </si>
  <si>
    <t>Additional Income &amp; Unallowable Tax Deductions:</t>
  </si>
  <si>
    <t>Additional Deductions &amp; Nontaxable Income:</t>
  </si>
  <si>
    <t>Deferred Regulatory Unbundling</t>
  </si>
  <si>
    <t>Deferred LIRA</t>
  </si>
  <si>
    <t>Restricted Stock Expense</t>
  </si>
  <si>
    <t>Prepaid Membership Dues</t>
  </si>
  <si>
    <t>Accrued Bonus - LT</t>
  </si>
  <si>
    <t>State Income Tax</t>
  </si>
  <si>
    <t>Deferred R,D &amp; D</t>
  </si>
  <si>
    <t>Refund Provision - Medicare Subs.</t>
  </si>
  <si>
    <t>AFUDC</t>
  </si>
  <si>
    <t>Cost of Removal - FT</t>
  </si>
  <si>
    <t>Deferred Site Cleanup</t>
  </si>
  <si>
    <t>Tax Depreciation</t>
  </si>
  <si>
    <t>Repairs &amp; Maintenance - FT</t>
  </si>
  <si>
    <t>Deferred PSC Assessments</t>
  </si>
  <si>
    <t>Deferred Compensation</t>
  </si>
  <si>
    <t>Deferred HEAP Gas Furnace</t>
  </si>
  <si>
    <t>NQSO Expense</t>
  </si>
  <si>
    <t>Take or Pay</t>
  </si>
  <si>
    <t>Bad Debts</t>
  </si>
  <si>
    <t>Repairs &amp; Maintenance</t>
  </si>
  <si>
    <t>Total Additional Deductions</t>
  </si>
  <si>
    <t>Federal Taxable Net Income</t>
  </si>
  <si>
    <t>Computation of Tax:</t>
  </si>
  <si>
    <t>Federal Income Tax at Statutory Rate</t>
  </si>
  <si>
    <t>Fuel Tax Credit</t>
  </si>
  <si>
    <t>Prior Years Tax Adjustment</t>
  </si>
  <si>
    <t>Consolidated Tax Sharing</t>
  </si>
  <si>
    <t>Rounding</t>
  </si>
  <si>
    <t>Federal Income Taxes After Credits</t>
  </si>
  <si>
    <t>SEE ATTACHED FOR DETAIL</t>
  </si>
  <si>
    <t>PRIOR YEARS - INCOME TAX</t>
  </si>
  <si>
    <t>FISCAL YEAR 2014 INCOME TAX</t>
  </si>
  <si>
    <t>FISCAL YEAR 2015 INCOME TAX</t>
  </si>
  <si>
    <t>INSURANCE CONTRIBUTIONS ACT</t>
  </si>
  <si>
    <t>FICA/UNEMPLOYMENT COMPENSATION</t>
  </si>
  <si>
    <t>PCORI</t>
  </si>
  <si>
    <t xml:space="preserve">     Total Federal</t>
  </si>
  <si>
    <t>Pennsylvania</t>
  </si>
  <si>
    <t xml:space="preserve">  PRIOR YEARS - INCOME TAX</t>
  </si>
  <si>
    <t xml:space="preserve">  FISCAL YEAR 2014 CORPORATE NET INCOME TAX</t>
  </si>
  <si>
    <t xml:space="preserve">  FISCAL YEAR 2015 CORPORATE NET INCOME TAX</t>
  </si>
  <si>
    <t xml:space="preserve">  FIN 48</t>
  </si>
  <si>
    <t xml:space="preserve">  UNEMPLOYMENT COMPENSATION </t>
  </si>
  <si>
    <t xml:space="preserve">  PROPERTY </t>
  </si>
  <si>
    <t xml:space="preserve">  FISCAL YEAR 2014 CAPITAL STOCK TAX</t>
  </si>
  <si>
    <t xml:space="preserve">  FISCAL YEAR 2015 CAPITAL STOCK TAX</t>
  </si>
  <si>
    <t xml:space="preserve">  PUBLIC UTILITY REALTY TAX</t>
  </si>
  <si>
    <t xml:space="preserve">  PA SALES &amp; USE TAX AUDIT ASSESSMENT</t>
  </si>
  <si>
    <t>SALES TAX - GAS USED BY COMPANY</t>
  </si>
  <si>
    <t>GROSS RECEIPT</t>
  </si>
  <si>
    <t>PA CITY LICENSE</t>
  </si>
  <si>
    <t>New York</t>
  </si>
  <si>
    <t xml:space="preserve">  FRANCHISE GROSS EARNINGS SEC. 186A - 2014</t>
  </si>
  <si>
    <t xml:space="preserve">  MUNICIPAL GROSS EARNINGS SEC. 186A - 2014</t>
  </si>
  <si>
    <t xml:space="preserve">  PROPERTY</t>
  </si>
  <si>
    <t xml:space="preserve">  UNEMPLOYMENT INSURANCE </t>
  </si>
  <si>
    <t xml:space="preserve">  NYS INSURANCE PREMIUM TAX</t>
  </si>
  <si>
    <t xml:space="preserve">  SALES TAX - GAS USED BY COMPANY </t>
  </si>
  <si>
    <t xml:space="preserve">  NY INCOME TAX - 2014</t>
  </si>
  <si>
    <t xml:space="preserve">  NY INCOME TAX - 2015</t>
  </si>
  <si>
    <t xml:space="preserve">  NY INCOME TAX - FIN 48</t>
  </si>
  <si>
    <t xml:space="preserve"> EXCESS DIVIDENDS SEC 186A</t>
  </si>
  <si>
    <t>(1) OTHER ADJUSTMENTS: APB 25</t>
  </si>
  <si>
    <t>Total Taxes</t>
  </si>
  <si>
    <t>Gas Account</t>
  </si>
  <si>
    <t>408.1, 409.1</t>
  </si>
  <si>
    <t>408.2, 409.2</t>
  </si>
  <si>
    <t>101, 107, 108</t>
  </si>
  <si>
    <t>143, 146</t>
  </si>
  <si>
    <t>183, 184</t>
  </si>
  <si>
    <t>186, 188</t>
  </si>
  <si>
    <t>415, 416</t>
  </si>
  <si>
    <t>426, 186</t>
  </si>
  <si>
    <t xml:space="preserve">  FISCAL YEAR 2014 INCOME TAX</t>
  </si>
  <si>
    <t xml:space="preserve">  FISCAL YEAR 2015 INCOME TAX</t>
  </si>
  <si>
    <t xml:space="preserve">  INSURANCE CONTRIBUTIONS ACT </t>
  </si>
  <si>
    <t xml:space="preserve">  FICA/UNEMPLOYMENT COMPENSATION</t>
  </si>
  <si>
    <t xml:space="preserve">  PCORI</t>
  </si>
  <si>
    <t>FIN 48</t>
  </si>
  <si>
    <t>FISCAL YEAR 2016 INCOME TAX</t>
  </si>
  <si>
    <t xml:space="preserve">  FISCAL YEAR 2016 CORPORATE NET INCOME TAX</t>
  </si>
  <si>
    <t xml:space="preserve">  FISCAL YEAR 2016 CAPITAL STOCK TAX</t>
  </si>
  <si>
    <t xml:space="preserve">  FRANCHISE GROSS EARNINGS SEC. 186A - 2015</t>
  </si>
  <si>
    <t xml:space="preserve">  FRANCHISE GROSS EARNINGS SEC. 186 - 2014</t>
  </si>
  <si>
    <t xml:space="preserve">  FRANCHISE GROSS EARNINGS SEC. 186 - 2015</t>
  </si>
  <si>
    <t xml:space="preserve">  MUNICIPAL GROSS EARNINGS SEC. 186A - 2015</t>
  </si>
  <si>
    <t xml:space="preserve">  NY INCOME TAX - 2016</t>
  </si>
  <si>
    <t xml:space="preserve">  FISCAL YEAR 2016 INCOME TAX</t>
  </si>
  <si>
    <t xml:space="preserve">Pensions and Post-Retirement Benefits Other than Pensions (Case 91-M-0890).  In addition, the FAS 158 Adjustment accounting </t>
  </si>
  <si>
    <t xml:space="preserve">(for financial statement purposes) is authorized by  Federal Energy Regulatory Commission (FERC) Docket AI07-1-000.  Distribution </t>
  </si>
  <si>
    <t xml:space="preserve">Corporation New York continued to receive rate recovery  for Pension and OPEB related costs as a result of the Joint Proposal </t>
  </si>
  <si>
    <t xml:space="preserve">Settlement associated with Case 13-G-0136.    Note: Pennsylvania jurisdiction OPEBs were authorized most recently by </t>
  </si>
  <si>
    <t xml:space="preserve">settlement related to rate case Docket R-00061493, while Pennsylvania  jurisdiction pension deferrals were authorized by settlement </t>
  </si>
  <si>
    <t>related to rate case Docket R-00049656 and R-00049757.</t>
  </si>
  <si>
    <t>Grantor Trust Investments held by Pennsylvania Distribution jurisdiction</t>
  </si>
  <si>
    <t>Annual Report of National Fuel Gas Distribution Corporation                                                             Year ended 12/31/2015</t>
  </si>
  <si>
    <t>Deferred FASB 109 Liability - (A)</t>
  </si>
  <si>
    <t>Deferred FASB 109 Asset - (B)</t>
  </si>
  <si>
    <t>Recoverable Workers Comp - (F)</t>
  </si>
  <si>
    <t>Low Income Residential Account Expense - (D)</t>
  </si>
  <si>
    <t>Asset Retirement Obligation Deferral - (C)</t>
  </si>
  <si>
    <t>FAS 158 OPEB Adj - (A)</t>
  </si>
  <si>
    <t>FAS 158 Pension and ERP Adj - (A)</t>
  </si>
  <si>
    <t>FAS 158 Top-Hat - (A)</t>
  </si>
  <si>
    <t>Unrecovered/Unreimbursed Gas Costs - (D)</t>
  </si>
  <si>
    <t>Interest on Matching Gas Costs - (D)</t>
  </si>
  <si>
    <t>Symmetrical Sharing Including Interest - (D)</t>
  </si>
  <si>
    <t>Off-System Sales - (D)</t>
  </si>
  <si>
    <t>System Performance - (D)</t>
  </si>
  <si>
    <t>Supplier Refund - (E)</t>
  </si>
  <si>
    <t>Transco Rate Case Refund - (D)</t>
  </si>
  <si>
    <t>Common Cost Deferral - (D)</t>
  </si>
  <si>
    <t>Tax Benefit on Medicare Part D Subsidy - (B)</t>
  </si>
  <si>
    <t>CIP Reconciliation - (C)</t>
  </si>
  <si>
    <t xml:space="preserve">(A) Authorized by FERC Docket AI93-5-000.  </t>
  </si>
  <si>
    <t>(C) Authorization and/or continued authorization provided by the Joint Proposal Settlement associated with Case 13-G-0136.</t>
  </si>
  <si>
    <t>LIRA Rider - (C)</t>
  </si>
  <si>
    <t>ARO Liability - (D)</t>
  </si>
  <si>
    <t xml:space="preserve">(D) New York and Pennsylvania jurisdictions authorized by FERC Docket AI02-1-000 and RM-02-7-000.  </t>
  </si>
  <si>
    <t>(B) Authorized by The State of New York Public Service Commission Case 04-M-1693 and Case 91-M-0890.</t>
  </si>
  <si>
    <t>Insurance Settlement Proceeds - (E)</t>
  </si>
  <si>
    <t>SEE ATTACHED DETAIL</t>
  </si>
  <si>
    <t>REPAIR &amp; MAINTENANCE</t>
  </si>
  <si>
    <t>LIBERALIZED DEPRECIATION</t>
  </si>
  <si>
    <t>GAS INVENTORY - UNICAP</t>
  </si>
  <si>
    <t>EXPLORATION COSTS - WEAVER PROGRAM</t>
  </si>
  <si>
    <t>GAIN ON SALE OF PROPERTY</t>
  </si>
  <si>
    <t>CHICORA SALE</t>
  </si>
  <si>
    <t>UNRECOVERED PURCHASED GAS COST</t>
  </si>
  <si>
    <t>INTEREST ON DEFERRED GAS COSTS</t>
  </si>
  <si>
    <t>TAKE-OR-PAY PAYMENTS</t>
  </si>
  <si>
    <t>INTEREST ON TAKE-OR-PAY</t>
  </si>
  <si>
    <t>LAUF</t>
  </si>
  <si>
    <t>DEFERRED GAS EXPANSION</t>
  </si>
  <si>
    <t>DEFERRED HEAP GAS FURNACE</t>
  </si>
  <si>
    <t>DEFERRED SURCHARGE - TRANSPORTATION</t>
  </si>
  <si>
    <t>DEFERRED REGULATORY UNBUNDLING</t>
  </si>
  <si>
    <t xml:space="preserve"> REFUND PROVISION </t>
  </si>
  <si>
    <t>OPINION 315</t>
  </si>
  <si>
    <t>REFUND MARGIN</t>
  </si>
  <si>
    <t>RESTRICTED STOCK PLAN (RSP)</t>
  </si>
  <si>
    <t>NQSO/SAR'S</t>
  </si>
  <si>
    <t>ERP</t>
  </si>
  <si>
    <t>DEFERRED COMPENSATION</t>
  </si>
  <si>
    <t>PENSION COSTS</t>
  </si>
  <si>
    <t>ACCRUED BONUS</t>
  </si>
  <si>
    <t>CAPITALIZED EQUIPMENT</t>
  </si>
  <si>
    <t>METER INSTALLATION</t>
  </si>
  <si>
    <t>CAPITALIZED SOFTWARE</t>
  </si>
  <si>
    <t>UNBILLED REVENUE</t>
  </si>
  <si>
    <t>BAD DEBTS</t>
  </si>
  <si>
    <t>INJURIES AND DAMAGES</t>
  </si>
  <si>
    <t>NY GROSS RECEIPTS TAX AUDIT ASSESS.</t>
  </si>
  <si>
    <t>NYS GROSS RECEIPTS TAX SURCHARGE</t>
  </si>
  <si>
    <t>NY SALES TAX AUDIT ASSESS.</t>
  </si>
  <si>
    <t>PA SALES TAX ASSMT</t>
  </si>
  <si>
    <t>DEFERRED PSC ASSESSMENT</t>
  </si>
  <si>
    <t>DEFERRED CIP</t>
  </si>
  <si>
    <t>DEFERRED BILL CREDIT</t>
  </si>
  <si>
    <t>DEFERRED CARES</t>
  </si>
  <si>
    <t>ULIEEP</t>
  </si>
  <si>
    <t>(LIRA) LOW INC. RES ASSIST.</t>
  </si>
  <si>
    <t>H.I.E.C.- SAVINGS POWER</t>
  </si>
  <si>
    <t>ALPHONSO DEAL - PA SAVINGS POWER</t>
  </si>
  <si>
    <t>PA MGMT AUDIT</t>
  </si>
  <si>
    <t>LOSS ON REACQUIRED DEBT</t>
  </si>
  <si>
    <t>RESEARCH &amp; DEVELOPMENT CREDIT</t>
  </si>
  <si>
    <t>QUALITY OF SERVICE</t>
  </si>
  <si>
    <t>ENVIRONMENTAL /MFG CLEANUP</t>
  </si>
  <si>
    <t>DEFERRED AREA DEVELOPMENT GRANTS</t>
  </si>
  <si>
    <t>PARAGON LITIGATION</t>
  </si>
  <si>
    <t>INTEREST EXPENSE - PRIOR YEAR'S TAX</t>
  </si>
  <si>
    <t>LEGAL COST</t>
  </si>
  <si>
    <t>DEFERRED METER STAT COSTS</t>
  </si>
  <si>
    <t>DEFERRED OPEB</t>
  </si>
  <si>
    <t>OTHER DEFERRED CREDITS</t>
  </si>
  <si>
    <t>DEFERRED O &amp; M</t>
  </si>
  <si>
    <t>MEDICARE SUBSIDY</t>
  </si>
  <si>
    <t>PREPAID MEMBERSHIP DUES</t>
  </si>
  <si>
    <t>PREPAID MAINTENANCE</t>
  </si>
  <si>
    <t>FEDERAL RATE INCREASE RECOVERY</t>
  </si>
  <si>
    <t>AMT CREDIT C/F</t>
  </si>
  <si>
    <t>MISCELLANEOUS</t>
  </si>
  <si>
    <t>OTHER</t>
  </si>
  <si>
    <t>ROUNDING</t>
  </si>
  <si>
    <t>FAS 109</t>
  </si>
  <si>
    <t>TOTAL Other</t>
  </si>
  <si>
    <t xml:space="preserve">(E) Distribution Corporation (Pennsylvania Jurisdiction) has established a regulatory liability for environmental insurance settlement proceeds.  </t>
  </si>
  <si>
    <t xml:space="preserve">proceeds have been classified as a regulatory liability in recognition of the fact that rate payers funded premiums on the former insurance </t>
  </si>
  <si>
    <t xml:space="preserve">policies. </t>
  </si>
  <si>
    <t xml:space="preserve">(F) Amount is presented as a regulatory asset solely for financial reporting purposes.  Distribution Corporation records a liability for </t>
  </si>
  <si>
    <t>established in recognition of the fact that Distribution Corporation will ultimately recover future workers compensation claims on</t>
  </si>
  <si>
    <t>a "pay-as-you-go" basis when the claims are incurred.</t>
  </si>
  <si>
    <t xml:space="preserve">outstanding workers compensation claims and a corresponding debit to a regulatory asset.  The regulatory asset has been </t>
  </si>
  <si>
    <t xml:space="preserve">National Fuel Gas Distribution Corporation (NFGDC). The last officer listed on page 104, identified as Treasurer, retired January 31, 2015, </t>
  </si>
  <si>
    <t>therefore the salary listed here represents his base pay through January 31, 2015.</t>
  </si>
  <si>
    <t xml:space="preserve">     Credit:   </t>
  </si>
  <si>
    <t>January 2015</t>
  </si>
  <si>
    <t xml:space="preserve">   State below the total amount set aside through appropriations of retained earnings, as of the end of the year, in compliance with the provisions of Federally granted hydroelectric project licenses held by the respondent.  If any reductions or changes other than the normal annual credits hereto have  been made during the year, explain such items in a footnote.</t>
  </si>
  <si>
    <t xml:space="preserve">(A) New York jurisdiction authorized by Statement of Policy and Order Concerning the Accounting and Ratemaking Treatment for  </t>
  </si>
  <si>
    <t xml:space="preserve">Such proceeds have been deferred as a regulatory liability to be applied against any future environmental claims that may be incurred.  The  </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</si>
</sst>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5" formatCode="&quot;$&quot;#,##0_);\(&quot;$&quot;#,##0\)"/>
    <numFmt numFmtId="7" formatCode="&quot;$&quot;#,##0.00_);\(&quot;$&quot;#,##0.00\)"/>
    <numFmt numFmtId="44" formatCode="_(&quot;$&quot;* #,##0.00_);_(&quot;$&quot;* \(#,##0.00\);_(&quot;$&quot;* &quot;-&quot;??_);_(@_)"/>
    <numFmt numFmtId="43" formatCode="_(* #,##0.00_);_(* \(#,##0.00\);_(* &quot;-&quot;??_);_(@_)"/>
    <numFmt numFmtId="164" formatCode="mm/dd/yy_)"/>
    <numFmt numFmtId="165" formatCode="0_)"/>
    <numFmt numFmtId="166" formatCode="#,##0.0_);\(#,##0.0\)"/>
    <numFmt numFmtId="167" formatCode="&quot;$&quot;#,##0.0000_);\(&quot;$&quot;#,##0.0000\)"/>
    <numFmt numFmtId="168" formatCode="#,##0.0000_);\(#,##0.0000\)"/>
    <numFmt numFmtId="169" formatCode="0.000%"/>
    <numFmt numFmtId="170" formatCode="0.0000_)"/>
    <numFmt numFmtId="171" formatCode="&quot;$&quot;#,##0.000_);\(&quot;$&quot;#,##0.000\)"/>
    <numFmt numFmtId="172" formatCode="0.0_)"/>
    <numFmt numFmtId="173" formatCode="0.00_)"/>
    <numFmt numFmtId="174" formatCode="0.0%"/>
    <numFmt numFmtId="175" formatCode="#,##0.000_);\(#,##0.000\)"/>
    <numFmt numFmtId="176" formatCode="&quot;$&quot;#,##0"/>
    <numFmt numFmtId="177" formatCode="0_);\(0\)"/>
    <numFmt numFmtId="178" formatCode="[$-409]mmmm\ d\,\ yyyy;@"/>
    <numFmt numFmtId="179" formatCode="mmmm\ d\,\ yyyy"/>
    <numFmt numFmtId="180" formatCode="_(* #,##0_);_(* \(#,##0\);_(* &quot;-&quot;??_);_(@_)"/>
    <numFmt numFmtId="181" formatCode="_(&quot;$&quot;* #,##0_);_(&quot;$&quot;* \(#,##0\);_(&quot;$&quot;* &quot;-&quot;??_);_(@_)"/>
  </numFmts>
  <fonts count="71">
    <font>
      <sz val="12"/>
      <name val="Arial"/>
    </font>
    <font>
      <sz val="24"/>
      <color indexed="12"/>
      <name val="Arial"/>
      <family val="2"/>
    </font>
    <font>
      <sz val="14"/>
      <color indexed="12"/>
      <name val="Arial"/>
      <family val="2"/>
    </font>
    <font>
      <sz val="16"/>
      <color indexed="12"/>
      <name val="Arial"/>
      <family val="2"/>
    </font>
    <font>
      <sz val="12"/>
      <color indexed="8"/>
      <name val="Arial"/>
      <family val="2"/>
    </font>
    <font>
      <sz val="12"/>
      <color indexed="12"/>
      <name val="Arial"/>
      <family val="2"/>
    </font>
    <font>
      <sz val="10"/>
      <color indexed="12"/>
      <name val="Arial"/>
      <family val="2"/>
    </font>
    <font>
      <b/>
      <sz val="14"/>
      <name val="Arial"/>
      <family val="2"/>
    </font>
    <font>
      <sz val="12"/>
      <name val="Arial"/>
      <family val="2"/>
    </font>
    <font>
      <b/>
      <sz val="12"/>
      <name val="Arial"/>
      <family val="2"/>
    </font>
    <font>
      <b/>
      <u/>
      <sz val="12"/>
      <name val="Arial"/>
      <family val="2"/>
    </font>
    <font>
      <u/>
      <sz val="12"/>
      <name val="Arial"/>
      <family val="2"/>
    </font>
    <font>
      <sz val="18"/>
      <name val="Arial"/>
      <family val="2"/>
    </font>
    <font>
      <sz val="14"/>
      <name val="Arial"/>
      <family val="2"/>
    </font>
    <font>
      <sz val="10"/>
      <name val="Arial"/>
      <family val="2"/>
    </font>
    <font>
      <b/>
      <u/>
      <sz val="10"/>
      <name val="Arial"/>
      <family val="2"/>
    </font>
    <font>
      <sz val="10"/>
      <color indexed="8"/>
      <name val="Arial"/>
      <family val="2"/>
    </font>
    <font>
      <b/>
      <sz val="12"/>
      <color indexed="8"/>
      <name val="Arial"/>
      <family val="2"/>
    </font>
    <font>
      <sz val="12"/>
      <color indexed="55"/>
      <name val="Arial"/>
      <family val="2"/>
    </font>
    <font>
      <u/>
      <sz val="12"/>
      <color indexed="8"/>
      <name val="Arial"/>
      <family val="2"/>
    </font>
    <font>
      <sz val="11"/>
      <name val="Arial"/>
      <family val="2"/>
    </font>
    <font>
      <i/>
      <sz val="12"/>
      <name val="Arial"/>
      <family val="2"/>
    </font>
    <font>
      <sz val="7"/>
      <name val="Arial"/>
      <family val="2"/>
    </font>
    <font>
      <sz val="14"/>
      <color indexed="8"/>
      <name val="Arial"/>
      <family val="2"/>
    </font>
    <font>
      <i/>
      <sz val="12"/>
      <color indexed="8"/>
      <name val="Arial"/>
      <family val="2"/>
    </font>
    <font>
      <b/>
      <sz val="10"/>
      <name val="Arial"/>
      <family val="2"/>
    </font>
    <font>
      <sz val="18"/>
      <color indexed="12"/>
      <name val="Arial"/>
      <family val="2"/>
    </font>
    <font>
      <u/>
      <sz val="18"/>
      <color indexed="12"/>
      <name val="Arial"/>
      <family val="2"/>
    </font>
    <font>
      <b/>
      <sz val="14"/>
      <color indexed="9"/>
      <name val="Arial"/>
      <family val="2"/>
    </font>
    <font>
      <b/>
      <sz val="18"/>
      <color indexed="9"/>
      <name val="Arial"/>
      <family val="2"/>
    </font>
    <font>
      <b/>
      <sz val="16"/>
      <name val="Arial"/>
      <family val="2"/>
    </font>
    <font>
      <b/>
      <sz val="12"/>
      <color indexed="12"/>
      <name val="Arial"/>
      <family val="2"/>
    </font>
    <font>
      <b/>
      <sz val="9"/>
      <name val="Arial"/>
      <family val="2"/>
    </font>
    <font>
      <sz val="6"/>
      <name val="Arial"/>
      <family val="2"/>
    </font>
    <font>
      <b/>
      <sz val="24"/>
      <name val="Arial"/>
      <family val="2"/>
    </font>
    <font>
      <b/>
      <sz val="24"/>
      <color indexed="8"/>
      <name val="Arial"/>
      <family val="2"/>
    </font>
    <font>
      <b/>
      <sz val="32"/>
      <name val="Arial"/>
      <family val="2"/>
    </font>
    <font>
      <sz val="8"/>
      <name val="Arial"/>
      <family val="2"/>
    </font>
    <font>
      <b/>
      <sz val="10"/>
      <color indexed="8"/>
      <name val="Arial"/>
      <family val="2"/>
    </font>
    <font>
      <b/>
      <sz val="18"/>
      <color indexed="8"/>
      <name val="Arial"/>
      <family val="2"/>
    </font>
    <font>
      <b/>
      <sz val="18"/>
      <name val="Arial"/>
      <family val="2"/>
    </font>
    <font>
      <b/>
      <sz val="16"/>
      <color indexed="9"/>
      <name val="Arial"/>
      <family val="2"/>
    </font>
    <font>
      <sz val="28"/>
      <color indexed="12"/>
      <name val="Arial"/>
      <family val="2"/>
    </font>
    <font>
      <u/>
      <sz val="14"/>
      <name val="Arial"/>
      <family val="2"/>
    </font>
    <font>
      <sz val="12"/>
      <name val="Times New Roman"/>
      <family val="1"/>
    </font>
    <font>
      <u/>
      <sz val="12"/>
      <name val="Arial"/>
      <family val="2"/>
    </font>
    <font>
      <sz val="12"/>
      <name val="Arial MT"/>
      <family val="2"/>
    </font>
    <font>
      <sz val="10"/>
      <color indexed="12"/>
      <name val="Courier"/>
      <family val="3"/>
    </font>
    <font>
      <sz val="11"/>
      <color indexed="8"/>
      <name val="Arial"/>
      <family val="2"/>
    </font>
    <font>
      <strike/>
      <sz val="12"/>
      <name val="Arial"/>
      <family val="2"/>
    </font>
    <font>
      <b/>
      <i/>
      <sz val="12"/>
      <name val="Arial"/>
      <family val="2"/>
    </font>
    <font>
      <b/>
      <i/>
      <sz val="12"/>
      <color indexed="8"/>
      <name val="Arial"/>
      <family val="2"/>
    </font>
    <font>
      <b/>
      <sz val="9"/>
      <color indexed="81"/>
      <name val="Tahoma"/>
      <family val="2"/>
    </font>
    <font>
      <sz val="9"/>
      <color indexed="81"/>
      <name val="Tahoma"/>
      <family val="2"/>
    </font>
    <font>
      <b/>
      <i/>
      <sz val="11"/>
      <name val="Arial"/>
      <family val="2"/>
    </font>
    <font>
      <b/>
      <i/>
      <sz val="12"/>
      <color indexed="12"/>
      <name val="Arial"/>
      <family val="2"/>
    </font>
    <font>
      <strike/>
      <sz val="12"/>
      <color indexed="8"/>
      <name val="Arial"/>
      <family val="2"/>
    </font>
    <font>
      <sz val="12"/>
      <color theme="1"/>
      <name val="Arial"/>
      <family val="2"/>
    </font>
    <font>
      <sz val="11"/>
      <color theme="1"/>
      <name val="Arial"/>
      <family val="2"/>
    </font>
    <font>
      <sz val="12"/>
      <name val="Arial MT"/>
    </font>
    <font>
      <sz val="10"/>
      <name val="Courier"/>
      <family val="3"/>
    </font>
    <font>
      <b/>
      <sz val="12"/>
      <color rgb="FF000000"/>
      <name val="Arial"/>
      <family val="2"/>
    </font>
    <font>
      <sz val="12"/>
      <name val="Arial"/>
      <family val="2"/>
    </font>
    <font>
      <sz val="12"/>
      <color indexed="10"/>
      <name val="Arial"/>
      <family val="2"/>
    </font>
    <font>
      <b/>
      <sz val="11"/>
      <name val="Arial"/>
      <family val="2"/>
    </font>
    <font>
      <sz val="12"/>
      <color rgb="FFFF0000"/>
      <name val="Arial"/>
      <family val="2"/>
    </font>
    <font>
      <sz val="11"/>
      <color rgb="FFFF0000"/>
      <name val="Arial"/>
      <family val="2"/>
    </font>
    <font>
      <sz val="10"/>
      <name val="MS Sans Serif"/>
      <family val="2"/>
    </font>
    <font>
      <b/>
      <sz val="10"/>
      <name val="MS Sans Serif"/>
      <family val="2"/>
    </font>
    <font>
      <sz val="9"/>
      <name val="Arial"/>
      <family val="2"/>
    </font>
    <font>
      <b/>
      <i/>
      <sz val="14"/>
      <name val="Arial"/>
      <family val="2"/>
    </font>
  </fonts>
  <fills count="29">
    <fill>
      <patternFill patternType="none"/>
    </fill>
    <fill>
      <patternFill patternType="gray125"/>
    </fill>
    <fill>
      <patternFill patternType="solid">
        <fgColor indexed="22"/>
      </patternFill>
    </fill>
    <fill>
      <patternFill patternType="solid">
        <fgColor indexed="9"/>
        <bgColor indexed="9"/>
      </patternFill>
    </fill>
    <fill>
      <patternFill patternType="lightGray">
        <fgColor indexed="8"/>
      </patternFill>
    </fill>
    <fill>
      <patternFill patternType="solid">
        <fgColor indexed="23"/>
      </patternFill>
    </fill>
    <fill>
      <patternFill patternType="solid">
        <fgColor indexed="9"/>
      </patternFill>
    </fill>
    <fill>
      <patternFill patternType="solid">
        <fgColor indexed="55"/>
        <bgColor indexed="55"/>
      </patternFill>
    </fill>
    <fill>
      <patternFill patternType="darkHorizontal">
        <fgColor indexed="8"/>
      </patternFill>
    </fill>
    <fill>
      <patternFill patternType="solid">
        <fgColor indexed="22"/>
        <bgColor indexed="22"/>
      </patternFill>
    </fill>
    <fill>
      <patternFill patternType="darkHorizontal">
        <fgColor indexed="8"/>
        <bgColor indexed="9"/>
      </patternFill>
    </fill>
    <fill>
      <patternFill patternType="solid">
        <fgColor indexed="61"/>
        <bgColor indexed="61"/>
      </patternFill>
    </fill>
    <fill>
      <patternFill patternType="solid">
        <fgColor indexed="45"/>
        <bgColor indexed="45"/>
      </patternFill>
    </fill>
    <fill>
      <patternFill patternType="solid">
        <fgColor indexed="25"/>
        <bgColor indexed="64"/>
      </patternFill>
    </fill>
    <fill>
      <patternFill patternType="solid">
        <fgColor indexed="13"/>
        <bgColor indexed="13"/>
      </patternFill>
    </fill>
    <fill>
      <patternFill patternType="solid">
        <fgColor indexed="15"/>
        <bgColor indexed="15"/>
      </patternFill>
    </fill>
    <fill>
      <patternFill patternType="lightGray">
        <fgColor indexed="8"/>
        <bgColor indexed="9"/>
      </patternFill>
    </fill>
    <fill>
      <patternFill patternType="lightGray">
        <fgColor indexed="22"/>
        <bgColor indexed="55"/>
      </patternFill>
    </fill>
    <fill>
      <patternFill patternType="solid">
        <fgColor rgb="FFFF0000"/>
        <bgColor indexed="64"/>
      </patternFill>
    </fill>
    <fill>
      <patternFill patternType="darkHorizontal">
        <fgColor indexed="8"/>
        <bgColor rgb="FFFF0000"/>
      </patternFill>
    </fill>
    <fill>
      <patternFill patternType="solid">
        <fgColor rgb="FFFF0000"/>
        <bgColor indexed="9"/>
      </patternFill>
    </fill>
    <fill>
      <patternFill patternType="gray125">
        <fgColor indexed="8"/>
        <bgColor rgb="FFFF0000"/>
      </patternFill>
    </fill>
    <fill>
      <patternFill patternType="lightGray">
        <fgColor indexed="8"/>
        <bgColor rgb="FFFF0000"/>
      </patternFill>
    </fill>
    <fill>
      <patternFill patternType="mediumGray">
        <fgColor indexed="22"/>
      </patternFill>
    </fill>
    <fill>
      <patternFill patternType="solid">
        <fgColor rgb="FFFF0000"/>
        <bgColor indexed="8"/>
      </patternFill>
    </fill>
    <fill>
      <patternFill patternType="solid">
        <fgColor rgb="FFFF0000"/>
        <bgColor indexed="22"/>
      </patternFill>
    </fill>
    <fill>
      <patternFill patternType="solid">
        <fgColor rgb="FFFF0000"/>
      </patternFill>
    </fill>
    <fill>
      <patternFill patternType="solid">
        <fgColor theme="0"/>
        <bgColor indexed="42"/>
      </patternFill>
    </fill>
    <fill>
      <patternFill patternType="solid">
        <fgColor theme="0"/>
        <bgColor indexed="64"/>
      </patternFill>
    </fill>
  </fills>
  <borders count="259">
    <border>
      <left/>
      <right/>
      <top/>
      <bottom/>
      <diagonal/>
    </border>
    <border>
      <left/>
      <right/>
      <top/>
      <bottom style="medium">
        <color indexed="8"/>
      </bottom>
      <diagonal/>
    </border>
    <border>
      <left/>
      <right/>
      <top style="medium">
        <color indexed="8"/>
      </top>
      <bottom/>
      <diagonal/>
    </border>
    <border>
      <left/>
      <right style="medium">
        <color indexed="8"/>
      </right>
      <top style="medium">
        <color indexed="8"/>
      </top>
      <bottom/>
      <diagonal/>
    </border>
    <border>
      <left style="medium">
        <color indexed="8"/>
      </left>
      <right/>
      <top/>
      <bottom/>
      <diagonal/>
    </border>
    <border>
      <left/>
      <right style="medium">
        <color indexed="8"/>
      </right>
      <top/>
      <bottom/>
      <diagonal/>
    </border>
    <border>
      <left style="medium">
        <color indexed="8"/>
      </left>
      <right/>
      <top/>
      <bottom style="medium">
        <color indexed="8"/>
      </bottom>
      <diagonal/>
    </border>
    <border>
      <left/>
      <right style="medium">
        <color indexed="8"/>
      </right>
      <top/>
      <bottom style="medium">
        <color indexed="8"/>
      </bottom>
      <diagonal/>
    </border>
    <border>
      <left style="medium">
        <color indexed="8"/>
      </left>
      <right/>
      <top style="medium">
        <color indexed="8"/>
      </top>
      <bottom/>
      <diagonal/>
    </border>
    <border>
      <left style="medium">
        <color indexed="8"/>
      </left>
      <right/>
      <top/>
      <bottom style="thin">
        <color indexed="8"/>
      </bottom>
      <diagonal/>
    </border>
    <border>
      <left/>
      <right/>
      <top/>
      <bottom style="thin">
        <color indexed="8"/>
      </bottom>
      <diagonal/>
    </border>
    <border>
      <left/>
      <right style="medium">
        <color indexed="8"/>
      </right>
      <top/>
      <bottom style="thin">
        <color indexed="8"/>
      </bottom>
      <diagonal/>
    </border>
    <border>
      <left/>
      <right style="thin">
        <color indexed="8"/>
      </right>
      <top style="medium">
        <color indexed="8"/>
      </top>
      <bottom/>
      <diagonal/>
    </border>
    <border>
      <left style="thin">
        <color indexed="8"/>
      </left>
      <right style="thin">
        <color indexed="8"/>
      </right>
      <top style="medium">
        <color indexed="8"/>
      </top>
      <bottom/>
      <diagonal/>
    </border>
    <border>
      <left style="thin">
        <color indexed="8"/>
      </left>
      <right style="medium">
        <color indexed="8"/>
      </right>
      <top style="medium">
        <color indexed="8"/>
      </top>
      <bottom/>
      <diagonal/>
    </border>
    <border>
      <left style="thin">
        <color indexed="8"/>
      </left>
      <right style="thin">
        <color indexed="8"/>
      </right>
      <top/>
      <bottom/>
      <diagonal/>
    </border>
    <border>
      <left style="thin">
        <color indexed="8"/>
      </left>
      <right style="medium">
        <color indexed="8"/>
      </right>
      <top/>
      <bottom/>
      <diagonal/>
    </border>
    <border>
      <left style="thin">
        <color indexed="8"/>
      </left>
      <right style="thin">
        <color indexed="8"/>
      </right>
      <top/>
      <bottom style="thin">
        <color indexed="8"/>
      </bottom>
      <diagonal/>
    </border>
    <border>
      <left style="medium">
        <color indexed="8"/>
      </left>
      <right style="thin">
        <color indexed="8"/>
      </right>
      <top/>
      <bottom/>
      <diagonal/>
    </border>
    <border>
      <left style="thin">
        <color indexed="8"/>
      </left>
      <right/>
      <top/>
      <bottom/>
      <diagonal/>
    </border>
    <border>
      <left style="medium">
        <color indexed="8"/>
      </left>
      <right style="thin">
        <color indexed="8"/>
      </right>
      <top/>
      <bottom style="thin">
        <color indexed="8"/>
      </bottom>
      <diagonal/>
    </border>
    <border>
      <left style="thin">
        <color indexed="8"/>
      </left>
      <right/>
      <top/>
      <bottom style="thin">
        <color indexed="8"/>
      </bottom>
      <diagonal/>
    </border>
    <border>
      <left style="thin">
        <color indexed="8"/>
      </left>
      <right style="medium">
        <color indexed="8"/>
      </right>
      <top/>
      <bottom style="thin">
        <color indexed="8"/>
      </bottom>
      <diagonal/>
    </border>
    <border>
      <left style="medium">
        <color indexed="8"/>
      </left>
      <right style="thin">
        <color indexed="8"/>
      </right>
      <top/>
      <bottom style="medium">
        <color indexed="8"/>
      </bottom>
      <diagonal/>
    </border>
    <border>
      <left style="thin">
        <color indexed="8"/>
      </left>
      <right/>
      <top style="medium">
        <color indexed="8"/>
      </top>
      <bottom/>
      <diagonal/>
    </border>
    <border>
      <left/>
      <right style="thin">
        <color indexed="8"/>
      </right>
      <top/>
      <bottom/>
      <diagonal/>
    </border>
    <border>
      <left/>
      <right style="thin">
        <color indexed="8"/>
      </right>
      <top/>
      <bottom style="thin">
        <color indexed="8"/>
      </bottom>
      <diagonal/>
    </border>
    <border>
      <left/>
      <right style="thin">
        <color indexed="8"/>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top style="thin">
        <color indexed="8"/>
      </top>
      <bottom/>
      <diagonal/>
    </border>
    <border>
      <left/>
      <right/>
      <top style="thin">
        <color indexed="8"/>
      </top>
      <bottom/>
      <diagonal/>
    </border>
    <border>
      <left style="thin">
        <color indexed="8"/>
      </left>
      <right/>
      <top style="thin">
        <color indexed="8"/>
      </top>
      <bottom/>
      <diagonal/>
    </border>
    <border>
      <left style="medium">
        <color indexed="8"/>
      </left>
      <right style="thin">
        <color indexed="8"/>
      </right>
      <top style="thin">
        <color indexed="8"/>
      </top>
      <bottom/>
      <diagonal/>
    </border>
    <border>
      <left style="thin">
        <color indexed="8"/>
      </left>
      <right style="medium">
        <color indexed="8"/>
      </right>
      <top style="thin">
        <color indexed="8"/>
      </top>
      <bottom/>
      <diagonal/>
    </border>
    <border>
      <left style="thin">
        <color indexed="8"/>
      </left>
      <right style="thin">
        <color indexed="8"/>
      </right>
      <top/>
      <bottom style="medium">
        <color indexed="8"/>
      </bottom>
      <diagonal/>
    </border>
    <border>
      <left/>
      <right style="thin">
        <color indexed="8"/>
      </right>
      <top/>
      <bottom style="medium">
        <color indexed="8"/>
      </bottom>
      <diagonal/>
    </border>
    <border>
      <left style="thin">
        <color indexed="8"/>
      </left>
      <right style="medium">
        <color indexed="8"/>
      </right>
      <top/>
      <bottom style="medium">
        <color indexed="8"/>
      </bottom>
      <diagonal/>
    </border>
    <border>
      <left style="thin">
        <color indexed="8"/>
      </left>
      <right/>
      <top/>
      <bottom style="medium">
        <color indexed="8"/>
      </bottom>
      <diagonal/>
    </border>
    <border>
      <left/>
      <right style="medium">
        <color indexed="8"/>
      </right>
      <top style="thin">
        <color indexed="8"/>
      </top>
      <bottom style="thin">
        <color indexed="8"/>
      </bottom>
      <diagonal/>
    </border>
    <border>
      <left style="medium">
        <color indexed="8"/>
      </left>
      <right style="thin">
        <color indexed="8"/>
      </right>
      <top style="medium">
        <color indexed="8"/>
      </top>
      <bottom/>
      <diagonal/>
    </border>
    <border>
      <left style="medium">
        <color indexed="8"/>
      </left>
      <right/>
      <top style="thin">
        <color indexed="8"/>
      </top>
      <bottom style="thin">
        <color indexed="8"/>
      </bottom>
      <diagonal/>
    </border>
    <border>
      <left/>
      <right/>
      <top style="thin">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top style="thin">
        <color indexed="8"/>
      </top>
      <bottom style="medium">
        <color indexed="8"/>
      </bottom>
      <diagonal/>
    </border>
    <border>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thin">
        <color indexed="8"/>
      </bottom>
      <diagonal/>
    </border>
    <border>
      <left style="thin">
        <color indexed="8"/>
      </left>
      <right style="medium">
        <color indexed="8"/>
      </right>
      <top style="thin">
        <color indexed="8"/>
      </top>
      <bottom style="medium">
        <color indexed="8"/>
      </bottom>
      <diagonal/>
    </border>
    <border>
      <left/>
      <right/>
      <top style="thin">
        <color indexed="8"/>
      </top>
      <bottom style="medium">
        <color indexed="8"/>
      </bottom>
      <diagonal/>
    </border>
    <border>
      <left style="medium">
        <color indexed="8"/>
      </left>
      <right/>
      <top style="thin">
        <color indexed="8"/>
      </top>
      <bottom style="medium">
        <color indexed="8"/>
      </bottom>
      <diagonal/>
    </border>
    <border>
      <left style="medium">
        <color indexed="8"/>
      </left>
      <right style="medium">
        <color indexed="8"/>
      </right>
      <top/>
      <bottom/>
      <diagonal/>
    </border>
    <border>
      <left style="medium">
        <color indexed="8"/>
      </left>
      <right style="medium">
        <color indexed="8"/>
      </right>
      <top/>
      <bottom style="medium">
        <color indexed="8"/>
      </bottom>
      <diagonal/>
    </border>
    <border>
      <left style="thin">
        <color indexed="8"/>
      </left>
      <right/>
      <top style="thin">
        <color indexed="8"/>
      </top>
      <bottom style="double">
        <color indexed="8"/>
      </bottom>
      <diagonal/>
    </border>
    <border>
      <left style="thin">
        <color indexed="8"/>
      </left>
      <right style="medium">
        <color indexed="8"/>
      </right>
      <top style="thin">
        <color indexed="8"/>
      </top>
      <bottom style="double">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medium">
        <color indexed="8"/>
      </left>
      <right style="medium">
        <color indexed="8"/>
      </right>
      <top style="thin">
        <color indexed="8"/>
      </top>
      <bottom/>
      <diagonal/>
    </border>
    <border>
      <left style="double">
        <color indexed="8"/>
      </left>
      <right style="thin">
        <color indexed="8"/>
      </right>
      <top/>
      <bottom/>
      <diagonal/>
    </border>
    <border>
      <left style="double">
        <color indexed="8"/>
      </left>
      <right style="thin">
        <color indexed="8"/>
      </right>
      <top/>
      <bottom style="medium">
        <color indexed="8"/>
      </bottom>
      <diagonal/>
    </border>
    <border>
      <left/>
      <right/>
      <top/>
      <bottom style="hair">
        <color indexed="8"/>
      </bottom>
      <diagonal/>
    </border>
    <border>
      <left style="medium">
        <color indexed="8"/>
      </left>
      <right style="medium">
        <color indexed="8"/>
      </right>
      <top style="medium">
        <color indexed="8"/>
      </top>
      <bottom/>
      <diagonal/>
    </border>
    <border>
      <left style="thin">
        <color indexed="23"/>
      </left>
      <right style="thin">
        <color indexed="8"/>
      </right>
      <top style="thin">
        <color indexed="8"/>
      </top>
      <bottom style="thin">
        <color indexed="23"/>
      </bottom>
      <diagonal/>
    </border>
    <border>
      <left style="thin">
        <color indexed="23"/>
      </left>
      <right style="thin">
        <color indexed="8"/>
      </right>
      <top style="thin">
        <color indexed="23"/>
      </top>
      <bottom style="thin">
        <color indexed="8"/>
      </bottom>
      <diagonal/>
    </border>
    <border>
      <left/>
      <right style="medium">
        <color indexed="8"/>
      </right>
      <top style="thin">
        <color indexed="8"/>
      </top>
      <bottom style="medium">
        <color indexed="8"/>
      </bottom>
      <diagonal/>
    </border>
    <border>
      <left style="medium">
        <color indexed="8"/>
      </left>
      <right style="medium">
        <color indexed="8"/>
      </right>
      <top/>
      <bottom style="thin">
        <color indexed="8"/>
      </bottom>
      <diagonal/>
    </border>
    <border>
      <left/>
      <right/>
      <top/>
      <bottom style="double">
        <color indexed="8"/>
      </bottom>
      <diagonal/>
    </border>
    <border>
      <left style="medium">
        <color indexed="8"/>
      </left>
      <right style="medium">
        <color indexed="8"/>
      </right>
      <top style="medium">
        <color indexed="8"/>
      </top>
      <bottom style="medium">
        <color indexed="8"/>
      </bottom>
      <diagonal/>
    </border>
    <border>
      <left/>
      <right style="thin">
        <color indexed="23"/>
      </right>
      <top style="thin">
        <color indexed="8"/>
      </top>
      <bottom style="thin">
        <color indexed="8"/>
      </bottom>
      <diagonal/>
    </border>
    <border>
      <left style="thick">
        <color indexed="64"/>
      </left>
      <right/>
      <top style="thick">
        <color indexed="64"/>
      </top>
      <bottom/>
      <diagonal/>
    </border>
    <border>
      <left/>
      <right style="thin">
        <color indexed="8"/>
      </right>
      <top style="thick">
        <color indexed="64"/>
      </top>
      <bottom/>
      <diagonal/>
    </border>
    <border>
      <left/>
      <right/>
      <top style="thick">
        <color indexed="64"/>
      </top>
      <bottom/>
      <diagonal/>
    </border>
    <border>
      <left style="thin">
        <color indexed="8"/>
      </left>
      <right style="thin">
        <color indexed="8"/>
      </right>
      <top style="thick">
        <color indexed="64"/>
      </top>
      <bottom/>
      <diagonal/>
    </border>
    <border>
      <left style="thin">
        <color indexed="8"/>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n">
        <color indexed="8"/>
      </bottom>
      <diagonal/>
    </border>
    <border>
      <left/>
      <right style="thick">
        <color indexed="64"/>
      </right>
      <top/>
      <bottom style="thin">
        <color indexed="8"/>
      </bottom>
      <diagonal/>
    </border>
    <border>
      <left style="thick">
        <color indexed="64"/>
      </left>
      <right/>
      <top style="thin">
        <color indexed="8"/>
      </top>
      <bottom style="thin">
        <color indexed="8"/>
      </bottom>
      <diagonal/>
    </border>
    <border>
      <left/>
      <right style="thick">
        <color indexed="64"/>
      </right>
      <top style="thin">
        <color indexed="8"/>
      </top>
      <bottom style="thin">
        <color indexed="8"/>
      </bottom>
      <diagonal/>
    </border>
    <border>
      <left/>
      <right style="thin">
        <color indexed="64"/>
      </right>
      <top style="thin">
        <color indexed="8"/>
      </top>
      <bottom/>
      <diagonal/>
    </border>
    <border>
      <left style="thick">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ck">
        <color indexed="64"/>
      </right>
      <top/>
      <bottom style="thin">
        <color indexed="64"/>
      </bottom>
      <diagonal/>
    </border>
    <border>
      <left/>
      <right/>
      <top style="thin">
        <color indexed="64"/>
      </top>
      <bottom/>
      <diagonal/>
    </border>
    <border>
      <left/>
      <right style="thick">
        <color indexed="64"/>
      </right>
      <top style="thin">
        <color indexed="64"/>
      </top>
      <bottom/>
      <diagonal/>
    </border>
    <border>
      <left style="thick">
        <color indexed="64"/>
      </left>
      <right style="thin">
        <color indexed="8"/>
      </right>
      <top style="thin">
        <color indexed="64"/>
      </top>
      <bottom/>
      <diagonal/>
    </border>
    <border>
      <left style="thin">
        <color indexed="8"/>
      </left>
      <right style="thin">
        <color indexed="64"/>
      </right>
      <top style="thin">
        <color indexed="8"/>
      </top>
      <bottom/>
      <diagonal/>
    </border>
    <border>
      <left style="thin">
        <color indexed="64"/>
      </left>
      <right style="thin">
        <color indexed="64"/>
      </right>
      <top style="thin">
        <color indexed="64"/>
      </top>
      <bottom/>
      <diagonal/>
    </border>
    <border>
      <left style="thin">
        <color indexed="8"/>
      </left>
      <right style="thin">
        <color indexed="64"/>
      </right>
      <top/>
      <bottom/>
      <diagonal/>
    </border>
    <border>
      <left style="thin">
        <color indexed="64"/>
      </left>
      <right/>
      <top/>
      <bottom/>
      <diagonal/>
    </border>
    <border>
      <left style="thick">
        <color indexed="64"/>
      </left>
      <right style="thin">
        <color indexed="8"/>
      </right>
      <top/>
      <bottom/>
      <diagonal/>
    </border>
    <border>
      <left style="thin">
        <color indexed="64"/>
      </left>
      <right style="thin">
        <color indexed="64"/>
      </right>
      <top/>
      <bottom/>
      <diagonal/>
    </border>
    <border>
      <left style="thick">
        <color indexed="64"/>
      </left>
      <right style="thin">
        <color indexed="8"/>
      </right>
      <top/>
      <bottom style="thin">
        <color indexed="8"/>
      </bottom>
      <diagonal/>
    </border>
    <border>
      <left style="thin">
        <color indexed="64"/>
      </left>
      <right style="thin">
        <color indexed="64"/>
      </right>
      <top/>
      <bottom style="thin">
        <color indexed="8"/>
      </bottom>
      <diagonal/>
    </border>
    <border>
      <left style="thick">
        <color indexed="64"/>
      </left>
      <right style="thin">
        <color indexed="8"/>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style="thin">
        <color indexed="64"/>
      </right>
      <top style="thin">
        <color indexed="8"/>
      </top>
      <bottom style="thin">
        <color indexed="8"/>
      </bottom>
      <diagonal/>
    </border>
    <border>
      <left style="thin">
        <color indexed="64"/>
      </left>
      <right style="thin">
        <color indexed="64"/>
      </right>
      <top style="thin">
        <color indexed="64"/>
      </top>
      <bottom style="thin">
        <color indexed="8"/>
      </bottom>
      <diagonal/>
    </border>
    <border>
      <left/>
      <right/>
      <top style="thin">
        <color indexed="8"/>
      </top>
      <bottom style="thin">
        <color indexed="64"/>
      </bottom>
      <diagonal/>
    </border>
    <border>
      <left style="thin">
        <color indexed="64"/>
      </left>
      <right style="thin">
        <color indexed="64"/>
      </right>
      <top style="thin">
        <color indexed="8"/>
      </top>
      <bottom style="thin">
        <color indexed="64"/>
      </bottom>
      <diagonal/>
    </border>
    <border>
      <left/>
      <right style="thick">
        <color indexed="64"/>
      </right>
      <top style="thin">
        <color indexed="8"/>
      </top>
      <bottom style="thin">
        <color indexed="64"/>
      </bottom>
      <diagonal/>
    </border>
    <border>
      <left style="thick">
        <color indexed="64"/>
      </left>
      <right style="thin">
        <color indexed="8"/>
      </right>
      <top style="thin">
        <color indexed="8"/>
      </top>
      <bottom/>
      <diagonal/>
    </border>
    <border>
      <left style="thin">
        <color indexed="64"/>
      </left>
      <right style="thin">
        <color indexed="64"/>
      </right>
      <top style="thin">
        <color indexed="8"/>
      </top>
      <bottom/>
      <diagonal/>
    </border>
    <border>
      <left/>
      <right style="thick">
        <color indexed="64"/>
      </right>
      <top style="thin">
        <color indexed="8"/>
      </top>
      <bottom/>
      <diagonal/>
    </border>
    <border>
      <left style="thin">
        <color indexed="64"/>
      </left>
      <right/>
      <top style="thin">
        <color indexed="8"/>
      </top>
      <bottom/>
      <diagonal/>
    </border>
    <border>
      <left style="thick">
        <color indexed="64"/>
      </left>
      <right style="thin">
        <color indexed="8"/>
      </right>
      <top style="thin">
        <color indexed="8"/>
      </top>
      <bottom style="thick">
        <color indexed="64"/>
      </bottom>
      <diagonal/>
    </border>
    <border>
      <left style="thin">
        <color indexed="8"/>
      </left>
      <right style="thin">
        <color indexed="64"/>
      </right>
      <top style="thin">
        <color indexed="8"/>
      </top>
      <bottom style="thick">
        <color indexed="64"/>
      </bottom>
      <diagonal/>
    </border>
    <border>
      <left/>
      <right style="thick">
        <color indexed="64"/>
      </right>
      <top style="thin">
        <color indexed="8"/>
      </top>
      <bottom style="thick">
        <color indexed="64"/>
      </bottom>
      <diagonal/>
    </border>
    <border>
      <left style="thin">
        <color indexed="64"/>
      </left>
      <right style="thin">
        <color indexed="64"/>
      </right>
      <top style="thin">
        <color indexed="8"/>
      </top>
      <bottom style="thick">
        <color indexed="64"/>
      </bottom>
      <diagonal/>
    </border>
    <border>
      <left/>
      <right/>
      <top/>
      <bottom style="thick">
        <color indexed="64"/>
      </bottom>
      <diagonal/>
    </border>
    <border>
      <left style="thin">
        <color indexed="8"/>
      </left>
      <right style="thin">
        <color indexed="64"/>
      </right>
      <top style="thick">
        <color indexed="64"/>
      </top>
      <bottom/>
      <diagonal/>
    </border>
    <border>
      <left style="thin">
        <color indexed="8"/>
      </left>
      <right style="thin">
        <color indexed="64"/>
      </right>
      <top/>
      <bottom style="thin">
        <color indexed="8"/>
      </bottom>
      <diagonal/>
    </border>
    <border>
      <left style="thick">
        <color indexed="64"/>
      </left>
      <right/>
      <top style="thin">
        <color indexed="8"/>
      </top>
      <bottom/>
      <diagonal/>
    </border>
    <border>
      <left style="thin">
        <color indexed="64"/>
      </left>
      <right style="thick">
        <color indexed="64"/>
      </right>
      <top style="thin">
        <color indexed="64"/>
      </top>
      <bottom/>
      <diagonal/>
    </border>
    <border>
      <left style="thin">
        <color indexed="64"/>
      </left>
      <right style="thick">
        <color indexed="64"/>
      </right>
      <top/>
      <bottom/>
      <diagonal/>
    </border>
    <border>
      <left style="thick">
        <color indexed="64"/>
      </left>
      <right style="thin">
        <color indexed="64"/>
      </right>
      <top/>
      <bottom/>
      <diagonal/>
    </border>
    <border>
      <left style="thin">
        <color indexed="64"/>
      </left>
      <right style="thick">
        <color indexed="64"/>
      </right>
      <top/>
      <bottom style="thin">
        <color indexed="8"/>
      </bottom>
      <diagonal/>
    </border>
    <border>
      <left style="thin">
        <color indexed="8"/>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n">
        <color indexed="64"/>
      </left>
      <right style="thick">
        <color indexed="64"/>
      </right>
      <top style="thin">
        <color indexed="8"/>
      </top>
      <bottom style="thin">
        <color indexed="8"/>
      </bottom>
      <diagonal/>
    </border>
    <border>
      <left style="thick">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thin">
        <color indexed="8"/>
      </bottom>
      <diagonal/>
    </border>
    <border>
      <left/>
      <right style="thin">
        <color indexed="64"/>
      </right>
      <top style="thin">
        <color indexed="8"/>
      </top>
      <bottom style="thin">
        <color indexed="8"/>
      </bottom>
      <diagonal/>
    </border>
    <border>
      <left/>
      <right style="thick">
        <color indexed="64"/>
      </right>
      <top style="thin">
        <color indexed="64"/>
      </top>
      <bottom style="thin">
        <color indexed="8"/>
      </bottom>
      <diagonal/>
    </border>
    <border>
      <left style="thick">
        <color indexed="64"/>
      </left>
      <right/>
      <top style="thin">
        <color indexed="8"/>
      </top>
      <bottom style="thin">
        <color indexed="64"/>
      </bottom>
      <diagonal/>
    </border>
    <border>
      <left/>
      <right style="thin">
        <color indexed="64"/>
      </right>
      <top/>
      <bottom style="thin">
        <color indexed="8"/>
      </bottom>
      <diagonal/>
    </border>
    <border>
      <left style="thick">
        <color indexed="64"/>
      </left>
      <right style="thin">
        <color indexed="64"/>
      </right>
      <top style="thin">
        <color indexed="8"/>
      </top>
      <bottom style="thin">
        <color indexed="8"/>
      </bottom>
      <diagonal/>
    </border>
    <border>
      <left/>
      <right style="thin">
        <color indexed="8"/>
      </right>
      <top style="thin">
        <color indexed="8"/>
      </top>
      <bottom style="thick">
        <color indexed="64"/>
      </bottom>
      <diagonal/>
    </border>
    <border>
      <left/>
      <right style="thin">
        <color indexed="64"/>
      </right>
      <top style="thin">
        <color indexed="8"/>
      </top>
      <bottom style="thick">
        <color indexed="64"/>
      </bottom>
      <diagonal/>
    </border>
    <border>
      <left style="thin">
        <color indexed="64"/>
      </left>
      <right style="thick">
        <color indexed="64"/>
      </right>
      <top style="thin">
        <color indexed="8"/>
      </top>
      <bottom style="thick">
        <color indexed="64"/>
      </bottom>
      <diagonal/>
    </border>
    <border>
      <left style="thick">
        <color indexed="64"/>
      </left>
      <right style="thin">
        <color indexed="64"/>
      </right>
      <top/>
      <bottom style="thin">
        <color indexed="64"/>
      </bottom>
      <diagonal/>
    </border>
    <border>
      <left/>
      <right style="thin">
        <color indexed="64"/>
      </right>
      <top/>
      <bottom/>
      <diagonal/>
    </border>
    <border>
      <left style="thick">
        <color indexed="64"/>
      </left>
      <right/>
      <top/>
      <bottom style="thick">
        <color indexed="64"/>
      </bottom>
      <diagonal/>
    </border>
    <border>
      <left style="thick">
        <color indexed="64"/>
      </left>
      <right/>
      <top style="thin">
        <color indexed="64"/>
      </top>
      <bottom/>
      <diagonal/>
    </border>
    <border>
      <left style="thick">
        <color indexed="64"/>
      </left>
      <right style="thin">
        <color indexed="8"/>
      </right>
      <top/>
      <bottom style="thick">
        <color indexed="64"/>
      </bottom>
      <diagonal/>
    </border>
    <border>
      <left style="thin">
        <color indexed="8"/>
      </left>
      <right style="thin">
        <color indexed="8"/>
      </right>
      <top/>
      <bottom style="thick">
        <color indexed="64"/>
      </bottom>
      <diagonal/>
    </border>
    <border>
      <left style="thin">
        <color indexed="8"/>
      </left>
      <right style="thin">
        <color indexed="64"/>
      </right>
      <top/>
      <bottom style="thick">
        <color indexed="64"/>
      </bottom>
      <diagonal/>
    </border>
    <border>
      <left style="thin">
        <color indexed="64"/>
      </left>
      <right style="thin">
        <color indexed="64"/>
      </right>
      <top/>
      <bottom style="thick">
        <color indexed="64"/>
      </bottom>
      <diagonal/>
    </border>
    <border>
      <left/>
      <right style="thick">
        <color indexed="64"/>
      </right>
      <top/>
      <bottom style="thick">
        <color indexed="64"/>
      </bottom>
      <diagonal/>
    </border>
    <border>
      <left style="thin">
        <color indexed="8"/>
      </left>
      <right style="thick">
        <color indexed="64"/>
      </right>
      <top style="thick">
        <color indexed="64"/>
      </top>
      <bottom/>
      <diagonal/>
    </border>
    <border>
      <left style="thin">
        <color indexed="8"/>
      </left>
      <right style="thick">
        <color indexed="64"/>
      </right>
      <top/>
      <bottom/>
      <diagonal/>
    </border>
    <border>
      <left style="thin">
        <color indexed="8"/>
      </left>
      <right style="thick">
        <color indexed="64"/>
      </right>
      <top/>
      <bottom style="thin">
        <color indexed="8"/>
      </bottom>
      <diagonal/>
    </border>
    <border>
      <left style="thin">
        <color indexed="64"/>
      </left>
      <right style="thick">
        <color indexed="64"/>
      </right>
      <top style="thin">
        <color indexed="8"/>
      </top>
      <bottom style="thin">
        <color indexed="64"/>
      </bottom>
      <diagonal/>
    </border>
    <border>
      <left style="thin">
        <color indexed="64"/>
      </left>
      <right style="thick">
        <color indexed="64"/>
      </right>
      <top style="thin">
        <color indexed="8"/>
      </top>
      <bottom/>
      <diagonal/>
    </border>
    <border>
      <left/>
      <right/>
      <top style="thin">
        <color indexed="64"/>
      </top>
      <bottom style="thin">
        <color indexed="64"/>
      </bottom>
      <diagonal/>
    </border>
    <border>
      <left style="thin">
        <color indexed="8"/>
      </left>
      <right/>
      <top style="thin">
        <color indexed="64"/>
      </top>
      <bottom/>
      <diagonal/>
    </border>
    <border>
      <left style="thin">
        <color indexed="8"/>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ck">
        <color indexed="64"/>
      </left>
      <right style="thin">
        <color indexed="64"/>
      </right>
      <top style="thin">
        <color indexed="8"/>
      </top>
      <bottom style="thick">
        <color indexed="64"/>
      </bottom>
      <diagonal/>
    </border>
    <border>
      <left style="thin">
        <color indexed="64"/>
      </left>
      <right/>
      <top/>
      <bottom style="thin">
        <color indexed="8"/>
      </bottom>
      <diagonal/>
    </border>
    <border>
      <left style="thick">
        <color indexed="64"/>
      </left>
      <right style="thin">
        <color indexed="64"/>
      </right>
      <top style="thin">
        <color indexed="8"/>
      </top>
      <bottom/>
      <diagonal/>
    </border>
    <border>
      <left style="thin">
        <color indexed="64"/>
      </left>
      <right style="thin">
        <color indexed="8"/>
      </right>
      <top/>
      <bottom/>
      <diagonal/>
    </border>
    <border>
      <left/>
      <right style="thick">
        <color indexed="64"/>
      </right>
      <top style="thin">
        <color indexed="64"/>
      </top>
      <bottom style="thin">
        <color indexed="64"/>
      </bottom>
      <diagonal/>
    </border>
    <border>
      <left style="thin">
        <color indexed="64"/>
      </left>
      <right style="thin">
        <color indexed="8"/>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8"/>
      </bottom>
      <diagonal/>
    </border>
    <border>
      <left/>
      <right/>
      <top style="thin">
        <color indexed="64"/>
      </top>
      <bottom style="thin">
        <color indexed="8"/>
      </bottom>
      <diagonal/>
    </border>
    <border>
      <left style="thin">
        <color indexed="64"/>
      </left>
      <right/>
      <top/>
      <bottom style="thick">
        <color indexed="64"/>
      </bottom>
      <diagonal/>
    </border>
    <border>
      <left/>
      <right style="thin">
        <color indexed="64"/>
      </right>
      <top/>
      <bottom style="thick">
        <color indexed="64"/>
      </bottom>
      <diagonal/>
    </border>
    <border>
      <left/>
      <right style="thin">
        <color indexed="64"/>
      </right>
      <top style="thin">
        <color indexed="8"/>
      </top>
      <bottom style="thin">
        <color indexed="64"/>
      </bottom>
      <diagonal/>
    </border>
    <border>
      <left style="thin">
        <color indexed="8"/>
      </left>
      <right style="thin">
        <color theme="1"/>
      </right>
      <top style="thin">
        <color indexed="8"/>
      </top>
      <bottom style="thin">
        <color indexed="8"/>
      </bottom>
      <diagonal/>
    </border>
    <border>
      <left style="thin">
        <color indexed="8"/>
      </left>
      <right style="thin">
        <color theme="1"/>
      </right>
      <top/>
      <bottom style="thin">
        <color indexed="8"/>
      </bottom>
      <diagonal/>
    </border>
    <border>
      <left style="thin">
        <color indexed="8"/>
      </left>
      <right style="thin">
        <color theme="1"/>
      </right>
      <top/>
      <bottom style="medium">
        <color indexed="8"/>
      </bottom>
      <diagonal/>
    </border>
    <border>
      <left style="thin">
        <color theme="1"/>
      </left>
      <right style="medium">
        <color theme="1"/>
      </right>
      <top style="thin">
        <color indexed="8"/>
      </top>
      <bottom style="thin">
        <color indexed="8"/>
      </bottom>
      <diagonal/>
    </border>
    <border>
      <left style="thin">
        <color theme="1"/>
      </left>
      <right style="medium">
        <color theme="1"/>
      </right>
      <top style="thin">
        <color indexed="8"/>
      </top>
      <bottom style="medium">
        <color indexed="8"/>
      </bottom>
      <diagonal/>
    </border>
    <border>
      <left style="medium">
        <color indexed="8"/>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indexed="8"/>
      </right>
      <top style="thin">
        <color indexed="8"/>
      </top>
      <bottom style="medium">
        <color theme="1"/>
      </bottom>
      <diagonal/>
    </border>
    <border>
      <left/>
      <right/>
      <top style="medium">
        <color theme="1"/>
      </top>
      <bottom/>
      <diagonal/>
    </border>
    <border>
      <left/>
      <right style="thin">
        <color theme="1"/>
      </right>
      <top style="thin">
        <color indexed="8"/>
      </top>
      <bottom style="thin">
        <color indexed="8"/>
      </bottom>
      <diagonal/>
    </border>
    <border>
      <left style="thin">
        <color indexed="8"/>
      </left>
      <right style="thin">
        <color indexed="8"/>
      </right>
      <top style="thin">
        <color theme="1"/>
      </top>
      <bottom style="thin">
        <color indexed="8"/>
      </bottom>
      <diagonal/>
    </border>
    <border>
      <left style="thin">
        <color indexed="8"/>
      </left>
      <right style="medium">
        <color indexed="8"/>
      </right>
      <top style="thin">
        <color theme="1"/>
      </top>
      <bottom style="thin">
        <color indexed="8"/>
      </bottom>
      <diagonal/>
    </border>
    <border>
      <left style="thin">
        <color theme="1"/>
      </left>
      <right style="medium">
        <color indexed="8"/>
      </right>
      <top/>
      <bottom style="thin">
        <color theme="1"/>
      </bottom>
      <diagonal/>
    </border>
    <border>
      <left/>
      <right style="thin">
        <color theme="1"/>
      </right>
      <top/>
      <bottom style="thin">
        <color indexed="8"/>
      </bottom>
      <diagonal/>
    </border>
    <border>
      <left style="thin">
        <color theme="1"/>
      </left>
      <right style="thin">
        <color theme="1"/>
      </right>
      <top/>
      <bottom style="thin">
        <color theme="1"/>
      </bottom>
      <diagonal/>
    </border>
    <border>
      <left style="thin">
        <color theme="1"/>
      </left>
      <right style="thin">
        <color theme="1"/>
      </right>
      <top style="thin">
        <color theme="1"/>
      </top>
      <bottom style="thin">
        <color theme="1"/>
      </bottom>
      <diagonal/>
    </border>
    <border>
      <left/>
      <right style="medium">
        <color indexed="8"/>
      </right>
      <top style="thin">
        <color theme="1"/>
      </top>
      <bottom style="thin">
        <color theme="1"/>
      </bottom>
      <diagonal/>
    </border>
    <border>
      <left style="thin">
        <color theme="1"/>
      </left>
      <right style="thin">
        <color theme="1"/>
      </right>
      <top style="thin">
        <color theme="1"/>
      </top>
      <bottom/>
      <diagonal/>
    </border>
    <border>
      <left style="thin">
        <color theme="1"/>
      </left>
      <right style="medium">
        <color indexed="8"/>
      </right>
      <top style="thin">
        <color theme="1"/>
      </top>
      <bottom/>
      <diagonal/>
    </border>
    <border>
      <left style="thin">
        <color theme="1"/>
      </left>
      <right style="medium">
        <color indexed="8"/>
      </right>
      <top style="thin">
        <color theme="1"/>
      </top>
      <bottom style="thin">
        <color theme="1"/>
      </bottom>
      <diagonal/>
    </border>
    <border>
      <left/>
      <right style="thin">
        <color theme="1"/>
      </right>
      <top/>
      <bottom style="thin">
        <color theme="1"/>
      </bottom>
      <diagonal/>
    </border>
    <border>
      <left/>
      <right style="medium">
        <color indexed="8"/>
      </right>
      <top/>
      <bottom style="thin">
        <color theme="1"/>
      </bottom>
      <diagonal/>
    </border>
    <border>
      <left/>
      <right style="medium">
        <color theme="1"/>
      </right>
      <top/>
      <bottom/>
      <diagonal/>
    </border>
    <border>
      <left style="thin">
        <color indexed="8"/>
      </left>
      <right style="thin">
        <color theme="1"/>
      </right>
      <top style="thin">
        <color indexed="8"/>
      </top>
      <bottom/>
      <diagonal/>
    </border>
    <border>
      <left style="thin">
        <color indexed="8"/>
      </left>
      <right style="thin">
        <color theme="1"/>
      </right>
      <top/>
      <bottom/>
      <diagonal/>
    </border>
    <border>
      <left/>
      <right style="thin">
        <color theme="1"/>
      </right>
      <top/>
      <bottom/>
      <diagonal/>
    </border>
    <border>
      <left/>
      <right style="thin">
        <color theme="1"/>
      </right>
      <top/>
      <bottom style="medium">
        <color indexed="8"/>
      </bottom>
      <diagonal/>
    </border>
    <border>
      <left style="medium">
        <color indexed="8"/>
      </left>
      <right/>
      <top/>
      <bottom style="thin">
        <color theme="1"/>
      </bottom>
      <diagonal/>
    </border>
    <border>
      <left/>
      <right/>
      <top/>
      <bottom style="thin">
        <color theme="1"/>
      </bottom>
      <diagonal/>
    </border>
    <border>
      <left style="thin">
        <color indexed="8"/>
      </left>
      <right/>
      <top style="thin">
        <color indexed="8"/>
      </top>
      <bottom style="thin">
        <color theme="1"/>
      </bottom>
      <diagonal/>
    </border>
    <border>
      <left/>
      <right/>
      <top style="thin">
        <color indexed="8"/>
      </top>
      <bottom style="thin">
        <color theme="1"/>
      </bottom>
      <diagonal/>
    </border>
    <border>
      <left style="thin">
        <color indexed="8"/>
      </left>
      <right style="medium">
        <color indexed="8"/>
      </right>
      <top style="thin">
        <color indexed="8"/>
      </top>
      <bottom style="thin">
        <color theme="1"/>
      </bottom>
      <diagonal/>
    </border>
    <border>
      <left style="medium">
        <color indexed="8"/>
      </left>
      <right/>
      <top style="thin">
        <color indexed="8"/>
      </top>
      <bottom style="thin">
        <color theme="1"/>
      </bottom>
      <diagonal/>
    </border>
    <border>
      <left/>
      <right style="medium">
        <color indexed="8"/>
      </right>
      <top style="thin">
        <color indexed="8"/>
      </top>
      <bottom style="thin">
        <color theme="1"/>
      </bottom>
      <diagonal/>
    </border>
    <border>
      <left style="medium">
        <color indexed="8"/>
      </left>
      <right style="medium">
        <color indexed="8"/>
      </right>
      <top style="thin">
        <color indexed="8"/>
      </top>
      <bottom style="thin">
        <color theme="1"/>
      </bottom>
      <diagonal/>
    </border>
    <border>
      <left style="thin">
        <color indexed="8"/>
      </left>
      <right style="medium">
        <color theme="1"/>
      </right>
      <top style="thin">
        <color indexed="8"/>
      </top>
      <bottom style="thin">
        <color indexed="8"/>
      </bottom>
      <diagonal/>
    </border>
    <border>
      <left style="thin">
        <color indexed="8"/>
      </left>
      <right style="medium">
        <color theme="1"/>
      </right>
      <top/>
      <bottom style="thin">
        <color indexed="8"/>
      </bottom>
      <diagonal/>
    </border>
    <border>
      <left style="medium">
        <color indexed="8"/>
      </left>
      <right style="thin">
        <color theme="1"/>
      </right>
      <top style="thin">
        <color indexed="8"/>
      </top>
      <bottom style="thin">
        <color indexed="8"/>
      </bottom>
      <diagonal/>
    </border>
    <border>
      <left style="thin">
        <color theme="1"/>
      </left>
      <right style="thin">
        <color theme="1"/>
      </right>
      <top style="thin">
        <color indexed="8"/>
      </top>
      <bottom style="thin">
        <color indexed="8"/>
      </bottom>
      <diagonal/>
    </border>
    <border>
      <left style="thin">
        <color indexed="8"/>
      </left>
      <right/>
      <top style="thin">
        <color indexed="8"/>
      </top>
      <bottom style="medium">
        <color theme="1"/>
      </bottom>
      <diagonal/>
    </border>
    <border>
      <left/>
      <right/>
      <top style="thin">
        <color indexed="8"/>
      </top>
      <bottom style="medium">
        <color theme="1"/>
      </bottom>
      <diagonal/>
    </border>
    <border>
      <left/>
      <right style="medium">
        <color theme="1"/>
      </right>
      <top style="medium">
        <color indexed="8"/>
      </top>
      <bottom/>
      <diagonal/>
    </border>
    <border>
      <left style="thin">
        <color indexed="8"/>
      </left>
      <right style="medium">
        <color theme="1"/>
      </right>
      <top style="medium">
        <color indexed="8"/>
      </top>
      <bottom/>
      <diagonal/>
    </border>
    <border>
      <left style="thin">
        <color indexed="8"/>
      </left>
      <right style="medium">
        <color theme="1"/>
      </right>
      <top/>
      <bottom/>
      <diagonal/>
    </border>
    <border>
      <left/>
      <right style="medium">
        <color theme="1"/>
      </right>
      <top/>
      <bottom style="thin">
        <color indexed="8"/>
      </bottom>
      <diagonal/>
    </border>
    <border>
      <left/>
      <right style="medium">
        <color theme="1"/>
      </right>
      <top style="thin">
        <color indexed="8"/>
      </top>
      <bottom/>
      <diagonal/>
    </border>
    <border>
      <left/>
      <right style="medium">
        <color theme="1"/>
      </right>
      <top/>
      <bottom style="medium">
        <color indexed="8"/>
      </bottom>
      <diagonal/>
    </border>
    <border>
      <left style="medium">
        <color indexed="8"/>
      </left>
      <right style="thick">
        <color indexed="64"/>
      </right>
      <top style="thin">
        <color indexed="8"/>
      </top>
      <bottom style="thin">
        <color indexed="8"/>
      </bottom>
      <diagonal/>
    </border>
    <border>
      <left style="medium">
        <color theme="1"/>
      </left>
      <right/>
      <top style="thin">
        <color indexed="8"/>
      </top>
      <bottom/>
      <diagonal/>
    </border>
    <border>
      <left style="medium">
        <color theme="1"/>
      </left>
      <right/>
      <top/>
      <bottom/>
      <diagonal/>
    </border>
    <border>
      <left style="medium">
        <color theme="1"/>
      </left>
      <right/>
      <top/>
      <bottom style="thin">
        <color indexed="8"/>
      </bottom>
      <diagonal/>
    </border>
    <border>
      <left style="medium">
        <color theme="1"/>
      </left>
      <right/>
      <top style="thin">
        <color indexed="8"/>
      </top>
      <bottom style="thin">
        <color indexed="8"/>
      </bottom>
      <diagonal/>
    </border>
    <border>
      <left style="thin">
        <color indexed="64"/>
      </left>
      <right style="thick">
        <color indexed="64"/>
      </right>
      <top style="thin">
        <color indexed="64"/>
      </top>
      <bottom style="thin">
        <color indexed="64"/>
      </bottom>
      <diagonal/>
    </border>
    <border>
      <left style="medium">
        <color indexed="8"/>
      </left>
      <right style="thin">
        <color indexed="8"/>
      </right>
      <top style="thin">
        <color indexed="8"/>
      </top>
      <bottom style="thin">
        <color theme="1"/>
      </bottom>
      <diagonal/>
    </border>
    <border>
      <left style="thin">
        <color indexed="8"/>
      </left>
      <right style="thin">
        <color indexed="8"/>
      </right>
      <top style="thin">
        <color indexed="8"/>
      </top>
      <bottom style="thin">
        <color theme="1"/>
      </bottom>
      <diagonal/>
    </border>
    <border>
      <left style="thin">
        <color indexed="8"/>
      </left>
      <right style="medium">
        <color indexed="8"/>
      </right>
      <top/>
      <bottom style="thin">
        <color theme="1"/>
      </bottom>
      <diagonal/>
    </border>
    <border>
      <left style="medium">
        <color indexed="8"/>
      </left>
      <right style="medium">
        <color theme="1"/>
      </right>
      <top style="thin">
        <color indexed="8"/>
      </top>
      <bottom style="thin">
        <color indexed="8"/>
      </bottom>
      <diagonal/>
    </border>
    <border>
      <left style="medium">
        <color indexed="8"/>
      </left>
      <right style="medium">
        <color theme="1"/>
      </right>
      <top style="thin">
        <color theme="1"/>
      </top>
      <bottom style="medium">
        <color indexed="8"/>
      </bottom>
      <diagonal/>
    </border>
    <border>
      <left style="medium">
        <color theme="1"/>
      </left>
      <right/>
      <top style="thin">
        <color theme="1"/>
      </top>
      <bottom style="medium">
        <color theme="1"/>
      </bottom>
      <diagonal/>
    </border>
    <border>
      <left/>
      <right/>
      <top style="thin">
        <color theme="1"/>
      </top>
      <bottom style="medium">
        <color theme="1"/>
      </bottom>
      <diagonal/>
    </border>
    <border>
      <left/>
      <right style="medium">
        <color indexed="8"/>
      </right>
      <top style="thin">
        <color theme="1"/>
      </top>
      <bottom style="medium">
        <color theme="1"/>
      </bottom>
      <diagonal/>
    </border>
    <border>
      <left/>
      <right style="medium">
        <color theme="1"/>
      </right>
      <top style="thin">
        <color theme="1"/>
      </top>
      <bottom style="medium">
        <color theme="1"/>
      </bottom>
      <diagonal/>
    </border>
    <border>
      <left style="thin">
        <color indexed="8"/>
      </left>
      <right style="medium">
        <color indexed="8"/>
      </right>
      <top style="thin">
        <color theme="1"/>
      </top>
      <bottom/>
      <diagonal/>
    </border>
    <border>
      <left style="thin">
        <color indexed="8"/>
      </left>
      <right style="medium">
        <color indexed="8"/>
      </right>
      <top style="thin">
        <color theme="1"/>
      </top>
      <bottom style="medium">
        <color theme="1"/>
      </bottom>
      <diagonal/>
    </border>
    <border>
      <left style="thin">
        <color indexed="8"/>
      </left>
      <right/>
      <top/>
      <bottom style="medium">
        <color theme="1"/>
      </bottom>
      <diagonal/>
    </border>
    <border>
      <left/>
      <right/>
      <top/>
      <bottom style="medium">
        <color theme="1"/>
      </bottom>
      <diagonal/>
    </border>
    <border>
      <left/>
      <right style="medium">
        <color indexed="8"/>
      </right>
      <top/>
      <bottom style="medium">
        <color theme="1"/>
      </bottom>
      <diagonal/>
    </border>
    <border>
      <left style="medium">
        <color theme="1"/>
      </left>
      <right style="thin">
        <color indexed="8"/>
      </right>
      <top/>
      <bottom style="medium">
        <color theme="1"/>
      </bottom>
      <diagonal/>
    </border>
    <border>
      <left style="medium">
        <color indexed="8"/>
      </left>
      <right style="thin">
        <color indexed="8"/>
      </right>
      <top/>
      <bottom style="thin">
        <color theme="1"/>
      </bottom>
      <diagonal/>
    </border>
    <border>
      <left style="thin">
        <color indexed="8"/>
      </left>
      <right style="thin">
        <color indexed="8"/>
      </right>
      <top/>
      <bottom style="thin">
        <color theme="1"/>
      </bottom>
      <diagonal/>
    </border>
    <border>
      <left style="thin">
        <color indexed="8"/>
      </left>
      <right/>
      <top/>
      <bottom style="thin">
        <color theme="1"/>
      </bottom>
      <diagonal/>
    </border>
    <border>
      <left/>
      <right style="thin">
        <color indexed="8"/>
      </right>
      <top/>
      <bottom style="thin">
        <color theme="1"/>
      </bottom>
      <diagonal/>
    </border>
    <border>
      <left style="thin">
        <color indexed="8"/>
      </left>
      <right style="thin">
        <color indexed="8"/>
      </right>
      <top style="thin">
        <color theme="1"/>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8"/>
      </right>
      <top/>
      <bottom style="thin">
        <color indexed="64"/>
      </bottom>
      <diagonal/>
    </border>
    <border>
      <left style="thin">
        <color indexed="8"/>
      </left>
      <right style="medium">
        <color indexed="8"/>
      </right>
      <top style="thin">
        <color theme="1"/>
      </top>
      <bottom style="thin">
        <color theme="1"/>
      </bottom>
      <diagonal/>
    </border>
    <border>
      <left style="thin">
        <color indexed="8"/>
      </left>
      <right style="medium">
        <color indexed="8"/>
      </right>
      <top style="thin">
        <color theme="1"/>
      </top>
      <bottom style="double">
        <color theme="1"/>
      </bottom>
      <diagonal/>
    </border>
    <border>
      <left style="medium">
        <color indexed="8"/>
      </left>
      <right style="medium">
        <color indexed="8"/>
      </right>
      <top style="thin">
        <color indexed="8"/>
      </top>
      <bottom style="thin">
        <color indexed="8"/>
      </bottom>
      <diagonal/>
    </border>
    <border>
      <left style="medium">
        <color indexed="8"/>
      </left>
      <right style="medium">
        <color indexed="8"/>
      </right>
      <top style="thin">
        <color indexed="8"/>
      </top>
      <bottom style="medium">
        <color indexed="8"/>
      </bottom>
      <diagonal/>
    </border>
    <border>
      <left style="thin">
        <color indexed="8"/>
      </left>
      <right style="medium">
        <color theme="1"/>
      </right>
      <top style="thin">
        <color indexed="8"/>
      </top>
      <bottom style="medium">
        <color indexed="8"/>
      </bottom>
      <diagonal/>
    </border>
  </borders>
  <cellStyleXfs count="16">
    <xf numFmtId="0" fontId="0" fillId="0" borderId="0"/>
    <xf numFmtId="0" fontId="8" fillId="0" borderId="0"/>
    <xf numFmtId="0" fontId="8" fillId="0" borderId="0"/>
    <xf numFmtId="43" fontId="62" fillId="0" borderId="0" applyFont="0" applyFill="0" applyBorder="0" applyAlignment="0" applyProtection="0"/>
    <xf numFmtId="9" fontId="62" fillId="0" borderId="0" applyFont="0" applyFill="0" applyBorder="0" applyAlignment="0" applyProtection="0"/>
    <xf numFmtId="0" fontId="8" fillId="0" borderId="0"/>
    <xf numFmtId="0" fontId="14" fillId="0" borderId="0"/>
    <xf numFmtId="0" fontId="8" fillId="0" borderId="0"/>
    <xf numFmtId="0" fontId="67" fillId="0" borderId="0" applyNumberFormat="0" applyFont="0" applyFill="0" applyBorder="0" applyAlignment="0" applyProtection="0">
      <alignment horizontal="left"/>
    </xf>
    <xf numFmtId="15" fontId="67" fillId="0" borderId="0" applyFont="0" applyFill="0" applyBorder="0" applyAlignment="0" applyProtection="0"/>
    <xf numFmtId="4" fontId="67" fillId="0" borderId="0" applyFont="0" applyFill="0" applyBorder="0" applyAlignment="0" applyProtection="0"/>
    <xf numFmtId="0" fontId="68" fillId="0" borderId="251">
      <alignment horizontal="center"/>
    </xf>
    <xf numFmtId="3" fontId="67" fillId="0" borderId="0" applyFont="0" applyFill="0" applyBorder="0" applyAlignment="0" applyProtection="0"/>
    <xf numFmtId="0" fontId="67" fillId="23" borderId="0" applyNumberFormat="0" applyFont="0" applyBorder="0" applyAlignment="0" applyProtection="0"/>
    <xf numFmtId="43" fontId="14" fillId="0" borderId="0" applyFont="0" applyFill="0" applyBorder="0" applyAlignment="0" applyProtection="0"/>
    <xf numFmtId="44" fontId="14" fillId="0" borderId="0" applyFont="0" applyFill="0" applyBorder="0" applyAlignment="0" applyProtection="0"/>
  </cellStyleXfs>
  <cellXfs count="3862">
    <xf numFmtId="0" fontId="0" fillId="0" borderId="0" xfId="0"/>
    <xf numFmtId="0" fontId="1" fillId="0" borderId="0" xfId="0" applyFont="1" applyAlignment="1" applyProtection="1">
      <alignment horizontal="centerContinuous"/>
      <protection locked="0"/>
    </xf>
    <xf numFmtId="0" fontId="2" fillId="0" borderId="0" xfId="0" applyFont="1" applyAlignment="1" applyProtection="1">
      <alignment horizontal="centerContinuous"/>
      <protection locked="0"/>
    </xf>
    <xf numFmtId="0" fontId="3" fillId="0" borderId="0" xfId="0" applyFont="1" applyAlignment="1" applyProtection="1">
      <alignment horizontal="centerContinuous"/>
      <protection locked="0"/>
    </xf>
    <xf numFmtId="0" fontId="2" fillId="0" borderId="0" xfId="0" applyFont="1" applyProtection="1">
      <protection locked="0"/>
    </xf>
    <xf numFmtId="0" fontId="6" fillId="0" borderId="0" xfId="0" applyFont="1" applyProtection="1">
      <protection locked="0"/>
    </xf>
    <xf numFmtId="0" fontId="7" fillId="0" borderId="0" xfId="0" applyFont="1" applyAlignment="1">
      <alignment horizontal="centerContinuous"/>
    </xf>
    <xf numFmtId="0" fontId="8" fillId="0" borderId="0" xfId="0" applyFont="1" applyAlignment="1">
      <alignment horizontal="centerContinuous" wrapText="1"/>
    </xf>
    <xf numFmtId="0" fontId="9" fillId="0" borderId="0" xfId="0" applyFont="1" applyAlignment="1">
      <alignment horizontal="centerContinuous" wrapText="1"/>
    </xf>
    <xf numFmtId="0" fontId="8" fillId="0" borderId="0" xfId="0" applyFont="1"/>
    <xf numFmtId="0" fontId="11" fillId="0" borderId="0" xfId="0" applyFont="1" applyAlignment="1">
      <alignment horizontal="left"/>
    </xf>
    <xf numFmtId="0" fontId="11" fillId="0" borderId="0" xfId="0" applyFont="1" applyAlignment="1">
      <alignment horizontal="centerContinuous"/>
    </xf>
    <xf numFmtId="0" fontId="8" fillId="0" borderId="0" xfId="0" applyFont="1" applyAlignment="1">
      <alignment horizontal="centerContinuous"/>
    </xf>
    <xf numFmtId="0" fontId="8" fillId="0" borderId="0" xfId="0" applyFont="1" applyAlignment="1">
      <alignment horizontal="left"/>
    </xf>
    <xf numFmtId="0" fontId="8" fillId="0" borderId="0" xfId="0" applyFont="1" applyProtection="1"/>
    <xf numFmtId="0" fontId="14" fillId="0" borderId="0" xfId="0" applyFont="1" applyAlignment="1" applyProtection="1">
      <alignment horizontal="centerContinuous"/>
    </xf>
    <xf numFmtId="0" fontId="14" fillId="0" borderId="0" xfId="0" applyFont="1" applyProtection="1"/>
    <xf numFmtId="0" fontId="14" fillId="0" borderId="2" xfId="0" applyFont="1" applyBorder="1" applyProtection="1"/>
    <xf numFmtId="0" fontId="14" fillId="0" borderId="3" xfId="0" applyFont="1" applyBorder="1" applyProtection="1"/>
    <xf numFmtId="0" fontId="14" fillId="0" borderId="4" xfId="0" applyFont="1" applyBorder="1" applyProtection="1"/>
    <xf numFmtId="0" fontId="14" fillId="0" borderId="5" xfId="0" applyFont="1" applyBorder="1" applyProtection="1"/>
    <xf numFmtId="0" fontId="15" fillId="0" borderId="4" xfId="0" applyFont="1" applyBorder="1" applyAlignment="1" applyProtection="1">
      <alignment horizontal="centerContinuous"/>
    </xf>
    <xf numFmtId="0" fontId="14" fillId="0" borderId="5" xfId="0" applyFont="1" applyBorder="1" applyAlignment="1" applyProtection="1">
      <alignment horizontal="centerContinuous"/>
    </xf>
    <xf numFmtId="0" fontId="14" fillId="0" borderId="6" xfId="0" applyFont="1" applyBorder="1" applyProtection="1"/>
    <xf numFmtId="0" fontId="14" fillId="0" borderId="1" xfId="0" applyFont="1" applyBorder="1" applyProtection="1"/>
    <xf numFmtId="0" fontId="14" fillId="0" borderId="7" xfId="0" applyFont="1" applyBorder="1" applyProtection="1"/>
    <xf numFmtId="0" fontId="8" fillId="0" borderId="8" xfId="0" applyFont="1" applyBorder="1" applyProtection="1"/>
    <xf numFmtId="0" fontId="4" fillId="0" borderId="0" xfId="0" applyFont="1" applyProtection="1"/>
    <xf numFmtId="0" fontId="4" fillId="0" borderId="9" xfId="0" applyFont="1" applyBorder="1" applyAlignment="1" applyProtection="1">
      <alignment horizontal="centerContinuous"/>
    </xf>
    <xf numFmtId="0" fontId="4" fillId="0" borderId="10" xfId="0" applyFont="1" applyBorder="1" applyAlignment="1" applyProtection="1">
      <alignment horizontal="centerContinuous"/>
    </xf>
    <xf numFmtId="0" fontId="4" fillId="0" borderId="11" xfId="0" applyFont="1" applyBorder="1" applyAlignment="1" applyProtection="1">
      <alignment horizontal="centerContinuous"/>
    </xf>
    <xf numFmtId="0" fontId="4" fillId="0" borderId="4" xfId="0" applyFont="1" applyBorder="1" applyProtection="1"/>
    <xf numFmtId="0" fontId="4" fillId="0" borderId="0" xfId="0" applyFont="1" applyAlignment="1" applyProtection="1">
      <alignment horizontal="centerContinuous"/>
    </xf>
    <xf numFmtId="0" fontId="4" fillId="0" borderId="5" xfId="0" applyFont="1" applyBorder="1" applyAlignment="1" applyProtection="1">
      <alignment horizontal="centerContinuous"/>
    </xf>
    <xf numFmtId="0" fontId="4" fillId="0" borderId="9" xfId="0" applyFont="1" applyBorder="1" applyProtection="1"/>
    <xf numFmtId="0" fontId="4" fillId="0" borderId="10" xfId="0" applyFont="1" applyBorder="1" applyProtection="1"/>
    <xf numFmtId="0" fontId="4" fillId="0" borderId="5" xfId="0" applyFont="1" applyBorder="1" applyProtection="1"/>
    <xf numFmtId="0" fontId="4" fillId="0" borderId="6" xfId="0" applyFont="1" applyBorder="1" applyProtection="1"/>
    <xf numFmtId="0" fontId="4" fillId="0" borderId="1" xfId="0" applyFont="1" applyBorder="1" applyProtection="1"/>
    <xf numFmtId="0" fontId="4" fillId="0" borderId="1" xfId="0" applyFont="1" applyBorder="1" applyAlignment="1" applyProtection="1">
      <alignment horizontal="centerContinuous"/>
    </xf>
    <xf numFmtId="0" fontId="4" fillId="0" borderId="8" xfId="0" applyFont="1" applyBorder="1" applyProtection="1"/>
    <xf numFmtId="0" fontId="4" fillId="0" borderId="12" xfId="0" applyFont="1" applyBorder="1" applyProtection="1"/>
    <xf numFmtId="0" fontId="4" fillId="0" borderId="13" xfId="0" applyFont="1" applyBorder="1" applyProtection="1"/>
    <xf numFmtId="0" fontId="4" fillId="0" borderId="2" xfId="0" applyFont="1" applyBorder="1" applyProtection="1"/>
    <xf numFmtId="0" fontId="4" fillId="0" borderId="14" xfId="0" applyFont="1" applyBorder="1" applyProtection="1"/>
    <xf numFmtId="0" fontId="4" fillId="0" borderId="15" xfId="0" applyFont="1" applyBorder="1" applyProtection="1"/>
    <xf numFmtId="0" fontId="4" fillId="0" borderId="16" xfId="0" applyFont="1" applyBorder="1" applyProtection="1"/>
    <xf numFmtId="0" fontId="4" fillId="0" borderId="17" xfId="0" applyFont="1" applyBorder="1" applyProtection="1"/>
    <xf numFmtId="0" fontId="4" fillId="0" borderId="18" xfId="0" applyFont="1" applyBorder="1" applyProtection="1"/>
    <xf numFmtId="0" fontId="4" fillId="0" borderId="19" xfId="0" applyFont="1" applyBorder="1" applyAlignment="1" applyProtection="1">
      <alignment horizontal="centerContinuous"/>
    </xf>
    <xf numFmtId="0" fontId="4" fillId="0" borderId="16" xfId="0" applyFont="1" applyBorder="1" applyAlignment="1" applyProtection="1">
      <alignment horizontal="centerContinuous"/>
    </xf>
    <xf numFmtId="0" fontId="4" fillId="0" borderId="20" xfId="0" applyFont="1" applyBorder="1" applyProtection="1"/>
    <xf numFmtId="0" fontId="4" fillId="0" borderId="22" xfId="0" applyFont="1" applyBorder="1" applyAlignment="1" applyProtection="1">
      <alignment horizontal="centerContinuous"/>
    </xf>
    <xf numFmtId="0" fontId="4" fillId="0" borderId="19" xfId="0" applyFont="1" applyBorder="1" applyProtection="1"/>
    <xf numFmtId="0" fontId="4" fillId="0" borderId="23" xfId="0" applyFont="1" applyBorder="1" applyProtection="1"/>
    <xf numFmtId="0" fontId="4" fillId="0" borderId="24" xfId="0" applyFont="1" applyBorder="1" applyProtection="1"/>
    <xf numFmtId="0" fontId="4" fillId="0" borderId="3" xfId="0" applyFont="1" applyBorder="1" applyProtection="1"/>
    <xf numFmtId="0" fontId="4" fillId="0" borderId="15" xfId="0" applyFont="1" applyBorder="1" applyAlignment="1" applyProtection="1">
      <alignment horizontal="centerContinuous"/>
    </xf>
    <xf numFmtId="0" fontId="4" fillId="0" borderId="25" xfId="0" applyFont="1" applyBorder="1" applyAlignment="1" applyProtection="1">
      <alignment horizontal="centerContinuous"/>
    </xf>
    <xf numFmtId="0" fontId="4" fillId="0" borderId="17" xfId="0" applyFont="1" applyBorder="1" applyAlignment="1" applyProtection="1">
      <alignment horizontal="centerContinuous"/>
    </xf>
    <xf numFmtId="0" fontId="4" fillId="0" borderId="26" xfId="0" applyFont="1" applyBorder="1" applyAlignment="1" applyProtection="1">
      <alignment horizontal="centerContinuous"/>
    </xf>
    <xf numFmtId="0" fontId="4" fillId="0" borderId="25" xfId="0" applyFont="1" applyBorder="1" applyProtection="1"/>
    <xf numFmtId="0" fontId="8" fillId="0" borderId="2" xfId="0" applyFont="1" applyBorder="1" applyProtection="1"/>
    <xf numFmtId="0" fontId="8" fillId="0" borderId="3" xfId="0" applyFont="1" applyBorder="1" applyProtection="1"/>
    <xf numFmtId="0" fontId="9" fillId="0" borderId="4" xfId="0" applyFont="1" applyBorder="1" applyAlignment="1" applyProtection="1">
      <alignment horizontal="centerContinuous"/>
    </xf>
    <xf numFmtId="0" fontId="8" fillId="0" borderId="0" xfId="0" applyFont="1" applyAlignment="1" applyProtection="1">
      <alignment horizontal="centerContinuous"/>
    </xf>
    <xf numFmtId="0" fontId="8" fillId="0" borderId="5" xfId="0" applyFont="1" applyBorder="1" applyAlignment="1" applyProtection="1">
      <alignment horizontal="centerContinuous"/>
    </xf>
    <xf numFmtId="0" fontId="9" fillId="0" borderId="0" xfId="0" applyFont="1" applyAlignment="1" applyProtection="1">
      <alignment horizontal="centerContinuous"/>
    </xf>
    <xf numFmtId="0" fontId="8" fillId="0" borderId="4" xfId="0" applyFont="1" applyBorder="1" applyProtection="1"/>
    <xf numFmtId="0" fontId="8" fillId="0" borderId="5" xfId="0" applyFont="1" applyBorder="1" applyProtection="1"/>
    <xf numFmtId="0" fontId="8" fillId="0" borderId="9" xfId="0" applyFont="1" applyBorder="1" applyProtection="1"/>
    <xf numFmtId="0" fontId="8" fillId="0" borderId="10" xfId="0" applyFont="1" applyBorder="1" applyAlignment="1" applyProtection="1">
      <alignment horizontal="centerContinuous"/>
    </xf>
    <xf numFmtId="0" fontId="8" fillId="0" borderId="11" xfId="0" applyFont="1" applyBorder="1" applyProtection="1"/>
    <xf numFmtId="0" fontId="8" fillId="0" borderId="10" xfId="0" applyFont="1" applyBorder="1" applyProtection="1"/>
    <xf numFmtId="0" fontId="8" fillId="0" borderId="15" xfId="0" applyFont="1" applyBorder="1" applyProtection="1"/>
    <xf numFmtId="0" fontId="8" fillId="0" borderId="19" xfId="0" applyFont="1" applyBorder="1" applyAlignment="1" applyProtection="1">
      <alignment horizontal="centerContinuous"/>
    </xf>
    <xf numFmtId="0" fontId="8" fillId="0" borderId="18" xfId="0" applyFont="1" applyBorder="1" applyProtection="1"/>
    <xf numFmtId="0" fontId="8" fillId="0" borderId="25" xfId="0" applyFont="1" applyBorder="1" applyProtection="1"/>
    <xf numFmtId="0" fontId="8" fillId="0" borderId="27" xfId="0" applyFont="1" applyBorder="1" applyProtection="1"/>
    <xf numFmtId="0" fontId="8" fillId="0" borderId="16" xfId="0" applyFont="1" applyBorder="1" applyProtection="1"/>
    <xf numFmtId="0" fontId="8" fillId="0" borderId="28" xfId="0" applyFont="1" applyBorder="1" applyProtection="1"/>
    <xf numFmtId="0" fontId="8" fillId="0" borderId="29" xfId="0" applyFont="1" applyBorder="1" applyProtection="1"/>
    <xf numFmtId="0" fontId="8" fillId="0" borderId="17" xfId="0" applyFont="1" applyBorder="1" applyProtection="1"/>
    <xf numFmtId="0" fontId="8" fillId="0" borderId="30" xfId="0" applyFont="1" applyBorder="1" applyProtection="1"/>
    <xf numFmtId="0" fontId="5" fillId="0" borderId="28" xfId="0" applyFont="1" applyBorder="1" applyProtection="1">
      <protection locked="0"/>
    </xf>
    <xf numFmtId="0" fontId="8" fillId="0" borderId="31" xfId="0" applyFont="1" applyBorder="1" applyProtection="1"/>
    <xf numFmtId="0" fontId="8" fillId="0" borderId="32" xfId="0" applyFont="1" applyBorder="1" applyProtection="1"/>
    <xf numFmtId="5" fontId="5" fillId="0" borderId="28" xfId="0" applyNumberFormat="1" applyFont="1" applyBorder="1" applyProtection="1">
      <protection locked="0"/>
    </xf>
    <xf numFmtId="5" fontId="5" fillId="0" borderId="29" xfId="0" applyNumberFormat="1" applyFont="1" applyBorder="1" applyProtection="1">
      <protection locked="0"/>
    </xf>
    <xf numFmtId="5" fontId="8" fillId="0" borderId="33" xfId="0" applyNumberFormat="1" applyFont="1" applyBorder="1" applyProtection="1"/>
    <xf numFmtId="5" fontId="5" fillId="0" borderId="27" xfId="0" applyNumberFormat="1" applyFont="1" applyBorder="1" applyProtection="1">
      <protection locked="0"/>
    </xf>
    <xf numFmtId="5" fontId="8" fillId="3" borderId="31" xfId="0" applyNumberFormat="1" applyFont="1" applyFill="1" applyBorder="1" applyProtection="1"/>
    <xf numFmtId="0" fontId="8" fillId="0" borderId="34" xfId="0" applyFont="1" applyBorder="1" applyProtection="1"/>
    <xf numFmtId="0" fontId="5" fillId="0" borderId="15" xfId="0" applyFont="1" applyBorder="1" applyProtection="1">
      <protection locked="0"/>
    </xf>
    <xf numFmtId="0" fontId="8" fillId="0" borderId="19" xfId="0" applyFont="1" applyBorder="1" applyProtection="1"/>
    <xf numFmtId="37" fontId="5" fillId="0" borderId="15" xfId="0" applyNumberFormat="1" applyFont="1" applyBorder="1" applyProtection="1">
      <protection locked="0"/>
    </xf>
    <xf numFmtId="37" fontId="5" fillId="0" borderId="5" xfId="0" applyNumberFormat="1" applyFont="1" applyBorder="1" applyProtection="1">
      <protection locked="0"/>
    </xf>
    <xf numFmtId="37" fontId="8" fillId="0" borderId="18" xfId="0" applyNumberFormat="1" applyFont="1" applyBorder="1" applyProtection="1"/>
    <xf numFmtId="37" fontId="5" fillId="0" borderId="25" xfId="0" applyNumberFormat="1" applyFont="1" applyBorder="1" applyProtection="1">
      <protection locked="0"/>
    </xf>
    <xf numFmtId="37" fontId="8" fillId="3" borderId="0" xfId="0" applyNumberFormat="1" applyFont="1" applyFill="1" applyProtection="1"/>
    <xf numFmtId="0" fontId="5" fillId="0" borderId="17" xfId="0" applyFont="1" applyBorder="1" applyProtection="1">
      <protection locked="0"/>
    </xf>
    <xf numFmtId="0" fontId="8" fillId="0" borderId="21" xfId="0" applyFont="1" applyBorder="1" applyProtection="1"/>
    <xf numFmtId="37" fontId="5" fillId="0" borderId="17" xfId="0" applyNumberFormat="1" applyFont="1" applyBorder="1" applyProtection="1">
      <protection locked="0"/>
    </xf>
    <xf numFmtId="37" fontId="5" fillId="0" borderId="11" xfId="0" applyNumberFormat="1" applyFont="1" applyBorder="1" applyProtection="1">
      <protection locked="0"/>
    </xf>
    <xf numFmtId="37" fontId="8" fillId="0" borderId="20" xfId="0" applyNumberFormat="1" applyFont="1" applyBorder="1" applyProtection="1"/>
    <xf numFmtId="37" fontId="5" fillId="0" borderId="26" xfId="0" applyNumberFormat="1" applyFont="1" applyBorder="1" applyProtection="1">
      <protection locked="0"/>
    </xf>
    <xf numFmtId="37" fontId="8" fillId="3" borderId="10" xfId="0" applyNumberFormat="1" applyFont="1" applyFill="1" applyBorder="1" applyProtection="1"/>
    <xf numFmtId="0" fontId="8" fillId="0" borderId="22" xfId="0" applyFont="1" applyBorder="1" applyProtection="1"/>
    <xf numFmtId="0" fontId="8" fillId="0" borderId="6" xfId="0" applyFont="1" applyBorder="1" applyProtection="1"/>
    <xf numFmtId="0" fontId="8" fillId="0" borderId="1" xfId="0" applyFont="1" applyBorder="1" applyProtection="1"/>
    <xf numFmtId="0" fontId="8" fillId="0" borderId="7" xfId="0" applyFont="1" applyBorder="1" applyProtection="1"/>
    <xf numFmtId="0" fontId="9" fillId="0" borderId="0" xfId="0" applyFont="1" applyProtection="1"/>
    <xf numFmtId="0" fontId="4" fillId="0" borderId="26" xfId="0" applyFont="1" applyBorder="1" applyProtection="1"/>
    <xf numFmtId="0" fontId="4" fillId="0" borderId="21" xfId="0" applyFont="1" applyBorder="1" applyProtection="1"/>
    <xf numFmtId="0" fontId="8" fillId="0" borderId="26" xfId="0" applyFont="1" applyBorder="1" applyProtection="1"/>
    <xf numFmtId="0" fontId="4" fillId="0" borderId="4" xfId="0" applyFont="1" applyBorder="1" applyAlignment="1" applyProtection="1">
      <alignment horizontal="centerContinuous"/>
    </xf>
    <xf numFmtId="0" fontId="16" fillId="0" borderId="0" xfId="0" applyFont="1" applyAlignment="1" applyProtection="1">
      <alignment horizontal="left"/>
    </xf>
    <xf numFmtId="0" fontId="16" fillId="0" borderId="0" xfId="0" applyFont="1" applyAlignment="1" applyProtection="1">
      <alignment horizontal="centerContinuous"/>
    </xf>
    <xf numFmtId="0" fontId="16" fillId="0" borderId="5" xfId="0" applyFont="1" applyBorder="1" applyAlignment="1" applyProtection="1">
      <alignment horizontal="centerContinuous"/>
    </xf>
    <xf numFmtId="0" fontId="16" fillId="0" borderId="0" xfId="0" applyFont="1" applyProtection="1"/>
    <xf numFmtId="0" fontId="16" fillId="0" borderId="10" xfId="0" applyFont="1" applyBorder="1" applyAlignment="1" applyProtection="1">
      <alignment horizontal="left"/>
    </xf>
    <xf numFmtId="0" fontId="16" fillId="0" borderId="10" xfId="0" applyFont="1" applyBorder="1" applyProtection="1"/>
    <xf numFmtId="0" fontId="16" fillId="0" borderId="10" xfId="0" applyFont="1" applyBorder="1" applyAlignment="1" applyProtection="1">
      <alignment horizontal="centerContinuous"/>
    </xf>
    <xf numFmtId="0" fontId="16" fillId="0" borderId="11" xfId="0" applyFont="1" applyBorder="1" applyAlignment="1" applyProtection="1">
      <alignment horizontal="centerContinuous"/>
    </xf>
    <xf numFmtId="0" fontId="16" fillId="0" borderId="25" xfId="0" applyFont="1" applyBorder="1" applyProtection="1"/>
    <xf numFmtId="0" fontId="16" fillId="0" borderId="25" xfId="0" applyFont="1" applyBorder="1" applyAlignment="1" applyProtection="1">
      <alignment horizontal="centerContinuous"/>
    </xf>
    <xf numFmtId="0" fontId="16" fillId="0" borderId="5" xfId="0" applyFont="1" applyBorder="1" applyProtection="1"/>
    <xf numFmtId="0" fontId="16" fillId="0" borderId="26" xfId="0" applyFont="1" applyBorder="1" applyProtection="1"/>
    <xf numFmtId="0" fontId="16" fillId="0" borderId="11" xfId="0" applyFont="1" applyBorder="1" applyProtection="1"/>
    <xf numFmtId="0" fontId="4" fillId="0" borderId="11" xfId="0" applyFont="1" applyBorder="1" applyProtection="1"/>
    <xf numFmtId="0" fontId="4" fillId="0" borderId="22" xfId="0" applyFont="1" applyBorder="1" applyProtection="1"/>
    <xf numFmtId="0" fontId="8" fillId="0" borderId="20" xfId="0" applyFont="1" applyBorder="1" applyProtection="1"/>
    <xf numFmtId="0" fontId="4" fillId="0" borderId="0" xfId="0" applyFont="1" applyAlignment="1" applyProtection="1">
      <alignment horizontal="left"/>
    </xf>
    <xf numFmtId="0" fontId="4" fillId="0" borderId="1" xfId="0" applyFont="1" applyBorder="1" applyAlignment="1" applyProtection="1">
      <alignment horizontal="left"/>
    </xf>
    <xf numFmtId="0" fontId="4" fillId="0" borderId="35" xfId="0" applyFont="1" applyBorder="1" applyProtection="1"/>
    <xf numFmtId="0" fontId="4" fillId="0" borderId="36" xfId="0" applyFont="1" applyBorder="1" applyProtection="1"/>
    <xf numFmtId="0" fontId="4" fillId="0" borderId="37" xfId="0" applyFont="1" applyBorder="1" applyProtection="1"/>
    <xf numFmtId="0" fontId="17" fillId="0" borderId="0" xfId="0" applyFont="1" applyAlignment="1" applyProtection="1">
      <alignment horizontal="centerContinuous"/>
    </xf>
    <xf numFmtId="0" fontId="17" fillId="0" borderId="4" xfId="0" applyFont="1" applyBorder="1" applyAlignment="1" applyProtection="1">
      <alignment horizontal="centerContinuous"/>
    </xf>
    <xf numFmtId="0" fontId="17" fillId="0" borderId="5" xfId="0" applyFont="1" applyBorder="1" applyAlignment="1" applyProtection="1">
      <alignment horizontal="centerContinuous"/>
    </xf>
    <xf numFmtId="37" fontId="4" fillId="0" borderId="0" xfId="0" applyNumberFormat="1" applyFont="1" applyProtection="1"/>
    <xf numFmtId="37" fontId="4" fillId="0" borderId="5" xfId="0" applyNumberFormat="1" applyFont="1" applyBorder="1" applyProtection="1"/>
    <xf numFmtId="37" fontId="4" fillId="0" borderId="1" xfId="0" applyNumberFormat="1" applyFont="1" applyBorder="1" applyProtection="1"/>
    <xf numFmtId="37" fontId="4" fillId="0" borderId="7" xfId="0" applyNumberFormat="1" applyFont="1" applyBorder="1" applyProtection="1"/>
    <xf numFmtId="37" fontId="4" fillId="0" borderId="0" xfId="0" applyNumberFormat="1" applyFont="1" applyAlignment="1" applyProtection="1">
      <alignment horizontal="centerContinuous"/>
    </xf>
    <xf numFmtId="0" fontId="8" fillId="0" borderId="9" xfId="0" applyFont="1" applyBorder="1" applyAlignment="1" applyProtection="1">
      <alignment horizontal="centerContinuous"/>
    </xf>
    <xf numFmtId="0" fontId="17" fillId="0" borderId="0" xfId="0" applyFont="1" applyProtection="1"/>
    <xf numFmtId="0" fontId="4" fillId="0" borderId="18" xfId="0" applyFont="1" applyBorder="1" applyAlignment="1" applyProtection="1">
      <alignment horizontal="center"/>
    </xf>
    <xf numFmtId="0" fontId="4" fillId="0" borderId="20" xfId="0" applyFont="1" applyBorder="1" applyAlignment="1" applyProtection="1">
      <alignment horizontal="center"/>
    </xf>
    <xf numFmtId="37" fontId="4" fillId="0" borderId="22" xfId="0" applyNumberFormat="1" applyFont="1" applyBorder="1" applyProtection="1"/>
    <xf numFmtId="0" fontId="4" fillId="0" borderId="21" xfId="0" applyFont="1" applyBorder="1" applyAlignment="1" applyProtection="1">
      <alignment horizontal="center"/>
    </xf>
    <xf numFmtId="37" fontId="4" fillId="0" borderId="16" xfId="0" applyNumberFormat="1" applyFont="1" applyBorder="1" applyProtection="1"/>
    <xf numFmtId="0" fontId="4" fillId="0" borderId="38" xfId="0" applyFont="1" applyBorder="1" applyProtection="1"/>
    <xf numFmtId="37" fontId="4" fillId="0" borderId="5" xfId="0" applyNumberFormat="1" applyFont="1" applyBorder="1" applyAlignment="1" applyProtection="1">
      <alignment horizontal="centerContinuous"/>
    </xf>
    <xf numFmtId="37" fontId="4" fillId="0" borderId="1" xfId="0" applyNumberFormat="1" applyFont="1" applyBorder="1" applyAlignment="1" applyProtection="1">
      <alignment horizontal="centerContinuous"/>
    </xf>
    <xf numFmtId="37" fontId="4" fillId="0" borderId="7" xfId="0" applyNumberFormat="1" applyFont="1" applyBorder="1" applyAlignment="1" applyProtection="1">
      <alignment horizontal="centerContinuous"/>
    </xf>
    <xf numFmtId="0" fontId="4" fillId="0" borderId="0" xfId="0" applyFont="1" applyAlignment="1" applyProtection="1">
      <alignment horizontal="center"/>
    </xf>
    <xf numFmtId="0" fontId="4" fillId="0" borderId="3" xfId="0" applyFont="1" applyBorder="1" applyAlignment="1" applyProtection="1">
      <alignment horizontal="center"/>
    </xf>
    <xf numFmtId="0" fontId="4" fillId="5" borderId="21" xfId="0" applyFont="1" applyFill="1" applyBorder="1" applyProtection="1"/>
    <xf numFmtId="37" fontId="4" fillId="5" borderId="22" xfId="0" applyNumberFormat="1" applyFont="1" applyFill="1" applyBorder="1" applyProtection="1"/>
    <xf numFmtId="5" fontId="4" fillId="6" borderId="22" xfId="0" applyNumberFormat="1" applyFont="1" applyFill="1" applyBorder="1" applyProtection="1"/>
    <xf numFmtId="0" fontId="4" fillId="7" borderId="21" xfId="0" applyFont="1" applyFill="1" applyBorder="1" applyProtection="1"/>
    <xf numFmtId="37" fontId="4" fillId="7" borderId="22" xfId="0" applyNumberFormat="1" applyFont="1" applyFill="1" applyBorder="1" applyProtection="1"/>
    <xf numFmtId="37" fontId="4" fillId="0" borderId="37" xfId="0" applyNumberFormat="1" applyFont="1" applyBorder="1" applyProtection="1"/>
    <xf numFmtId="0" fontId="4" fillId="0" borderId="0" xfId="0" applyFont="1" applyAlignment="1" applyProtection="1">
      <alignment horizontal="right"/>
    </xf>
    <xf numFmtId="0" fontId="4" fillId="0" borderId="10" xfId="0" applyFont="1" applyBorder="1" applyAlignment="1" applyProtection="1">
      <alignment horizontal="right"/>
    </xf>
    <xf numFmtId="0" fontId="4" fillId="0" borderId="19" xfId="0" applyFont="1" applyBorder="1" applyAlignment="1" applyProtection="1">
      <alignment horizontal="center"/>
    </xf>
    <xf numFmtId="0" fontId="4" fillId="0" borderId="16" xfId="0" applyFont="1" applyBorder="1" applyAlignment="1" applyProtection="1">
      <alignment horizontal="center"/>
    </xf>
    <xf numFmtId="0" fontId="4" fillId="0" borderId="22" xfId="0" applyFont="1" applyBorder="1" applyAlignment="1" applyProtection="1">
      <alignment horizontal="center"/>
    </xf>
    <xf numFmtId="0" fontId="4" fillId="8" borderId="19" xfId="0" applyFont="1" applyFill="1" applyBorder="1" applyProtection="1"/>
    <xf numFmtId="39" fontId="4" fillId="8" borderId="5" xfId="0" applyNumberFormat="1" applyFont="1" applyFill="1" applyBorder="1" applyAlignment="1" applyProtection="1">
      <alignment horizontal="centerContinuous"/>
    </xf>
    <xf numFmtId="0" fontId="4" fillId="8" borderId="4" xfId="0" applyFont="1" applyFill="1" applyBorder="1" applyProtection="1"/>
    <xf numFmtId="39" fontId="4" fillId="8" borderId="0" xfId="0" applyNumberFormat="1" applyFont="1" applyFill="1" applyAlignment="1" applyProtection="1">
      <alignment horizontal="centerContinuous"/>
    </xf>
    <xf numFmtId="39" fontId="4" fillId="8" borderId="25" xfId="0" applyNumberFormat="1" applyFont="1" applyFill="1" applyBorder="1" applyAlignment="1" applyProtection="1">
      <alignment horizontal="centerContinuous"/>
    </xf>
    <xf numFmtId="0" fontId="4" fillId="8" borderId="21" xfId="0" applyFont="1" applyFill="1" applyBorder="1" applyAlignment="1" applyProtection="1">
      <alignment horizontal="centerContinuous"/>
    </xf>
    <xf numFmtId="0" fontId="4" fillId="8" borderId="11" xfId="0" applyFont="1" applyFill="1" applyBorder="1" applyAlignment="1" applyProtection="1">
      <alignment horizontal="centerContinuous"/>
    </xf>
    <xf numFmtId="0" fontId="4" fillId="8" borderId="9" xfId="0" applyFont="1" applyFill="1" applyBorder="1" applyAlignment="1" applyProtection="1">
      <alignment horizontal="centerContinuous"/>
    </xf>
    <xf numFmtId="0" fontId="4" fillId="8" borderId="10" xfId="0" applyFont="1" applyFill="1" applyBorder="1" applyAlignment="1" applyProtection="1">
      <alignment horizontal="centerContinuous"/>
    </xf>
    <xf numFmtId="0" fontId="4" fillId="8" borderId="26" xfId="0" applyFont="1" applyFill="1" applyBorder="1" applyAlignment="1" applyProtection="1">
      <alignment horizontal="centerContinuous"/>
    </xf>
    <xf numFmtId="5" fontId="4" fillId="0" borderId="22" xfId="0" applyNumberFormat="1" applyFont="1" applyBorder="1" applyAlignment="1" applyProtection="1">
      <alignment horizontal="centerContinuous"/>
      <protection locked="0"/>
    </xf>
    <xf numFmtId="37" fontId="4" fillId="8" borderId="19" xfId="0" applyNumberFormat="1" applyFont="1" applyFill="1" applyBorder="1" applyProtection="1"/>
    <xf numFmtId="37" fontId="4" fillId="8" borderId="5" xfId="0" applyNumberFormat="1" applyFont="1" applyFill="1" applyBorder="1" applyAlignment="1" applyProtection="1">
      <alignment horizontal="centerContinuous"/>
    </xf>
    <xf numFmtId="37" fontId="4" fillId="8" borderId="4" xfId="0" applyNumberFormat="1" applyFont="1" applyFill="1" applyBorder="1" applyProtection="1"/>
    <xf numFmtId="37" fontId="4" fillId="8" borderId="0" xfId="0" applyNumberFormat="1" applyFont="1" applyFill="1" applyAlignment="1" applyProtection="1">
      <alignment horizontal="centerContinuous"/>
    </xf>
    <xf numFmtId="37" fontId="4" fillId="8" borderId="25" xfId="0" applyNumberFormat="1" applyFont="1" applyFill="1" applyBorder="1" applyAlignment="1" applyProtection="1">
      <alignment horizontal="centerContinuous"/>
    </xf>
    <xf numFmtId="37" fontId="4" fillId="8" borderId="21" xfId="0" applyNumberFormat="1" applyFont="1" applyFill="1" applyBorder="1" applyAlignment="1" applyProtection="1">
      <alignment horizontal="centerContinuous"/>
    </xf>
    <xf numFmtId="37" fontId="4" fillId="8" borderId="11" xfId="0" applyNumberFormat="1" applyFont="1" applyFill="1" applyBorder="1" applyAlignment="1" applyProtection="1">
      <alignment horizontal="centerContinuous"/>
    </xf>
    <xf numFmtId="37" fontId="4" fillId="8" borderId="9" xfId="0" applyNumberFormat="1" applyFont="1" applyFill="1" applyBorder="1" applyAlignment="1" applyProtection="1">
      <alignment horizontal="centerContinuous"/>
    </xf>
    <xf numFmtId="37" fontId="4" fillId="8" borderId="10" xfId="0" applyNumberFormat="1" applyFont="1" applyFill="1" applyBorder="1" applyAlignment="1" applyProtection="1">
      <alignment horizontal="centerContinuous"/>
    </xf>
    <xf numFmtId="37" fontId="4" fillId="8" borderId="26" xfId="0" applyNumberFormat="1" applyFont="1" applyFill="1" applyBorder="1" applyAlignment="1" applyProtection="1">
      <alignment horizontal="centerContinuous"/>
    </xf>
    <xf numFmtId="0" fontId="4" fillId="0" borderId="10" xfId="0" applyFont="1" applyBorder="1" applyAlignment="1" applyProtection="1">
      <alignment horizontal="center"/>
    </xf>
    <xf numFmtId="0" fontId="8" fillId="0" borderId="12" xfId="0" applyFont="1" applyBorder="1" applyProtection="1"/>
    <xf numFmtId="0" fontId="8" fillId="0" borderId="13" xfId="0" applyFont="1" applyBorder="1" applyProtection="1"/>
    <xf numFmtId="0" fontId="8" fillId="0" borderId="24" xfId="0" applyFont="1" applyBorder="1" applyProtection="1"/>
    <xf numFmtId="0" fontId="8" fillId="0" borderId="41" xfId="0" applyFont="1" applyBorder="1" applyAlignment="1" applyProtection="1">
      <alignment horizontal="centerContinuous"/>
    </xf>
    <xf numFmtId="0" fontId="8" fillId="0" borderId="42" xfId="0" applyFont="1" applyBorder="1" applyAlignment="1" applyProtection="1">
      <alignment horizontal="centerContinuous"/>
    </xf>
    <xf numFmtId="0" fontId="8" fillId="0" borderId="39" xfId="0" applyFont="1" applyBorder="1" applyAlignment="1" applyProtection="1">
      <alignment horizontal="centerContinuous"/>
    </xf>
    <xf numFmtId="0" fontId="20" fillId="0" borderId="4" xfId="0" applyFont="1" applyBorder="1" applyProtection="1"/>
    <xf numFmtId="0" fontId="20" fillId="0" borderId="0" xfId="0" applyFont="1" applyProtection="1"/>
    <xf numFmtId="0" fontId="20" fillId="0" borderId="5" xfId="0" applyFont="1" applyBorder="1" applyProtection="1"/>
    <xf numFmtId="0" fontId="8" fillId="0" borderId="30" xfId="0" applyFont="1" applyBorder="1" applyAlignment="1" applyProtection="1">
      <alignment horizontal="center"/>
    </xf>
    <xf numFmtId="0" fontId="8" fillId="0" borderId="16" xfId="0" applyFont="1" applyBorder="1" applyAlignment="1" applyProtection="1">
      <alignment horizontal="center"/>
    </xf>
    <xf numFmtId="0" fontId="8" fillId="0" borderId="4" xfId="0" applyFont="1" applyBorder="1" applyAlignment="1" applyProtection="1">
      <alignment horizontal="center"/>
    </xf>
    <xf numFmtId="0" fontId="8" fillId="0" borderId="9" xfId="0" applyFont="1" applyBorder="1" applyAlignment="1" applyProtection="1">
      <alignment horizontal="center"/>
    </xf>
    <xf numFmtId="0" fontId="8" fillId="0" borderId="22" xfId="0" applyFont="1" applyBorder="1" applyAlignment="1" applyProtection="1">
      <alignment horizontal="center"/>
    </xf>
    <xf numFmtId="0" fontId="8" fillId="0" borderId="43" xfId="0" applyFont="1" applyBorder="1" applyAlignment="1" applyProtection="1">
      <alignment horizontal="center"/>
    </xf>
    <xf numFmtId="0" fontId="8" fillId="0" borderId="44" xfId="0" applyFont="1" applyBorder="1" applyProtection="1"/>
    <xf numFmtId="0" fontId="8" fillId="8" borderId="44" xfId="0" applyFont="1" applyFill="1" applyBorder="1" applyProtection="1"/>
    <xf numFmtId="0" fontId="8" fillId="8" borderId="39" xfId="0" applyFont="1" applyFill="1" applyBorder="1" applyProtection="1"/>
    <xf numFmtId="5" fontId="8" fillId="0" borderId="46" xfId="0" applyNumberFormat="1" applyFont="1" applyBorder="1" applyProtection="1"/>
    <xf numFmtId="5" fontId="8" fillId="0" borderId="39" xfId="0" applyNumberFormat="1" applyFont="1" applyBorder="1" applyProtection="1"/>
    <xf numFmtId="5" fontId="8" fillId="0" borderId="43" xfId="0" applyNumberFormat="1" applyFont="1" applyBorder="1" applyProtection="1"/>
    <xf numFmtId="5" fontId="8" fillId="0" borderId="45" xfId="0" applyNumberFormat="1" applyFont="1" applyBorder="1" applyProtection="1"/>
    <xf numFmtId="37" fontId="8" fillId="0" borderId="46" xfId="0" applyNumberFormat="1" applyFont="1" applyBorder="1" applyProtection="1"/>
    <xf numFmtId="37" fontId="8" fillId="8" borderId="39" xfId="0" applyNumberFormat="1" applyFont="1" applyFill="1" applyBorder="1" applyProtection="1"/>
    <xf numFmtId="0" fontId="8" fillId="0" borderId="48" xfId="0" applyFont="1" applyBorder="1" applyProtection="1"/>
    <xf numFmtId="0" fontId="8" fillId="0" borderId="49" xfId="0" applyFont="1" applyBorder="1" applyProtection="1"/>
    <xf numFmtId="5" fontId="8" fillId="0" borderId="50" xfId="0" applyNumberFormat="1" applyFont="1" applyBorder="1" applyProtection="1"/>
    <xf numFmtId="0" fontId="8" fillId="0" borderId="37" xfId="0" applyFont="1" applyBorder="1" applyAlignment="1" applyProtection="1">
      <alignment horizontal="center"/>
    </xf>
    <xf numFmtId="0" fontId="8" fillId="0" borderId="14" xfId="0" applyFont="1" applyBorder="1" applyProtection="1"/>
    <xf numFmtId="0" fontId="8" fillId="0" borderId="41" xfId="0" applyFont="1" applyBorder="1" applyProtection="1"/>
    <xf numFmtId="0" fontId="8" fillId="0" borderId="42" xfId="0" applyFont="1" applyBorder="1" applyProtection="1"/>
    <xf numFmtId="5" fontId="8" fillId="0" borderId="51" xfId="0" applyNumberFormat="1" applyFont="1" applyBorder="1" applyProtection="1"/>
    <xf numFmtId="5" fontId="8" fillId="0" borderId="44" xfId="0" applyNumberFormat="1" applyFont="1" applyBorder="1" applyProtection="1"/>
    <xf numFmtId="0" fontId="8" fillId="0" borderId="51" xfId="0" applyFont="1" applyBorder="1" applyAlignment="1" applyProtection="1">
      <alignment horizontal="center"/>
    </xf>
    <xf numFmtId="37" fontId="8" fillId="0" borderId="51" xfId="0" applyNumberFormat="1" applyFont="1" applyBorder="1" applyProtection="1"/>
    <xf numFmtId="37" fontId="8" fillId="0" borderId="44" xfId="0" applyNumberFormat="1" applyFont="1" applyBorder="1" applyProtection="1"/>
    <xf numFmtId="37" fontId="8" fillId="0" borderId="42" xfId="0" applyNumberFormat="1" applyFont="1" applyBorder="1" applyProtection="1"/>
    <xf numFmtId="0" fontId="8" fillId="0" borderId="46" xfId="0" applyFont="1" applyBorder="1" applyProtection="1"/>
    <xf numFmtId="37" fontId="8" fillId="8" borderId="51" xfId="0" applyNumberFormat="1" applyFont="1" applyFill="1" applyBorder="1" applyProtection="1"/>
    <xf numFmtId="5" fontId="8" fillId="0" borderId="52" xfId="0" applyNumberFormat="1" applyFont="1" applyBorder="1" applyProtection="1"/>
    <xf numFmtId="5" fontId="8" fillId="0" borderId="53" xfId="0" applyNumberFormat="1" applyFont="1" applyBorder="1" applyProtection="1"/>
    <xf numFmtId="5" fontId="8" fillId="0" borderId="48" xfId="0" applyNumberFormat="1" applyFont="1" applyBorder="1" applyProtection="1"/>
    <xf numFmtId="0" fontId="8" fillId="0" borderId="53" xfId="0" applyFont="1" applyBorder="1" applyProtection="1"/>
    <xf numFmtId="0" fontId="8" fillId="0" borderId="52" xfId="0" applyFont="1" applyBorder="1" applyAlignment="1" applyProtection="1">
      <alignment horizontal="center"/>
    </xf>
    <xf numFmtId="0" fontId="8" fillId="0" borderId="0" xfId="0" applyFont="1" applyAlignment="1" applyProtection="1">
      <alignment horizontal="right"/>
    </xf>
    <xf numFmtId="0" fontId="8" fillId="0" borderId="18" xfId="0" applyFont="1" applyBorder="1" applyAlignment="1" applyProtection="1">
      <alignment horizontal="center"/>
    </xf>
    <xf numFmtId="0" fontId="8" fillId="0" borderId="20" xfId="0" applyFont="1" applyBorder="1" applyAlignment="1" applyProtection="1">
      <alignment horizontal="center"/>
    </xf>
    <xf numFmtId="5" fontId="8" fillId="0" borderId="16" xfId="0" applyNumberFormat="1" applyFont="1" applyBorder="1" applyProtection="1"/>
    <xf numFmtId="37" fontId="8" fillId="0" borderId="16" xfId="0" applyNumberFormat="1" applyFont="1" applyBorder="1" applyProtection="1"/>
    <xf numFmtId="37" fontId="8" fillId="0" borderId="22" xfId="0" applyNumberFormat="1" applyFont="1" applyBorder="1" applyProtection="1"/>
    <xf numFmtId="0" fontId="8" fillId="0" borderId="23" xfId="0" applyFont="1" applyBorder="1" applyAlignment="1" applyProtection="1">
      <alignment horizontal="center"/>
    </xf>
    <xf numFmtId="0" fontId="8" fillId="8" borderId="38" xfId="0" applyFont="1" applyFill="1" applyBorder="1" applyProtection="1"/>
    <xf numFmtId="0" fontId="8" fillId="8" borderId="1" xfId="0" applyFont="1" applyFill="1" applyBorder="1" applyProtection="1"/>
    <xf numFmtId="5" fontId="8" fillId="0" borderId="37" xfId="0" applyNumberFormat="1" applyFont="1" applyBorder="1" applyProtection="1"/>
    <xf numFmtId="0" fontId="8" fillId="0" borderId="19" xfId="0" applyFont="1" applyBorder="1" applyAlignment="1" applyProtection="1">
      <alignment horizontal="center"/>
    </xf>
    <xf numFmtId="0" fontId="8" fillId="0" borderId="0" xfId="0" applyFont="1" applyAlignment="1" applyProtection="1">
      <alignment horizontal="center"/>
    </xf>
    <xf numFmtId="0" fontId="8" fillId="0" borderId="25" xfId="0" applyFont="1" applyBorder="1" applyAlignment="1" applyProtection="1">
      <alignment horizontal="center"/>
    </xf>
    <xf numFmtId="0" fontId="11" fillId="0" borderId="0" xfId="0" applyFont="1" applyProtection="1"/>
    <xf numFmtId="0" fontId="4" fillId="3" borderId="1" xfId="0" applyFont="1" applyFill="1" applyBorder="1" applyProtection="1"/>
    <xf numFmtId="37" fontId="8" fillId="0" borderId="37" xfId="0" applyNumberFormat="1" applyFont="1" applyBorder="1" applyProtection="1"/>
    <xf numFmtId="0" fontId="4" fillId="3" borderId="16" xfId="0" applyFont="1" applyFill="1" applyBorder="1" applyProtection="1"/>
    <xf numFmtId="0" fontId="11" fillId="0" borderId="19" xfId="0" applyFont="1" applyBorder="1" applyProtection="1"/>
    <xf numFmtId="0" fontId="8" fillId="0" borderId="54" xfId="0" applyFont="1" applyBorder="1" applyProtection="1"/>
    <xf numFmtId="0" fontId="4" fillId="3" borderId="4" xfId="0" applyFont="1" applyFill="1" applyBorder="1" applyProtection="1"/>
    <xf numFmtId="0" fontId="8" fillId="8" borderId="34" xfId="0" applyFont="1" applyFill="1" applyBorder="1" applyProtection="1"/>
    <xf numFmtId="0" fontId="8" fillId="8" borderId="22" xfId="0" applyFont="1" applyFill="1" applyBorder="1" applyProtection="1"/>
    <xf numFmtId="0" fontId="8" fillId="8" borderId="51" xfId="0" applyFont="1" applyFill="1" applyBorder="1" applyProtection="1"/>
    <xf numFmtId="37" fontId="8" fillId="0" borderId="21" xfId="0" applyNumberFormat="1" applyFont="1" applyBorder="1" applyProtection="1"/>
    <xf numFmtId="37" fontId="8" fillId="0" borderId="0" xfId="0" applyNumberFormat="1" applyFont="1" applyProtection="1"/>
    <xf numFmtId="37" fontId="8" fillId="0" borderId="19" xfId="0" applyNumberFormat="1" applyFont="1" applyBorder="1" applyProtection="1"/>
    <xf numFmtId="5" fontId="8" fillId="0" borderId="38" xfId="0" applyNumberFormat="1" applyFont="1" applyBorder="1" applyProtection="1"/>
    <xf numFmtId="0" fontId="8" fillId="0" borderId="4" xfId="0" applyFont="1" applyBorder="1" applyAlignment="1" applyProtection="1">
      <alignment horizontal="centerContinuous"/>
    </xf>
    <xf numFmtId="0" fontId="9" fillId="0" borderId="5" xfId="0" applyFont="1" applyBorder="1" applyAlignment="1" applyProtection="1">
      <alignment horizontal="centerContinuous"/>
    </xf>
    <xf numFmtId="37" fontId="8" fillId="0" borderId="5" xfId="0" applyNumberFormat="1" applyFont="1" applyBorder="1" applyProtection="1"/>
    <xf numFmtId="5" fontId="8" fillId="0" borderId="19" xfId="0" applyNumberFormat="1" applyFont="1" applyBorder="1" applyProtection="1"/>
    <xf numFmtId="0" fontId="8" fillId="0" borderId="21" xfId="0" applyFont="1" applyBorder="1" applyAlignment="1" applyProtection="1">
      <alignment horizontal="centerContinuous"/>
    </xf>
    <xf numFmtId="0" fontId="8" fillId="0" borderId="26" xfId="0" applyFont="1" applyBorder="1" applyAlignment="1" applyProtection="1">
      <alignment horizontal="centerContinuous"/>
    </xf>
    <xf numFmtId="5" fontId="8" fillId="0" borderId="15" xfId="0" applyNumberFormat="1" applyFont="1" applyBorder="1" applyProtection="1"/>
    <xf numFmtId="5" fontId="8" fillId="0" borderId="5" xfId="0" applyNumberFormat="1" applyFont="1" applyBorder="1" applyProtection="1"/>
    <xf numFmtId="37" fontId="8" fillId="0" borderId="15" xfId="0" applyNumberFormat="1" applyFont="1" applyBorder="1" applyProtection="1"/>
    <xf numFmtId="37" fontId="8" fillId="0" borderId="17" xfId="0" applyNumberFormat="1" applyFont="1" applyBorder="1" applyProtection="1"/>
    <xf numFmtId="37" fontId="8" fillId="0" borderId="11" xfId="0" applyNumberFormat="1" applyFont="1" applyBorder="1" applyProtection="1"/>
    <xf numFmtId="5" fontId="8" fillId="0" borderId="21" xfId="0" applyNumberFormat="1" applyFont="1" applyBorder="1" applyProtection="1"/>
    <xf numFmtId="0" fontId="8" fillId="8" borderId="17" xfId="0" applyFont="1" applyFill="1" applyBorder="1" applyProtection="1"/>
    <xf numFmtId="5" fontId="8" fillId="0" borderId="26" xfId="0" applyNumberFormat="1" applyFont="1" applyBorder="1" applyProtection="1"/>
    <xf numFmtId="5" fontId="8" fillId="0" borderId="11" xfId="0" applyNumberFormat="1" applyFont="1" applyBorder="1" applyProtection="1"/>
    <xf numFmtId="0" fontId="8" fillId="0" borderId="38" xfId="0" applyFont="1" applyBorder="1" applyProtection="1"/>
    <xf numFmtId="5" fontId="8" fillId="0" borderId="7" xfId="0" applyNumberFormat="1" applyFont="1" applyBorder="1" applyProtection="1"/>
    <xf numFmtId="0" fontId="8" fillId="0" borderId="21" xfId="0" applyFont="1" applyBorder="1" applyAlignment="1" applyProtection="1">
      <alignment horizontal="center"/>
    </xf>
    <xf numFmtId="0" fontId="8" fillId="0" borderId="54" xfId="0" applyFont="1" applyBorder="1" applyAlignment="1" applyProtection="1">
      <alignment horizontal="center"/>
    </xf>
    <xf numFmtId="0" fontId="8" fillId="0" borderId="44" xfId="0" applyFont="1" applyBorder="1" applyAlignment="1" applyProtection="1">
      <alignment horizontal="centerContinuous"/>
    </xf>
    <xf numFmtId="0" fontId="8" fillId="0" borderId="34" xfId="0" applyFont="1" applyBorder="1" applyAlignment="1" applyProtection="1">
      <alignment horizontal="center"/>
    </xf>
    <xf numFmtId="0" fontId="8" fillId="8" borderId="46" xfId="0" applyFont="1" applyFill="1" applyBorder="1" applyProtection="1"/>
    <xf numFmtId="0" fontId="8" fillId="0" borderId="6" xfId="0" applyFont="1" applyBorder="1" applyAlignment="1" applyProtection="1">
      <alignment horizontal="center"/>
    </xf>
    <xf numFmtId="0" fontId="8" fillId="8" borderId="53" xfId="0" applyFont="1" applyFill="1" applyBorder="1" applyProtection="1"/>
    <xf numFmtId="37" fontId="8" fillId="0" borderId="0" xfId="0" applyNumberFormat="1" applyFont="1" applyAlignment="1" applyProtection="1">
      <alignment horizontal="center"/>
    </xf>
    <xf numFmtId="0" fontId="8" fillId="0" borderId="33" xfId="0" applyFont="1" applyBorder="1" applyAlignment="1" applyProtection="1">
      <alignment horizontal="center"/>
    </xf>
    <xf numFmtId="0" fontId="8" fillId="0" borderId="30" xfId="0" applyFont="1" applyBorder="1" applyAlignment="1" applyProtection="1">
      <alignment horizontal="centerContinuous"/>
    </xf>
    <xf numFmtId="0" fontId="8" fillId="0" borderId="31" xfId="0" applyFont="1" applyBorder="1" applyAlignment="1" applyProtection="1">
      <alignment horizontal="centerContinuous"/>
    </xf>
    <xf numFmtId="0" fontId="8" fillId="0" borderId="29" xfId="0" applyFont="1" applyBorder="1" applyAlignment="1" applyProtection="1">
      <alignment horizontal="centerContinuous"/>
    </xf>
    <xf numFmtId="37" fontId="8" fillId="0" borderId="35" xfId="0" applyNumberFormat="1" applyFont="1" applyBorder="1" applyProtection="1"/>
    <xf numFmtId="37" fontId="8" fillId="0" borderId="7" xfId="0" applyNumberFormat="1" applyFont="1" applyBorder="1" applyProtection="1"/>
    <xf numFmtId="37" fontId="8" fillId="9" borderId="19" xfId="0" applyNumberFormat="1" applyFont="1" applyFill="1" applyBorder="1" applyProtection="1"/>
    <xf numFmtId="37" fontId="8" fillId="9" borderId="15" xfId="0" applyNumberFormat="1" applyFont="1" applyFill="1" applyBorder="1" applyProtection="1"/>
    <xf numFmtId="37" fontId="8" fillId="9" borderId="5" xfId="0" applyNumberFormat="1" applyFont="1" applyFill="1" applyBorder="1" applyProtection="1"/>
    <xf numFmtId="37" fontId="8" fillId="9" borderId="4" xfId="0" applyNumberFormat="1" applyFont="1" applyFill="1" applyBorder="1" applyProtection="1"/>
    <xf numFmtId="37" fontId="8" fillId="9" borderId="0" xfId="0" applyNumberFormat="1" applyFont="1" applyFill="1" applyProtection="1"/>
    <xf numFmtId="5" fontId="8" fillId="9" borderId="19" xfId="0" applyNumberFormat="1" applyFont="1" applyFill="1" applyBorder="1" applyProtection="1"/>
    <xf numFmtId="37" fontId="8" fillId="0" borderId="16" xfId="0" applyNumberFormat="1" applyFont="1" applyBorder="1" applyAlignment="1" applyProtection="1">
      <alignment horizontal="center"/>
    </xf>
    <xf numFmtId="7" fontId="8" fillId="0" borderId="15" xfId="0" applyNumberFormat="1" applyFont="1" applyBorder="1" applyProtection="1"/>
    <xf numFmtId="7" fontId="8" fillId="0" borderId="5" xfId="0" applyNumberFormat="1" applyFont="1" applyBorder="1" applyProtection="1"/>
    <xf numFmtId="37" fontId="8" fillId="0" borderId="4" xfId="0" applyNumberFormat="1" applyFont="1" applyBorder="1" applyProtection="1"/>
    <xf numFmtId="39" fontId="8" fillId="0" borderId="15" xfId="0" applyNumberFormat="1" applyFont="1" applyBorder="1" applyProtection="1"/>
    <xf numFmtId="39" fontId="8" fillId="0" borderId="5" xfId="0" applyNumberFormat="1" applyFont="1" applyBorder="1" applyProtection="1"/>
    <xf numFmtId="37" fontId="8" fillId="0" borderId="25" xfId="0" applyNumberFormat="1" applyFont="1" applyBorder="1" applyProtection="1"/>
    <xf numFmtId="37" fontId="8" fillId="0" borderId="41" xfId="0" applyNumberFormat="1" applyFont="1" applyBorder="1" applyProtection="1"/>
    <xf numFmtId="0" fontId="8" fillId="8" borderId="19" xfId="0" applyFont="1" applyFill="1" applyBorder="1" applyProtection="1"/>
    <xf numFmtId="37" fontId="8" fillId="8" borderId="19" xfId="0" applyNumberFormat="1" applyFont="1" applyFill="1" applyBorder="1" applyProtection="1"/>
    <xf numFmtId="37" fontId="8" fillId="8" borderId="15" xfId="0" applyNumberFormat="1" applyFont="1" applyFill="1" applyBorder="1" applyProtection="1"/>
    <xf numFmtId="39" fontId="8" fillId="8" borderId="5" xfId="0" applyNumberFormat="1" applyFont="1" applyFill="1" applyBorder="1" applyProtection="1"/>
    <xf numFmtId="37" fontId="8" fillId="8" borderId="4" xfId="0" applyNumberFormat="1" applyFont="1" applyFill="1" applyBorder="1" applyProtection="1"/>
    <xf numFmtId="37" fontId="8" fillId="8" borderId="0" xfId="0" applyNumberFormat="1" applyFont="1" applyFill="1" applyProtection="1"/>
    <xf numFmtId="39" fontId="8" fillId="9" borderId="5" xfId="0" applyNumberFormat="1" applyFont="1" applyFill="1" applyBorder="1" applyProtection="1"/>
    <xf numFmtId="39" fontId="8" fillId="8" borderId="35" xfId="0" applyNumberFormat="1" applyFont="1" applyFill="1" applyBorder="1" applyProtection="1"/>
    <xf numFmtId="39" fontId="8" fillId="8" borderId="7" xfId="0" applyNumberFormat="1" applyFont="1" applyFill="1" applyBorder="1" applyProtection="1"/>
    <xf numFmtId="0" fontId="8" fillId="8" borderId="6" xfId="0" applyFont="1" applyFill="1" applyBorder="1" applyProtection="1"/>
    <xf numFmtId="0" fontId="8" fillId="0" borderId="33" xfId="0" applyFont="1" applyBorder="1" applyProtection="1"/>
    <xf numFmtId="0" fontId="8" fillId="0" borderId="23" xfId="0" applyFont="1" applyBorder="1" applyProtection="1"/>
    <xf numFmtId="5" fontId="8" fillId="0" borderId="0" xfId="0" applyNumberFormat="1" applyFont="1" applyAlignment="1" applyProtection="1">
      <alignment horizontal="centerContinuous"/>
    </xf>
    <xf numFmtId="0" fontId="8" fillId="0" borderId="27" xfId="0" applyFont="1" applyBorder="1" applyAlignment="1" applyProtection="1">
      <alignment horizontal="centerContinuous"/>
    </xf>
    <xf numFmtId="0" fontId="11" fillId="0" borderId="31" xfId="0" applyFont="1" applyBorder="1" applyProtection="1"/>
    <xf numFmtId="5" fontId="8" fillId="0" borderId="25" xfId="0" applyNumberFormat="1" applyFont="1" applyBorder="1" applyProtection="1"/>
    <xf numFmtId="0" fontId="8" fillId="8" borderId="54" xfId="0" applyFont="1" applyFill="1" applyBorder="1" applyProtection="1"/>
    <xf numFmtId="5" fontId="8" fillId="8" borderId="53" xfId="0" applyNumberFormat="1" applyFont="1" applyFill="1" applyBorder="1" applyProtection="1"/>
    <xf numFmtId="0" fontId="8" fillId="0" borderId="8" xfId="0" applyFont="1" applyBorder="1" applyAlignment="1" applyProtection="1">
      <alignment horizontal="centerContinuous"/>
    </xf>
    <xf numFmtId="0" fontId="8" fillId="0" borderId="2" xfId="0" applyFont="1" applyBorder="1" applyAlignment="1" applyProtection="1">
      <alignment horizontal="centerContinuous"/>
    </xf>
    <xf numFmtId="0" fontId="8" fillId="0" borderId="3" xfId="0" applyFont="1" applyBorder="1" applyAlignment="1" applyProtection="1">
      <alignment horizontal="centerContinuous"/>
    </xf>
    <xf numFmtId="0" fontId="21" fillId="0" borderId="5" xfId="0" applyFont="1" applyBorder="1" applyProtection="1"/>
    <xf numFmtId="0" fontId="8" fillId="0" borderId="55" xfId="0" applyFont="1" applyBorder="1" applyAlignment="1" applyProtection="1">
      <alignment horizontal="center"/>
    </xf>
    <xf numFmtId="0" fontId="8" fillId="0" borderId="56" xfId="0" applyFont="1" applyBorder="1" applyAlignment="1" applyProtection="1">
      <alignment horizontal="center"/>
    </xf>
    <xf numFmtId="0" fontId="8" fillId="9" borderId="27" xfId="0" applyFont="1" applyFill="1" applyBorder="1" applyProtection="1"/>
    <xf numFmtId="0" fontId="8" fillId="9" borderId="29" xfId="0" applyFont="1" applyFill="1" applyBorder="1" applyProtection="1"/>
    <xf numFmtId="0" fontId="8" fillId="9" borderId="33" xfId="0" applyFont="1" applyFill="1" applyBorder="1" applyProtection="1"/>
    <xf numFmtId="0" fontId="8" fillId="9" borderId="31" xfId="0" applyFont="1" applyFill="1" applyBorder="1" applyProtection="1"/>
    <xf numFmtId="0" fontId="8" fillId="9" borderId="28" xfId="0" applyFont="1" applyFill="1" applyBorder="1" applyProtection="1"/>
    <xf numFmtId="0" fontId="8" fillId="9" borderId="25" xfId="0" applyFont="1" applyFill="1" applyBorder="1" applyProtection="1"/>
    <xf numFmtId="0" fontId="8" fillId="9" borderId="5" xfId="0" applyFont="1" applyFill="1" applyBorder="1" applyProtection="1"/>
    <xf numFmtId="0" fontId="8" fillId="9" borderId="18" xfId="0" applyFont="1" applyFill="1" applyBorder="1" applyProtection="1"/>
    <xf numFmtId="0" fontId="8" fillId="9" borderId="15" xfId="0" applyFont="1" applyFill="1" applyBorder="1" applyProtection="1"/>
    <xf numFmtId="0" fontId="8" fillId="0" borderId="16" xfId="0" applyFont="1" applyBorder="1" applyAlignment="1" applyProtection="1">
      <alignment horizontal="centerContinuous"/>
    </xf>
    <xf numFmtId="5" fontId="8" fillId="0" borderId="22" xfId="0" applyNumberFormat="1" applyFont="1" applyBorder="1" applyProtection="1"/>
    <xf numFmtId="5" fontId="8" fillId="8" borderId="16" xfId="0" applyNumberFormat="1" applyFont="1" applyFill="1" applyBorder="1" applyProtection="1"/>
    <xf numFmtId="0" fontId="8" fillId="10" borderId="16" xfId="0" applyFont="1" applyFill="1" applyBorder="1" applyProtection="1"/>
    <xf numFmtId="0" fontId="8" fillId="10" borderId="22" xfId="0" applyFont="1" applyFill="1" applyBorder="1" applyProtection="1"/>
    <xf numFmtId="37" fontId="8" fillId="3" borderId="22" xfId="0" applyNumberFormat="1" applyFont="1" applyFill="1" applyBorder="1" applyProtection="1"/>
    <xf numFmtId="0" fontId="8" fillId="0" borderId="10" xfId="0" applyFont="1" applyBorder="1" applyAlignment="1" applyProtection="1">
      <alignment horizontal="left"/>
    </xf>
    <xf numFmtId="37" fontId="8" fillId="8" borderId="22" xfId="0" applyNumberFormat="1" applyFont="1" applyFill="1" applyBorder="1" applyProtection="1"/>
    <xf numFmtId="0" fontId="8" fillId="0" borderId="0" xfId="0" applyFont="1" applyAlignment="1" applyProtection="1">
      <alignment horizontal="left"/>
    </xf>
    <xf numFmtId="0" fontId="8" fillId="0" borderId="1" xfId="0" applyFont="1" applyBorder="1" applyAlignment="1" applyProtection="1">
      <alignment horizontal="left"/>
    </xf>
    <xf numFmtId="0" fontId="8" fillId="0" borderId="8" xfId="0" applyFont="1" applyBorder="1" applyAlignment="1" applyProtection="1">
      <alignment horizontal="center"/>
    </xf>
    <xf numFmtId="0" fontId="8" fillId="0" borderId="22" xfId="0" applyFont="1" applyBorder="1" applyAlignment="1" applyProtection="1">
      <alignment horizontal="centerContinuous"/>
    </xf>
    <xf numFmtId="0" fontId="21" fillId="0" borderId="4" xfId="0" applyFont="1" applyBorder="1" applyProtection="1"/>
    <xf numFmtId="5" fontId="8" fillId="0" borderId="4" xfId="0" applyNumberFormat="1" applyFont="1" applyBorder="1" applyProtection="1"/>
    <xf numFmtId="5" fontId="11" fillId="0" borderId="16" xfId="0" applyNumberFormat="1" applyFont="1" applyBorder="1" applyProtection="1"/>
    <xf numFmtId="0" fontId="7" fillId="0" borderId="0" xfId="0" applyFont="1" applyAlignment="1" applyProtection="1">
      <alignment horizontal="left"/>
    </xf>
    <xf numFmtId="0" fontId="7" fillId="0" borderId="0" xfId="0" applyFont="1" applyAlignment="1" applyProtection="1">
      <alignment horizontal="centerContinuous"/>
    </xf>
    <xf numFmtId="0" fontId="8" fillId="0" borderId="5" xfId="0" applyFont="1" applyBorder="1" applyAlignment="1" applyProtection="1">
      <alignment horizontal="center"/>
    </xf>
    <xf numFmtId="5" fontId="8" fillId="0" borderId="0" xfId="0" applyNumberFormat="1" applyFont="1" applyProtection="1"/>
    <xf numFmtId="37" fontId="12" fillId="0" borderId="4" xfId="0" applyNumberFormat="1" applyFont="1" applyBorder="1" applyAlignment="1" applyProtection="1">
      <alignment horizontal="centerContinuous"/>
    </xf>
    <xf numFmtId="37" fontId="8" fillId="0" borderId="0" xfId="0" applyNumberFormat="1" applyFont="1" applyAlignment="1" applyProtection="1">
      <alignment horizontal="centerContinuous"/>
    </xf>
    <xf numFmtId="5" fontId="8" fillId="0" borderId="6" xfId="0" applyNumberFormat="1" applyFont="1" applyBorder="1" applyProtection="1"/>
    <xf numFmtId="5" fontId="8" fillId="0" borderId="1" xfId="0" applyNumberFormat="1" applyFont="1" applyBorder="1" applyProtection="1"/>
    <xf numFmtId="0" fontId="8" fillId="0" borderId="7" xfId="0" applyFont="1" applyBorder="1" applyAlignment="1" applyProtection="1">
      <alignment horizontal="center"/>
    </xf>
    <xf numFmtId="0" fontId="8" fillId="0" borderId="14" xfId="0" applyFont="1" applyBorder="1" applyAlignment="1" applyProtection="1">
      <alignment horizontal="center"/>
    </xf>
    <xf numFmtId="0" fontId="14" fillId="0" borderId="41" xfId="0" applyFont="1" applyBorder="1" applyAlignment="1" applyProtection="1">
      <alignment horizontal="centerContinuous"/>
    </xf>
    <xf numFmtId="0" fontId="8" fillId="0" borderId="25" xfId="0" applyFont="1" applyBorder="1" applyAlignment="1" applyProtection="1">
      <alignment horizontal="centerContinuous"/>
    </xf>
    <xf numFmtId="0" fontId="8" fillId="0" borderId="15" xfId="0" applyFont="1" applyBorder="1" applyAlignment="1" applyProtection="1">
      <alignment horizontal="centerContinuous"/>
    </xf>
    <xf numFmtId="0" fontId="8" fillId="0" borderId="26" xfId="0" applyFont="1" applyBorder="1" applyAlignment="1" applyProtection="1">
      <alignment horizontal="center"/>
    </xf>
    <xf numFmtId="37" fontId="8" fillId="10" borderId="10" xfId="0" applyNumberFormat="1" applyFont="1" applyFill="1" applyBorder="1" applyProtection="1"/>
    <xf numFmtId="0" fontId="8" fillId="10" borderId="10" xfId="0" applyFont="1" applyFill="1" applyBorder="1" applyProtection="1"/>
    <xf numFmtId="37" fontId="8" fillId="10" borderId="11" xfId="0" applyNumberFormat="1" applyFont="1" applyFill="1" applyBorder="1" applyProtection="1"/>
    <xf numFmtId="37" fontId="8" fillId="10" borderId="9" xfId="0" applyNumberFormat="1" applyFont="1" applyFill="1" applyBorder="1" applyProtection="1"/>
    <xf numFmtId="0" fontId="8" fillId="10" borderId="21" xfId="0" applyFont="1" applyFill="1" applyBorder="1" applyProtection="1"/>
    <xf numFmtId="0" fontId="8" fillId="3" borderId="19" xfId="0" applyFont="1" applyFill="1" applyBorder="1" applyProtection="1"/>
    <xf numFmtId="0" fontId="8" fillId="3" borderId="0" xfId="0" applyFont="1" applyFill="1" applyProtection="1"/>
    <xf numFmtId="37" fontId="4" fillId="3" borderId="5" xfId="0" applyNumberFormat="1" applyFont="1" applyFill="1" applyBorder="1" applyProtection="1"/>
    <xf numFmtId="0" fontId="8" fillId="0" borderId="25" xfId="0" applyFont="1" applyBorder="1" applyAlignment="1" applyProtection="1">
      <alignment horizontal="left"/>
    </xf>
    <xf numFmtId="5" fontId="8" fillId="0" borderId="41" xfId="0" applyNumberFormat="1" applyFont="1" applyBorder="1" applyProtection="1"/>
    <xf numFmtId="0" fontId="8" fillId="0" borderId="44" xfId="0" applyFont="1" applyBorder="1"/>
    <xf numFmtId="37" fontId="8" fillId="10" borderId="0" xfId="0" applyNumberFormat="1" applyFont="1" applyFill="1" applyProtection="1"/>
    <xf numFmtId="0" fontId="8" fillId="10" borderId="0" xfId="0" applyFont="1" applyFill="1" applyProtection="1"/>
    <xf numFmtId="37" fontId="8" fillId="10" borderId="5" xfId="0" applyNumberFormat="1" applyFont="1" applyFill="1" applyBorder="1" applyProtection="1"/>
    <xf numFmtId="37" fontId="8" fillId="10" borderId="4" xfId="0" applyNumberFormat="1" applyFont="1" applyFill="1" applyBorder="1" applyProtection="1"/>
    <xf numFmtId="0" fontId="8" fillId="10" borderId="19" xfId="0" applyFont="1" applyFill="1" applyBorder="1" applyProtection="1"/>
    <xf numFmtId="0" fontId="8" fillId="0" borderId="19" xfId="0" applyFont="1" applyBorder="1"/>
    <xf numFmtId="5" fontId="4" fillId="3" borderId="5" xfId="0" applyNumberFormat="1" applyFont="1" applyFill="1" applyBorder="1" applyProtection="1"/>
    <xf numFmtId="5" fontId="8" fillId="0" borderId="36" xfId="0" applyNumberFormat="1" applyFont="1" applyBorder="1" applyProtection="1"/>
    <xf numFmtId="0" fontId="8" fillId="0" borderId="35" xfId="0" applyFont="1" applyBorder="1" applyProtection="1"/>
    <xf numFmtId="5" fontId="8" fillId="0" borderId="54" xfId="0" applyNumberFormat="1" applyFont="1" applyBorder="1" applyProtection="1"/>
    <xf numFmtId="37" fontId="8" fillId="10" borderId="21" xfId="0" applyNumberFormat="1" applyFont="1" applyFill="1" applyBorder="1" applyProtection="1"/>
    <xf numFmtId="37" fontId="8" fillId="10" borderId="26" xfId="0" applyNumberFormat="1" applyFont="1" applyFill="1" applyBorder="1" applyProtection="1"/>
    <xf numFmtId="37" fontId="8" fillId="10" borderId="44" xfId="0" applyNumberFormat="1" applyFont="1" applyFill="1" applyBorder="1" applyProtection="1"/>
    <xf numFmtId="37" fontId="8" fillId="10" borderId="42" xfId="0" applyNumberFormat="1" applyFont="1" applyFill="1" applyBorder="1" applyProtection="1"/>
    <xf numFmtId="37" fontId="8" fillId="10" borderId="39" xfId="0" applyNumberFormat="1" applyFont="1" applyFill="1" applyBorder="1" applyProtection="1"/>
    <xf numFmtId="37" fontId="8" fillId="10" borderId="41" xfId="0" applyNumberFormat="1" applyFont="1" applyFill="1" applyBorder="1" applyProtection="1"/>
    <xf numFmtId="0" fontId="8" fillId="10" borderId="42" xfId="0" applyFont="1" applyFill="1" applyBorder="1"/>
    <xf numFmtId="37" fontId="8" fillId="10" borderId="32" xfId="0" applyNumberFormat="1" applyFont="1" applyFill="1" applyBorder="1" applyProtection="1"/>
    <xf numFmtId="37" fontId="8" fillId="10" borderId="31" xfId="0" applyNumberFormat="1" applyFont="1" applyFill="1" applyBorder="1" applyProtection="1"/>
    <xf numFmtId="37" fontId="8" fillId="10" borderId="29" xfId="0" applyNumberFormat="1" applyFont="1" applyFill="1" applyBorder="1" applyProtection="1"/>
    <xf numFmtId="37" fontId="8" fillId="10" borderId="30" xfId="0" applyNumberFormat="1" applyFont="1" applyFill="1" applyBorder="1" applyProtection="1"/>
    <xf numFmtId="0" fontId="8" fillId="10" borderId="31" xfId="0" applyFont="1" applyFill="1" applyBorder="1"/>
    <xf numFmtId="37" fontId="8" fillId="10" borderId="27" xfId="0" applyNumberFormat="1" applyFont="1" applyFill="1" applyBorder="1" applyProtection="1"/>
    <xf numFmtId="0" fontId="8" fillId="10" borderId="10" xfId="0" applyFont="1" applyFill="1" applyBorder="1"/>
    <xf numFmtId="0" fontId="8" fillId="0" borderId="11" xfId="0" applyFont="1" applyBorder="1" applyAlignment="1" applyProtection="1">
      <alignment horizontal="centerContinuous"/>
    </xf>
    <xf numFmtId="5" fontId="8" fillId="0" borderId="20" xfId="0" applyNumberFormat="1" applyFont="1" applyBorder="1" applyProtection="1"/>
    <xf numFmtId="0" fontId="8" fillId="0" borderId="10" xfId="0" applyFont="1" applyBorder="1"/>
    <xf numFmtId="0" fontId="8" fillId="0" borderId="17" xfId="0" applyFont="1" applyBorder="1"/>
    <xf numFmtId="5" fontId="8" fillId="0" borderId="10" xfId="0" applyNumberFormat="1" applyFont="1" applyBorder="1" applyProtection="1"/>
    <xf numFmtId="5" fontId="8" fillId="0" borderId="17" xfId="0" applyNumberFormat="1" applyFont="1" applyBorder="1" applyProtection="1"/>
    <xf numFmtId="37" fontId="8" fillId="0" borderId="26" xfId="0" applyNumberFormat="1" applyFont="1" applyBorder="1" applyProtection="1"/>
    <xf numFmtId="37" fontId="8" fillId="0" borderId="10" xfId="0" applyNumberFormat="1" applyFont="1" applyBorder="1" applyProtection="1"/>
    <xf numFmtId="5" fontId="8" fillId="10" borderId="32" xfId="0" applyNumberFormat="1" applyFont="1" applyFill="1" applyBorder="1" applyProtection="1"/>
    <xf numFmtId="5" fontId="8" fillId="10" borderId="31" xfId="0" applyNumberFormat="1" applyFont="1" applyFill="1" applyBorder="1" applyProtection="1"/>
    <xf numFmtId="5" fontId="8" fillId="10" borderId="29" xfId="0" applyNumberFormat="1" applyFont="1" applyFill="1" applyBorder="1" applyProtection="1"/>
    <xf numFmtId="5" fontId="8" fillId="10" borderId="30" xfId="0" applyNumberFormat="1" applyFont="1" applyFill="1" applyBorder="1" applyProtection="1"/>
    <xf numFmtId="5" fontId="8" fillId="10" borderId="27" xfId="0" applyNumberFormat="1" applyFont="1" applyFill="1" applyBorder="1" applyProtection="1"/>
    <xf numFmtId="37" fontId="8" fillId="0" borderId="5" xfId="0" applyNumberFormat="1" applyFont="1" applyBorder="1" applyAlignment="1" applyProtection="1">
      <alignment horizontal="centerContinuous"/>
    </xf>
    <xf numFmtId="37" fontId="8" fillId="0" borderId="4" xfId="0" applyNumberFormat="1" applyFont="1" applyBorder="1" applyAlignment="1" applyProtection="1">
      <alignment horizontal="centerContinuous"/>
    </xf>
    <xf numFmtId="37" fontId="8" fillId="0" borderId="6" xfId="0" applyNumberFormat="1" applyFont="1" applyBorder="1" applyProtection="1"/>
    <xf numFmtId="37" fontId="8" fillId="0" borderId="1" xfId="0" applyNumberFormat="1" applyFont="1" applyBorder="1" applyProtection="1"/>
    <xf numFmtId="5" fontId="8" fillId="0" borderId="9" xfId="0" applyNumberFormat="1" applyFont="1" applyBorder="1" applyProtection="1"/>
    <xf numFmtId="37" fontId="8" fillId="0" borderId="9" xfId="0" applyNumberFormat="1" applyFont="1" applyBorder="1" applyProtection="1"/>
    <xf numFmtId="5" fontId="8" fillId="10" borderId="45" xfId="0" applyNumberFormat="1" applyFont="1" applyFill="1" applyBorder="1" applyProtection="1"/>
    <xf numFmtId="0" fontId="8" fillId="0" borderId="21" xfId="0" applyFont="1" applyBorder="1"/>
    <xf numFmtId="0" fontId="22" fillId="0" borderId="0" xfId="0" applyFont="1" applyProtection="1"/>
    <xf numFmtId="0" fontId="8" fillId="0" borderId="48" xfId="0" applyFont="1" applyBorder="1"/>
    <xf numFmtId="37" fontId="8" fillId="0" borderId="48" xfId="0" applyNumberFormat="1" applyFont="1" applyBorder="1" applyProtection="1"/>
    <xf numFmtId="37" fontId="8" fillId="0" borderId="52" xfId="0" applyNumberFormat="1" applyFont="1" applyBorder="1" applyProtection="1"/>
    <xf numFmtId="37" fontId="8" fillId="0" borderId="54" xfId="0" applyNumberFormat="1" applyFont="1" applyBorder="1" applyProtection="1"/>
    <xf numFmtId="37" fontId="8" fillId="0" borderId="50" xfId="0" applyNumberFormat="1" applyFont="1" applyBorder="1" applyProtection="1"/>
    <xf numFmtId="0" fontId="4" fillId="0" borderId="42" xfId="0" applyFont="1" applyBorder="1" applyAlignment="1" applyProtection="1">
      <alignment horizontal="centerContinuous"/>
    </xf>
    <xf numFmtId="0" fontId="4" fillId="3" borderId="0" xfId="0" applyFont="1" applyFill="1" applyProtection="1"/>
    <xf numFmtId="0" fontId="4" fillId="3" borderId="5" xfId="0" applyFont="1" applyFill="1" applyBorder="1" applyProtection="1"/>
    <xf numFmtId="0" fontId="7" fillId="0" borderId="0" xfId="0" applyFont="1" applyProtection="1"/>
    <xf numFmtId="0" fontId="13" fillId="0" borderId="0" xfId="0" applyFont="1" applyProtection="1"/>
    <xf numFmtId="0" fontId="8" fillId="0" borderId="32" xfId="0" applyFont="1" applyBorder="1" applyAlignment="1" applyProtection="1">
      <alignment horizontal="centerContinuous"/>
    </xf>
    <xf numFmtId="0" fontId="8" fillId="0" borderId="11" xfId="0" applyFont="1" applyBorder="1" applyAlignment="1" applyProtection="1">
      <alignment horizontal="center"/>
    </xf>
    <xf numFmtId="0" fontId="14" fillId="0" borderId="4" xfId="0" applyFont="1" applyBorder="1" applyAlignment="1" applyProtection="1">
      <alignment horizontal="center"/>
    </xf>
    <xf numFmtId="0" fontId="8" fillId="0" borderId="1" xfId="0" applyFont="1" applyBorder="1" applyAlignment="1" applyProtection="1">
      <alignment horizontal="centerContinuous"/>
    </xf>
    <xf numFmtId="0" fontId="8" fillId="0" borderId="7" xfId="0" applyFont="1" applyBorder="1" applyAlignment="1" applyProtection="1">
      <alignment horizontal="centerContinuous"/>
    </xf>
    <xf numFmtId="0" fontId="8" fillId="0" borderId="27" xfId="0" applyFont="1" applyBorder="1" applyAlignment="1" applyProtection="1">
      <alignment horizontal="center"/>
    </xf>
    <xf numFmtId="37" fontId="4" fillId="3" borderId="16" xfId="0" applyNumberFormat="1" applyFont="1" applyFill="1" applyBorder="1" applyProtection="1"/>
    <xf numFmtId="37" fontId="4" fillId="3" borderId="51" xfId="0" applyNumberFormat="1" applyFont="1" applyFill="1" applyBorder="1" applyProtection="1"/>
    <xf numFmtId="0" fontId="8" fillId="0" borderId="53" xfId="0" applyFont="1" applyBorder="1" applyAlignment="1" applyProtection="1">
      <alignment horizontal="center"/>
    </xf>
    <xf numFmtId="0" fontId="9" fillId="0" borderId="41" xfId="0" applyFont="1" applyBorder="1" applyAlignment="1" applyProtection="1">
      <alignment horizontal="centerContinuous"/>
    </xf>
    <xf numFmtId="0" fontId="9" fillId="0" borderId="42" xfId="0" applyFont="1" applyBorder="1" applyAlignment="1" applyProtection="1">
      <alignment horizontal="centerContinuous"/>
    </xf>
    <xf numFmtId="0" fontId="4" fillId="3" borderId="2" xfId="0" applyFont="1" applyFill="1" applyBorder="1" applyProtection="1"/>
    <xf numFmtId="0" fontId="17" fillId="3" borderId="41" xfId="0" applyFont="1" applyFill="1" applyBorder="1" applyAlignment="1" applyProtection="1">
      <alignment horizontal="centerContinuous"/>
    </xf>
    <xf numFmtId="0" fontId="4" fillId="3" borderId="51" xfId="0" applyFont="1" applyFill="1" applyBorder="1" applyAlignment="1" applyProtection="1">
      <alignment horizontal="centerContinuous"/>
    </xf>
    <xf numFmtId="0" fontId="17" fillId="3" borderId="4" xfId="0" applyFont="1" applyFill="1" applyBorder="1" applyAlignment="1" applyProtection="1">
      <alignment horizontal="centerContinuous"/>
    </xf>
    <xf numFmtId="0" fontId="4" fillId="3" borderId="5" xfId="0" applyFont="1" applyFill="1" applyBorder="1" applyAlignment="1" applyProtection="1">
      <alignment horizontal="centerContinuous"/>
    </xf>
    <xf numFmtId="0" fontId="4" fillId="3" borderId="30" xfId="0" applyFont="1" applyFill="1" applyBorder="1" applyAlignment="1" applyProtection="1">
      <alignment horizontal="center"/>
    </xf>
    <xf numFmtId="0" fontId="4" fillId="3" borderId="34" xfId="0" applyFont="1" applyFill="1" applyBorder="1" applyAlignment="1" applyProtection="1">
      <alignment horizontal="center"/>
    </xf>
    <xf numFmtId="0" fontId="4" fillId="3" borderId="41" xfId="0" applyFont="1" applyFill="1" applyBorder="1" applyAlignment="1" applyProtection="1">
      <alignment horizontal="centerContinuous"/>
    </xf>
    <xf numFmtId="0" fontId="4" fillId="3" borderId="4" xfId="0" applyFont="1" applyFill="1" applyBorder="1" applyAlignment="1" applyProtection="1">
      <alignment horizontal="center"/>
    </xf>
    <xf numFmtId="0" fontId="21" fillId="0" borderId="15" xfId="0" applyFont="1" applyBorder="1" applyAlignment="1" applyProtection="1">
      <alignment horizontal="center"/>
    </xf>
    <xf numFmtId="0" fontId="4" fillId="3" borderId="16" xfId="0" applyFont="1" applyFill="1" applyBorder="1" applyAlignment="1" applyProtection="1">
      <alignment horizontal="center"/>
    </xf>
    <xf numFmtId="0" fontId="21" fillId="0" borderId="26" xfId="0" applyFont="1" applyBorder="1" applyAlignment="1" applyProtection="1">
      <alignment horizontal="centerContinuous"/>
    </xf>
    <xf numFmtId="0" fontId="4" fillId="3" borderId="28" xfId="0" applyFont="1" applyFill="1" applyBorder="1" applyAlignment="1" applyProtection="1">
      <alignment horizontal="center"/>
    </xf>
    <xf numFmtId="0" fontId="4" fillId="3" borderId="15" xfId="0" applyFont="1" applyFill="1" applyBorder="1" applyAlignment="1" applyProtection="1">
      <alignment horizontal="center"/>
    </xf>
    <xf numFmtId="0" fontId="4" fillId="3" borderId="33" xfId="0" applyFont="1" applyFill="1" applyBorder="1" applyAlignment="1" applyProtection="1">
      <alignment horizontal="center"/>
    </xf>
    <xf numFmtId="0" fontId="4" fillId="3" borderId="30" xfId="0" applyFont="1" applyFill="1" applyBorder="1" applyAlignment="1" applyProtection="1">
      <alignment horizontal="right"/>
    </xf>
    <xf numFmtId="0" fontId="4" fillId="3" borderId="18" xfId="0" applyFont="1" applyFill="1" applyBorder="1" applyAlignment="1" applyProtection="1">
      <alignment horizontal="center"/>
    </xf>
    <xf numFmtId="0" fontId="4" fillId="3" borderId="4" xfId="0" applyFont="1" applyFill="1" applyBorder="1" applyAlignment="1" applyProtection="1">
      <alignment horizontal="right"/>
    </xf>
    <xf numFmtId="0" fontId="4" fillId="3" borderId="19" xfId="0" applyFont="1" applyFill="1" applyBorder="1" applyProtection="1"/>
    <xf numFmtId="37" fontId="4" fillId="3" borderId="19" xfId="0" applyNumberFormat="1" applyFont="1" applyFill="1" applyBorder="1" applyProtection="1"/>
    <xf numFmtId="0" fontId="4" fillId="3" borderId="21" xfId="0" applyFont="1" applyFill="1" applyBorder="1" applyProtection="1"/>
    <xf numFmtId="37" fontId="4" fillId="3" borderId="21" xfId="0" applyNumberFormat="1" applyFont="1" applyFill="1" applyBorder="1" applyProtection="1"/>
    <xf numFmtId="37" fontId="4" fillId="3" borderId="22" xfId="0" applyNumberFormat="1" applyFont="1" applyFill="1" applyBorder="1" applyProtection="1"/>
    <xf numFmtId="0" fontId="4" fillId="3" borderId="54" xfId="0" applyFont="1" applyFill="1" applyBorder="1" applyAlignment="1" applyProtection="1">
      <alignment horizontal="center"/>
    </xf>
    <xf numFmtId="0" fontId="4" fillId="3" borderId="48" xfId="0" applyFont="1" applyFill="1" applyBorder="1" applyAlignment="1" applyProtection="1">
      <alignment horizontal="center"/>
    </xf>
    <xf numFmtId="5" fontId="4" fillId="3" borderId="48" xfId="0" applyNumberFormat="1" applyFont="1" applyFill="1" applyBorder="1" applyProtection="1"/>
    <xf numFmtId="5" fontId="4" fillId="3" borderId="52" xfId="0" applyNumberFormat="1" applyFont="1" applyFill="1" applyBorder="1" applyProtection="1"/>
    <xf numFmtId="0" fontId="4" fillId="10" borderId="54" xfId="0" applyFont="1" applyFill="1" applyBorder="1" applyProtection="1"/>
    <xf numFmtId="0" fontId="4" fillId="10" borderId="48" xfId="0" applyFont="1" applyFill="1" applyBorder="1" applyProtection="1"/>
    <xf numFmtId="0" fontId="9" fillId="0" borderId="0" xfId="0" applyFont="1" applyAlignment="1" applyProtection="1">
      <alignment horizontal="center"/>
    </xf>
    <xf numFmtId="0" fontId="14" fillId="0" borderId="0" xfId="0" applyFont="1" applyAlignment="1" applyProtection="1">
      <alignment horizontal="right"/>
    </xf>
    <xf numFmtId="0" fontId="4" fillId="0" borderId="23" xfId="0" applyFont="1" applyBorder="1" applyAlignment="1" applyProtection="1">
      <alignment horizontal="center"/>
    </xf>
    <xf numFmtId="0" fontId="8" fillId="0" borderId="28" xfId="0" applyFont="1" applyBorder="1" applyAlignment="1" applyProtection="1">
      <alignment horizontal="center"/>
    </xf>
    <xf numFmtId="0" fontId="8" fillId="0" borderId="15" xfId="0" applyFont="1" applyBorder="1" applyAlignment="1" applyProtection="1">
      <alignment horizontal="center"/>
    </xf>
    <xf numFmtId="0" fontId="4" fillId="0" borderId="15" xfId="0" applyFont="1" applyBorder="1" applyAlignment="1" applyProtection="1">
      <alignment horizontal="center"/>
    </xf>
    <xf numFmtId="0" fontId="4" fillId="0" borderId="25" xfId="0" applyFont="1" applyBorder="1" applyAlignment="1" applyProtection="1">
      <alignment horizontal="center"/>
    </xf>
    <xf numFmtId="37" fontId="4" fillId="0" borderId="19" xfId="0" applyNumberFormat="1" applyFont="1" applyBorder="1" applyAlignment="1" applyProtection="1">
      <alignment horizontal="center"/>
    </xf>
    <xf numFmtId="37" fontId="4" fillId="0" borderId="21" xfId="0" applyNumberFormat="1" applyFont="1" applyBorder="1" applyAlignment="1" applyProtection="1">
      <alignment horizontal="center"/>
    </xf>
    <xf numFmtId="37" fontId="4" fillId="0" borderId="22" xfId="0" applyNumberFormat="1" applyFont="1" applyBorder="1" applyAlignment="1" applyProtection="1">
      <alignment horizontal="center"/>
    </xf>
    <xf numFmtId="0" fontId="4" fillId="0" borderId="26" xfId="0" applyFont="1" applyBorder="1" applyAlignment="1" applyProtection="1">
      <alignment horizontal="center"/>
    </xf>
    <xf numFmtId="0" fontId="4" fillId="0" borderId="13" xfId="0" applyFont="1" applyBorder="1" applyAlignment="1" applyProtection="1">
      <alignment horizontal="center"/>
    </xf>
    <xf numFmtId="37" fontId="4" fillId="0" borderId="16" xfId="0" applyNumberFormat="1" applyFont="1" applyBorder="1" applyAlignment="1" applyProtection="1">
      <alignment horizontal="center"/>
    </xf>
    <xf numFmtId="0" fontId="8" fillId="0" borderId="17" xfId="0" applyFont="1" applyBorder="1" applyAlignment="1" applyProtection="1">
      <alignment horizontal="center"/>
    </xf>
    <xf numFmtId="0" fontId="8" fillId="0" borderId="10" xfId="0" applyFont="1" applyBorder="1" applyAlignment="1" applyProtection="1">
      <alignment horizontal="center"/>
    </xf>
    <xf numFmtId="0" fontId="8" fillId="0" borderId="31" xfId="0" applyFont="1" applyBorder="1" applyAlignment="1" applyProtection="1">
      <alignment horizontal="center"/>
    </xf>
    <xf numFmtId="0" fontId="4" fillId="3" borderId="22" xfId="0" applyFont="1" applyFill="1" applyBorder="1" applyAlignment="1" applyProtection="1">
      <alignment horizontal="center"/>
    </xf>
    <xf numFmtId="0" fontId="8" fillId="0" borderId="32" xfId="0" applyFont="1" applyBorder="1" applyAlignment="1" applyProtection="1">
      <alignment horizontal="center"/>
    </xf>
    <xf numFmtId="0" fontId="8" fillId="0" borderId="62" xfId="0" applyFont="1" applyBorder="1" applyAlignment="1" applyProtection="1">
      <alignment horizontal="center"/>
    </xf>
    <xf numFmtId="0" fontId="8" fillId="0" borderId="45" xfId="0" applyFont="1" applyBorder="1" applyAlignment="1" applyProtection="1">
      <alignment horizontal="right"/>
    </xf>
    <xf numFmtId="0" fontId="8" fillId="0" borderId="49" xfId="0" applyFont="1" applyBorder="1" applyAlignment="1" applyProtection="1">
      <alignment horizontal="right"/>
    </xf>
    <xf numFmtId="0" fontId="6" fillId="0" borderId="0" xfId="0" applyFont="1" applyAlignment="1" applyProtection="1">
      <alignment horizontal="centerContinuous"/>
      <protection locked="0"/>
    </xf>
    <xf numFmtId="0" fontId="26" fillId="0" borderId="0" xfId="0" applyFont="1" applyAlignment="1" applyProtection="1">
      <alignment horizontal="centerContinuous"/>
      <protection locked="0"/>
    </xf>
    <xf numFmtId="0" fontId="27" fillId="0" borderId="0" xfId="0" applyFont="1" applyAlignment="1" applyProtection="1">
      <alignment horizontal="centerContinuous"/>
      <protection locked="0"/>
    </xf>
    <xf numFmtId="0" fontId="5" fillId="0" borderId="0" xfId="0" applyFont="1" applyAlignment="1" applyProtection="1">
      <alignment horizontal="centerContinuous" wrapText="1"/>
      <protection locked="0"/>
    </xf>
    <xf numFmtId="0" fontId="28" fillId="11" borderId="0" xfId="0" applyFont="1" applyFill="1" applyAlignment="1" applyProtection="1">
      <alignment horizontal="center"/>
      <protection locked="0"/>
    </xf>
    <xf numFmtId="0" fontId="13" fillId="0" borderId="0" xfId="0" applyFont="1"/>
    <xf numFmtId="0" fontId="26" fillId="0" borderId="0" xfId="0" applyFont="1" applyProtection="1">
      <protection locked="0"/>
    </xf>
    <xf numFmtId="0" fontId="12" fillId="0" borderId="0" xfId="0" applyFont="1"/>
    <xf numFmtId="0" fontId="8" fillId="12" borderId="0" xfId="0" applyFont="1" applyFill="1"/>
    <xf numFmtId="0" fontId="30" fillId="0" borderId="0" xfId="0" applyFont="1" applyAlignment="1" applyProtection="1">
      <alignment horizontal="centerContinuous"/>
    </xf>
    <xf numFmtId="5" fontId="9" fillId="0" borderId="0" xfId="0" applyNumberFormat="1" applyFont="1" applyProtection="1"/>
    <xf numFmtId="5" fontId="7" fillId="0" borderId="0" xfId="0" applyNumberFormat="1" applyFont="1" applyProtection="1"/>
    <xf numFmtId="5" fontId="7" fillId="0" borderId="1" xfId="0" applyNumberFormat="1" applyFont="1" applyBorder="1" applyProtection="1"/>
    <xf numFmtId="7" fontId="8" fillId="0" borderId="0" xfId="0" applyNumberFormat="1" applyFont="1" applyProtection="1"/>
    <xf numFmtId="39" fontId="8" fillId="0" borderId="0" xfId="0" applyNumberFormat="1" applyFont="1" applyProtection="1"/>
    <xf numFmtId="172" fontId="8" fillId="0" borderId="0" xfId="0" applyNumberFormat="1" applyFont="1" applyProtection="1"/>
    <xf numFmtId="173" fontId="8" fillId="0" borderId="0" xfId="0" applyNumberFormat="1" applyFont="1" applyProtection="1"/>
    <xf numFmtId="0" fontId="10" fillId="0" borderId="0" xfId="0" applyFont="1" applyProtection="1"/>
    <xf numFmtId="168" fontId="8" fillId="0" borderId="0" xfId="0" applyNumberFormat="1" applyFont="1" applyProtection="1"/>
    <xf numFmtId="174" fontId="8" fillId="0" borderId="0" xfId="0" applyNumberFormat="1" applyFont="1" applyProtection="1"/>
    <xf numFmtId="10" fontId="8" fillId="0" borderId="0" xfId="0" applyNumberFormat="1" applyFont="1" applyProtection="1"/>
    <xf numFmtId="164" fontId="8" fillId="0" borderId="10" xfId="0" applyNumberFormat="1" applyFont="1" applyBorder="1" applyAlignment="1" applyProtection="1">
      <alignment horizontal="center"/>
    </xf>
    <xf numFmtId="0" fontId="8" fillId="0" borderId="4" xfId="0" applyFont="1" applyBorder="1" applyAlignment="1" applyProtection="1">
      <alignment horizontal="left"/>
    </xf>
    <xf numFmtId="164" fontId="8" fillId="0" borderId="0" xfId="0" applyNumberFormat="1" applyFont="1" applyAlignment="1" applyProtection="1">
      <alignment horizontal="center"/>
    </xf>
    <xf numFmtId="164" fontId="8" fillId="0" borderId="21" xfId="0" applyNumberFormat="1" applyFont="1" applyBorder="1" applyAlignment="1" applyProtection="1">
      <alignment horizontal="center"/>
    </xf>
    <xf numFmtId="164" fontId="8" fillId="0" borderId="17" xfId="0" applyNumberFormat="1" applyFont="1" applyBorder="1" applyAlignment="1" applyProtection="1">
      <alignment horizontal="center"/>
    </xf>
    <xf numFmtId="164" fontId="8" fillId="0" borderId="26" xfId="0" applyNumberFormat="1" applyFont="1" applyBorder="1" applyAlignment="1" applyProtection="1">
      <alignment horizontal="center"/>
    </xf>
    <xf numFmtId="37" fontId="8" fillId="0" borderId="28" xfId="0" applyNumberFormat="1" applyFont="1" applyBorder="1" applyProtection="1"/>
    <xf numFmtId="5" fontId="6" fillId="0" borderId="46" xfId="0" applyNumberFormat="1" applyFont="1" applyBorder="1" applyProtection="1">
      <protection locked="0"/>
    </xf>
    <xf numFmtId="37" fontId="6" fillId="0" borderId="46" xfId="0" applyNumberFormat="1" applyFont="1" applyBorder="1" applyProtection="1">
      <protection locked="0"/>
    </xf>
    <xf numFmtId="0" fontId="8" fillId="0" borderId="46" xfId="0" applyFont="1" applyBorder="1" applyAlignment="1" applyProtection="1">
      <alignment horizontal="center"/>
    </xf>
    <xf numFmtId="37" fontId="8" fillId="8" borderId="46" xfId="0" applyNumberFormat="1" applyFont="1" applyFill="1" applyBorder="1" applyProtection="1"/>
    <xf numFmtId="10" fontId="6" fillId="0" borderId="51" xfId="0" applyNumberFormat="1" applyFont="1" applyBorder="1" applyProtection="1">
      <protection locked="0"/>
    </xf>
    <xf numFmtId="10" fontId="8" fillId="0" borderId="46" xfId="0" applyNumberFormat="1" applyFont="1" applyBorder="1" applyProtection="1"/>
    <xf numFmtId="0" fontId="8" fillId="8" borderId="28" xfId="0" applyFont="1" applyFill="1" applyBorder="1" applyProtection="1"/>
    <xf numFmtId="10" fontId="8" fillId="0" borderId="1" xfId="0" applyNumberFormat="1" applyFont="1" applyBorder="1" applyProtection="1"/>
    <xf numFmtId="0" fontId="31" fillId="0" borderId="0" xfId="0" applyFont="1" applyProtection="1">
      <protection locked="0"/>
    </xf>
    <xf numFmtId="0" fontId="8" fillId="0" borderId="5" xfId="0" applyFont="1" applyBorder="1" applyAlignment="1" applyProtection="1">
      <alignment horizontal="left"/>
    </xf>
    <xf numFmtId="0" fontId="14" fillId="3" borderId="0" xfId="0" applyFont="1" applyFill="1" applyAlignment="1" applyProtection="1">
      <alignment horizontal="right"/>
    </xf>
    <xf numFmtId="0" fontId="6" fillId="0" borderId="0" xfId="0" applyFont="1" applyAlignment="1" applyProtection="1">
      <alignment horizontal="left"/>
      <protection locked="0"/>
    </xf>
    <xf numFmtId="0" fontId="5" fillId="0" borderId="0" xfId="0" applyFont="1" applyAlignment="1" applyProtection="1">
      <alignment horizontal="left" wrapText="1"/>
      <protection locked="0"/>
    </xf>
    <xf numFmtId="0" fontId="29" fillId="0" borderId="0" xfId="0" applyFont="1" applyFill="1" applyAlignment="1">
      <alignment horizontal="centerContinuous"/>
    </xf>
    <xf numFmtId="0" fontId="41" fillId="11" borderId="0" xfId="0" applyFont="1" applyFill="1" applyAlignment="1" applyProtection="1">
      <alignment horizontal="left"/>
      <protection locked="0"/>
    </xf>
    <xf numFmtId="0" fontId="41" fillId="13" borderId="0" xfId="0" applyFont="1" applyFill="1" applyAlignment="1" applyProtection="1">
      <alignment horizontal="left"/>
      <protection locked="0"/>
    </xf>
    <xf numFmtId="0" fontId="42" fillId="0" borderId="0" xfId="0" applyFont="1" applyAlignment="1" applyProtection="1">
      <alignment horizontal="centerContinuous"/>
      <protection locked="0"/>
    </xf>
    <xf numFmtId="0" fontId="41" fillId="0" borderId="0" xfId="0" applyFont="1" applyFill="1" applyAlignment="1" applyProtection="1">
      <alignment horizontal="left"/>
      <protection locked="0"/>
    </xf>
    <xf numFmtId="0" fontId="23" fillId="0" borderId="0" xfId="0" applyFont="1" applyProtection="1">
      <protection locked="0"/>
    </xf>
    <xf numFmtId="0" fontId="2" fillId="14" borderId="46" xfId="0" applyFont="1" applyFill="1" applyBorder="1" applyProtection="1">
      <protection locked="0"/>
    </xf>
    <xf numFmtId="0" fontId="23" fillId="15" borderId="46" xfId="0" applyFont="1" applyFill="1" applyBorder="1" applyProtection="1">
      <protection locked="0"/>
    </xf>
    <xf numFmtId="0" fontId="2" fillId="15" borderId="46" xfId="0" applyFont="1" applyFill="1" applyBorder="1" applyProtection="1">
      <protection locked="0"/>
    </xf>
    <xf numFmtId="0" fontId="2" fillId="0" borderId="46" xfId="0" applyFont="1" applyBorder="1" applyProtection="1">
      <protection locked="0"/>
    </xf>
    <xf numFmtId="0" fontId="4" fillId="15" borderId="46" xfId="0" applyFont="1" applyFill="1" applyBorder="1" applyProtection="1">
      <protection locked="0"/>
    </xf>
    <xf numFmtId="0" fontId="23" fillId="14" borderId="46" xfId="0" applyFont="1" applyFill="1" applyBorder="1" applyProtection="1">
      <protection locked="0"/>
    </xf>
    <xf numFmtId="0" fontId="4" fillId="14" borderId="46" xfId="0" applyFont="1" applyFill="1" applyBorder="1" applyProtection="1">
      <protection locked="0"/>
    </xf>
    <xf numFmtId="0" fontId="5" fillId="14" borderId="46" xfId="0" applyFont="1" applyFill="1" applyBorder="1" applyProtection="1">
      <protection locked="0"/>
    </xf>
    <xf numFmtId="0" fontId="26" fillId="14" borderId="46" xfId="0" applyFont="1" applyFill="1" applyBorder="1" applyProtection="1">
      <protection locked="0"/>
    </xf>
    <xf numFmtId="0" fontId="6" fillId="14" borderId="46" xfId="0" applyFont="1" applyFill="1" applyBorder="1" applyProtection="1">
      <protection locked="0"/>
    </xf>
    <xf numFmtId="0" fontId="16" fillId="14" borderId="46" xfId="0" applyFont="1" applyFill="1" applyBorder="1" applyProtection="1">
      <protection locked="0"/>
    </xf>
    <xf numFmtId="0" fontId="16" fillId="15" borderId="46" xfId="0" applyFont="1" applyFill="1" applyBorder="1" applyProtection="1">
      <protection locked="0"/>
    </xf>
    <xf numFmtId="0" fontId="6" fillId="15" borderId="46" xfId="0" applyFont="1" applyFill="1" applyBorder="1" applyProtection="1">
      <protection locked="0"/>
    </xf>
    <xf numFmtId="0" fontId="6" fillId="3" borderId="46" xfId="0" applyFont="1" applyFill="1" applyBorder="1" applyProtection="1">
      <protection locked="0"/>
    </xf>
    <xf numFmtId="0" fontId="2" fillId="0" borderId="0" xfId="0" applyFont="1"/>
    <xf numFmtId="0" fontId="2" fillId="0" borderId="0" xfId="0" applyFont="1" applyAlignment="1" applyProtection="1">
      <alignment horizontal="left"/>
      <protection locked="0"/>
    </xf>
    <xf numFmtId="0" fontId="2" fillId="0" borderId="0" xfId="0" applyFont="1" applyAlignment="1" applyProtection="1">
      <alignment horizontal="left" wrapText="1"/>
      <protection locked="0"/>
    </xf>
    <xf numFmtId="0" fontId="8" fillId="0" borderId="0" xfId="0" applyFont="1" applyAlignment="1">
      <alignment horizontal="left" wrapText="1"/>
    </xf>
    <xf numFmtId="0" fontId="10" fillId="0" borderId="0" xfId="0" applyFont="1" applyAlignment="1">
      <alignment horizontal="left" wrapText="1"/>
    </xf>
    <xf numFmtId="0" fontId="10" fillId="0" borderId="0" xfId="0" applyFont="1" applyAlignment="1">
      <alignment horizontal="center"/>
    </xf>
    <xf numFmtId="0" fontId="9" fillId="0" borderId="0" xfId="0" applyFont="1" applyAlignment="1">
      <alignment horizontal="left"/>
    </xf>
    <xf numFmtId="0" fontId="10" fillId="0" borderId="0" xfId="0" applyFont="1" applyAlignment="1">
      <alignment horizontal="left"/>
    </xf>
    <xf numFmtId="0" fontId="8" fillId="0" borderId="0" xfId="0" applyFont="1" applyAlignment="1">
      <alignment wrapText="1"/>
    </xf>
    <xf numFmtId="0" fontId="14" fillId="0" borderId="0" xfId="0" applyFont="1" applyAlignment="1" applyProtection="1">
      <alignment horizontal="left"/>
    </xf>
    <xf numFmtId="0" fontId="14" fillId="0" borderId="4" xfId="0" quotePrefix="1" applyFont="1" applyBorder="1" applyProtection="1"/>
    <xf numFmtId="0" fontId="14" fillId="0" borderId="8" xfId="0" applyFont="1" applyBorder="1" applyAlignment="1" applyProtection="1">
      <alignment horizontal="left"/>
    </xf>
    <xf numFmtId="0" fontId="0" fillId="0" borderId="5" xfId="0" applyBorder="1"/>
    <xf numFmtId="0" fontId="4" fillId="0" borderId="10" xfId="0" applyFont="1" applyBorder="1" applyAlignment="1" applyProtection="1">
      <alignment horizontal="left"/>
    </xf>
    <xf numFmtId="0" fontId="4" fillId="0" borderId="21" xfId="0" applyFont="1" applyBorder="1" applyAlignment="1" applyProtection="1">
      <alignment horizontal="left"/>
    </xf>
    <xf numFmtId="5" fontId="4" fillId="0" borderId="21" xfId="0" applyNumberFormat="1" applyFont="1" applyBorder="1" applyAlignment="1" applyProtection="1">
      <alignment horizontal="right"/>
    </xf>
    <xf numFmtId="37" fontId="4" fillId="0" borderId="21" xfId="0" applyNumberFormat="1" applyFont="1" applyBorder="1" applyAlignment="1" applyProtection="1">
      <alignment horizontal="right"/>
    </xf>
    <xf numFmtId="37" fontId="4" fillId="0" borderId="17" xfId="0" applyNumberFormat="1" applyFont="1" applyBorder="1" applyAlignment="1" applyProtection="1">
      <alignment horizontal="right"/>
    </xf>
    <xf numFmtId="5" fontId="4" fillId="0" borderId="17" xfId="0" applyNumberFormat="1" applyFont="1" applyBorder="1" applyAlignment="1" applyProtection="1">
      <alignment horizontal="right"/>
    </xf>
    <xf numFmtId="5" fontId="4" fillId="0" borderId="22" xfId="0" applyNumberFormat="1" applyFont="1" applyBorder="1" applyAlignment="1" applyProtection="1">
      <alignment horizontal="right"/>
      <protection locked="0"/>
    </xf>
    <xf numFmtId="5" fontId="4" fillId="0" borderId="20" xfId="0" applyNumberFormat="1" applyFont="1" applyBorder="1" applyAlignment="1" applyProtection="1">
      <alignment horizontal="right"/>
      <protection locked="0"/>
    </xf>
    <xf numFmtId="5" fontId="4" fillId="0" borderId="26" xfId="0" applyNumberFormat="1" applyFont="1" applyBorder="1" applyAlignment="1" applyProtection="1">
      <alignment horizontal="right"/>
      <protection locked="0"/>
    </xf>
    <xf numFmtId="37" fontId="4" fillId="0" borderId="22" xfId="0" applyNumberFormat="1" applyFont="1" applyBorder="1" applyAlignment="1" applyProtection="1">
      <alignment horizontal="right"/>
      <protection locked="0"/>
    </xf>
    <xf numFmtId="37" fontId="4" fillId="0" borderId="20" xfId="0" applyNumberFormat="1" applyFont="1" applyBorder="1" applyAlignment="1" applyProtection="1">
      <alignment horizontal="right"/>
      <protection locked="0"/>
    </xf>
    <xf numFmtId="37" fontId="4" fillId="0" borderId="26" xfId="0" applyNumberFormat="1" applyFont="1" applyBorder="1" applyAlignment="1" applyProtection="1">
      <alignment horizontal="right"/>
      <protection locked="0"/>
    </xf>
    <xf numFmtId="37" fontId="4" fillId="0" borderId="22" xfId="0" applyNumberFormat="1" applyFont="1" applyBorder="1" applyAlignment="1" applyProtection="1">
      <alignment horizontal="right"/>
    </xf>
    <xf numFmtId="37" fontId="4" fillId="0" borderId="20" xfId="0" applyNumberFormat="1" applyFont="1" applyBorder="1" applyAlignment="1" applyProtection="1">
      <alignment horizontal="right"/>
    </xf>
    <xf numFmtId="37" fontId="4" fillId="0" borderId="26" xfId="0" applyNumberFormat="1" applyFont="1" applyBorder="1" applyAlignment="1" applyProtection="1">
      <alignment horizontal="right"/>
    </xf>
    <xf numFmtId="5" fontId="4" fillId="0" borderId="22" xfId="0" applyNumberFormat="1" applyFont="1" applyBorder="1" applyAlignment="1" applyProtection="1">
      <alignment horizontal="right"/>
    </xf>
    <xf numFmtId="5" fontId="4" fillId="0" borderId="20" xfId="0" applyNumberFormat="1" applyFont="1" applyBorder="1" applyAlignment="1" applyProtection="1">
      <alignment horizontal="right"/>
    </xf>
    <xf numFmtId="5" fontId="4" fillId="0" borderId="26" xfId="0" applyNumberFormat="1" applyFont="1" applyBorder="1" applyAlignment="1" applyProtection="1">
      <alignment horizontal="right"/>
    </xf>
    <xf numFmtId="0" fontId="4" fillId="0" borderId="0" xfId="0" applyFont="1" applyBorder="1" applyAlignment="1" applyProtection="1">
      <alignment horizontal="centerContinuous"/>
    </xf>
    <xf numFmtId="37" fontId="4" fillId="0" borderId="10" xfId="0" applyNumberFormat="1" applyFont="1" applyBorder="1" applyAlignment="1" applyProtection="1">
      <alignment horizontal="right"/>
    </xf>
    <xf numFmtId="37" fontId="0" fillId="0" borderId="67" xfId="0" applyNumberFormat="1" applyBorder="1" applyAlignment="1">
      <alignment horizontal="right"/>
    </xf>
    <xf numFmtId="37" fontId="4" fillId="0" borderId="68" xfId="0" applyNumberFormat="1" applyFont="1" applyBorder="1" applyAlignment="1" applyProtection="1">
      <alignment horizontal="right"/>
    </xf>
    <xf numFmtId="0" fontId="16" fillId="0" borderId="0" xfId="0" applyFont="1" applyAlignment="1" applyProtection="1"/>
    <xf numFmtId="0" fontId="0" fillId="0" borderId="0" xfId="0" applyAlignment="1">
      <alignment horizontal="center"/>
    </xf>
    <xf numFmtId="0" fontId="8" fillId="0" borderId="0" xfId="0" applyFont="1" applyBorder="1" applyProtection="1"/>
    <xf numFmtId="0" fontId="0" fillId="0" borderId="0" xfId="0" applyBorder="1"/>
    <xf numFmtId="0" fontId="8" fillId="0" borderId="0" xfId="0" applyFont="1" applyBorder="1"/>
    <xf numFmtId="0" fontId="0" fillId="0" borderId="4" xfId="0" applyBorder="1"/>
    <xf numFmtId="0" fontId="9" fillId="0" borderId="0" xfId="0" applyFont="1" applyBorder="1" applyAlignment="1" applyProtection="1">
      <alignment horizontal="centerContinuous"/>
    </xf>
    <xf numFmtId="0" fontId="8" fillId="0" borderId="0" xfId="0" applyFont="1" applyBorder="1" applyAlignment="1" applyProtection="1">
      <alignment horizontal="center"/>
    </xf>
    <xf numFmtId="0" fontId="8" fillId="0" borderId="8" xfId="0" applyFont="1" applyBorder="1"/>
    <xf numFmtId="0" fontId="8" fillId="0" borderId="12" xfId="0" applyFont="1" applyBorder="1"/>
    <xf numFmtId="0" fontId="8" fillId="0" borderId="24" xfId="0" applyFont="1" applyBorder="1"/>
    <xf numFmtId="0" fontId="8" fillId="0" borderId="2" xfId="0" applyFont="1" applyBorder="1"/>
    <xf numFmtId="0" fontId="8" fillId="0" borderId="14" xfId="0" applyFont="1" applyBorder="1"/>
    <xf numFmtId="0" fontId="8" fillId="0" borderId="4" xfId="0" applyFont="1" applyBorder="1"/>
    <xf numFmtId="0" fontId="8" fillId="0" borderId="25" xfId="0" applyFont="1" applyBorder="1"/>
    <xf numFmtId="0" fontId="4" fillId="0" borderId="0" xfId="0" applyFont="1"/>
    <xf numFmtId="0" fontId="8" fillId="0" borderId="16" xfId="0" applyFont="1" applyBorder="1"/>
    <xf numFmtId="0" fontId="8" fillId="0" borderId="9" xfId="0" applyFont="1" applyBorder="1"/>
    <xf numFmtId="0" fontId="8" fillId="0" borderId="26" xfId="0" applyFont="1" applyBorder="1"/>
    <xf numFmtId="0" fontId="8" fillId="0" borderId="9" xfId="0" applyFont="1" applyBorder="1" applyAlignment="1">
      <alignment horizontal="centerContinuous"/>
    </xf>
    <xf numFmtId="0" fontId="8" fillId="0" borderId="10" xfId="0" applyFont="1" applyBorder="1" applyAlignment="1">
      <alignment horizontal="centerContinuous"/>
    </xf>
    <xf numFmtId="0" fontId="8" fillId="0" borderId="11" xfId="0" applyFont="1" applyBorder="1" applyAlignment="1">
      <alignment horizontal="centerContinuous"/>
    </xf>
    <xf numFmtId="0" fontId="0" fillId="0" borderId="0" xfId="0" applyAlignment="1">
      <alignment wrapText="1"/>
    </xf>
    <xf numFmtId="0" fontId="0" fillId="0" borderId="5" xfId="0" applyBorder="1" applyAlignment="1">
      <alignment wrapText="1"/>
    </xf>
    <xf numFmtId="0" fontId="0" fillId="0" borderId="0" xfId="0" applyAlignment="1">
      <alignment horizontal="left" vertical="top" wrapText="1"/>
    </xf>
    <xf numFmtId="0" fontId="8" fillId="0" borderId="5" xfId="0" applyFont="1" applyBorder="1" applyAlignment="1">
      <alignment horizontal="centerContinuous"/>
    </xf>
    <xf numFmtId="0" fontId="0" fillId="0" borderId="5" xfId="0" applyBorder="1" applyAlignment="1"/>
    <xf numFmtId="0" fontId="8" fillId="0" borderId="0" xfId="0" applyFont="1" applyAlignment="1">
      <alignment horizontal="left" vertical="top" wrapText="1"/>
    </xf>
    <xf numFmtId="0" fontId="8" fillId="0" borderId="6" xfId="0" applyFont="1" applyBorder="1"/>
    <xf numFmtId="0" fontId="8" fillId="0" borderId="1" xfId="0" applyFont="1" applyBorder="1"/>
    <xf numFmtId="0" fontId="8" fillId="0" borderId="1" xfId="0" applyFont="1" applyBorder="1" applyAlignment="1">
      <alignment horizontal="centerContinuous"/>
    </xf>
    <xf numFmtId="0" fontId="8" fillId="0" borderId="7" xfId="0" applyFont="1" applyBorder="1" applyAlignment="1">
      <alignment horizontal="centerContinuous"/>
    </xf>
    <xf numFmtId="0" fontId="4" fillId="0" borderId="9" xfId="0" applyFont="1" applyBorder="1" applyAlignment="1">
      <alignment horizontal="centerContinuous"/>
    </xf>
    <xf numFmtId="0" fontId="4" fillId="0" borderId="10" xfId="0" applyFont="1" applyBorder="1" applyAlignment="1">
      <alignment horizontal="centerContinuous"/>
    </xf>
    <xf numFmtId="0" fontId="4" fillId="0" borderId="11" xfId="0" applyFont="1" applyBorder="1" applyAlignment="1">
      <alignment horizontal="centerContinuous"/>
    </xf>
    <xf numFmtId="0" fontId="4" fillId="0" borderId="4" xfId="0" applyFont="1" applyBorder="1"/>
    <xf numFmtId="0" fontId="4" fillId="0" borderId="0" xfId="0" applyFont="1" applyAlignment="1">
      <alignment horizontal="centerContinuous"/>
    </xf>
    <xf numFmtId="0" fontId="4" fillId="0" borderId="5" xfId="0" applyFont="1" applyBorder="1" applyAlignment="1">
      <alignment horizontal="centerContinuous"/>
    </xf>
    <xf numFmtId="0" fontId="4" fillId="0" borderId="0" xfId="0" applyFont="1" applyAlignment="1">
      <alignment horizontal="left" vertical="top" wrapText="1"/>
    </xf>
    <xf numFmtId="0" fontId="4" fillId="0" borderId="9" xfId="0" applyFont="1" applyBorder="1"/>
    <xf numFmtId="0" fontId="4" fillId="0" borderId="10" xfId="0" applyFont="1" applyBorder="1"/>
    <xf numFmtId="0" fontId="4" fillId="0" borderId="5" xfId="0" applyFont="1" applyBorder="1"/>
    <xf numFmtId="0" fontId="4" fillId="0" borderId="6" xfId="0" applyFont="1" applyBorder="1"/>
    <xf numFmtId="0" fontId="4" fillId="0" borderId="1" xfId="0" applyFont="1" applyBorder="1"/>
    <xf numFmtId="0" fontId="4" fillId="0" borderId="1" xfId="0" applyFont="1" applyBorder="1" applyAlignment="1">
      <alignment horizontal="centerContinuous"/>
    </xf>
    <xf numFmtId="0" fontId="4" fillId="0" borderId="7" xfId="0" applyFont="1" applyBorder="1" applyAlignment="1">
      <alignment horizontal="centerContinuous"/>
    </xf>
    <xf numFmtId="0" fontId="4" fillId="0" borderId="0" xfId="0" applyFont="1" applyAlignment="1">
      <alignment horizontal="left"/>
    </xf>
    <xf numFmtId="0" fontId="0" fillId="0" borderId="5" xfId="0" applyBorder="1" applyAlignment="1">
      <alignment horizontal="left" vertical="top" wrapText="1"/>
    </xf>
    <xf numFmtId="0" fontId="4" fillId="0" borderId="12" xfId="0" applyFont="1" applyBorder="1" applyAlignment="1" applyProtection="1">
      <alignment horizontal="left"/>
    </xf>
    <xf numFmtId="0" fontId="4" fillId="0" borderId="25" xfId="0" applyFont="1" applyBorder="1" applyAlignment="1" applyProtection="1">
      <alignment horizontal="left"/>
    </xf>
    <xf numFmtId="0" fontId="0" fillId="0" borderId="19" xfId="0" applyBorder="1" applyProtection="1"/>
    <xf numFmtId="164" fontId="0" fillId="0" borderId="17" xfId="0" applyNumberFormat="1" applyBorder="1" applyAlignment="1" applyProtection="1">
      <alignment horizontal="center"/>
    </xf>
    <xf numFmtId="0" fontId="0" fillId="0" borderId="21" xfId="0" applyBorder="1" applyProtection="1"/>
    <xf numFmtId="0" fontId="0" fillId="0" borderId="0" xfId="0" applyProtection="1"/>
    <xf numFmtId="0" fontId="0" fillId="0" borderId="0" xfId="0" applyAlignment="1" applyProtection="1">
      <alignment horizontal="centerContinuous"/>
    </xf>
    <xf numFmtId="0" fontId="0" fillId="0" borderId="8" xfId="0" applyBorder="1" applyProtection="1"/>
    <xf numFmtId="0" fontId="0" fillId="0" borderId="2" xfId="0" applyBorder="1" applyProtection="1"/>
    <xf numFmtId="0" fontId="0" fillId="0" borderId="24" xfId="0" applyBorder="1" applyAlignment="1" applyProtection="1">
      <alignment horizontal="left"/>
    </xf>
    <xf numFmtId="0" fontId="0" fillId="0" borderId="19" xfId="0" applyBorder="1" applyAlignment="1" applyProtection="1">
      <alignment horizontal="left"/>
    </xf>
    <xf numFmtId="0" fontId="0" fillId="0" borderId="5" xfId="0" applyBorder="1" applyAlignment="1" applyProtection="1">
      <alignment horizontal="center"/>
    </xf>
    <xf numFmtId="0" fontId="0" fillId="0" borderId="22" xfId="0" applyBorder="1" applyProtection="1"/>
    <xf numFmtId="0" fontId="0" fillId="0" borderId="42" xfId="0" applyBorder="1" applyAlignment="1" applyProtection="1">
      <alignment horizontal="centerContinuous"/>
    </xf>
    <xf numFmtId="0" fontId="0" fillId="0" borderId="39" xfId="0" applyBorder="1" applyAlignment="1" applyProtection="1">
      <alignment horizontal="centerContinuous"/>
    </xf>
    <xf numFmtId="0" fontId="0" fillId="0" borderId="33" xfId="0" applyBorder="1" applyAlignment="1" applyProtection="1">
      <alignment horizontal="center"/>
    </xf>
    <xf numFmtId="0" fontId="0" fillId="0" borderId="18" xfId="0" applyBorder="1" applyAlignment="1" applyProtection="1">
      <alignment horizontal="center"/>
    </xf>
    <xf numFmtId="0" fontId="0" fillId="0" borderId="19" xfId="0" applyBorder="1" applyAlignment="1" applyProtection="1">
      <alignment horizontal="center"/>
    </xf>
    <xf numFmtId="0" fontId="0" fillId="0" borderId="15" xfId="0" applyBorder="1" applyAlignment="1" applyProtection="1">
      <alignment horizontal="center"/>
    </xf>
    <xf numFmtId="0" fontId="0" fillId="0" borderId="20" xfId="0" applyBorder="1" applyAlignment="1" applyProtection="1">
      <alignment horizontal="center"/>
    </xf>
    <xf numFmtId="0" fontId="0" fillId="0" borderId="17" xfId="0" applyBorder="1" applyAlignment="1" applyProtection="1">
      <alignment horizontal="center"/>
    </xf>
    <xf numFmtId="0" fontId="45" fillId="0" borderId="0" xfId="0" applyFont="1" applyProtection="1"/>
    <xf numFmtId="0" fontId="0" fillId="0" borderId="0" xfId="0" applyAlignment="1" applyProtection="1">
      <alignment horizontal="center"/>
    </xf>
    <xf numFmtId="0" fontId="0" fillId="0" borderId="1" xfId="0" applyBorder="1" applyProtection="1"/>
    <xf numFmtId="0" fontId="0" fillId="0" borderId="0" xfId="0" applyAlignment="1" applyProtection="1">
      <alignment horizontal="right"/>
    </xf>
    <xf numFmtId="164" fontId="0" fillId="0" borderId="10" xfId="0" applyNumberFormat="1" applyBorder="1" applyAlignment="1" applyProtection="1">
      <alignment horizontal="center"/>
    </xf>
    <xf numFmtId="0" fontId="0" fillId="0" borderId="3" xfId="0" applyBorder="1" applyProtection="1"/>
    <xf numFmtId="0" fontId="0" fillId="0" borderId="5" xfId="0" applyBorder="1" applyAlignment="1" applyProtection="1">
      <alignment horizontal="centerContinuous"/>
    </xf>
    <xf numFmtId="0" fontId="0" fillId="0" borderId="4" xfId="0" applyBorder="1" applyProtection="1"/>
    <xf numFmtId="0" fontId="0" fillId="0" borderId="5" xfId="0" applyBorder="1" applyProtection="1"/>
    <xf numFmtId="0" fontId="0" fillId="0" borderId="23" xfId="0" applyBorder="1" applyAlignment="1" applyProtection="1">
      <alignment horizontal="center"/>
    </xf>
    <xf numFmtId="0" fontId="44" fillId="0" borderId="0" xfId="0" applyFont="1" applyProtection="1"/>
    <xf numFmtId="0" fontId="0" fillId="0" borderId="16" xfId="0" applyBorder="1" applyProtection="1"/>
    <xf numFmtId="164" fontId="0" fillId="0" borderId="21" xfId="0" applyNumberFormat="1" applyBorder="1" applyAlignment="1" applyProtection="1">
      <alignment horizontal="center"/>
    </xf>
    <xf numFmtId="0" fontId="0" fillId="0" borderId="10" xfId="0" applyBorder="1" applyAlignment="1" applyProtection="1">
      <alignment horizontal="centerContinuous"/>
    </xf>
    <xf numFmtId="0" fontId="0" fillId="0" borderId="24" xfId="0" applyBorder="1" applyProtection="1"/>
    <xf numFmtId="0" fontId="0" fillId="0" borderId="14" xfId="0" applyBorder="1" applyProtection="1"/>
    <xf numFmtId="0" fontId="0" fillId="0" borderId="31" xfId="0" applyBorder="1" applyAlignment="1" applyProtection="1">
      <alignment horizontal="centerContinuous"/>
    </xf>
    <xf numFmtId="0" fontId="0" fillId="0" borderId="24" xfId="0" applyBorder="1" applyAlignment="1" applyProtection="1">
      <alignment horizontal="center"/>
    </xf>
    <xf numFmtId="0" fontId="0" fillId="0" borderId="14" xfId="0" applyBorder="1" applyAlignment="1" applyProtection="1">
      <alignment horizontal="center"/>
    </xf>
    <xf numFmtId="0" fontId="0" fillId="0" borderId="34" xfId="0" applyBorder="1" applyAlignment="1" applyProtection="1">
      <alignment horizontal="center"/>
    </xf>
    <xf numFmtId="0" fontId="0" fillId="0" borderId="22" xfId="0" applyBorder="1" applyAlignment="1" applyProtection="1">
      <alignment horizontal="center"/>
    </xf>
    <xf numFmtId="37" fontId="0" fillId="0" borderId="16" xfId="0" applyNumberFormat="1" applyBorder="1" applyProtection="1"/>
    <xf numFmtId="5" fontId="0" fillId="0" borderId="58" xfId="0" applyNumberFormat="1" applyBorder="1" applyProtection="1"/>
    <xf numFmtId="5" fontId="0" fillId="0" borderId="16" xfId="0" applyNumberFormat="1" applyBorder="1" applyProtection="1"/>
    <xf numFmtId="0" fontId="0" fillId="0" borderId="1" xfId="0" applyBorder="1" applyAlignment="1" applyProtection="1">
      <alignment horizontal="center"/>
    </xf>
    <xf numFmtId="5" fontId="0" fillId="0" borderId="52" xfId="0" applyNumberFormat="1" applyBorder="1" applyProtection="1"/>
    <xf numFmtId="37" fontId="0" fillId="0" borderId="37" xfId="0" applyNumberFormat="1" applyBorder="1" applyProtection="1"/>
    <xf numFmtId="0" fontId="0" fillId="0" borderId="3" xfId="0" applyBorder="1" applyAlignment="1" applyProtection="1">
      <alignment horizontal="centerContinuous"/>
    </xf>
    <xf numFmtId="0" fontId="0" fillId="0" borderId="39" xfId="0" applyBorder="1" applyProtection="1"/>
    <xf numFmtId="0" fontId="0" fillId="0" borderId="28" xfId="0" applyBorder="1" applyAlignment="1" applyProtection="1">
      <alignment horizontal="center"/>
    </xf>
    <xf numFmtId="0" fontId="0" fillId="0" borderId="45" xfId="0" applyBorder="1" applyAlignment="1" applyProtection="1">
      <alignment horizontal="centerContinuous"/>
    </xf>
    <xf numFmtId="0" fontId="0" fillId="0" borderId="44" xfId="0" applyBorder="1" applyAlignment="1" applyProtection="1">
      <alignment horizontal="centerContinuous"/>
    </xf>
    <xf numFmtId="0" fontId="0" fillId="0" borderId="39" xfId="0" applyBorder="1" applyAlignment="1" applyProtection="1">
      <alignment horizontal="center"/>
    </xf>
    <xf numFmtId="0" fontId="0" fillId="0" borderId="15" xfId="0" applyBorder="1" applyProtection="1"/>
    <xf numFmtId="0" fontId="0" fillId="0" borderId="11" xfId="0" applyBorder="1" applyAlignment="1" applyProtection="1">
      <alignment horizontal="center"/>
    </xf>
    <xf numFmtId="37" fontId="0" fillId="0" borderId="19" xfId="0" applyNumberFormat="1" applyBorder="1" applyProtection="1"/>
    <xf numFmtId="37" fontId="0" fillId="0" borderId="34" xfId="0" applyNumberFormat="1" applyBorder="1" applyProtection="1"/>
    <xf numFmtId="0" fontId="0" fillId="0" borderId="19" xfId="0" applyBorder="1" applyAlignment="1" applyProtection="1">
      <alignment horizontal="right"/>
    </xf>
    <xf numFmtId="0" fontId="0" fillId="0" borderId="16" xfId="0" applyBorder="1" applyAlignment="1" applyProtection="1">
      <alignment horizontal="center"/>
    </xf>
    <xf numFmtId="0" fontId="0" fillId="0" borderId="52" xfId="0" applyBorder="1" applyAlignment="1" applyProtection="1">
      <alignment horizontal="center"/>
    </xf>
    <xf numFmtId="0" fontId="0" fillId="0" borderId="0" xfId="0" applyAlignment="1">
      <alignment horizontal="left" wrapText="1"/>
    </xf>
    <xf numFmtId="0" fontId="20" fillId="0" borderId="0" xfId="0" applyFont="1"/>
    <xf numFmtId="0" fontId="0" fillId="0" borderId="0" xfId="0" applyAlignment="1">
      <alignment horizontal="left" vertical="justify" wrapText="1"/>
    </xf>
    <xf numFmtId="0" fontId="0" fillId="0" borderId="10" xfId="0" applyBorder="1" applyAlignment="1">
      <alignment wrapText="1"/>
    </xf>
    <xf numFmtId="0" fontId="0" fillId="0" borderId="5" xfId="0" applyBorder="1" applyAlignment="1">
      <alignment horizontal="left" wrapText="1"/>
    </xf>
    <xf numFmtId="0" fontId="16" fillId="0" borderId="0" xfId="0" applyFont="1" applyAlignment="1" applyProtection="1">
      <alignment horizontal="left" vertical="justify" wrapText="1"/>
    </xf>
    <xf numFmtId="164" fontId="8" fillId="0" borderId="1" xfId="0" applyNumberFormat="1" applyFont="1" applyBorder="1" applyAlignment="1" applyProtection="1">
      <alignment horizontal="center"/>
    </xf>
    <xf numFmtId="0" fontId="8" fillId="0" borderId="3" xfId="0" applyFont="1" applyBorder="1"/>
    <xf numFmtId="0" fontId="9" fillId="0" borderId="4" xfId="0" applyFont="1" applyBorder="1" applyAlignment="1">
      <alignment horizontal="centerContinuous"/>
    </xf>
    <xf numFmtId="0" fontId="9" fillId="0" borderId="0" xfId="0" applyFont="1" applyAlignment="1">
      <alignment horizontal="centerContinuous"/>
    </xf>
    <xf numFmtId="0" fontId="8" fillId="0" borderId="5" xfId="0" applyFont="1" applyBorder="1"/>
    <xf numFmtId="0" fontId="8" fillId="0" borderId="4" xfId="0" applyFont="1" applyBorder="1" applyAlignment="1">
      <alignment horizontal="center"/>
    </xf>
    <xf numFmtId="0" fontId="8" fillId="0" borderId="11" xfId="0" applyFont="1" applyBorder="1"/>
    <xf numFmtId="0" fontId="8" fillId="0" borderId="15" xfId="0" applyFont="1" applyBorder="1"/>
    <xf numFmtId="0" fontId="8" fillId="0" borderId="19" xfId="0" applyFont="1" applyBorder="1" applyAlignment="1">
      <alignment horizontal="centerContinuous"/>
    </xf>
    <xf numFmtId="0" fontId="8" fillId="0" borderId="18" xfId="0" applyFont="1" applyBorder="1"/>
    <xf numFmtId="0" fontId="8" fillId="0" borderId="27" xfId="0" applyFont="1" applyBorder="1"/>
    <xf numFmtId="0" fontId="8" fillId="0" borderId="28" xfId="0" applyFont="1" applyBorder="1" applyAlignment="1">
      <alignment horizontal="center"/>
    </xf>
    <xf numFmtId="0" fontId="8" fillId="0" borderId="29" xfId="0" applyFont="1" applyBorder="1" applyAlignment="1">
      <alignment horizontal="center"/>
    </xf>
    <xf numFmtId="0" fontId="8" fillId="0" borderId="18" xfId="0" applyFont="1" applyBorder="1" applyAlignment="1">
      <alignment horizontal="center"/>
    </xf>
    <xf numFmtId="0" fontId="8" fillId="0" borderId="25" xfId="0" applyFont="1" applyBorder="1" applyAlignment="1">
      <alignment horizontal="center"/>
    </xf>
    <xf numFmtId="0" fontId="8" fillId="0" borderId="0" xfId="0" applyFont="1" applyAlignment="1">
      <alignment horizontal="center"/>
    </xf>
    <xf numFmtId="0" fontId="8" fillId="0" borderId="16" xfId="0" applyFont="1" applyBorder="1" applyAlignment="1">
      <alignment horizontal="center"/>
    </xf>
    <xf numFmtId="0" fontId="8" fillId="0" borderId="15" xfId="0" applyFont="1" applyBorder="1" applyAlignment="1">
      <alignment horizontal="center"/>
    </xf>
    <xf numFmtId="0" fontId="8" fillId="0" borderId="5" xfId="0" applyFont="1" applyBorder="1" applyAlignment="1">
      <alignment horizontal="center"/>
    </xf>
    <xf numFmtId="0" fontId="8" fillId="0" borderId="30" xfId="0" applyFont="1" applyBorder="1" applyAlignment="1">
      <alignment horizontal="center"/>
    </xf>
    <xf numFmtId="0" fontId="8" fillId="0" borderId="31" xfId="0" applyFont="1" applyBorder="1"/>
    <xf numFmtId="0" fontId="8" fillId="0" borderId="32" xfId="0" applyFont="1" applyBorder="1"/>
    <xf numFmtId="0" fontId="8" fillId="0" borderId="34" xfId="0" applyFont="1" applyBorder="1" applyAlignment="1">
      <alignment horizontal="center"/>
    </xf>
    <xf numFmtId="0" fontId="8" fillId="0" borderId="9" xfId="0" applyFont="1" applyBorder="1" applyAlignment="1">
      <alignment horizontal="center"/>
    </xf>
    <xf numFmtId="0" fontId="8" fillId="0" borderId="22" xfId="0" applyFont="1" applyBorder="1" applyAlignment="1">
      <alignment horizontal="center"/>
    </xf>
    <xf numFmtId="0" fontId="8" fillId="0" borderId="7" xfId="0" applyFont="1" applyBorder="1"/>
    <xf numFmtId="0" fontId="9" fillId="0" borderId="0" xfId="0" applyFont="1"/>
    <xf numFmtId="0" fontId="9" fillId="0" borderId="0" xfId="0" applyFont="1" applyAlignment="1">
      <alignment horizontal="right"/>
    </xf>
    <xf numFmtId="0" fontId="14" fillId="0" borderId="0" xfId="0" applyFont="1" applyAlignment="1">
      <alignment horizontal="left" vertical="top"/>
    </xf>
    <xf numFmtId="0" fontId="0" fillId="0" borderId="0" xfId="0" applyAlignment="1">
      <alignment horizontal="left" vertical="top"/>
    </xf>
    <xf numFmtId="0" fontId="0" fillId="0" borderId="5" xfId="0" applyBorder="1" applyAlignment="1">
      <alignment horizontal="left" vertical="top"/>
    </xf>
    <xf numFmtId="0" fontId="14" fillId="0" borderId="0" xfId="0" applyFont="1" applyBorder="1" applyAlignment="1">
      <alignment horizontal="left" vertical="top" wrapText="1"/>
    </xf>
    <xf numFmtId="0" fontId="0" fillId="0" borderId="0" xfId="0" applyAlignment="1">
      <alignment horizontal="left" vertical="justify"/>
    </xf>
    <xf numFmtId="0" fontId="16" fillId="0" borderId="0" xfId="0" applyFont="1" applyAlignment="1" applyProtection="1">
      <alignment horizontal="left" vertical="top"/>
    </xf>
    <xf numFmtId="0" fontId="0" fillId="0" borderId="11" xfId="0" applyBorder="1" applyAlignment="1">
      <alignment wrapText="1"/>
    </xf>
    <xf numFmtId="0" fontId="17" fillId="0" borderId="10" xfId="0" applyFont="1" applyBorder="1" applyAlignment="1" applyProtection="1">
      <alignment horizontal="centerContinuous"/>
    </xf>
    <xf numFmtId="0" fontId="4" fillId="0" borderId="0" xfId="0" applyFont="1" applyBorder="1" applyProtection="1"/>
    <xf numFmtId="0" fontId="4" fillId="0" borderId="0" xfId="0" applyFont="1" applyBorder="1" applyAlignment="1" applyProtection="1">
      <alignment horizontal="left"/>
    </xf>
    <xf numFmtId="37" fontId="4" fillId="0" borderId="0" xfId="0" applyNumberFormat="1" applyFont="1" applyBorder="1" applyProtection="1"/>
    <xf numFmtId="0" fontId="4" fillId="0" borderId="10" xfId="0" applyFont="1" applyBorder="1" applyAlignment="1" applyProtection="1"/>
    <xf numFmtId="0" fontId="8" fillId="0" borderId="55" xfId="0" applyFont="1" applyBorder="1"/>
    <xf numFmtId="0" fontId="8" fillId="0" borderId="13" xfId="0" applyFont="1" applyBorder="1"/>
    <xf numFmtId="0" fontId="8" fillId="0" borderId="41" xfId="0" applyFont="1" applyBorder="1" applyAlignment="1">
      <alignment horizontal="centerContinuous"/>
    </xf>
    <xf numFmtId="0" fontId="8" fillId="0" borderId="42" xfId="0" applyFont="1" applyBorder="1" applyAlignment="1">
      <alignment horizontal="centerContinuous"/>
    </xf>
    <xf numFmtId="0" fontId="8" fillId="0" borderId="39" xfId="0" applyFont="1" applyBorder="1" applyAlignment="1">
      <alignment horizontal="centerContinuous"/>
    </xf>
    <xf numFmtId="0" fontId="8" fillId="0" borderId="30" xfId="0" applyFont="1" applyBorder="1"/>
    <xf numFmtId="0" fontId="8" fillId="0" borderId="28" xfId="0" applyFont="1" applyBorder="1"/>
    <xf numFmtId="0" fontId="8" fillId="0" borderId="55" xfId="0" applyFont="1" applyBorder="1" applyAlignment="1">
      <alignment horizontal="center"/>
    </xf>
    <xf numFmtId="0" fontId="8" fillId="0" borderId="19" xfId="0" applyFont="1" applyBorder="1" applyAlignment="1">
      <alignment horizontal="center"/>
    </xf>
    <xf numFmtId="0" fontId="8" fillId="0" borderId="20" xfId="0" applyFont="1" applyBorder="1"/>
    <xf numFmtId="0" fontId="8" fillId="0" borderId="21" xfId="0" applyFont="1" applyBorder="1" applyAlignment="1">
      <alignment horizontal="centerContinuous"/>
    </xf>
    <xf numFmtId="0" fontId="8" fillId="0" borderId="26" xfId="0" applyFont="1" applyBorder="1" applyAlignment="1">
      <alignment horizontal="centerContinuous"/>
    </xf>
    <xf numFmtId="0" fontId="8" fillId="0" borderId="10" xfId="0" applyFont="1" applyBorder="1" applyAlignment="1">
      <alignment horizontal="center"/>
    </xf>
    <xf numFmtId="0" fontId="8" fillId="0" borderId="17" xfId="0" applyFont="1" applyBorder="1" applyAlignment="1">
      <alignment horizontal="center"/>
    </xf>
    <xf numFmtId="0" fontId="8" fillId="0" borderId="21" xfId="0" applyFont="1" applyBorder="1" applyAlignment="1">
      <alignment horizontal="center"/>
    </xf>
    <xf numFmtId="0" fontId="8" fillId="0" borderId="22" xfId="0" applyFont="1" applyBorder="1"/>
    <xf numFmtId="0" fontId="8" fillId="0" borderId="4" xfId="0" applyFont="1" applyBorder="1" applyAlignment="1">
      <alignment horizontal="centerContinuous"/>
    </xf>
    <xf numFmtId="0" fontId="8" fillId="0" borderId="26" xfId="0" applyFont="1" applyBorder="1" applyAlignment="1">
      <alignment horizontal="center"/>
    </xf>
    <xf numFmtId="0" fontId="8" fillId="0" borderId="29" xfId="0" applyFont="1" applyBorder="1"/>
    <xf numFmtId="0" fontId="8" fillId="0" borderId="44" xfId="0" applyFont="1" applyBorder="1" applyAlignment="1">
      <alignment horizontal="centerContinuous"/>
    </xf>
    <xf numFmtId="0" fontId="8" fillId="0" borderId="20" xfId="0" applyFont="1" applyBorder="1" applyAlignment="1">
      <alignment horizontal="center"/>
    </xf>
    <xf numFmtId="0" fontId="8" fillId="0" borderId="11" xfId="0" applyFont="1" applyBorder="1" applyAlignment="1">
      <alignment horizontal="center"/>
    </xf>
    <xf numFmtId="0" fontId="8" fillId="0" borderId="8" xfId="0" applyFont="1" applyBorder="1" applyAlignment="1">
      <alignment horizontal="centerContinuous"/>
    </xf>
    <xf numFmtId="0" fontId="8" fillId="0" borderId="2" xfId="0" applyFont="1" applyBorder="1" applyAlignment="1">
      <alignment horizontal="centerContinuous"/>
    </xf>
    <xf numFmtId="0" fontId="8" fillId="0" borderId="3" xfId="0" applyFont="1" applyBorder="1" applyAlignment="1">
      <alignment horizontal="centerContinuous"/>
    </xf>
    <xf numFmtId="0" fontId="8" fillId="0" borderId="0" xfId="0" applyFont="1" applyAlignment="1"/>
    <xf numFmtId="0" fontId="20" fillId="0" borderId="4" xfId="0" applyFont="1" applyBorder="1"/>
    <xf numFmtId="0" fontId="20" fillId="0" borderId="5" xfId="0" applyFont="1" applyBorder="1"/>
    <xf numFmtId="0" fontId="8" fillId="0" borderId="15" xfId="0" applyFont="1" applyBorder="1" applyAlignment="1">
      <alignment horizontal="centerContinuous"/>
    </xf>
    <xf numFmtId="0" fontId="8" fillId="10" borderId="45" xfId="0" applyFont="1" applyFill="1" applyBorder="1"/>
    <xf numFmtId="0" fontId="8" fillId="10" borderId="27" xfId="0" applyFont="1" applyFill="1" applyBorder="1"/>
    <xf numFmtId="0" fontId="8" fillId="10" borderId="21" xfId="0" applyFont="1" applyFill="1" applyBorder="1"/>
    <xf numFmtId="0" fontId="8" fillId="10" borderId="11" xfId="0" applyFont="1" applyFill="1" applyBorder="1"/>
    <xf numFmtId="0" fontId="8" fillId="10" borderId="26" xfId="0" applyFont="1" applyFill="1" applyBorder="1"/>
    <xf numFmtId="0" fontId="22" fillId="0" borderId="4" xfId="0" applyFont="1" applyBorder="1"/>
    <xf numFmtId="0" fontId="22" fillId="0" borderId="0" xfId="0" applyFont="1"/>
    <xf numFmtId="0" fontId="22" fillId="0" borderId="5" xfId="0" applyFont="1" applyBorder="1"/>
    <xf numFmtId="0" fontId="22" fillId="0" borderId="6" xfId="0" applyFont="1" applyBorder="1"/>
    <xf numFmtId="0" fontId="22" fillId="0" borderId="1" xfId="0" applyFont="1" applyBorder="1"/>
    <xf numFmtId="0" fontId="22" fillId="0" borderId="7" xfId="0" applyFont="1" applyBorder="1"/>
    <xf numFmtId="0" fontId="22" fillId="0" borderId="0" xfId="0" applyFont="1" applyAlignment="1">
      <alignment horizontal="centerContinuous"/>
    </xf>
    <xf numFmtId="0" fontId="8" fillId="0" borderId="6" xfId="0" applyFont="1" applyBorder="1" applyAlignment="1">
      <alignment horizontal="center"/>
    </xf>
    <xf numFmtId="0" fontId="8" fillId="0" borderId="37" xfId="0" applyFont="1" applyBorder="1" applyAlignment="1">
      <alignment horizontal="center"/>
    </xf>
    <xf numFmtId="0" fontId="8" fillId="0" borderId="8" xfId="0" applyFont="1" applyBorder="1" applyAlignment="1">
      <alignment horizontal="left"/>
    </xf>
    <xf numFmtId="0" fontId="8" fillId="0" borderId="66" xfId="0" applyFont="1" applyBorder="1" applyAlignment="1">
      <alignment horizontal="center"/>
    </xf>
    <xf numFmtId="0" fontId="8" fillId="0" borderId="3" xfId="0" applyFont="1" applyBorder="1" applyAlignment="1">
      <alignment horizontal="center"/>
    </xf>
    <xf numFmtId="164" fontId="8" fillId="0" borderId="23" xfId="0" applyNumberFormat="1" applyFont="1" applyBorder="1" applyAlignment="1" applyProtection="1">
      <alignment horizontal="center"/>
    </xf>
    <xf numFmtId="0" fontId="9" fillId="0" borderId="6" xfId="0" applyFont="1" applyBorder="1" applyAlignment="1">
      <alignment horizontal="centerContinuous"/>
    </xf>
    <xf numFmtId="0" fontId="9" fillId="0" borderId="1" xfId="0" applyFont="1" applyBorder="1" applyAlignment="1">
      <alignment horizontal="centerContinuous"/>
    </xf>
    <xf numFmtId="0" fontId="8" fillId="0" borderId="60" xfId="0" applyFont="1" applyBorder="1" applyAlignment="1">
      <alignment horizontal="centerContinuous"/>
    </xf>
    <xf numFmtId="0" fontId="8" fillId="0" borderId="56" xfId="0" applyFont="1" applyBorder="1" applyAlignment="1">
      <alignment horizontal="center"/>
    </xf>
    <xf numFmtId="0" fontId="8" fillId="0" borderId="7" xfId="0" applyFont="1" applyBorder="1" applyAlignment="1">
      <alignment horizontal="center"/>
    </xf>
    <xf numFmtId="0" fontId="8" fillId="0" borderId="6" xfId="0" applyFont="1" applyBorder="1" applyAlignment="1">
      <alignment horizontal="centerContinuous"/>
    </xf>
    <xf numFmtId="0" fontId="21" fillId="0" borderId="5" xfId="0" applyFont="1" applyBorder="1" applyAlignment="1">
      <alignment horizontal="center"/>
    </xf>
    <xf numFmtId="0" fontId="21" fillId="0" borderId="0" xfId="0" applyFont="1" applyAlignment="1">
      <alignment horizontal="center"/>
    </xf>
    <xf numFmtId="0" fontId="8" fillId="0" borderId="55" xfId="0" applyFont="1" applyBorder="1" applyAlignment="1">
      <alignment horizontal="right"/>
    </xf>
    <xf numFmtId="0" fontId="8" fillId="0" borderId="56" xfId="0" applyFont="1" applyBorder="1"/>
    <xf numFmtId="0" fontId="9" fillId="0" borderId="61" xfId="0" applyFont="1" applyBorder="1" applyAlignment="1">
      <alignment horizontal="centerContinuous"/>
    </xf>
    <xf numFmtId="0" fontId="9" fillId="0" borderId="59" xfId="0" applyFont="1" applyBorder="1" applyAlignment="1">
      <alignment horizontal="centerContinuous"/>
    </xf>
    <xf numFmtId="0" fontId="8" fillId="0" borderId="59" xfId="0" applyFont="1" applyBorder="1" applyAlignment="1">
      <alignment horizontal="centerContinuous"/>
    </xf>
    <xf numFmtId="0" fontId="17" fillId="0" borderId="0" xfId="0" applyFont="1" applyAlignment="1" applyProtection="1"/>
    <xf numFmtId="0" fontId="16" fillId="0" borderId="10" xfId="0" applyFont="1" applyBorder="1" applyAlignment="1" applyProtection="1"/>
    <xf numFmtId="0" fontId="2" fillId="0" borderId="0" xfId="0" applyFont="1" applyAlignment="1" applyProtection="1">
      <protection locked="0"/>
    </xf>
    <xf numFmtId="49" fontId="9" fillId="0" borderId="0" xfId="0" applyNumberFormat="1" applyFont="1" applyAlignment="1" applyProtection="1">
      <alignment horizontal="center"/>
    </xf>
    <xf numFmtId="49" fontId="2" fillId="0" borderId="46" xfId="0" applyNumberFormat="1" applyFont="1" applyBorder="1" applyProtection="1">
      <protection locked="0"/>
    </xf>
    <xf numFmtId="49" fontId="8" fillId="0" borderId="22" xfId="0" applyNumberFormat="1" applyFont="1" applyBorder="1" applyAlignment="1">
      <alignment horizontal="center"/>
    </xf>
    <xf numFmtId="49" fontId="8" fillId="0" borderId="22" xfId="0" applyNumberFormat="1" applyFont="1" applyBorder="1"/>
    <xf numFmtId="49" fontId="8" fillId="0" borderId="0" xfId="0" applyNumberFormat="1" applyFont="1" applyAlignment="1">
      <alignment horizontal="right"/>
    </xf>
    <xf numFmtId="49" fontId="8" fillId="0" borderId="0" xfId="0" applyNumberFormat="1" applyFont="1" applyAlignment="1">
      <alignment horizontal="left"/>
    </xf>
    <xf numFmtId="49" fontId="8" fillId="0" borderId="22" xfId="0" applyNumberFormat="1" applyFont="1" applyBorder="1" applyAlignment="1" applyProtection="1">
      <alignment horizontal="center"/>
    </xf>
    <xf numFmtId="49" fontId="8" fillId="0" borderId="21" xfId="0" applyNumberFormat="1" applyFont="1" applyBorder="1"/>
    <xf numFmtId="164" fontId="8" fillId="0" borderId="21" xfId="0" applyNumberFormat="1" applyFont="1" applyBorder="1" applyAlignment="1" applyProtection="1">
      <alignment horizontal="centerContinuous"/>
    </xf>
    <xf numFmtId="164" fontId="8" fillId="0" borderId="26" xfId="0" applyNumberFormat="1" applyFont="1" applyBorder="1" applyAlignment="1" applyProtection="1">
      <alignment horizontal="centerContinuous"/>
    </xf>
    <xf numFmtId="164" fontId="8" fillId="0" borderId="10" xfId="0" applyNumberFormat="1" applyFont="1" applyBorder="1" applyAlignment="1" applyProtection="1">
      <alignment horizontal="left"/>
    </xf>
    <xf numFmtId="49" fontId="8" fillId="0" borderId="37" xfId="0" applyNumberFormat="1" applyFont="1" applyBorder="1" applyAlignment="1">
      <alignment horizontal="center"/>
    </xf>
    <xf numFmtId="5" fontId="4" fillId="0" borderId="20" xfId="0" applyNumberFormat="1" applyFont="1" applyBorder="1" applyAlignment="1" applyProtection="1">
      <protection locked="0"/>
    </xf>
    <xf numFmtId="5" fontId="4" fillId="0" borderId="26" xfId="0" applyNumberFormat="1" applyFont="1" applyBorder="1" applyAlignment="1" applyProtection="1">
      <protection locked="0"/>
    </xf>
    <xf numFmtId="37" fontId="4" fillId="8" borderId="16" xfId="0" applyNumberFormat="1" applyFont="1" applyFill="1" applyBorder="1" applyAlignment="1" applyProtection="1"/>
    <xf numFmtId="37" fontId="4" fillId="0" borderId="20" xfId="0" applyNumberFormat="1" applyFont="1" applyBorder="1" applyAlignment="1" applyProtection="1">
      <protection locked="0"/>
    </xf>
    <xf numFmtId="37" fontId="4" fillId="8" borderId="0" xfId="0" applyNumberFormat="1" applyFont="1" applyFill="1" applyAlignment="1" applyProtection="1"/>
    <xf numFmtId="37" fontId="4" fillId="8" borderId="25" xfId="0" applyNumberFormat="1" applyFont="1" applyFill="1" applyBorder="1" applyAlignment="1" applyProtection="1"/>
    <xf numFmtId="37" fontId="4" fillId="8" borderId="22" xfId="0" applyNumberFormat="1" applyFont="1" applyFill="1" applyBorder="1" applyAlignment="1" applyProtection="1"/>
    <xf numFmtId="37" fontId="4" fillId="8" borderId="10" xfId="0" applyNumberFormat="1" applyFont="1" applyFill="1" applyBorder="1" applyAlignment="1" applyProtection="1"/>
    <xf numFmtId="37" fontId="4" fillId="8" borderId="26" xfId="0" applyNumberFormat="1" applyFont="1" applyFill="1" applyBorder="1" applyAlignment="1" applyProtection="1"/>
    <xf numFmtId="37" fontId="4" fillId="0" borderId="22" xfId="0" applyNumberFormat="1" applyFont="1" applyBorder="1" applyAlignment="1" applyProtection="1">
      <protection locked="0"/>
    </xf>
    <xf numFmtId="0" fontId="0" fillId="0" borderId="46" xfId="0" applyBorder="1" applyAlignment="1"/>
    <xf numFmtId="37" fontId="4" fillId="0" borderId="26" xfId="0" applyNumberFormat="1" applyFont="1" applyBorder="1" applyAlignment="1" applyProtection="1">
      <protection locked="0"/>
    </xf>
    <xf numFmtId="0" fontId="0" fillId="0" borderId="45" xfId="0" applyBorder="1"/>
    <xf numFmtId="0" fontId="4" fillId="0" borderId="73" xfId="0" applyFont="1" applyBorder="1" applyAlignment="1" applyProtection="1">
      <alignment horizontal="centerContinuous"/>
    </xf>
    <xf numFmtId="0" fontId="4" fillId="0" borderId="0" xfId="0" applyFont="1" applyAlignment="1" applyProtection="1"/>
    <xf numFmtId="49" fontId="8" fillId="0" borderId="0" xfId="0" applyNumberFormat="1" applyFont="1"/>
    <xf numFmtId="49" fontId="20" fillId="0" borderId="22" xfId="0" applyNumberFormat="1" applyFont="1" applyBorder="1" applyProtection="1"/>
    <xf numFmtId="49" fontId="8" fillId="0" borderId="22" xfId="0" applyNumberFormat="1" applyFont="1" applyBorder="1" applyProtection="1"/>
    <xf numFmtId="37" fontId="8" fillId="0" borderId="10" xfId="0" applyNumberFormat="1" applyFont="1" applyFill="1" applyBorder="1" applyProtection="1"/>
    <xf numFmtId="0" fontId="0" fillId="0" borderId="0" xfId="0" applyFill="1"/>
    <xf numFmtId="0" fontId="8" fillId="0" borderId="0" xfId="0" applyFont="1" applyFill="1"/>
    <xf numFmtId="0" fontId="8" fillId="0" borderId="31" xfId="0" applyFont="1" applyFill="1" applyBorder="1" applyProtection="1"/>
    <xf numFmtId="0" fontId="8" fillId="0" borderId="0" xfId="0" applyFont="1" applyFill="1" applyProtection="1"/>
    <xf numFmtId="0" fontId="8" fillId="0" borderId="4" xfId="0" applyFont="1" applyFill="1" applyBorder="1" applyProtection="1"/>
    <xf numFmtId="0" fontId="8" fillId="0" borderId="8" xfId="1" applyFont="1" applyBorder="1" applyProtection="1"/>
    <xf numFmtId="0" fontId="8" fillId="0" borderId="12" xfId="1" applyFont="1" applyBorder="1" applyProtection="1"/>
    <xf numFmtId="0" fontId="8" fillId="0" borderId="3" xfId="1" applyFont="1" applyBorder="1" applyAlignment="1" applyProtection="1">
      <alignment horizontal="center"/>
    </xf>
    <xf numFmtId="0" fontId="8" fillId="0" borderId="0" xfId="1" applyFont="1"/>
    <xf numFmtId="0" fontId="8" fillId="0" borderId="4" xfId="1" applyFont="1" applyBorder="1" applyProtection="1"/>
    <xf numFmtId="0" fontId="8" fillId="0" borderId="25" xfId="1" applyFont="1" applyBorder="1" applyProtection="1"/>
    <xf numFmtId="0" fontId="8" fillId="0" borderId="5" xfId="1" applyFont="1" applyBorder="1" applyProtection="1"/>
    <xf numFmtId="0" fontId="8" fillId="0" borderId="9" xfId="1" applyFont="1" applyBorder="1" applyProtection="1"/>
    <xf numFmtId="0" fontId="8" fillId="0" borderId="26" xfId="1" applyFont="1" applyBorder="1" applyProtection="1"/>
    <xf numFmtId="0" fontId="8" fillId="0" borderId="11" xfId="1" applyFont="1" applyBorder="1" applyAlignment="1" applyProtection="1">
      <alignment horizontal="center"/>
    </xf>
    <xf numFmtId="0" fontId="9" fillId="0" borderId="10" xfId="1" applyFont="1" applyBorder="1" applyAlignment="1" applyProtection="1">
      <alignment horizontal="centerContinuous"/>
    </xf>
    <xf numFmtId="0" fontId="9" fillId="0" borderId="11" xfId="1" applyFont="1" applyBorder="1" applyAlignment="1" applyProtection="1">
      <alignment horizontal="centerContinuous"/>
    </xf>
    <xf numFmtId="0" fontId="8" fillId="0" borderId="0" xfId="1" applyFont="1" applyAlignment="1" applyProtection="1">
      <alignment horizontal="left"/>
    </xf>
    <xf numFmtId="0" fontId="8" fillId="0" borderId="5" xfId="1" applyFont="1" applyBorder="1" applyAlignment="1" applyProtection="1">
      <alignment horizontal="left"/>
    </xf>
    <xf numFmtId="0" fontId="8" fillId="0" borderId="30" xfId="1" applyFont="1" applyBorder="1" applyProtection="1"/>
    <xf numFmtId="0" fontId="8" fillId="0" borderId="27" xfId="1" applyFont="1" applyBorder="1" applyAlignment="1" applyProtection="1">
      <alignment horizontal="center"/>
    </xf>
    <xf numFmtId="0" fontId="8" fillId="0" borderId="31" xfId="1" applyFont="1" applyBorder="1" applyAlignment="1" applyProtection="1">
      <alignment horizontal="center"/>
    </xf>
    <xf numFmtId="0" fontId="8" fillId="0" borderId="28" xfId="1" applyFont="1" applyBorder="1" applyAlignment="1" applyProtection="1">
      <alignment horizontal="center"/>
    </xf>
    <xf numFmtId="0" fontId="8" fillId="0" borderId="29" xfId="1" applyFont="1" applyBorder="1" applyAlignment="1" applyProtection="1">
      <alignment horizontal="center"/>
    </xf>
    <xf numFmtId="0" fontId="8" fillId="0" borderId="0" xfId="1" applyFont="1" applyAlignment="1" applyProtection="1">
      <alignment horizontal="center"/>
    </xf>
    <xf numFmtId="0" fontId="8" fillId="0" borderId="15" xfId="1" applyFont="1" applyBorder="1" applyAlignment="1" applyProtection="1">
      <alignment horizontal="center"/>
    </xf>
    <xf numFmtId="0" fontId="8" fillId="0" borderId="26" xfId="1" applyFont="1" applyBorder="1" applyAlignment="1" applyProtection="1">
      <alignment horizontal="center"/>
    </xf>
    <xf numFmtId="0" fontId="8" fillId="0" borderId="10" xfId="1" applyFont="1" applyBorder="1" applyAlignment="1" applyProtection="1">
      <alignment horizontal="center"/>
    </xf>
    <xf numFmtId="0" fontId="8" fillId="0" borderId="17" xfId="1" applyFont="1" applyBorder="1" applyAlignment="1" applyProtection="1">
      <alignment horizontal="center"/>
    </xf>
    <xf numFmtId="0" fontId="9" fillId="0" borderId="25" xfId="1" applyFont="1" applyBorder="1" applyAlignment="1" applyProtection="1">
      <alignment horizontal="center"/>
    </xf>
    <xf numFmtId="0" fontId="8" fillId="0" borderId="0" xfId="1" applyFont="1" applyProtection="1"/>
    <xf numFmtId="165" fontId="8" fillId="0" borderId="15" xfId="1" applyNumberFormat="1" applyFont="1" applyBorder="1" applyAlignment="1" applyProtection="1">
      <alignment horizontal="center"/>
    </xf>
    <xf numFmtId="165" fontId="8" fillId="0" borderId="0" xfId="1" applyNumberFormat="1" applyFont="1" applyProtection="1"/>
    <xf numFmtId="165" fontId="8" fillId="0" borderId="0" xfId="1" applyNumberFormat="1" applyFont="1" applyAlignment="1" applyProtection="1">
      <alignment horizontal="center"/>
    </xf>
    <xf numFmtId="0" fontId="8" fillId="0" borderId="5" xfId="1" applyFont="1" applyBorder="1" applyAlignment="1" applyProtection="1">
      <alignment horizontal="center"/>
    </xf>
    <xf numFmtId="0" fontId="10" fillId="0" borderId="5" xfId="1" applyFont="1" applyBorder="1" applyProtection="1"/>
    <xf numFmtId="0" fontId="8" fillId="0" borderId="4" xfId="1" applyFont="1" applyBorder="1" applyAlignment="1" applyProtection="1">
      <alignment horizontal="center"/>
    </xf>
    <xf numFmtId="0" fontId="8" fillId="0" borderId="25" xfId="1" applyFont="1" applyBorder="1" applyAlignment="1" applyProtection="1">
      <alignment horizontal="left"/>
    </xf>
    <xf numFmtId="0" fontId="8" fillId="0" borderId="15" xfId="1" applyFont="1" applyBorder="1" applyProtection="1"/>
    <xf numFmtId="0" fontId="8" fillId="0" borderId="36" xfId="1" applyFont="1" applyBorder="1" applyProtection="1"/>
    <xf numFmtId="0" fontId="8" fillId="0" borderId="1" xfId="1" applyFont="1" applyBorder="1" applyProtection="1"/>
    <xf numFmtId="0" fontId="8" fillId="0" borderId="35" xfId="1" applyFont="1" applyBorder="1" applyProtection="1"/>
    <xf numFmtId="0" fontId="10" fillId="0" borderId="7" xfId="1" applyFont="1" applyBorder="1" applyProtection="1"/>
    <xf numFmtId="0" fontId="10" fillId="0" borderId="0" xfId="1" applyFont="1" applyProtection="1"/>
    <xf numFmtId="0" fontId="8" fillId="0" borderId="0" xfId="1" applyFont="1" applyAlignment="1" applyProtection="1">
      <alignment horizontal="centerContinuous"/>
    </xf>
    <xf numFmtId="0" fontId="8" fillId="0" borderId="31" xfId="1" applyFont="1" applyBorder="1" applyProtection="1"/>
    <xf numFmtId="0" fontId="8" fillId="0" borderId="29" xfId="1" applyFont="1" applyBorder="1" applyProtection="1"/>
    <xf numFmtId="0" fontId="9" fillId="0" borderId="4" xfId="1" applyFont="1" applyBorder="1" applyAlignment="1" applyProtection="1">
      <alignment horizontal="centerContinuous"/>
    </xf>
    <xf numFmtId="0" fontId="9" fillId="0" borderId="0" xfId="1" applyFont="1" applyAlignment="1" applyProtection="1">
      <alignment horizontal="centerContinuous"/>
    </xf>
    <xf numFmtId="0" fontId="9" fillId="0" borderId="5" xfId="1" applyFont="1" applyBorder="1" applyAlignment="1" applyProtection="1">
      <alignment horizontal="centerContinuous"/>
    </xf>
    <xf numFmtId="0" fontId="9" fillId="0" borderId="25" xfId="1" applyFont="1" applyBorder="1" applyProtection="1"/>
    <xf numFmtId="0" fontId="8" fillId="0" borderId="0" xfId="1"/>
    <xf numFmtId="0" fontId="18" fillId="0" borderId="8" xfId="1" applyFont="1" applyBorder="1"/>
    <xf numFmtId="0" fontId="4" fillId="0" borderId="12" xfId="1" applyFont="1" applyBorder="1"/>
    <xf numFmtId="0" fontId="4" fillId="0" borderId="24" xfId="1" applyFont="1" applyBorder="1"/>
    <xf numFmtId="0" fontId="4" fillId="0" borderId="2" xfId="1" applyFont="1" applyBorder="1"/>
    <xf numFmtId="0" fontId="4" fillId="0" borderId="13" xfId="1" applyFont="1" applyBorder="1"/>
    <xf numFmtId="0" fontId="8" fillId="0" borderId="3" xfId="1" applyFont="1" applyBorder="1"/>
    <xf numFmtId="0" fontId="4" fillId="0" borderId="4" xfId="1" applyFont="1" applyBorder="1"/>
    <xf numFmtId="0" fontId="8" fillId="0" borderId="25" xfId="1" applyFont="1" applyBorder="1"/>
    <xf numFmtId="0" fontId="4" fillId="0" borderId="19" xfId="1" applyFont="1" applyBorder="1" applyAlignment="1">
      <alignment horizontal="center"/>
    </xf>
    <xf numFmtId="0" fontId="4" fillId="0" borderId="0" xfId="1" applyFont="1"/>
    <xf numFmtId="0" fontId="4" fillId="0" borderId="15" xfId="1" applyFont="1" applyBorder="1"/>
    <xf numFmtId="0" fontId="4" fillId="0" borderId="5" xfId="1" applyFont="1" applyBorder="1"/>
    <xf numFmtId="0" fontId="4" fillId="0" borderId="9" xfId="1" applyFont="1" applyBorder="1"/>
    <xf numFmtId="0" fontId="4" fillId="0" borderId="10" xfId="1" applyFont="1" applyBorder="1"/>
    <xf numFmtId="0" fontId="4" fillId="0" borderId="21" xfId="1" applyFont="1" applyBorder="1" applyAlignment="1">
      <alignment horizontal="center"/>
    </xf>
    <xf numFmtId="0" fontId="8" fillId="0" borderId="10" xfId="1" applyFont="1" applyBorder="1"/>
    <xf numFmtId="164" fontId="8" fillId="0" borderId="17" xfId="1" applyNumberFormat="1" applyFont="1" applyBorder="1" applyAlignment="1" applyProtection="1">
      <alignment horizontal="center"/>
    </xf>
    <xf numFmtId="49" fontId="8" fillId="0" borderId="22" xfId="1" applyNumberFormat="1" applyFont="1" applyBorder="1"/>
    <xf numFmtId="0" fontId="17" fillId="0" borderId="9" xfId="1" applyFont="1" applyBorder="1" applyAlignment="1">
      <alignment horizontal="centerContinuous"/>
    </xf>
    <xf numFmtId="0" fontId="4" fillId="0" borderId="10" xfId="1" applyFont="1" applyBorder="1" applyAlignment="1">
      <alignment horizontal="centerContinuous"/>
    </xf>
    <xf numFmtId="0" fontId="4" fillId="0" borderId="11" xfId="1" applyFont="1" applyBorder="1" applyAlignment="1">
      <alignment horizontal="centerContinuous"/>
    </xf>
    <xf numFmtId="0" fontId="4" fillId="0" borderId="18" xfId="1" applyFont="1" applyBorder="1" applyAlignment="1">
      <alignment horizontal="center"/>
    </xf>
    <xf numFmtId="0" fontId="4" fillId="0" borderId="0" xfId="1" applyFont="1" applyAlignment="1">
      <alignment horizontal="centerContinuous"/>
    </xf>
    <xf numFmtId="0" fontId="4" fillId="0" borderId="19" xfId="1" applyFont="1" applyBorder="1" applyAlignment="1">
      <alignment horizontal="centerContinuous"/>
    </xf>
    <xf numFmtId="0" fontId="4" fillId="0" borderId="16" xfId="1" applyFont="1" applyBorder="1" applyAlignment="1">
      <alignment horizontal="centerContinuous"/>
    </xf>
    <xf numFmtId="0" fontId="4" fillId="0" borderId="20" xfId="1" applyFont="1" applyBorder="1" applyAlignment="1">
      <alignment horizontal="center"/>
    </xf>
    <xf numFmtId="0" fontId="4" fillId="0" borderId="21" xfId="1" applyFont="1" applyBorder="1" applyAlignment="1">
      <alignment horizontal="centerContinuous"/>
    </xf>
    <xf numFmtId="0" fontId="4" fillId="0" borderId="22" xfId="1" applyFont="1" applyBorder="1" applyAlignment="1">
      <alignment horizontal="centerContinuous"/>
    </xf>
    <xf numFmtId="0" fontId="4" fillId="0" borderId="20" xfId="1" applyFont="1" applyBorder="1"/>
    <xf numFmtId="0" fontId="17" fillId="0" borderId="10" xfId="1" applyFont="1" applyBorder="1" applyAlignment="1">
      <alignment horizontal="center"/>
    </xf>
    <xf numFmtId="0" fontId="4" fillId="17" borderId="21" xfId="1" applyFont="1" applyFill="1" applyBorder="1" applyAlignment="1">
      <alignment horizontal="centerContinuous"/>
    </xf>
    <xf numFmtId="39" fontId="4" fillId="17" borderId="22" xfId="1" applyNumberFormat="1" applyFont="1" applyFill="1" applyBorder="1" applyAlignment="1" applyProtection="1">
      <alignment horizontal="centerContinuous"/>
    </xf>
    <xf numFmtId="0" fontId="4" fillId="0" borderId="10" xfId="1" applyFont="1" applyBorder="1" applyAlignment="1">
      <alignment horizontal="left"/>
    </xf>
    <xf numFmtId="0" fontId="4" fillId="0" borderId="21" xfId="1" applyFont="1" applyBorder="1" applyAlignment="1">
      <alignment horizontal="center" wrapText="1"/>
    </xf>
    <xf numFmtId="5" fontId="4" fillId="0" borderId="17" xfId="1" applyNumberFormat="1" applyFont="1" applyBorder="1" applyProtection="1"/>
    <xf numFmtId="5" fontId="4" fillId="0" borderId="22" xfId="1" applyNumberFormat="1" applyFont="1" applyBorder="1" applyProtection="1"/>
    <xf numFmtId="37" fontId="4" fillId="0" borderId="17" xfId="1" applyNumberFormat="1" applyFont="1" applyBorder="1" applyProtection="1"/>
    <xf numFmtId="37" fontId="4" fillId="0" borderId="22" xfId="1" applyNumberFormat="1" applyFont="1" applyBorder="1" applyProtection="1"/>
    <xf numFmtId="37" fontId="4" fillId="0" borderId="21" xfId="1" applyNumberFormat="1" applyFont="1" applyBorder="1" applyProtection="1"/>
    <xf numFmtId="0" fontId="4" fillId="0" borderId="20" xfId="1" applyFont="1" applyFill="1" applyBorder="1"/>
    <xf numFmtId="0" fontId="4" fillId="0" borderId="10" xfId="1" applyFont="1" applyFill="1" applyBorder="1" applyAlignment="1">
      <alignment horizontal="left"/>
    </xf>
    <xf numFmtId="0" fontId="4" fillId="0" borderId="10" xfId="1" applyFont="1" applyFill="1" applyBorder="1" applyAlignment="1">
      <alignment horizontal="centerContinuous"/>
    </xf>
    <xf numFmtId="0" fontId="17" fillId="0" borderId="10" xfId="1" applyFont="1" applyFill="1" applyBorder="1" applyAlignment="1">
      <alignment horizontal="center"/>
    </xf>
    <xf numFmtId="0" fontId="4" fillId="0" borderId="1" xfId="1" applyFont="1" applyFill="1" applyBorder="1" applyAlignment="1">
      <alignment horizontal="left"/>
    </xf>
    <xf numFmtId="0" fontId="4" fillId="0" borderId="1" xfId="1" applyFont="1" applyFill="1" applyBorder="1" applyAlignment="1">
      <alignment horizontal="centerContinuous"/>
    </xf>
    <xf numFmtId="0" fontId="4" fillId="0" borderId="38" xfId="1" applyFont="1" applyBorder="1" applyAlignment="1">
      <alignment horizontal="centerContinuous" wrapText="1"/>
    </xf>
    <xf numFmtId="5" fontId="4" fillId="0" borderId="38" xfId="1" applyNumberFormat="1" applyFont="1" applyBorder="1" applyAlignment="1" applyProtection="1">
      <alignment horizontal="right"/>
    </xf>
    <xf numFmtId="0" fontId="4" fillId="0" borderId="0" xfId="1" applyFont="1" applyBorder="1"/>
    <xf numFmtId="0" fontId="4" fillId="0" borderId="0" xfId="1" applyFont="1" applyBorder="1" applyAlignment="1">
      <alignment horizontal="left"/>
    </xf>
    <xf numFmtId="0" fontId="4" fillId="0" borderId="0" xfId="1" applyFont="1" applyBorder="1" applyAlignment="1">
      <alignment horizontal="centerContinuous"/>
    </xf>
    <xf numFmtId="0" fontId="4" fillId="0" borderId="0" xfId="1" applyFont="1" applyBorder="1" applyAlignment="1">
      <alignment horizontal="centerContinuous" wrapText="1"/>
    </xf>
    <xf numFmtId="5" fontId="4" fillId="0" borderId="0" xfId="1" applyNumberFormat="1" applyFont="1" applyBorder="1" applyAlignment="1" applyProtection="1">
      <alignment horizontal="right"/>
    </xf>
    <xf numFmtId="0" fontId="4" fillId="0" borderId="0" xfId="1" applyFont="1" applyAlignment="1">
      <alignment horizontal="left"/>
    </xf>
    <xf numFmtId="37" fontId="4" fillId="0" borderId="0" xfId="1" applyNumberFormat="1" applyFont="1" applyAlignment="1" applyProtection="1">
      <alignment horizontal="centerContinuous"/>
    </xf>
    <xf numFmtId="0" fontId="8" fillId="0" borderId="0" xfId="1" applyFont="1" applyAlignment="1">
      <alignment horizontal="centerContinuous"/>
    </xf>
    <xf numFmtId="37" fontId="4" fillId="0" borderId="0" xfId="1" applyNumberFormat="1" applyFont="1" applyProtection="1"/>
    <xf numFmtId="0" fontId="4" fillId="0" borderId="8" xfId="1" applyFont="1" applyBorder="1"/>
    <xf numFmtId="0" fontId="4" fillId="0" borderId="3" xfId="1" applyFont="1" applyBorder="1"/>
    <xf numFmtId="0" fontId="4" fillId="0" borderId="25" xfId="1" applyFont="1" applyBorder="1"/>
    <xf numFmtId="0" fontId="4" fillId="0" borderId="26" xfId="1" applyFont="1" applyBorder="1"/>
    <xf numFmtId="164" fontId="8" fillId="0" borderId="26" xfId="1" applyNumberFormat="1" applyFont="1" applyBorder="1" applyAlignment="1" applyProtection="1">
      <alignment horizontal="center"/>
    </xf>
    <xf numFmtId="49" fontId="8" fillId="0" borderId="22" xfId="1" applyNumberFormat="1" applyFont="1" applyBorder="1" applyAlignment="1" applyProtection="1">
      <alignment horizontal="center"/>
    </xf>
    <xf numFmtId="0" fontId="17" fillId="0" borderId="10" xfId="1" applyFont="1" applyBorder="1" applyAlignment="1">
      <alignment horizontal="centerContinuous"/>
    </xf>
    <xf numFmtId="0" fontId="4" fillId="0" borderId="18" xfId="1" applyFont="1" applyBorder="1"/>
    <xf numFmtId="0" fontId="4" fillId="0" borderId="21" xfId="1" applyFont="1" applyFill="1" applyBorder="1"/>
    <xf numFmtId="0" fontId="4" fillId="0" borderId="21" xfId="1" applyFont="1" applyFill="1" applyBorder="1" applyAlignment="1">
      <alignment horizontal="centerContinuous"/>
    </xf>
    <xf numFmtId="39" fontId="4" fillId="0" borderId="22" xfId="1" applyNumberFormat="1" applyFont="1" applyFill="1" applyBorder="1" applyAlignment="1" applyProtection="1">
      <alignment horizontal="centerContinuous"/>
    </xf>
    <xf numFmtId="0" fontId="4" fillId="0" borderId="21" xfId="1" applyFont="1" applyFill="1" applyBorder="1" applyAlignment="1">
      <alignment horizontal="center"/>
    </xf>
    <xf numFmtId="5" fontId="4" fillId="0" borderId="21" xfId="1" applyNumberFormat="1" applyFont="1" applyFill="1" applyBorder="1" applyProtection="1"/>
    <xf numFmtId="5" fontId="4" fillId="0" borderId="22" xfId="1" applyNumberFormat="1" applyFont="1" applyFill="1" applyBorder="1" applyProtection="1"/>
    <xf numFmtId="37" fontId="4" fillId="0" borderId="21" xfId="1" applyNumberFormat="1" applyFont="1" applyFill="1" applyBorder="1" applyProtection="1"/>
    <xf numFmtId="37" fontId="4" fillId="0" borderId="22" xfId="1" applyNumberFormat="1" applyFont="1" applyFill="1" applyBorder="1" applyProtection="1"/>
    <xf numFmtId="0" fontId="4" fillId="0" borderId="0" xfId="1" applyFont="1" applyFill="1" applyAlignment="1">
      <alignment horizontal="left"/>
    </xf>
    <xf numFmtId="0" fontId="4" fillId="0" borderId="0" xfId="1" applyFont="1" applyFill="1" applyAlignment="1">
      <alignment horizontal="centerContinuous"/>
    </xf>
    <xf numFmtId="0" fontId="4" fillId="0" borderId="19" xfId="1" applyFont="1" applyFill="1" applyBorder="1"/>
    <xf numFmtId="37" fontId="4" fillId="0" borderId="19" xfId="1" applyNumberFormat="1" applyFont="1" applyFill="1" applyBorder="1" applyProtection="1"/>
    <xf numFmtId="37" fontId="4" fillId="0" borderId="16" xfId="1" applyNumberFormat="1" applyFont="1" applyFill="1" applyBorder="1" applyProtection="1"/>
    <xf numFmtId="37" fontId="4" fillId="0" borderId="5" xfId="1" applyNumberFormat="1" applyFont="1" applyBorder="1" applyProtection="1"/>
    <xf numFmtId="0" fontId="4" fillId="0" borderId="6" xfId="1" applyFont="1" applyBorder="1"/>
    <xf numFmtId="0" fontId="4" fillId="0" borderId="1" xfId="1" applyFont="1" applyBorder="1"/>
    <xf numFmtId="0" fontId="4" fillId="0" borderId="1" xfId="1" applyFont="1" applyBorder="1" applyAlignment="1">
      <alignment horizontal="centerContinuous"/>
    </xf>
    <xf numFmtId="37" fontId="4" fillId="0" borderId="1" xfId="1" applyNumberFormat="1" applyFont="1" applyBorder="1" applyProtection="1"/>
    <xf numFmtId="37" fontId="4" fillId="0" borderId="7" xfId="1" applyNumberFormat="1" applyFont="1" applyBorder="1" applyProtection="1"/>
    <xf numFmtId="0" fontId="4" fillId="0" borderId="21" xfId="1" applyFont="1" applyBorder="1"/>
    <xf numFmtId="5" fontId="4" fillId="0" borderId="21" xfId="1" applyNumberFormat="1" applyFont="1" applyBorder="1" applyProtection="1"/>
    <xf numFmtId="0" fontId="56" fillId="0" borderId="21" xfId="1" applyFont="1" applyBorder="1" applyAlignment="1">
      <alignment horizontal="center"/>
    </xf>
    <xf numFmtId="39" fontId="4" fillId="17" borderId="208" xfId="1" applyNumberFormat="1" applyFont="1" applyFill="1" applyBorder="1" applyAlignment="1" applyProtection="1">
      <alignment horizontal="centerContinuous"/>
    </xf>
    <xf numFmtId="5" fontId="4" fillId="0" borderId="37" xfId="1" applyNumberFormat="1" applyFont="1" applyBorder="1" applyProtection="1"/>
    <xf numFmtId="0" fontId="4" fillId="0" borderId="0" xfId="1" applyFont="1" applyFill="1"/>
    <xf numFmtId="0" fontId="4" fillId="0" borderId="8" xfId="1" applyFont="1" applyFill="1" applyBorder="1"/>
    <xf numFmtId="0" fontId="4" fillId="0" borderId="4" xfId="1" applyFont="1" applyFill="1" applyBorder="1"/>
    <xf numFmtId="0" fontId="4" fillId="0" borderId="9" xfId="1" applyFont="1" applyFill="1" applyBorder="1"/>
    <xf numFmtId="0" fontId="17" fillId="0" borderId="9" xfId="1" applyFont="1" applyFill="1" applyBorder="1" applyAlignment="1">
      <alignment horizontal="centerContinuous"/>
    </xf>
    <xf numFmtId="0" fontId="4" fillId="0" borderId="18" xfId="1" applyFont="1" applyFill="1" applyBorder="1"/>
    <xf numFmtId="0" fontId="4" fillId="0" borderId="0" xfId="1" applyFont="1" applyFill="1" applyAlignment="1"/>
    <xf numFmtId="37" fontId="4" fillId="0" borderId="19" xfId="1" applyNumberFormat="1" applyFont="1" applyBorder="1" applyAlignment="1" applyProtection="1">
      <alignment horizontal="centerContinuous"/>
    </xf>
    <xf numFmtId="37" fontId="4" fillId="0" borderId="16" xfId="1" applyNumberFormat="1" applyFont="1" applyBorder="1" applyAlignment="1" applyProtection="1">
      <alignment horizontal="centerContinuous"/>
    </xf>
    <xf numFmtId="0" fontId="4" fillId="0" borderId="10" xfId="1" applyFont="1" applyFill="1" applyBorder="1" applyAlignment="1"/>
    <xf numFmtId="37" fontId="4" fillId="0" borderId="5" xfId="1" applyNumberFormat="1" applyFont="1" applyBorder="1" applyAlignment="1" applyProtection="1">
      <alignment horizontal="centerContinuous"/>
    </xf>
    <xf numFmtId="0" fontId="17" fillId="0" borderId="0" xfId="1" applyFont="1" applyAlignment="1">
      <alignment horizontal="left"/>
    </xf>
    <xf numFmtId="37" fontId="4" fillId="0" borderId="1" xfId="1" applyNumberFormat="1" applyFont="1" applyBorder="1" applyAlignment="1" applyProtection="1">
      <alignment horizontal="centerContinuous"/>
    </xf>
    <xf numFmtId="37" fontId="4" fillId="0" borderId="7" xfId="1" applyNumberFormat="1" applyFont="1" applyBorder="1" applyAlignment="1" applyProtection="1">
      <alignment horizontal="centerContinuous"/>
    </xf>
    <xf numFmtId="0" fontId="4" fillId="0" borderId="8" xfId="1" applyFont="1" applyBorder="1" applyProtection="1"/>
    <xf numFmtId="0" fontId="4" fillId="0" borderId="12" xfId="1" applyFont="1" applyBorder="1" applyProtection="1"/>
    <xf numFmtId="0" fontId="4" fillId="0" borderId="24" xfId="1" applyFont="1" applyBorder="1" applyProtection="1"/>
    <xf numFmtId="0" fontId="4" fillId="0" borderId="2" xfId="1" applyFont="1" applyBorder="1" applyProtection="1"/>
    <xf numFmtId="0" fontId="4" fillId="0" borderId="3" xfId="1" applyFont="1" applyBorder="1" applyProtection="1"/>
    <xf numFmtId="0" fontId="8" fillId="0" borderId="2" xfId="1" applyFont="1" applyBorder="1" applyProtection="1"/>
    <xf numFmtId="0" fontId="4" fillId="0" borderId="14" xfId="1" applyFont="1" applyBorder="1" applyProtection="1"/>
    <xf numFmtId="0" fontId="4" fillId="0" borderId="3" xfId="1" applyFont="1" applyBorder="1" applyAlignment="1" applyProtection="1">
      <alignment horizontal="center"/>
    </xf>
    <xf numFmtId="0" fontId="4" fillId="0" borderId="4" xfId="1" applyFont="1" applyBorder="1" applyProtection="1"/>
    <xf numFmtId="0" fontId="4" fillId="0" borderId="19" xfId="1" applyFont="1" applyBorder="1" applyAlignment="1" applyProtection="1">
      <alignment horizontal="center"/>
    </xf>
    <xf numFmtId="0" fontId="4" fillId="0" borderId="0" xfId="1" applyFont="1" applyProtection="1"/>
    <xf numFmtId="0" fontId="4" fillId="0" borderId="25" xfId="1" applyFont="1" applyBorder="1" applyProtection="1"/>
    <xf numFmtId="0" fontId="4" fillId="0" borderId="5" xfId="1" applyFont="1" applyBorder="1" applyProtection="1"/>
    <xf numFmtId="0" fontId="4" fillId="0" borderId="19" xfId="1" applyFont="1" applyBorder="1" applyProtection="1"/>
    <xf numFmtId="0" fontId="4" fillId="0" borderId="16" xfId="1" applyFont="1" applyBorder="1" applyProtection="1"/>
    <xf numFmtId="0" fontId="4" fillId="0" borderId="9" xfId="1" applyFont="1" applyBorder="1" applyProtection="1"/>
    <xf numFmtId="0" fontId="4" fillId="0" borderId="10" xfId="1" applyFont="1" applyBorder="1" applyProtection="1"/>
    <xf numFmtId="0" fontId="4" fillId="0" borderId="21" xfId="1" applyFont="1" applyBorder="1" applyAlignment="1" applyProtection="1">
      <alignment horizontal="center"/>
    </xf>
    <xf numFmtId="0" fontId="4" fillId="0" borderId="26" xfId="1" applyFont="1" applyBorder="1" applyProtection="1"/>
    <xf numFmtId="0" fontId="8" fillId="0" borderId="10" xfId="1" applyFont="1" applyBorder="1" applyProtection="1"/>
    <xf numFmtId="0" fontId="4" fillId="0" borderId="21" xfId="1" applyFont="1" applyBorder="1" applyProtection="1"/>
    <xf numFmtId="49" fontId="8" fillId="0" borderId="21" xfId="1" applyNumberFormat="1" applyFont="1" applyBorder="1" applyAlignment="1" applyProtection="1">
      <alignment horizontal="center"/>
    </xf>
    <xf numFmtId="0" fontId="4" fillId="0" borderId="11" xfId="1" applyFont="1" applyBorder="1" applyProtection="1"/>
    <xf numFmtId="0" fontId="4" fillId="0" borderId="9" xfId="1" applyFont="1" applyBorder="1" applyAlignment="1" applyProtection="1">
      <alignment horizontal="centerContinuous"/>
    </xf>
    <xf numFmtId="0" fontId="4" fillId="0" borderId="10" xfId="1" applyFont="1" applyBorder="1" applyAlignment="1" applyProtection="1">
      <alignment horizontal="centerContinuous"/>
    </xf>
    <xf numFmtId="0" fontId="4" fillId="0" borderId="11" xfId="1" applyFont="1" applyBorder="1" applyAlignment="1" applyProtection="1">
      <alignment horizontal="centerContinuous"/>
    </xf>
    <xf numFmtId="0" fontId="4" fillId="0" borderId="0" xfId="1" applyFont="1" applyAlignment="1" applyProtection="1">
      <alignment horizontal="centerContinuous"/>
    </xf>
    <xf numFmtId="0" fontId="4" fillId="0" borderId="4" xfId="1" applyFont="1" applyBorder="1" applyAlignment="1" applyProtection="1">
      <alignment horizontal="centerContinuous"/>
    </xf>
    <xf numFmtId="0" fontId="4" fillId="0" borderId="18" xfId="1" applyFont="1" applyBorder="1" applyProtection="1"/>
    <xf numFmtId="0" fontId="4" fillId="0" borderId="0" xfId="1" applyFont="1" applyAlignment="1" applyProtection="1">
      <alignment horizontal="center"/>
    </xf>
    <xf numFmtId="0" fontId="4" fillId="0" borderId="16" xfId="1" applyFont="1" applyBorder="1" applyAlignment="1" applyProtection="1">
      <alignment horizontal="center"/>
    </xf>
    <xf numFmtId="0" fontId="4" fillId="0" borderId="20" xfId="1" applyFont="1" applyBorder="1" applyProtection="1"/>
    <xf numFmtId="0" fontId="4" fillId="0" borderId="21" xfId="1" applyFont="1" applyBorder="1" applyAlignment="1" applyProtection="1">
      <alignment horizontal="centerContinuous"/>
    </xf>
    <xf numFmtId="0" fontId="4" fillId="0" borderId="22" xfId="1" applyFont="1" applyBorder="1" applyAlignment="1" applyProtection="1">
      <alignment horizontal="centerContinuous"/>
    </xf>
    <xf numFmtId="39" fontId="4" fillId="0" borderId="0" xfId="1" applyNumberFormat="1" applyFont="1" applyAlignment="1" applyProtection="1">
      <alignment horizontal="centerContinuous"/>
    </xf>
    <xf numFmtId="49" fontId="4" fillId="0" borderId="20" xfId="1" applyNumberFormat="1" applyFont="1" applyBorder="1" applyAlignment="1" applyProtection="1">
      <alignment horizontal="center"/>
    </xf>
    <xf numFmtId="0" fontId="4" fillId="0" borderId="10" xfId="1" applyFont="1" applyBorder="1" applyAlignment="1" applyProtection="1">
      <alignment horizontal="left"/>
    </xf>
    <xf numFmtId="5" fontId="4" fillId="0" borderId="21" xfId="1" applyNumberFormat="1" applyFont="1" applyBorder="1" applyAlignment="1" applyProtection="1"/>
    <xf numFmtId="5" fontId="4" fillId="0" borderId="22" xfId="1" applyNumberFormat="1" applyFont="1" applyBorder="1" applyAlignment="1" applyProtection="1"/>
    <xf numFmtId="0" fontId="17" fillId="0" borderId="10" xfId="1" applyFont="1" applyBorder="1" applyAlignment="1" applyProtection="1">
      <alignment horizontal="center"/>
    </xf>
    <xf numFmtId="0" fontId="4" fillId="4" borderId="21" xfId="1" applyFont="1" applyFill="1" applyBorder="1" applyProtection="1"/>
    <xf numFmtId="0" fontId="4" fillId="4" borderId="22" xfId="1" applyFont="1" applyFill="1" applyBorder="1" applyProtection="1"/>
    <xf numFmtId="37" fontId="4" fillId="4" borderId="21" xfId="1" applyNumberFormat="1" applyFont="1" applyFill="1" applyBorder="1" applyProtection="1"/>
    <xf numFmtId="37" fontId="4" fillId="4" borderId="22" xfId="1" applyNumberFormat="1" applyFont="1" applyFill="1" applyBorder="1" applyProtection="1"/>
    <xf numFmtId="0" fontId="8" fillId="0" borderId="0" xfId="1" applyAlignment="1">
      <alignment wrapText="1"/>
    </xf>
    <xf numFmtId="37" fontId="4" fillId="0" borderId="21" xfId="1" applyNumberFormat="1" applyFont="1" applyBorder="1" applyAlignment="1" applyProtection="1">
      <alignment horizontal="centerContinuous"/>
    </xf>
    <xf numFmtId="37" fontId="4" fillId="0" borderId="11" xfId="1" applyNumberFormat="1" applyFont="1" applyBorder="1" applyAlignment="1" applyProtection="1">
      <alignment horizontal="centerContinuous"/>
    </xf>
    <xf numFmtId="37" fontId="4" fillId="0" borderId="26" xfId="1" applyNumberFormat="1" applyFont="1" applyBorder="1" applyAlignment="1" applyProtection="1">
      <alignment horizontal="centerContinuous"/>
    </xf>
    <xf numFmtId="0" fontId="4" fillId="0" borderId="29" xfId="1" applyFont="1" applyBorder="1" applyProtection="1"/>
    <xf numFmtId="0" fontId="4" fillId="0" borderId="33" xfId="1" applyFont="1" applyBorder="1" applyProtection="1"/>
    <xf numFmtId="37" fontId="4" fillId="0" borderId="39" xfId="1" applyNumberFormat="1" applyFont="1" applyBorder="1" applyAlignment="1" applyProtection="1">
      <alignment horizontal="centerContinuous"/>
    </xf>
    <xf numFmtId="0" fontId="4" fillId="0" borderId="18" xfId="1" applyFont="1" applyBorder="1" applyAlignment="1" applyProtection="1">
      <alignment horizontal="center"/>
    </xf>
    <xf numFmtId="37" fontId="4" fillId="0" borderId="19" xfId="1" applyNumberFormat="1" applyFont="1" applyBorder="1" applyAlignment="1" applyProtection="1">
      <alignment horizontal="center"/>
    </xf>
    <xf numFmtId="0" fontId="4" fillId="0" borderId="15" xfId="1" applyFont="1" applyBorder="1" applyAlignment="1" applyProtection="1">
      <alignment horizontal="center"/>
    </xf>
    <xf numFmtId="0" fontId="4" fillId="0" borderId="25" xfId="1" applyFont="1" applyBorder="1" applyAlignment="1" applyProtection="1">
      <alignment horizontal="center"/>
    </xf>
    <xf numFmtId="37" fontId="4" fillId="0" borderId="19" xfId="1" applyNumberFormat="1" applyFont="1" applyBorder="1" applyProtection="1"/>
    <xf numFmtId="37" fontId="4" fillId="0" borderId="16" xfId="1" applyNumberFormat="1" applyFont="1" applyBorder="1" applyProtection="1"/>
    <xf numFmtId="37" fontId="4" fillId="0" borderId="15" xfId="1" applyNumberFormat="1" applyFont="1" applyBorder="1" applyProtection="1"/>
    <xf numFmtId="0" fontId="4" fillId="0" borderId="10" xfId="1" applyFont="1" applyBorder="1" applyAlignment="1" applyProtection="1">
      <alignment horizontal="center"/>
    </xf>
    <xf numFmtId="37" fontId="4" fillId="0" borderId="21" xfId="1" applyNumberFormat="1" applyFont="1" applyBorder="1" applyAlignment="1" applyProtection="1">
      <alignment horizontal="center"/>
    </xf>
    <xf numFmtId="37" fontId="4" fillId="0" borderId="22" xfId="1" applyNumberFormat="1" applyFont="1" applyBorder="1" applyAlignment="1" applyProtection="1">
      <alignment horizontal="center"/>
    </xf>
    <xf numFmtId="0" fontId="4" fillId="0" borderId="20" xfId="1" applyFont="1" applyBorder="1" applyAlignment="1" applyProtection="1">
      <alignment horizontal="center"/>
    </xf>
    <xf numFmtId="0" fontId="4" fillId="0" borderId="26" xfId="1" applyFont="1" applyBorder="1" applyAlignment="1" applyProtection="1">
      <alignment horizontal="center"/>
    </xf>
    <xf numFmtId="37" fontId="4" fillId="0" borderId="17" xfId="1" applyNumberFormat="1" applyFont="1" applyBorder="1" applyAlignment="1" applyProtection="1">
      <alignment horizontal="center"/>
    </xf>
    <xf numFmtId="0" fontId="4" fillId="4" borderId="20" xfId="1" applyFont="1" applyFill="1" applyBorder="1" applyAlignment="1" applyProtection="1">
      <alignment horizontal="centerContinuous"/>
    </xf>
    <xf numFmtId="0" fontId="4" fillId="4" borderId="26" xfId="1" applyFont="1" applyFill="1" applyBorder="1" applyAlignment="1" applyProtection="1">
      <alignment horizontal="centerContinuous"/>
    </xf>
    <xf numFmtId="0" fontId="4" fillId="4" borderId="10" xfId="1" applyFont="1" applyFill="1" applyBorder="1" applyAlignment="1" applyProtection="1">
      <alignment horizontal="centerContinuous"/>
    </xf>
    <xf numFmtId="37" fontId="4" fillId="4" borderId="17" xfId="1" applyNumberFormat="1" applyFont="1" applyFill="1" applyBorder="1" applyProtection="1"/>
    <xf numFmtId="0" fontId="4" fillId="0" borderId="22" xfId="1" applyFont="1" applyBorder="1" applyProtection="1"/>
    <xf numFmtId="5" fontId="4" fillId="0" borderId="20" xfId="1" applyNumberFormat="1" applyFont="1" applyBorder="1" applyAlignment="1" applyProtection="1"/>
    <xf numFmtId="5" fontId="4" fillId="0" borderId="26" xfId="1" applyNumberFormat="1" applyFont="1" applyBorder="1" applyAlignment="1" applyProtection="1"/>
    <xf numFmtId="5" fontId="4" fillId="0" borderId="10" xfId="1" applyNumberFormat="1" applyFont="1" applyBorder="1" applyAlignment="1" applyProtection="1"/>
    <xf numFmtId="37" fontId="4" fillId="0" borderId="20" xfId="1" applyNumberFormat="1" applyFont="1" applyBorder="1" applyAlignment="1" applyProtection="1"/>
    <xf numFmtId="37" fontId="4" fillId="0" borderId="26" xfId="1" applyNumberFormat="1" applyFont="1" applyBorder="1" applyAlignment="1" applyProtection="1"/>
    <xf numFmtId="37" fontId="4" fillId="0" borderId="10" xfId="1" applyNumberFormat="1" applyFont="1" applyBorder="1" applyAlignment="1" applyProtection="1"/>
    <xf numFmtId="0" fontId="4" fillId="0" borderId="0" xfId="1" applyFont="1" applyAlignment="1" applyProtection="1">
      <alignment horizontal="left"/>
    </xf>
    <xf numFmtId="37" fontId="4" fillId="0" borderId="18" xfId="1" applyNumberFormat="1" applyFont="1" applyBorder="1" applyAlignment="1" applyProtection="1"/>
    <xf numFmtId="37" fontId="4" fillId="0" borderId="25" xfId="1" applyNumberFormat="1" applyFont="1" applyBorder="1" applyAlignment="1" applyProtection="1"/>
    <xf numFmtId="37" fontId="4" fillId="0" borderId="0" xfId="1" applyNumberFormat="1" applyFont="1" applyAlignment="1" applyProtection="1"/>
    <xf numFmtId="37" fontId="4" fillId="0" borderId="9" xfId="1" applyNumberFormat="1" applyFont="1" applyBorder="1" applyProtection="1"/>
    <xf numFmtId="0" fontId="4" fillId="0" borderId="18" xfId="1" applyFont="1" applyBorder="1" applyAlignment="1" applyProtection="1">
      <alignment horizontal="centerContinuous"/>
    </xf>
    <xf numFmtId="0" fontId="4" fillId="0" borderId="25" xfId="1" applyFont="1" applyBorder="1" applyAlignment="1" applyProtection="1">
      <alignment horizontal="centerContinuous"/>
    </xf>
    <xf numFmtId="5" fontId="4" fillId="0" borderId="9" xfId="1" applyNumberFormat="1" applyFont="1" applyBorder="1" applyProtection="1"/>
    <xf numFmtId="5" fontId="4" fillId="0" borderId="20" xfId="1" applyNumberFormat="1" applyFont="1" applyBorder="1" applyProtection="1"/>
    <xf numFmtId="175" fontId="4" fillId="0" borderId="0" xfId="1" applyNumberFormat="1" applyFont="1" applyProtection="1"/>
    <xf numFmtId="0" fontId="4" fillId="0" borderId="6" xfId="1" applyFont="1" applyBorder="1" applyProtection="1"/>
    <xf numFmtId="0" fontId="4" fillId="0" borderId="1" xfId="1" applyFont="1" applyBorder="1" applyProtection="1"/>
    <xf numFmtId="0" fontId="4" fillId="0" borderId="1" xfId="1" applyFont="1" applyBorder="1" applyAlignment="1" applyProtection="1">
      <alignment horizontal="centerContinuous"/>
    </xf>
    <xf numFmtId="0" fontId="4" fillId="0" borderId="7" xfId="1" applyFont="1" applyBorder="1" applyProtection="1"/>
    <xf numFmtId="0" fontId="8" fillId="0" borderId="6" xfId="1" applyFont="1" applyBorder="1" applyProtection="1"/>
    <xf numFmtId="0" fontId="4" fillId="0" borderId="13" xfId="1" applyFont="1" applyBorder="1" applyProtection="1"/>
    <xf numFmtId="0" fontId="8" fillId="0" borderId="5" xfId="1" applyBorder="1" applyAlignment="1">
      <alignment wrapText="1"/>
    </xf>
    <xf numFmtId="0" fontId="8" fillId="0" borderId="0" xfId="1" applyAlignment="1"/>
    <xf numFmtId="0" fontId="4" fillId="0" borderId="16" xfId="1" applyFont="1" applyBorder="1" applyAlignment="1" applyProtection="1">
      <alignment horizontal="centerContinuous"/>
    </xf>
    <xf numFmtId="0" fontId="4" fillId="0" borderId="22" xfId="1" applyFont="1" applyBorder="1" applyAlignment="1" applyProtection="1">
      <alignment horizontal="center"/>
    </xf>
    <xf numFmtId="37" fontId="4" fillId="0" borderId="10" xfId="1" applyNumberFormat="1" applyFont="1" applyBorder="1" applyProtection="1"/>
    <xf numFmtId="37" fontId="4" fillId="2" borderId="22" xfId="1" applyNumberFormat="1" applyFont="1" applyFill="1" applyBorder="1" applyProtection="1"/>
    <xf numFmtId="0" fontId="4" fillId="0" borderId="10" xfId="1" applyFont="1" applyFill="1" applyBorder="1" applyAlignment="1" applyProtection="1">
      <alignment horizontal="left"/>
    </xf>
    <xf numFmtId="0" fontId="4" fillId="0" borderId="10" xfId="1" applyFont="1" applyFill="1" applyBorder="1" applyAlignment="1" applyProtection="1">
      <alignment horizontal="centerContinuous"/>
    </xf>
    <xf numFmtId="0" fontId="4" fillId="0" borderId="10" xfId="1" applyFont="1" applyFill="1" applyBorder="1" applyProtection="1"/>
    <xf numFmtId="0" fontId="4" fillId="0" borderId="23" xfId="1" applyFont="1" applyBorder="1" applyProtection="1"/>
    <xf numFmtId="0" fontId="4" fillId="0" borderId="1" xfId="1" applyFont="1" applyBorder="1" applyAlignment="1" applyProtection="1">
      <alignment horizontal="left"/>
    </xf>
    <xf numFmtId="0" fontId="4" fillId="0" borderId="4" xfId="1" quotePrefix="1" applyFont="1" applyBorder="1" applyAlignment="1" applyProtection="1">
      <alignment horizontal="right"/>
    </xf>
    <xf numFmtId="0" fontId="4" fillId="0" borderId="4" xfId="1" applyFont="1" applyBorder="1" applyAlignment="1" applyProtection="1">
      <alignment horizontal="right"/>
    </xf>
    <xf numFmtId="0" fontId="4" fillId="0" borderId="0" xfId="1" applyFont="1" applyAlignment="1" applyProtection="1">
      <alignment vertical="top" wrapText="1"/>
    </xf>
    <xf numFmtId="0" fontId="4" fillId="0" borderId="5" xfId="1" applyFont="1" applyBorder="1" applyAlignment="1" applyProtection="1">
      <alignment vertical="top" wrapText="1"/>
    </xf>
    <xf numFmtId="0" fontId="8" fillId="0" borderId="5" xfId="1" applyBorder="1" applyAlignment="1"/>
    <xf numFmtId="0" fontId="8" fillId="0" borderId="10" xfId="1" applyBorder="1" applyAlignment="1"/>
    <xf numFmtId="0" fontId="8" fillId="0" borderId="11" xfId="1" applyBorder="1" applyAlignment="1"/>
    <xf numFmtId="0" fontId="4" fillId="0" borderId="5" xfId="1" applyFont="1" applyBorder="1" applyAlignment="1" applyProtection="1">
      <alignment horizontal="centerContinuous"/>
    </xf>
    <xf numFmtId="39" fontId="4" fillId="0" borderId="5" xfId="1" applyNumberFormat="1" applyFont="1" applyBorder="1" applyAlignment="1" applyProtection="1">
      <alignment horizontal="centerContinuous"/>
    </xf>
    <xf numFmtId="37" fontId="4" fillId="0" borderId="0" xfId="1" applyNumberFormat="1" applyFont="1" applyAlignment="1" applyProtection="1">
      <alignment horizontal="right"/>
    </xf>
    <xf numFmtId="5" fontId="8" fillId="0" borderId="0" xfId="1" applyNumberFormat="1" applyFont="1" applyProtection="1"/>
    <xf numFmtId="0" fontId="8" fillId="0" borderId="117" xfId="1" applyBorder="1"/>
    <xf numFmtId="0" fontId="8" fillId="0" borderId="117" xfId="1" applyFont="1" applyBorder="1"/>
    <xf numFmtId="0" fontId="8" fillId="0" borderId="74" xfId="1" applyFont="1" applyBorder="1" applyProtection="1"/>
    <xf numFmtId="0" fontId="8" fillId="0" borderId="75" xfId="1" applyFont="1" applyBorder="1" applyProtection="1"/>
    <xf numFmtId="0" fontId="8" fillId="0" borderId="76" xfId="1" applyFont="1" applyBorder="1" applyProtection="1"/>
    <xf numFmtId="0" fontId="8" fillId="0" borderId="77" xfId="1" applyFont="1" applyBorder="1" applyProtection="1"/>
    <xf numFmtId="0" fontId="8" fillId="0" borderId="118" xfId="1" applyFont="1" applyBorder="1" applyProtection="1"/>
    <xf numFmtId="0" fontId="8" fillId="0" borderId="79" xfId="1" applyFont="1" applyBorder="1" applyProtection="1"/>
    <xf numFmtId="0" fontId="8" fillId="0" borderId="78" xfId="1" applyFont="1" applyBorder="1" applyProtection="1"/>
    <xf numFmtId="0" fontId="8" fillId="0" borderId="80" xfId="1" applyFont="1" applyBorder="1" applyProtection="1"/>
    <xf numFmtId="0" fontId="8" fillId="0" borderId="0" xfId="1" applyFont="1" applyBorder="1" applyProtection="1"/>
    <xf numFmtId="0" fontId="8" fillId="0" borderId="96" xfId="1" applyFont="1" applyBorder="1" applyProtection="1"/>
    <xf numFmtId="0" fontId="8" fillId="0" borderId="81" xfId="1" applyFont="1" applyBorder="1" applyProtection="1"/>
    <xf numFmtId="0" fontId="8" fillId="0" borderId="19" xfId="1" applyFont="1" applyBorder="1" applyProtection="1"/>
    <xf numFmtId="0" fontId="8" fillId="0" borderId="82" xfId="1" applyFont="1" applyBorder="1" applyProtection="1"/>
    <xf numFmtId="0" fontId="8" fillId="0" borderId="119" xfId="1" applyFont="1" applyBorder="1" applyProtection="1"/>
    <xf numFmtId="0" fontId="8" fillId="0" borderId="83" xfId="1" applyFont="1" applyBorder="1" applyProtection="1"/>
    <xf numFmtId="0" fontId="8" fillId="0" borderId="84" xfId="1" applyFont="1" applyBorder="1" applyAlignment="1" applyProtection="1">
      <alignment horizontal="centerContinuous"/>
    </xf>
    <xf numFmtId="0" fontId="8" fillId="0" borderId="42" xfId="1" applyFont="1" applyBorder="1" applyAlignment="1" applyProtection="1">
      <alignment horizontal="centerContinuous"/>
    </xf>
    <xf numFmtId="0" fontId="8" fillId="0" borderId="39" xfId="1" applyFont="1" applyBorder="1" applyAlignment="1" applyProtection="1">
      <alignment horizontal="centerContinuous"/>
    </xf>
    <xf numFmtId="0" fontId="8" fillId="0" borderId="85" xfId="1" applyFont="1" applyBorder="1" applyAlignment="1" applyProtection="1">
      <alignment horizontal="centerContinuous"/>
    </xf>
    <xf numFmtId="0" fontId="20" fillId="0" borderId="80" xfId="1" applyFont="1" applyBorder="1" applyProtection="1"/>
    <xf numFmtId="0" fontId="20" fillId="0" borderId="0" xfId="1" applyFont="1" applyBorder="1" applyProtection="1"/>
    <xf numFmtId="0" fontId="20" fillId="0" borderId="81" xfId="1" applyFont="1" applyBorder="1" applyProtection="1"/>
    <xf numFmtId="0" fontId="8" fillId="0" borderId="88" xfId="1" applyFont="1" applyBorder="1" applyProtection="1"/>
    <xf numFmtId="0" fontId="8" fillId="0" borderId="90" xfId="1" applyFont="1" applyBorder="1" applyProtection="1"/>
    <xf numFmtId="0" fontId="8" fillId="0" borderId="120" xfId="1" applyFont="1" applyBorder="1" applyAlignment="1" applyProtection="1">
      <alignment horizontal="center"/>
    </xf>
    <xf numFmtId="0" fontId="8" fillId="0" borderId="94" xfId="1" applyFont="1" applyBorder="1" applyAlignment="1" applyProtection="1">
      <alignment horizontal="center"/>
    </xf>
    <xf numFmtId="0" fontId="8" fillId="0" borderId="95" xfId="1" applyBorder="1"/>
    <xf numFmtId="0" fontId="8" fillId="0" borderId="121" xfId="1" applyBorder="1"/>
    <xf numFmtId="0" fontId="8" fillId="0" borderId="98" xfId="1" applyFont="1" applyBorder="1" applyAlignment="1" applyProtection="1">
      <alignment horizontal="center"/>
    </xf>
    <xf numFmtId="0" fontId="8" fillId="0" borderId="0" xfId="1" applyFont="1" applyBorder="1" applyAlignment="1" applyProtection="1">
      <alignment horizontal="center"/>
    </xf>
    <xf numFmtId="0" fontId="8" fillId="0" borderId="19" xfId="1" applyFont="1" applyBorder="1" applyAlignment="1" applyProtection="1">
      <alignment horizontal="center"/>
    </xf>
    <xf numFmtId="0" fontId="57" fillId="0" borderId="95" xfId="1" applyFont="1" applyBorder="1" applyAlignment="1">
      <alignment horizontal="center"/>
    </xf>
    <xf numFmtId="0" fontId="8" fillId="0" borderId="121" xfId="1" applyFont="1" applyBorder="1" applyProtection="1"/>
    <xf numFmtId="0" fontId="8" fillId="0" borderId="80" xfId="1" applyFont="1" applyBorder="1" applyAlignment="1" applyProtection="1">
      <alignment horizontal="center"/>
    </xf>
    <xf numFmtId="0" fontId="8" fillId="0" borderId="96" xfId="1" applyFont="1" applyBorder="1" applyAlignment="1" applyProtection="1">
      <alignment horizontal="center"/>
    </xf>
    <xf numFmtId="0" fontId="8" fillId="0" borderId="99" xfId="1" applyFont="1" applyBorder="1" applyAlignment="1" applyProtection="1">
      <alignment horizontal="center"/>
    </xf>
    <xf numFmtId="0" fontId="8" fillId="0" borderId="122" xfId="1" applyFont="1" applyBorder="1" applyAlignment="1" applyProtection="1">
      <alignment horizontal="center"/>
    </xf>
    <xf numFmtId="0" fontId="57" fillId="0" borderId="99" xfId="1" applyFont="1" applyBorder="1" applyAlignment="1">
      <alignment horizontal="center"/>
    </xf>
    <xf numFmtId="0" fontId="8" fillId="0" borderId="123" xfId="1" applyFont="1" applyBorder="1" applyAlignment="1" applyProtection="1">
      <alignment horizontal="center"/>
    </xf>
    <xf numFmtId="0" fontId="8" fillId="0" borderId="122" xfId="1" applyFont="1" applyBorder="1" applyProtection="1"/>
    <xf numFmtId="0" fontId="8" fillId="0" borderId="80" xfId="1" applyBorder="1"/>
    <xf numFmtId="0" fontId="8" fillId="0" borderId="119" xfId="1" applyFont="1" applyBorder="1" applyAlignment="1" applyProtection="1">
      <alignment horizontal="center"/>
    </xf>
    <xf numFmtId="0" fontId="8" fillId="0" borderId="101" xfId="1" applyFont="1" applyBorder="1" applyAlignment="1" applyProtection="1">
      <alignment horizontal="center"/>
    </xf>
    <xf numFmtId="0" fontId="8" fillId="0" borderId="124" xfId="1" applyFont="1" applyBorder="1" applyAlignment="1" applyProtection="1">
      <alignment horizontal="center"/>
    </xf>
    <xf numFmtId="0" fontId="8" fillId="0" borderId="125" xfId="1" applyFont="1" applyBorder="1" applyAlignment="1" applyProtection="1">
      <alignment horizontal="center"/>
    </xf>
    <xf numFmtId="0" fontId="57" fillId="0" borderId="126" xfId="1" applyFont="1" applyBorder="1" applyAlignment="1">
      <alignment horizontal="center"/>
    </xf>
    <xf numFmtId="0" fontId="8" fillId="0" borderId="127" xfId="1" applyFont="1" applyBorder="1" applyProtection="1"/>
    <xf numFmtId="0" fontId="8" fillId="0" borderId="102" xfId="1" applyFont="1" applyBorder="1" applyAlignment="1" applyProtection="1">
      <alignment horizontal="center"/>
    </xf>
    <xf numFmtId="0" fontId="8" fillId="0" borderId="103" xfId="1" applyFont="1" applyBorder="1" applyProtection="1"/>
    <xf numFmtId="0" fontId="8" fillId="0" borderId="104" xfId="1" applyFont="1" applyBorder="1" applyProtection="1"/>
    <xf numFmtId="0" fontId="8" fillId="0" borderId="104" xfId="1" applyFont="1" applyFill="1" applyBorder="1" applyProtection="1"/>
    <xf numFmtId="0" fontId="8" fillId="0" borderId="128" xfId="1" applyFont="1" applyFill="1" applyBorder="1" applyProtection="1"/>
    <xf numFmtId="0" fontId="8" fillId="0" borderId="129" xfId="1" applyFont="1" applyFill="1" applyBorder="1" applyProtection="1"/>
    <xf numFmtId="0" fontId="8" fillId="0" borderId="130" xfId="1" applyFont="1" applyFill="1" applyBorder="1" applyProtection="1"/>
    <xf numFmtId="0" fontId="8" fillId="0" borderId="131" xfId="1" applyFont="1" applyFill="1" applyBorder="1" applyProtection="1"/>
    <xf numFmtId="176" fontId="8" fillId="0" borderId="133" xfId="1" applyNumberFormat="1" applyFont="1" applyBorder="1" applyProtection="1"/>
    <xf numFmtId="0" fontId="8" fillId="0" borderId="134" xfId="1" applyFont="1" applyBorder="1" applyAlignment="1" applyProtection="1">
      <alignment horizontal="center"/>
    </xf>
    <xf numFmtId="5" fontId="8" fillId="0" borderId="104" xfId="1" applyNumberFormat="1" applyFont="1" applyBorder="1" applyProtection="1"/>
    <xf numFmtId="5" fontId="8" fillId="0" borderId="85" xfId="1" applyNumberFormat="1" applyFont="1" applyBorder="1" applyProtection="1"/>
    <xf numFmtId="5" fontId="8" fillId="0" borderId="100" xfId="1" applyNumberFormat="1" applyFont="1" applyBorder="1" applyProtection="1"/>
    <xf numFmtId="5" fontId="8" fillId="0" borderId="26" xfId="1" applyNumberFormat="1" applyFont="1" applyBorder="1" applyProtection="1"/>
    <xf numFmtId="5" fontId="8" fillId="0" borderId="133" xfId="1" applyNumberFormat="1" applyFont="1" applyBorder="1" applyProtection="1"/>
    <xf numFmtId="0" fontId="8" fillId="0" borderId="133" xfId="1" applyFont="1" applyBorder="1" applyProtection="1"/>
    <xf numFmtId="0" fontId="8" fillId="0" borderId="85" xfId="1" applyFont="1" applyBorder="1" applyAlignment="1" applyProtection="1">
      <alignment horizontal="center"/>
    </xf>
    <xf numFmtId="37" fontId="8" fillId="0" borderId="104" xfId="1" applyNumberFormat="1" applyFont="1" applyBorder="1" applyProtection="1"/>
    <xf numFmtId="37" fontId="8" fillId="0" borderId="85" xfId="1" applyNumberFormat="1" applyFont="1" applyBorder="1" applyProtection="1"/>
    <xf numFmtId="37" fontId="8" fillId="0" borderId="102" xfId="1" applyNumberFormat="1" applyFont="1" applyBorder="1" applyProtection="1"/>
    <xf numFmtId="37" fontId="8" fillId="0" borderId="45" xfId="1" applyNumberFormat="1" applyFont="1" applyBorder="1" applyProtection="1"/>
    <xf numFmtId="37" fontId="8" fillId="0" borderId="133" xfId="1" applyNumberFormat="1" applyFont="1" applyBorder="1" applyProtection="1"/>
    <xf numFmtId="37" fontId="8" fillId="0" borderId="27" xfId="1" applyNumberFormat="1" applyFont="1" applyBorder="1" applyProtection="1"/>
    <xf numFmtId="37" fontId="8" fillId="0" borderId="86" xfId="1" applyNumberFormat="1" applyFont="1" applyBorder="1" applyProtection="1"/>
    <xf numFmtId="37" fontId="8" fillId="0" borderId="107" xfId="1" applyNumberFormat="1" applyFont="1" applyFill="1" applyBorder="1" applyProtection="1"/>
    <xf numFmtId="37" fontId="8" fillId="0" borderId="108" xfId="1" applyNumberFormat="1" applyFont="1" applyFill="1" applyBorder="1" applyProtection="1"/>
    <xf numFmtId="37" fontId="8" fillId="0" borderId="135" xfId="1" applyNumberFormat="1" applyFont="1" applyFill="1" applyBorder="1" applyProtection="1"/>
    <xf numFmtId="37" fontId="8" fillId="0" borderId="130" xfId="1" applyNumberFormat="1" applyFont="1" applyFill="1" applyBorder="1" applyProtection="1"/>
    <xf numFmtId="37" fontId="8" fillId="0" borderId="131" xfId="1" applyNumberFormat="1" applyFont="1" applyFill="1" applyBorder="1" applyProtection="1"/>
    <xf numFmtId="37" fontId="8" fillId="0" borderId="101" xfId="1" applyNumberFormat="1" applyFont="1" applyFill="1" applyBorder="1" applyProtection="1"/>
    <xf numFmtId="37" fontId="8" fillId="0" borderId="83" xfId="1" applyNumberFormat="1" applyFont="1" applyFill="1" applyBorder="1" applyProtection="1"/>
    <xf numFmtId="37" fontId="8" fillId="0" borderId="82" xfId="1" applyNumberFormat="1" applyFont="1" applyFill="1" applyBorder="1" applyProtection="1"/>
    <xf numFmtId="37" fontId="8" fillId="0" borderId="126" xfId="1" applyNumberFormat="1" applyFont="1" applyFill="1" applyBorder="1" applyProtection="1"/>
    <xf numFmtId="37" fontId="8" fillId="0" borderId="89" xfId="1" applyNumberFormat="1" applyFont="1" applyFill="1" applyBorder="1" applyProtection="1"/>
    <xf numFmtId="37" fontId="8" fillId="0" borderId="26" xfId="1" applyNumberFormat="1" applyFont="1" applyBorder="1" applyProtection="1"/>
    <xf numFmtId="37" fontId="8" fillId="0" borderId="136" xfId="1" applyNumberFormat="1" applyFont="1" applyBorder="1" applyProtection="1"/>
    <xf numFmtId="5" fontId="8" fillId="0" borderId="102" xfId="1" applyNumberFormat="1" applyFont="1" applyBorder="1" applyProtection="1"/>
    <xf numFmtId="37" fontId="8" fillId="0" borderId="104" xfId="1" applyNumberFormat="1" applyFont="1" applyFill="1" applyBorder="1" applyProtection="1"/>
    <xf numFmtId="37" fontId="8" fillId="0" borderId="85" xfId="1" applyNumberFormat="1" applyFont="1" applyFill="1" applyBorder="1" applyProtection="1"/>
    <xf numFmtId="37" fontId="8" fillId="0" borderId="84" xfId="1" applyNumberFormat="1" applyFont="1" applyFill="1" applyBorder="1" applyProtection="1"/>
    <xf numFmtId="37" fontId="8" fillId="0" borderId="133" xfId="1" applyNumberFormat="1" applyFont="1" applyFill="1" applyBorder="1" applyProtection="1"/>
    <xf numFmtId="37" fontId="8" fillId="0" borderId="102" xfId="1" applyNumberFormat="1" applyFont="1" applyFill="1" applyBorder="1" applyProtection="1"/>
    <xf numFmtId="37" fontId="8" fillId="0" borderId="26" xfId="1" applyNumberFormat="1" applyFont="1" applyFill="1" applyBorder="1" applyProtection="1"/>
    <xf numFmtId="37" fontId="8" fillId="0" borderId="137" xfId="1" applyNumberFormat="1" applyFont="1" applyFill="1" applyBorder="1" applyProtection="1"/>
    <xf numFmtId="0" fontId="8" fillId="0" borderId="113" xfId="1" applyFont="1" applyBorder="1" applyAlignment="1" applyProtection="1">
      <alignment horizontal="center"/>
    </xf>
    <xf numFmtId="0" fontId="8" fillId="0" borderId="114" xfId="1" applyFont="1" applyBorder="1" applyProtection="1"/>
    <xf numFmtId="0" fontId="8" fillId="0" borderId="116" xfId="1" applyFont="1" applyBorder="1" applyProtection="1"/>
    <xf numFmtId="37" fontId="8" fillId="0" borderId="116" xfId="1" applyNumberFormat="1" applyFont="1" applyBorder="1" applyProtection="1"/>
    <xf numFmtId="37" fontId="8" fillId="0" borderId="115" xfId="1" applyNumberFormat="1" applyFont="1" applyBorder="1" applyProtection="1"/>
    <xf numFmtId="37" fontId="8" fillId="0" borderId="113" xfId="1" applyNumberFormat="1" applyFont="1" applyBorder="1" applyProtection="1"/>
    <xf numFmtId="37" fontId="8" fillId="0" borderId="138" xfId="1" applyNumberFormat="1" applyFont="1" applyBorder="1" applyProtection="1"/>
    <xf numFmtId="37" fontId="8" fillId="0" borderId="139" xfId="1" applyNumberFormat="1" applyFont="1" applyBorder="1" applyProtection="1"/>
    <xf numFmtId="0" fontId="8" fillId="0" borderId="115" xfId="1" applyFont="1" applyBorder="1" applyAlignment="1" applyProtection="1">
      <alignment horizontal="center"/>
    </xf>
    <xf numFmtId="37" fontId="8" fillId="0" borderId="0" xfId="1" applyNumberFormat="1" applyFont="1" applyBorder="1" applyProtection="1"/>
    <xf numFmtId="0" fontId="8" fillId="0" borderId="0" xfId="1" applyBorder="1"/>
    <xf numFmtId="0" fontId="8" fillId="0" borderId="0" xfId="1" applyFont="1" applyBorder="1" applyAlignment="1" applyProtection="1">
      <alignment horizontal="right"/>
    </xf>
    <xf numFmtId="0" fontId="8" fillId="0" borderId="0" xfId="1" applyFont="1" applyBorder="1" applyAlignment="1" applyProtection="1">
      <alignment horizontal="centerContinuous"/>
    </xf>
    <xf numFmtId="0" fontId="8" fillId="0" borderId="0" xfId="1" applyFont="1" applyBorder="1"/>
    <xf numFmtId="0" fontId="8" fillId="0" borderId="3" xfId="1" applyFont="1" applyBorder="1" applyProtection="1"/>
    <xf numFmtId="0" fontId="8" fillId="0" borderId="24" xfId="1" applyFont="1" applyBorder="1" applyProtection="1"/>
    <xf numFmtId="0" fontId="8" fillId="0" borderId="22" xfId="1" applyFont="1" applyBorder="1" applyProtection="1"/>
    <xf numFmtId="0" fontId="8" fillId="0" borderId="21" xfId="1" applyFont="1" applyBorder="1" applyProtection="1"/>
    <xf numFmtId="0" fontId="8" fillId="0" borderId="11" xfId="1" applyFont="1" applyBorder="1" applyProtection="1"/>
    <xf numFmtId="0" fontId="8" fillId="0" borderId="41" xfId="1" applyFont="1" applyBorder="1" applyAlignment="1" applyProtection="1">
      <alignment horizontal="centerContinuous"/>
    </xf>
    <xf numFmtId="0" fontId="8" fillId="0" borderId="30" xfId="1" applyFont="1" applyBorder="1" applyAlignment="1" applyProtection="1">
      <alignment horizontal="center"/>
    </xf>
    <xf numFmtId="0" fontId="8" fillId="0" borderId="32" xfId="1" applyFont="1" applyBorder="1" applyProtection="1"/>
    <xf numFmtId="0" fontId="8" fillId="0" borderId="27" xfId="1" applyFont="1" applyBorder="1" applyProtection="1"/>
    <xf numFmtId="0" fontId="8" fillId="0" borderId="16" xfId="1" applyFont="1" applyBorder="1" applyAlignment="1" applyProtection="1">
      <alignment horizontal="center"/>
    </xf>
    <xf numFmtId="0" fontId="8" fillId="0" borderId="9" xfId="1" applyFont="1" applyBorder="1" applyAlignment="1" applyProtection="1">
      <alignment horizontal="center"/>
    </xf>
    <xf numFmtId="0" fontId="8" fillId="0" borderId="21" xfId="1" applyFont="1" applyBorder="1" applyAlignment="1" applyProtection="1">
      <alignment horizontal="center"/>
    </xf>
    <xf numFmtId="0" fontId="8" fillId="0" borderId="22" xfId="1" applyFont="1" applyBorder="1" applyAlignment="1" applyProtection="1">
      <alignment horizontal="center"/>
    </xf>
    <xf numFmtId="5" fontId="8" fillId="0" borderId="46" xfId="1" applyNumberFormat="1" applyFont="1" applyBorder="1" applyProtection="1"/>
    <xf numFmtId="37" fontId="8" fillId="0" borderId="46" xfId="1" applyNumberFormat="1" applyFont="1" applyBorder="1" applyProtection="1"/>
    <xf numFmtId="0" fontId="8" fillId="0" borderId="0" xfId="1" applyFont="1" applyFill="1"/>
    <xf numFmtId="0" fontId="8" fillId="0" borderId="48" xfId="1" applyFont="1" applyBorder="1" applyProtection="1"/>
    <xf numFmtId="0" fontId="8" fillId="0" borderId="14" xfId="1" applyFont="1" applyBorder="1" applyProtection="1"/>
    <xf numFmtId="0" fontId="8" fillId="0" borderId="16" xfId="1" applyFont="1" applyBorder="1" applyProtection="1"/>
    <xf numFmtId="0" fontId="8" fillId="0" borderId="17" xfId="1" applyFont="1" applyBorder="1" applyProtection="1"/>
    <xf numFmtId="0" fontId="8" fillId="0" borderId="41" xfId="1" applyFont="1" applyBorder="1" applyProtection="1"/>
    <xf numFmtId="0" fontId="8" fillId="0" borderId="34" xfId="1" applyFont="1" applyBorder="1" applyProtection="1"/>
    <xf numFmtId="5" fontId="8" fillId="0" borderId="51" xfId="1" applyNumberFormat="1" applyFont="1" applyBorder="1" applyProtection="1"/>
    <xf numFmtId="37" fontId="8" fillId="0" borderId="51" xfId="1" applyNumberFormat="1" applyFont="1" applyBorder="1" applyProtection="1"/>
    <xf numFmtId="0" fontId="8" fillId="0" borderId="46" xfId="1" applyFont="1" applyBorder="1" applyProtection="1"/>
    <xf numFmtId="5" fontId="8" fillId="0" borderId="50" xfId="1" applyNumberFormat="1" applyFont="1" applyBorder="1" applyProtection="1"/>
    <xf numFmtId="5" fontId="8" fillId="0" borderId="52" xfId="1" applyNumberFormat="1" applyFont="1" applyBorder="1" applyProtection="1"/>
    <xf numFmtId="5" fontId="8" fillId="0" borderId="48" xfId="1" applyNumberFormat="1" applyFont="1" applyBorder="1" applyProtection="1"/>
    <xf numFmtId="0" fontId="8" fillId="0" borderId="25" xfId="1" applyFont="1" applyBorder="1" applyAlignment="1" applyProtection="1">
      <alignment horizontal="center"/>
    </xf>
    <xf numFmtId="0" fontId="11" fillId="0" borderId="0" xfId="1" applyFont="1" applyProtection="1"/>
    <xf numFmtId="5" fontId="8" fillId="0" borderId="16" xfId="1" applyNumberFormat="1" applyFont="1" applyBorder="1" applyProtection="1"/>
    <xf numFmtId="37" fontId="8" fillId="0" borderId="16" xfId="1" applyNumberFormat="1" applyFont="1" applyBorder="1" applyProtection="1"/>
    <xf numFmtId="0" fontId="4" fillId="3" borderId="38" xfId="1" applyFont="1" applyFill="1" applyBorder="1" applyProtection="1"/>
    <xf numFmtId="0" fontId="4" fillId="3" borderId="1" xfId="1" applyFont="1" applyFill="1" applyBorder="1" applyProtection="1"/>
    <xf numFmtId="5" fontId="8" fillId="0" borderId="37" xfId="1" applyNumberFormat="1" applyFont="1" applyBorder="1" applyProtection="1"/>
    <xf numFmtId="164" fontId="8" fillId="0" borderId="10" xfId="1" applyNumberFormat="1" applyFont="1" applyBorder="1" applyAlignment="1" applyProtection="1">
      <alignment horizontal="center"/>
    </xf>
    <xf numFmtId="0" fontId="9" fillId="0" borderId="4" xfId="1" applyFont="1" applyBorder="1" applyProtection="1"/>
    <xf numFmtId="0" fontId="8" fillId="0" borderId="5" xfId="1" applyFont="1" applyBorder="1" applyAlignment="1" applyProtection="1">
      <alignment horizontal="centerContinuous"/>
    </xf>
    <xf numFmtId="37" fontId="8" fillId="0" borderId="34" xfId="1" applyNumberFormat="1" applyFont="1" applyBorder="1" applyProtection="1"/>
    <xf numFmtId="37" fontId="8" fillId="0" borderId="37" xfId="1" applyNumberFormat="1" applyFont="1" applyBorder="1" applyProtection="1"/>
    <xf numFmtId="0" fontId="5" fillId="0" borderId="19" xfId="1" applyFont="1" applyBorder="1" applyProtection="1">
      <protection locked="0"/>
    </xf>
    <xf numFmtId="0" fontId="8" fillId="0" borderId="10" xfId="1" applyFont="1" applyBorder="1" applyAlignment="1" applyProtection="1">
      <alignment horizontal="centerContinuous"/>
    </xf>
    <xf numFmtId="0" fontId="5" fillId="0" borderId="51" xfId="1" applyFont="1" applyBorder="1" applyProtection="1">
      <protection locked="0"/>
    </xf>
    <xf numFmtId="0" fontId="8" fillId="8" borderId="51" xfId="1" applyFont="1" applyFill="1" applyBorder="1" applyProtection="1"/>
    <xf numFmtId="37" fontId="8" fillId="0" borderId="0" xfId="1" applyNumberFormat="1" applyFont="1" applyProtection="1"/>
    <xf numFmtId="37" fontId="8" fillId="0" borderId="19" xfId="1" applyNumberFormat="1" applyFont="1" applyBorder="1" applyProtection="1"/>
    <xf numFmtId="0" fontId="8" fillId="0" borderId="4" xfId="1" applyFont="1" applyBorder="1" applyAlignment="1" applyProtection="1">
      <alignment horizontal="centerContinuous"/>
    </xf>
    <xf numFmtId="37" fontId="8" fillId="0" borderId="5" xfId="1" applyNumberFormat="1" applyFont="1" applyBorder="1" applyProtection="1"/>
    <xf numFmtId="0" fontId="8" fillId="0" borderId="8" xfId="1" applyFont="1" applyBorder="1"/>
    <xf numFmtId="0" fontId="8" fillId="0" borderId="2" xfId="1" applyFont="1" applyBorder="1"/>
    <xf numFmtId="0" fontId="8" fillId="0" borderId="13" xfId="1" applyFont="1" applyBorder="1"/>
    <xf numFmtId="0" fontId="8" fillId="0" borderId="12" xfId="1" applyFont="1" applyBorder="1"/>
    <xf numFmtId="0" fontId="20" fillId="0" borderId="15" xfId="1" applyFont="1" applyBorder="1"/>
    <xf numFmtId="0" fontId="8" fillId="0" borderId="5" xfId="1" applyFont="1" applyBorder="1"/>
    <xf numFmtId="0" fontId="8" fillId="0" borderId="9" xfId="1" applyFont="1" applyBorder="1"/>
    <xf numFmtId="0" fontId="20" fillId="0" borderId="17" xfId="1" applyFont="1" applyBorder="1"/>
    <xf numFmtId="0" fontId="8" fillId="0" borderId="26" xfId="1" applyFont="1" applyBorder="1"/>
    <xf numFmtId="49" fontId="8" fillId="0" borderId="22" xfId="1" applyNumberFormat="1" applyFont="1" applyBorder="1" applyAlignment="1">
      <alignment horizontal="center"/>
    </xf>
    <xf numFmtId="0" fontId="8" fillId="0" borderId="41" xfId="1" applyFont="1" applyBorder="1" applyAlignment="1">
      <alignment horizontal="centerContinuous"/>
    </xf>
    <xf numFmtId="0" fontId="8" fillId="0" borderId="10" xfId="1" applyFont="1" applyBorder="1" applyAlignment="1">
      <alignment horizontal="centerContinuous"/>
    </xf>
    <xf numFmtId="0" fontId="8" fillId="0" borderId="42" xfId="1" applyFont="1" applyBorder="1" applyAlignment="1">
      <alignment horizontal="centerContinuous"/>
    </xf>
    <xf numFmtId="0" fontId="8" fillId="0" borderId="39" xfId="1" applyFont="1" applyBorder="1" applyAlignment="1">
      <alignment horizontal="centerContinuous"/>
    </xf>
    <xf numFmtId="0" fontId="8" fillId="0" borderId="4" xfId="1" applyFont="1" applyBorder="1" applyAlignment="1"/>
    <xf numFmtId="0" fontId="8" fillId="0" borderId="4" xfId="1" applyFont="1" applyBorder="1"/>
    <xf numFmtId="0" fontId="8" fillId="0" borderId="33" xfId="1" applyFont="1" applyBorder="1"/>
    <xf numFmtId="0" fontId="8" fillId="0" borderId="32" xfId="1" applyFont="1" applyBorder="1"/>
    <xf numFmtId="0" fontId="8" fillId="0" borderId="28" xfId="1" applyFont="1" applyBorder="1" applyAlignment="1">
      <alignment horizontal="center"/>
    </xf>
    <xf numFmtId="0" fontId="8" fillId="0" borderId="31" xfId="1" applyFont="1" applyBorder="1"/>
    <xf numFmtId="0" fontId="8" fillId="0" borderId="34" xfId="1" applyFont="1" applyBorder="1" applyAlignment="1">
      <alignment horizontal="center"/>
    </xf>
    <xf numFmtId="0" fontId="8" fillId="0" borderId="18" xfId="1" applyFont="1" applyBorder="1" applyAlignment="1">
      <alignment horizontal="center"/>
    </xf>
    <xf numFmtId="0" fontId="8" fillId="0" borderId="19" xfId="1" applyFont="1" applyBorder="1" applyAlignment="1">
      <alignment horizontal="center"/>
    </xf>
    <xf numFmtId="0" fontId="8" fillId="0" borderId="15" xfId="1" applyFont="1" applyBorder="1" applyAlignment="1">
      <alignment horizontal="center"/>
    </xf>
    <xf numFmtId="0" fontId="8" fillId="0" borderId="0" xfId="1" applyFont="1" applyAlignment="1">
      <alignment horizontal="center"/>
    </xf>
    <xf numFmtId="0" fontId="8" fillId="0" borderId="16" xfId="1" applyFont="1" applyBorder="1" applyAlignment="1">
      <alignment horizontal="center"/>
    </xf>
    <xf numFmtId="0" fontId="8" fillId="0" borderId="19" xfId="1" applyFont="1" applyBorder="1"/>
    <xf numFmtId="0" fontId="8" fillId="0" borderId="20" xfId="1" applyFont="1" applyBorder="1"/>
    <xf numFmtId="0" fontId="8" fillId="0" borderId="17" xfId="1" applyFont="1" applyBorder="1" applyAlignment="1">
      <alignment horizontal="center"/>
    </xf>
    <xf numFmtId="0" fontId="8" fillId="0" borderId="22" xfId="1" applyFont="1" applyBorder="1" applyAlignment="1">
      <alignment horizontal="center"/>
    </xf>
    <xf numFmtId="0" fontId="8" fillId="0" borderId="43" xfId="1" applyFont="1" applyBorder="1"/>
    <xf numFmtId="0" fontId="8" fillId="0" borderId="46" xfId="1" applyFont="1" applyBorder="1"/>
    <xf numFmtId="5" fontId="5" fillId="0" borderId="46" xfId="1" applyNumberFormat="1" applyFont="1" applyBorder="1" applyProtection="1">
      <protection locked="0"/>
    </xf>
    <xf numFmtId="0" fontId="5" fillId="0" borderId="46" xfId="1" applyFont="1" applyBorder="1" applyProtection="1">
      <protection locked="0"/>
    </xf>
    <xf numFmtId="37" fontId="5" fillId="0" borderId="46" xfId="1" applyNumberFormat="1" applyFont="1" applyBorder="1" applyProtection="1">
      <protection locked="0"/>
    </xf>
    <xf numFmtId="0" fontId="8" fillId="0" borderId="17" xfId="1" applyFont="1" applyBorder="1"/>
    <xf numFmtId="37" fontId="5" fillId="0" borderId="17" xfId="1" applyNumberFormat="1" applyFont="1" applyBorder="1" applyProtection="1">
      <protection locked="0"/>
    </xf>
    <xf numFmtId="0" fontId="5" fillId="0" borderId="17" xfId="1" applyFont="1" applyBorder="1" applyProtection="1">
      <protection locked="0"/>
    </xf>
    <xf numFmtId="0" fontId="5" fillId="0" borderId="22" xfId="1" applyFont="1" applyBorder="1" applyProtection="1">
      <protection locked="0"/>
    </xf>
    <xf numFmtId="0" fontId="8" fillId="0" borderId="28" xfId="1" applyFont="1" applyBorder="1"/>
    <xf numFmtId="37" fontId="5" fillId="0" borderId="28" xfId="1" applyNumberFormat="1" applyFont="1" applyBorder="1" applyProtection="1">
      <protection locked="0"/>
    </xf>
    <xf numFmtId="0" fontId="5" fillId="0" borderId="28" xfId="1" applyFont="1" applyBorder="1" applyProtection="1">
      <protection locked="0"/>
    </xf>
    <xf numFmtId="0" fontId="5" fillId="0" borderId="34" xfId="1" applyFont="1" applyBorder="1" applyProtection="1">
      <protection locked="0"/>
    </xf>
    <xf numFmtId="37" fontId="8" fillId="0" borderId="17" xfId="1" applyNumberFormat="1" applyFont="1" applyBorder="1" applyProtection="1"/>
    <xf numFmtId="0" fontId="8" fillId="0" borderId="6" xfId="1" applyFont="1" applyBorder="1"/>
    <xf numFmtId="0" fontId="8" fillId="0" borderId="1" xfId="1" applyFont="1" applyBorder="1"/>
    <xf numFmtId="0" fontId="8" fillId="0" borderId="7" xfId="1" applyFont="1" applyBorder="1"/>
    <xf numFmtId="0" fontId="8" fillId="0" borderId="24" xfId="1" applyFont="1" applyBorder="1"/>
    <xf numFmtId="0" fontId="8" fillId="0" borderId="15" xfId="1" applyFont="1" applyBorder="1"/>
    <xf numFmtId="0" fontId="8" fillId="0" borderId="11" xfId="1" applyFont="1" applyBorder="1"/>
    <xf numFmtId="0" fontId="8" fillId="0" borderId="30" xfId="1" applyFont="1" applyBorder="1"/>
    <xf numFmtId="0" fontId="8" fillId="0" borderId="29" xfId="1" applyFont="1" applyBorder="1"/>
    <xf numFmtId="0" fontId="8" fillId="0" borderId="44" xfId="1" applyFont="1" applyBorder="1" applyAlignment="1">
      <alignment horizontal="centerContinuous"/>
    </xf>
    <xf numFmtId="0" fontId="8" fillId="0" borderId="34" xfId="1" applyFont="1" applyBorder="1"/>
    <xf numFmtId="0" fontId="8" fillId="0" borderId="16" xfId="1" applyFont="1" applyBorder="1"/>
    <xf numFmtId="37" fontId="8" fillId="0" borderId="15" xfId="1" applyNumberFormat="1" applyFont="1" applyBorder="1" applyProtection="1"/>
    <xf numFmtId="37" fontId="8" fillId="0" borderId="25" xfId="1" applyNumberFormat="1" applyFont="1" applyBorder="1" applyProtection="1"/>
    <xf numFmtId="0" fontId="8" fillId="0" borderId="14" xfId="1" applyFont="1" applyBorder="1"/>
    <xf numFmtId="0" fontId="8" fillId="0" borderId="21" xfId="1" applyFont="1" applyBorder="1" applyAlignment="1">
      <alignment horizontal="centerContinuous"/>
    </xf>
    <xf numFmtId="0" fontId="8" fillId="0" borderId="4" xfId="1" applyFont="1" applyBorder="1" applyAlignment="1">
      <alignment horizontal="center"/>
    </xf>
    <xf numFmtId="0" fontId="8" fillId="0" borderId="9" xfId="1" applyFont="1" applyBorder="1" applyAlignment="1">
      <alignment horizontal="center"/>
    </xf>
    <xf numFmtId="0" fontId="8" fillId="0" borderId="21" xfId="1" applyFont="1" applyBorder="1" applyAlignment="1">
      <alignment horizontal="center"/>
    </xf>
    <xf numFmtId="5" fontId="8" fillId="0" borderId="19" xfId="1" applyNumberFormat="1" applyFont="1" applyBorder="1" applyProtection="1"/>
    <xf numFmtId="5" fontId="8" fillId="0" borderId="5" xfId="1" applyNumberFormat="1" applyFont="1" applyBorder="1" applyProtection="1"/>
    <xf numFmtId="0" fontId="8" fillId="0" borderId="21" xfId="1" applyFont="1" applyBorder="1" applyAlignment="1" applyProtection="1">
      <alignment horizontal="centerContinuous"/>
    </xf>
    <xf numFmtId="0" fontId="8" fillId="0" borderId="54" xfId="1" applyFont="1" applyBorder="1" applyAlignment="1" applyProtection="1">
      <alignment horizontal="center"/>
    </xf>
    <xf numFmtId="5" fontId="8" fillId="8" borderId="48" xfId="1" applyNumberFormat="1" applyFont="1" applyFill="1" applyBorder="1" applyProtection="1"/>
    <xf numFmtId="164" fontId="8" fillId="0" borderId="2" xfId="1" applyNumberFormat="1" applyFont="1" applyBorder="1" applyAlignment="1" applyProtection="1">
      <alignment horizontal="center"/>
    </xf>
    <xf numFmtId="0" fontId="8" fillId="0" borderId="44" xfId="1" applyFont="1" applyBorder="1" applyAlignment="1" applyProtection="1">
      <alignment horizontal="centerContinuous"/>
    </xf>
    <xf numFmtId="0" fontId="8" fillId="0" borderId="34" xfId="1" applyFont="1" applyBorder="1" applyAlignment="1" applyProtection="1">
      <alignment horizontal="center"/>
    </xf>
    <xf numFmtId="37" fontId="5" fillId="0" borderId="19" xfId="1" applyNumberFormat="1" applyFont="1" applyBorder="1" applyProtection="1">
      <protection locked="0"/>
    </xf>
    <xf numFmtId="0" fontId="5" fillId="0" borderId="15" xfId="1" applyFont="1" applyBorder="1" applyProtection="1">
      <protection locked="0"/>
    </xf>
    <xf numFmtId="0" fontId="8" fillId="8" borderId="46" xfId="1" applyFont="1" applyFill="1" applyBorder="1" applyProtection="1"/>
    <xf numFmtId="37" fontId="5" fillId="0" borderId="32" xfId="1" applyNumberFormat="1" applyFont="1" applyBorder="1" applyProtection="1">
      <protection locked="0"/>
    </xf>
    <xf numFmtId="0" fontId="8" fillId="0" borderId="28" xfId="1" applyFont="1" applyBorder="1" applyProtection="1"/>
    <xf numFmtId="0" fontId="8" fillId="0" borderId="6" xfId="1" applyFont="1" applyBorder="1" applyAlignment="1" applyProtection="1">
      <alignment horizontal="center"/>
    </xf>
    <xf numFmtId="0" fontId="8" fillId="0" borderId="50" xfId="1" applyFont="1" applyBorder="1" applyProtection="1"/>
    <xf numFmtId="0" fontId="8" fillId="8" borderId="53" xfId="1" applyFont="1" applyFill="1" applyBorder="1" applyProtection="1"/>
    <xf numFmtId="37" fontId="8" fillId="0" borderId="0" xfId="1" applyNumberFormat="1" applyFont="1" applyAlignment="1" applyProtection="1">
      <alignment horizontal="center"/>
    </xf>
    <xf numFmtId="37" fontId="8" fillId="0" borderId="15" xfId="1" applyNumberFormat="1" applyFont="1" applyBorder="1" applyAlignment="1" applyProtection="1">
      <alignment horizontal="center"/>
    </xf>
    <xf numFmtId="0" fontId="8" fillId="0" borderId="16" xfId="1" applyFont="1" applyBorder="1" applyAlignment="1">
      <alignment horizontal="centerContinuous"/>
    </xf>
    <xf numFmtId="0" fontId="8" fillId="0" borderId="19" xfId="1" applyFont="1" applyBorder="1" applyAlignment="1">
      <alignment horizontal="centerContinuous"/>
    </xf>
    <xf numFmtId="5" fontId="8" fillId="3" borderId="19" xfId="1" applyNumberFormat="1" applyFont="1" applyFill="1" applyBorder="1" applyProtection="1"/>
    <xf numFmtId="0" fontId="8" fillId="3" borderId="19" xfId="1" applyFont="1" applyFill="1" applyBorder="1" applyProtection="1"/>
    <xf numFmtId="5" fontId="8" fillId="3" borderId="16" xfId="1" applyNumberFormat="1" applyFont="1" applyFill="1" applyBorder="1" applyProtection="1"/>
    <xf numFmtId="37" fontId="8" fillId="3" borderId="19" xfId="1" applyNumberFormat="1" applyFont="1" applyFill="1" applyBorder="1" applyProtection="1"/>
    <xf numFmtId="37" fontId="8" fillId="3" borderId="16" xfId="1" applyNumberFormat="1" applyFont="1" applyFill="1" applyBorder="1" applyProtection="1"/>
    <xf numFmtId="0" fontId="8" fillId="16" borderId="44" xfId="1" applyFont="1" applyFill="1" applyBorder="1"/>
    <xf numFmtId="0" fontId="8" fillId="0" borderId="54" xfId="1" applyFont="1" applyBorder="1" applyAlignment="1">
      <alignment horizontal="center"/>
    </xf>
    <xf numFmtId="0" fontId="8" fillId="0" borderId="48" xfId="1" applyFont="1" applyBorder="1"/>
    <xf numFmtId="0" fontId="8" fillId="16" borderId="48" xfId="1" applyFont="1" applyFill="1" applyBorder="1"/>
    <xf numFmtId="0" fontId="9" fillId="0" borderId="0" xfId="1" applyFont="1" applyAlignment="1">
      <alignment horizontal="centerContinuous"/>
    </xf>
    <xf numFmtId="164" fontId="8" fillId="0" borderId="1" xfId="1" applyNumberFormat="1" applyFont="1" applyBorder="1" applyAlignment="1" applyProtection="1">
      <alignment horizontal="center"/>
    </xf>
    <xf numFmtId="0" fontId="8" fillId="0" borderId="8" xfId="1" applyFont="1" applyBorder="1" applyAlignment="1">
      <alignment horizontal="centerContinuous"/>
    </xf>
    <xf numFmtId="0" fontId="8" fillId="0" borderId="2" xfId="1" applyFont="1" applyBorder="1" applyAlignment="1">
      <alignment horizontal="centerContinuous"/>
    </xf>
    <xf numFmtId="0" fontId="8" fillId="0" borderId="3" xfId="1" applyFont="1" applyBorder="1" applyAlignment="1">
      <alignment horizontal="centerContinuous"/>
    </xf>
    <xf numFmtId="0" fontId="8" fillId="0" borderId="4" xfId="1" applyFont="1" applyBorder="1" applyAlignment="1">
      <alignment horizontal="centerContinuous"/>
    </xf>
    <xf numFmtId="0" fontId="8" fillId="0" borderId="5" xfId="1" applyFont="1" applyBorder="1" applyAlignment="1">
      <alignment horizontal="centerContinuous"/>
    </xf>
    <xf numFmtId="0" fontId="8" fillId="0" borderId="30" xfId="1" applyFont="1" applyBorder="1" applyAlignment="1">
      <alignment horizontal="center"/>
    </xf>
    <xf numFmtId="0" fontId="8" fillId="0" borderId="32" xfId="1" applyFont="1" applyBorder="1" applyAlignment="1">
      <alignment horizontal="center"/>
    </xf>
    <xf numFmtId="0" fontId="8" fillId="0" borderId="34" xfId="1" applyFont="1" applyBorder="1" applyAlignment="1">
      <alignment horizontal="centerContinuous"/>
    </xf>
    <xf numFmtId="0" fontId="8" fillId="3" borderId="19" xfId="1" applyFont="1" applyFill="1" applyBorder="1"/>
    <xf numFmtId="0" fontId="8" fillId="0" borderId="30" xfId="1" applyFont="1" applyBorder="1" applyAlignment="1">
      <alignment horizontal="centerContinuous"/>
    </xf>
    <xf numFmtId="0" fontId="8" fillId="0" borderId="31" xfId="1" applyFont="1" applyBorder="1" applyAlignment="1">
      <alignment horizontal="centerContinuous"/>
    </xf>
    <xf numFmtId="0" fontId="8" fillId="0" borderId="29" xfId="1" applyFont="1" applyBorder="1" applyAlignment="1">
      <alignment horizontal="centerContinuous"/>
    </xf>
    <xf numFmtId="166" fontId="8" fillId="0" borderId="19" xfId="1" applyNumberFormat="1" applyFont="1" applyBorder="1" applyProtection="1"/>
    <xf numFmtId="0" fontId="8" fillId="0" borderId="48" xfId="1" applyFont="1" applyBorder="1" applyAlignment="1">
      <alignment horizontal="left"/>
    </xf>
    <xf numFmtId="0" fontId="8" fillId="10" borderId="48" xfId="1" applyFont="1" applyFill="1" applyBorder="1"/>
    <xf numFmtId="0" fontId="8" fillId="0" borderId="0" xfId="1" applyFont="1" applyAlignment="1"/>
    <xf numFmtId="49" fontId="8" fillId="0" borderId="1" xfId="1" applyNumberFormat="1" applyFont="1" applyBorder="1"/>
    <xf numFmtId="0" fontId="8" fillId="0" borderId="22" xfId="1" applyBorder="1" applyProtection="1"/>
    <xf numFmtId="0" fontId="49" fillId="0" borderId="0" xfId="1" applyFont="1" applyFill="1" applyProtection="1"/>
    <xf numFmtId="0" fontId="8" fillId="0" borderId="0" xfId="1" applyProtection="1"/>
    <xf numFmtId="0" fontId="8" fillId="0" borderId="0" xfId="1" applyAlignment="1" applyProtection="1">
      <alignment horizontal="centerContinuous"/>
    </xf>
    <xf numFmtId="0" fontId="8" fillId="0" borderId="10" xfId="1" applyBorder="1" applyProtection="1"/>
    <xf numFmtId="0" fontId="8" fillId="0" borderId="4" xfId="1" applyBorder="1" applyProtection="1"/>
    <xf numFmtId="0" fontId="44" fillId="0" borderId="0" xfId="1" applyFont="1" applyProtection="1"/>
    <xf numFmtId="0" fontId="8" fillId="0" borderId="8" xfId="1" applyBorder="1" applyProtection="1"/>
    <xf numFmtId="0" fontId="8" fillId="0" borderId="2" xfId="1" applyBorder="1" applyProtection="1"/>
    <xf numFmtId="0" fontId="8" fillId="0" borderId="11" xfId="1" applyBorder="1" applyProtection="1"/>
    <xf numFmtId="0" fontId="8" fillId="0" borderId="5" xfId="1" applyBorder="1" applyAlignment="1" applyProtection="1">
      <alignment horizontal="centerContinuous"/>
    </xf>
    <xf numFmtId="0" fontId="8" fillId="0" borderId="5" xfId="1" applyBorder="1" applyProtection="1"/>
    <xf numFmtId="0" fontId="8" fillId="0" borderId="6" xfId="1" applyBorder="1" applyProtection="1"/>
    <xf numFmtId="0" fontId="8" fillId="0" borderId="1" xfId="1" applyBorder="1" applyProtection="1"/>
    <xf numFmtId="0" fontId="8" fillId="0" borderId="7" xfId="1" applyBorder="1" applyProtection="1"/>
    <xf numFmtId="0" fontId="8" fillId="0" borderId="8" xfId="1" applyBorder="1" applyAlignment="1" applyProtection="1">
      <alignment horizontal="left"/>
    </xf>
    <xf numFmtId="0" fontId="8" fillId="0" borderId="8" xfId="1" applyBorder="1" applyAlignment="1" applyProtection="1">
      <alignment horizontal="center"/>
    </xf>
    <xf numFmtId="0" fontId="8" fillId="0" borderId="66" xfId="1" applyBorder="1" applyAlignment="1" applyProtection="1">
      <alignment horizontal="center"/>
    </xf>
    <xf numFmtId="0" fontId="8" fillId="0" borderId="2" xfId="1" applyBorder="1" applyAlignment="1" applyProtection="1">
      <alignment horizontal="left"/>
    </xf>
    <xf numFmtId="0" fontId="8" fillId="0" borderId="8" xfId="1" applyBorder="1" applyAlignment="1" applyProtection="1">
      <alignment horizontal="centerContinuous"/>
    </xf>
    <xf numFmtId="0" fontId="8" fillId="0" borderId="3" xfId="1" applyBorder="1" applyAlignment="1" applyProtection="1">
      <alignment horizontal="centerContinuous"/>
    </xf>
    <xf numFmtId="0" fontId="8" fillId="0" borderId="4" xfId="1" applyBorder="1" applyAlignment="1" applyProtection="1">
      <alignment horizontal="center"/>
    </xf>
    <xf numFmtId="0" fontId="8" fillId="0" borderId="55" xfId="1" applyBorder="1" applyProtection="1"/>
    <xf numFmtId="164" fontId="8" fillId="0" borderId="56" xfId="1" applyNumberFormat="1" applyBorder="1" applyAlignment="1" applyProtection="1">
      <alignment horizontal="center"/>
    </xf>
    <xf numFmtId="0" fontId="8" fillId="0" borderId="22" xfId="1" applyBorder="1" applyAlignment="1" applyProtection="1">
      <alignment horizontal="center"/>
    </xf>
    <xf numFmtId="0" fontId="8" fillId="0" borderId="21" xfId="1" applyBorder="1" applyAlignment="1" applyProtection="1">
      <alignment horizontal="centerContinuous"/>
    </xf>
    <xf numFmtId="0" fontId="9" fillId="0" borderId="6" xfId="1" applyFont="1" applyBorder="1" applyAlignment="1" applyProtection="1">
      <alignment horizontal="centerContinuous"/>
    </xf>
    <xf numFmtId="0" fontId="9" fillId="0" borderId="1" xfId="1" applyFont="1" applyBorder="1" applyAlignment="1" applyProtection="1">
      <alignment horizontal="centerContinuous"/>
    </xf>
    <xf numFmtId="0" fontId="8" fillId="0" borderId="1" xfId="1" applyBorder="1" applyAlignment="1" applyProtection="1">
      <alignment horizontal="centerContinuous"/>
    </xf>
    <xf numFmtId="0" fontId="8" fillId="0" borderId="60" xfId="1" applyBorder="1" applyAlignment="1" applyProtection="1">
      <alignment horizontal="centerContinuous"/>
    </xf>
    <xf numFmtId="0" fontId="8" fillId="0" borderId="59" xfId="1" applyBorder="1" applyAlignment="1" applyProtection="1">
      <alignment horizontal="centerContinuous"/>
    </xf>
    <xf numFmtId="0" fontId="8" fillId="0" borderId="60" xfId="1" applyBorder="1" applyProtection="1"/>
    <xf numFmtId="0" fontId="8" fillId="0" borderId="3" xfId="1" applyBorder="1" applyAlignment="1" applyProtection="1">
      <alignment horizontal="center"/>
    </xf>
    <xf numFmtId="0" fontId="8" fillId="0" borderId="2" xfId="1" applyBorder="1" applyAlignment="1" applyProtection="1">
      <alignment horizontal="centerContinuous"/>
    </xf>
    <xf numFmtId="0" fontId="8" fillId="0" borderId="66" xfId="1" applyBorder="1" applyAlignment="1" applyProtection="1">
      <alignment horizontal="centerContinuous"/>
    </xf>
    <xf numFmtId="0" fontId="14" fillId="0" borderId="59" xfId="1" applyFont="1" applyBorder="1" applyAlignment="1" applyProtection="1">
      <alignment horizontal="centerContinuous"/>
    </xf>
    <xf numFmtId="0" fontId="8" fillId="0" borderId="55" xfId="1" applyBorder="1" applyAlignment="1" applyProtection="1">
      <alignment horizontal="center"/>
    </xf>
    <xf numFmtId="0" fontId="8" fillId="0" borderId="5" xfId="1" applyBorder="1" applyAlignment="1" applyProtection="1">
      <alignment horizontal="center"/>
    </xf>
    <xf numFmtId="0" fontId="8" fillId="0" borderId="4" xfId="1" applyBorder="1" applyAlignment="1" applyProtection="1">
      <alignment horizontal="centerContinuous"/>
    </xf>
    <xf numFmtId="0" fontId="8" fillId="0" borderId="55" xfId="1" applyBorder="1" applyAlignment="1" applyProtection="1">
      <alignment horizontal="centerContinuous"/>
    </xf>
    <xf numFmtId="0" fontId="8" fillId="0" borderId="56" xfId="1" applyBorder="1" applyAlignment="1" applyProtection="1">
      <alignment horizontal="center"/>
    </xf>
    <xf numFmtId="0" fontId="8" fillId="0" borderId="7" xfId="1" applyBorder="1" applyAlignment="1" applyProtection="1">
      <alignment horizontal="center"/>
    </xf>
    <xf numFmtId="0" fontId="8" fillId="0" borderId="7" xfId="1" applyBorder="1" applyAlignment="1" applyProtection="1">
      <alignment horizontal="centerContinuous"/>
    </xf>
    <xf numFmtId="0" fontId="8" fillId="0" borderId="6" xfId="1" applyBorder="1" applyAlignment="1" applyProtection="1">
      <alignment horizontal="centerContinuous"/>
    </xf>
    <xf numFmtId="0" fontId="8" fillId="0" borderId="55" xfId="1" applyBorder="1" applyAlignment="1" applyProtection="1">
      <alignment horizontal="right"/>
    </xf>
    <xf numFmtId="0" fontId="8" fillId="0" borderId="4" xfId="1" applyBorder="1" applyAlignment="1" applyProtection="1">
      <alignment horizontal="right"/>
    </xf>
    <xf numFmtId="37" fontId="8" fillId="0" borderId="5" xfId="1" applyNumberFormat="1" applyBorder="1" applyAlignment="1" applyProtection="1">
      <alignment horizontal="right"/>
    </xf>
    <xf numFmtId="37" fontId="8" fillId="0" borderId="5" xfId="1" applyNumberFormat="1" applyBorder="1" applyProtection="1"/>
    <xf numFmtId="0" fontId="8" fillId="0" borderId="56" xfId="1" applyBorder="1" applyProtection="1"/>
    <xf numFmtId="0" fontId="8" fillId="0" borderId="54" xfId="1" applyBorder="1" applyProtection="1"/>
    <xf numFmtId="5" fontId="8" fillId="0" borderId="69" xfId="1" applyNumberFormat="1" applyBorder="1" applyProtection="1"/>
    <xf numFmtId="164" fontId="8" fillId="0" borderId="0" xfId="1" applyNumberFormat="1" applyAlignment="1" applyProtection="1">
      <alignment horizontal="center"/>
    </xf>
    <xf numFmtId="0" fontId="9" fillId="0" borderId="2" xfId="1" applyFont="1" applyBorder="1" applyAlignment="1" applyProtection="1">
      <alignment horizontal="centerContinuous"/>
    </xf>
    <xf numFmtId="164" fontId="8" fillId="0" borderId="1" xfId="1" applyNumberFormat="1" applyBorder="1" applyAlignment="1" applyProtection="1">
      <alignment horizontal="center"/>
    </xf>
    <xf numFmtId="0" fontId="14" fillId="0" borderId="60" xfId="1" applyFont="1" applyBorder="1" applyAlignment="1" applyProtection="1">
      <alignment horizontal="centerContinuous"/>
    </xf>
    <xf numFmtId="0" fontId="47" fillId="0" borderId="0" xfId="1" applyFont="1" applyProtection="1">
      <protection locked="0"/>
    </xf>
    <xf numFmtId="0" fontId="47" fillId="0" borderId="55" xfId="1" applyFont="1" applyBorder="1" applyProtection="1">
      <protection locked="0"/>
    </xf>
    <xf numFmtId="0" fontId="47" fillId="0" borderId="6" xfId="1" applyFont="1" applyBorder="1" applyProtection="1">
      <protection locked="0"/>
    </xf>
    <xf numFmtId="0" fontId="47" fillId="0" borderId="1" xfId="1" applyFont="1" applyBorder="1" applyProtection="1">
      <protection locked="0"/>
    </xf>
    <xf numFmtId="0" fontId="17" fillId="0" borderId="6" xfId="1" applyFont="1" applyBorder="1" applyAlignment="1" applyProtection="1">
      <alignment horizontal="centerContinuous"/>
    </xf>
    <xf numFmtId="0" fontId="17" fillId="0" borderId="1" xfId="1" applyFont="1" applyBorder="1" applyAlignment="1" applyProtection="1">
      <alignment horizontal="centerContinuous"/>
    </xf>
    <xf numFmtId="0" fontId="17" fillId="0" borderId="4" xfId="1" applyFont="1" applyBorder="1" applyAlignment="1" applyProtection="1">
      <alignment horizontal="centerContinuous"/>
    </xf>
    <xf numFmtId="0" fontId="17" fillId="0" borderId="0" xfId="1" applyFont="1" applyAlignment="1" applyProtection="1">
      <alignment horizontal="centerContinuous"/>
    </xf>
    <xf numFmtId="0" fontId="8" fillId="0" borderId="2" xfId="1" applyBorder="1" applyAlignment="1" applyProtection="1">
      <alignment horizontal="center"/>
    </xf>
    <xf numFmtId="0" fontId="24" fillId="0" borderId="0" xfId="1" applyFont="1" applyAlignment="1" applyProtection="1">
      <alignment horizontal="center"/>
    </xf>
    <xf numFmtId="0" fontId="8" fillId="0" borderId="70" xfId="1" applyBorder="1" applyAlignment="1" applyProtection="1">
      <alignment horizontal="center"/>
    </xf>
    <xf numFmtId="0" fontId="8" fillId="0" borderId="10" xfId="1" applyBorder="1" applyAlignment="1" applyProtection="1">
      <alignment horizontal="center"/>
    </xf>
    <xf numFmtId="0" fontId="8" fillId="8" borderId="4" xfId="1" applyFill="1" applyBorder="1" applyProtection="1"/>
    <xf numFmtId="0" fontId="8" fillId="8" borderId="2" xfId="1" applyFill="1" applyBorder="1" applyProtection="1"/>
    <xf numFmtId="0" fontId="8" fillId="8" borderId="3" xfId="1" applyFill="1" applyBorder="1" applyProtection="1"/>
    <xf numFmtId="0" fontId="8" fillId="8" borderId="6" xfId="1" applyFill="1" applyBorder="1" applyProtection="1"/>
    <xf numFmtId="0" fontId="8" fillId="8" borderId="0" xfId="1" applyFill="1" applyProtection="1"/>
    <xf numFmtId="0" fontId="8" fillId="8" borderId="5" xfId="1" applyFill="1" applyBorder="1" applyProtection="1"/>
    <xf numFmtId="37" fontId="47" fillId="0" borderId="11" xfId="1" applyNumberFormat="1" applyFont="1" applyBorder="1" applyProtection="1">
      <protection locked="0"/>
    </xf>
    <xf numFmtId="37" fontId="8" fillId="0" borderId="11" xfId="1" applyNumberFormat="1" applyBorder="1" applyProtection="1"/>
    <xf numFmtId="0" fontId="8" fillId="8" borderId="59" xfId="1" applyFill="1" applyBorder="1" applyProtection="1"/>
    <xf numFmtId="0" fontId="8" fillId="8" borderId="7" xfId="1" applyFill="1" applyBorder="1" applyProtection="1"/>
    <xf numFmtId="37" fontId="8" fillId="8" borderId="2" xfId="1" applyNumberFormat="1" applyFill="1" applyBorder="1" applyProtection="1"/>
    <xf numFmtId="37" fontId="8" fillId="8" borderId="3" xfId="1" applyNumberFormat="1" applyFill="1" applyBorder="1" applyProtection="1"/>
    <xf numFmtId="0" fontId="8" fillId="8" borderId="1" xfId="1" applyFill="1" applyBorder="1" applyProtection="1"/>
    <xf numFmtId="37" fontId="8" fillId="0" borderId="7" xfId="1" applyNumberFormat="1" applyBorder="1" applyProtection="1"/>
    <xf numFmtId="0" fontId="21" fillId="0" borderId="0" xfId="1" applyFont="1" applyAlignment="1" applyProtection="1">
      <alignment horizontal="center"/>
    </xf>
    <xf numFmtId="0" fontId="8" fillId="8" borderId="8" xfId="1" applyFill="1" applyBorder="1" applyProtection="1"/>
    <xf numFmtId="37" fontId="8" fillId="8" borderId="61" xfId="1" applyNumberFormat="1" applyFill="1" applyBorder="1" applyProtection="1"/>
    <xf numFmtId="0" fontId="8" fillId="8" borderId="60" xfId="1" applyFill="1" applyBorder="1" applyProtection="1"/>
    <xf numFmtId="0" fontId="47" fillId="0" borderId="7" xfId="1" applyFont="1" applyBorder="1" applyProtection="1">
      <protection locked="0"/>
    </xf>
    <xf numFmtId="37" fontId="47" fillId="0" borderId="7" xfId="1" applyNumberFormat="1" applyFont="1" applyBorder="1" applyProtection="1">
      <protection locked="0"/>
    </xf>
    <xf numFmtId="0" fontId="8" fillId="0" borderId="0" xfId="1" applyFont="1" applyAlignment="1" applyProtection="1">
      <alignment horizontal="center"/>
    </xf>
    <xf numFmtId="0" fontId="20" fillId="0" borderId="10" xfId="0" applyFont="1" applyBorder="1" applyAlignment="1" applyProtection="1">
      <alignment horizontal="left"/>
    </xf>
    <xf numFmtId="0" fontId="8" fillId="0" borderId="0" xfId="0" applyFont="1" applyAlignment="1" applyProtection="1">
      <alignment horizontal="center"/>
    </xf>
    <xf numFmtId="0" fontId="8" fillId="0" borderId="4" xfId="0" applyFont="1" applyBorder="1" applyAlignment="1" applyProtection="1">
      <alignment horizontal="center"/>
    </xf>
    <xf numFmtId="0" fontId="8" fillId="0" borderId="219" xfId="1" applyFont="1" applyBorder="1" applyAlignment="1" applyProtection="1">
      <alignment horizontal="centerContinuous"/>
    </xf>
    <xf numFmtId="0" fontId="4" fillId="0" borderId="4" xfId="0" applyFont="1" applyFill="1" applyBorder="1" applyProtection="1"/>
    <xf numFmtId="0" fontId="8" fillId="0" borderId="30" xfId="0" applyFont="1" applyFill="1" applyBorder="1" applyProtection="1"/>
    <xf numFmtId="0" fontId="8" fillId="0" borderId="0" xfId="0" applyFont="1" applyAlignment="1">
      <alignment horizontal="left"/>
    </xf>
    <xf numFmtId="0" fontId="8" fillId="0" borderId="41" xfId="0" applyFont="1" applyBorder="1" applyAlignment="1" applyProtection="1">
      <alignment horizontal="center"/>
    </xf>
    <xf numFmtId="0" fontId="8" fillId="0" borderId="5" xfId="1" applyBorder="1" applyAlignment="1"/>
    <xf numFmtId="0" fontId="8" fillId="0" borderId="0" xfId="1" applyAlignment="1"/>
    <xf numFmtId="0" fontId="8" fillId="0" borderId="0" xfId="1" applyFont="1" applyAlignment="1" applyProtection="1">
      <alignment horizontal="center"/>
    </xf>
    <xf numFmtId="0" fontId="8" fillId="0" borderId="0" xfId="1" applyAlignment="1">
      <alignment vertical="top"/>
    </xf>
    <xf numFmtId="0" fontId="8" fillId="0" borderId="5" xfId="1" applyBorder="1" applyAlignment="1">
      <alignment vertical="top"/>
    </xf>
    <xf numFmtId="0" fontId="8" fillId="0" borderId="8" xfId="1" applyFont="1" applyFill="1" applyBorder="1" applyProtection="1"/>
    <xf numFmtId="0" fontId="8" fillId="0" borderId="4" xfId="1" applyFont="1" applyFill="1" applyBorder="1" applyProtection="1"/>
    <xf numFmtId="0" fontId="8" fillId="0" borderId="0" xfId="1" applyFont="1" applyFill="1" applyProtection="1"/>
    <xf numFmtId="0" fontId="8" fillId="0" borderId="9" xfId="1" applyFont="1" applyFill="1" applyBorder="1" applyProtection="1"/>
    <xf numFmtId="0" fontId="8" fillId="0" borderId="10" xfId="1" applyFont="1" applyFill="1" applyBorder="1" applyProtection="1"/>
    <xf numFmtId="0" fontId="0" fillId="0" borderId="0" xfId="0" applyFill="1" applyProtection="1"/>
    <xf numFmtId="0" fontId="8" fillId="0" borderId="5" xfId="1" applyBorder="1" applyAlignment="1"/>
    <xf numFmtId="0" fontId="8" fillId="0" borderId="5" xfId="1" applyFont="1" applyFill="1" applyBorder="1" applyProtection="1"/>
    <xf numFmtId="0" fontId="8" fillId="0" borderId="11" xfId="1" applyFont="1" applyFill="1" applyBorder="1" applyProtection="1"/>
    <xf numFmtId="0" fontId="51" fillId="0" borderId="0" xfId="1" applyFont="1" applyFill="1" applyAlignment="1" applyProtection="1"/>
    <xf numFmtId="0" fontId="51" fillId="0" borderId="5" xfId="1" applyFont="1" applyFill="1" applyBorder="1" applyAlignment="1" applyProtection="1"/>
    <xf numFmtId="39" fontId="8" fillId="0" borderId="5" xfId="1" applyNumberFormat="1" applyFont="1" applyBorder="1" applyAlignment="1" applyProtection="1">
      <alignment horizontal="centerContinuous"/>
    </xf>
    <xf numFmtId="0" fontId="4" fillId="0" borderId="0" xfId="1" applyFont="1" applyFill="1" applyAlignment="1" applyProtection="1">
      <alignment horizontal="centerContinuous"/>
    </xf>
    <xf numFmtId="0" fontId="4" fillId="0" borderId="0" xfId="1" applyFont="1" applyBorder="1" applyAlignment="1" applyProtection="1">
      <alignment vertical="top"/>
    </xf>
    <xf numFmtId="0" fontId="4" fillId="0" borderId="5" xfId="1" applyFont="1" applyBorder="1" applyAlignment="1" applyProtection="1">
      <alignment vertical="top"/>
    </xf>
    <xf numFmtId="0" fontId="8" fillId="0" borderId="0" xfId="1" applyFont="1" applyAlignment="1" applyProtection="1"/>
    <xf numFmtId="0" fontId="8" fillId="0" borderId="5" xfId="1" applyFont="1" applyBorder="1" applyAlignment="1" applyProtection="1"/>
    <xf numFmtId="49" fontId="8" fillId="0" borderId="15" xfId="1" applyNumberFormat="1" applyFont="1" applyFill="1" applyBorder="1" applyAlignment="1" applyProtection="1">
      <alignment horizontal="center"/>
    </xf>
    <xf numFmtId="0" fontId="56" fillId="0" borderId="21" xfId="1" applyFont="1" applyBorder="1" applyAlignment="1">
      <alignment horizontal="center" wrapText="1"/>
    </xf>
    <xf numFmtId="0" fontId="4" fillId="0" borderId="4" xfId="1" applyFont="1" applyBorder="1" applyAlignment="1" applyProtection="1"/>
    <xf numFmtId="0" fontId="8" fillId="0" borderId="4" xfId="1" applyBorder="1" applyAlignment="1"/>
    <xf numFmtId="0" fontId="8" fillId="0" borderId="9" xfId="1" applyBorder="1" applyAlignment="1"/>
    <xf numFmtId="0" fontId="4" fillId="0" borderId="0" xfId="1" applyFont="1" applyBorder="1" applyAlignment="1" applyProtection="1"/>
    <xf numFmtId="0" fontId="8" fillId="0" borderId="162" xfId="1" applyFont="1" applyBorder="1" applyAlignment="1" applyProtection="1">
      <alignment horizontal="center"/>
    </xf>
    <xf numFmtId="37" fontId="8" fillId="0" borderId="0" xfId="0" applyNumberFormat="1" applyFont="1"/>
    <xf numFmtId="5" fontId="8" fillId="0" borderId="0" xfId="0" applyNumberFormat="1" applyFont="1"/>
    <xf numFmtId="0" fontId="8" fillId="0" borderId="0" xfId="0" applyFont="1" applyAlignment="1" applyProtection="1">
      <alignment horizontal="left"/>
    </xf>
    <xf numFmtId="0" fontId="8" fillId="0" borderId="0" xfId="1" applyFont="1" applyAlignment="1" applyProtection="1">
      <alignment horizontal="center"/>
    </xf>
    <xf numFmtId="0" fontId="9" fillId="0" borderId="0" xfId="0" applyFont="1" applyAlignment="1" applyProtection="1">
      <alignment horizontal="center"/>
    </xf>
    <xf numFmtId="0" fontId="4" fillId="0" borderId="0" xfId="1" applyFont="1" applyFill="1" applyBorder="1" applyAlignment="1">
      <alignment horizontal="left"/>
    </xf>
    <xf numFmtId="37" fontId="8" fillId="0" borderId="0" xfId="0" applyNumberFormat="1" applyFont="1" applyFill="1" applyProtection="1"/>
    <xf numFmtId="0" fontId="9" fillId="0" borderId="0" xfId="0" applyFont="1" applyFill="1" applyProtection="1"/>
    <xf numFmtId="0" fontId="4" fillId="0" borderId="0" xfId="1" applyFont="1" applyFill="1" applyBorder="1" applyAlignment="1" applyProtection="1">
      <alignment horizontal="left"/>
    </xf>
    <xf numFmtId="37" fontId="8" fillId="0" borderId="0" xfId="0" applyNumberFormat="1" applyFont="1" applyFill="1"/>
    <xf numFmtId="165" fontId="8" fillId="0" borderId="15" xfId="1" applyNumberFormat="1" applyFont="1" applyFill="1" applyBorder="1" applyAlignment="1" applyProtection="1">
      <alignment horizontal="center"/>
    </xf>
    <xf numFmtId="165" fontId="8" fillId="0" borderId="4" xfId="1" applyNumberFormat="1" applyFont="1" applyFill="1" applyBorder="1" applyAlignment="1" applyProtection="1">
      <alignment horizontal="center"/>
    </xf>
    <xf numFmtId="0" fontId="8" fillId="0" borderId="25" xfId="1" applyFont="1" applyFill="1" applyBorder="1" applyProtection="1"/>
    <xf numFmtId="0" fontId="8" fillId="0" borderId="0" xfId="1" applyFont="1" applyFill="1" applyAlignment="1" applyProtection="1">
      <alignment horizontal="center"/>
    </xf>
    <xf numFmtId="0" fontId="8" fillId="0" borderId="4" xfId="1" applyFont="1" applyFill="1" applyBorder="1" applyAlignment="1" applyProtection="1">
      <alignment horizontal="left"/>
    </xf>
    <xf numFmtId="0" fontId="8" fillId="0" borderId="30" xfId="1" applyFont="1" applyFill="1" applyBorder="1" applyProtection="1"/>
    <xf numFmtId="0" fontId="8" fillId="0" borderId="4" xfId="1" applyFont="1" applyFill="1" applyBorder="1" applyAlignment="1" applyProtection="1">
      <alignment horizontal="center"/>
    </xf>
    <xf numFmtId="165" fontId="8" fillId="0" borderId="6" xfId="1" applyNumberFormat="1" applyFont="1" applyFill="1" applyBorder="1" applyAlignment="1" applyProtection="1">
      <alignment horizontal="center"/>
    </xf>
    <xf numFmtId="0" fontId="8" fillId="0" borderId="0" xfId="1" applyFont="1" applyFill="1" applyAlignment="1" applyProtection="1">
      <alignment horizontal="centerContinuous"/>
    </xf>
    <xf numFmtId="165" fontId="49" fillId="0" borderId="4" xfId="1" applyNumberFormat="1" applyFont="1" applyFill="1" applyBorder="1" applyAlignment="1" applyProtection="1">
      <alignment horizontal="center"/>
    </xf>
    <xf numFmtId="165" fontId="8" fillId="0" borderId="0" xfId="1" applyNumberFormat="1" applyFont="1" applyFill="1" applyAlignment="1" applyProtection="1">
      <alignment horizontal="center"/>
    </xf>
    <xf numFmtId="0" fontId="11" fillId="0" borderId="5" xfId="1" applyFont="1" applyFill="1" applyBorder="1" applyProtection="1"/>
    <xf numFmtId="0" fontId="8" fillId="0" borderId="5" xfId="1" applyFont="1" applyFill="1" applyBorder="1" applyAlignment="1" applyProtection="1">
      <alignment horizontal="center"/>
    </xf>
    <xf numFmtId="0" fontId="8" fillId="0" borderId="9" xfId="1" applyFont="1" applyFill="1" applyBorder="1" applyAlignment="1" applyProtection="1">
      <alignment horizontal="centerContinuous"/>
    </xf>
    <xf numFmtId="0" fontId="8" fillId="0" borderId="4" xfId="1" applyFont="1" applyFill="1" applyBorder="1" applyAlignment="1" applyProtection="1">
      <alignment horizontal="centerContinuous"/>
    </xf>
    <xf numFmtId="17" fontId="8" fillId="0" borderId="0" xfId="1" applyNumberFormat="1" applyFont="1" applyAlignment="1" applyProtection="1">
      <alignment horizontal="center"/>
    </xf>
    <xf numFmtId="5" fontId="8" fillId="0" borderId="132" xfId="1" applyNumberFormat="1" applyFont="1" applyFill="1" applyBorder="1" applyProtection="1"/>
    <xf numFmtId="0" fontId="4" fillId="0" borderId="21" xfId="1" applyFont="1" applyFill="1" applyBorder="1" applyAlignment="1">
      <alignment horizontal="center" wrapText="1"/>
    </xf>
    <xf numFmtId="0" fontId="4" fillId="0" borderId="38" xfId="1" applyFont="1" applyFill="1" applyBorder="1"/>
    <xf numFmtId="5" fontId="4" fillId="0" borderId="38" xfId="1" applyNumberFormat="1" applyFont="1" applyFill="1" applyBorder="1" applyProtection="1"/>
    <xf numFmtId="5" fontId="4" fillId="0" borderId="37" xfId="1" applyNumberFormat="1" applyFont="1" applyFill="1" applyBorder="1" applyProtection="1"/>
    <xf numFmtId="0" fontId="4" fillId="0" borderId="225" xfId="1" applyFont="1" applyFill="1" applyBorder="1"/>
    <xf numFmtId="37" fontId="4" fillId="0" borderId="207" xfId="1" applyNumberFormat="1" applyFont="1" applyFill="1" applyBorder="1" applyProtection="1"/>
    <xf numFmtId="0" fontId="4" fillId="0" borderId="20" xfId="1" applyFont="1" applyFill="1" applyBorder="1" applyProtection="1"/>
    <xf numFmtId="37" fontId="4" fillId="0" borderId="10" xfId="1" applyNumberFormat="1" applyFont="1" applyFill="1" applyBorder="1" applyAlignment="1" applyProtection="1"/>
    <xf numFmtId="0" fontId="4" fillId="0" borderId="22" xfId="1" applyFont="1" applyFill="1" applyBorder="1" applyProtection="1"/>
    <xf numFmtId="49" fontId="4" fillId="0" borderId="20" xfId="1" applyNumberFormat="1" applyFont="1" applyFill="1" applyBorder="1" applyAlignment="1" applyProtection="1">
      <alignment horizontal="center"/>
    </xf>
    <xf numFmtId="0" fontId="4" fillId="0" borderId="21" xfId="1" applyFont="1" applyFill="1" applyBorder="1" applyProtection="1"/>
    <xf numFmtId="37" fontId="4" fillId="0" borderId="9" xfId="1" applyNumberFormat="1" applyFont="1" applyFill="1" applyBorder="1" applyAlignment="1" applyProtection="1"/>
    <xf numFmtId="0" fontId="48" fillId="0" borderId="10" xfId="1" applyFont="1" applyFill="1" applyBorder="1" applyAlignment="1" applyProtection="1">
      <alignment horizontal="left"/>
    </xf>
    <xf numFmtId="0" fontId="24" fillId="0" borderId="0" xfId="1" applyFont="1" applyFill="1" applyAlignment="1" applyProtection="1">
      <alignment horizontal="left"/>
    </xf>
    <xf numFmtId="0" fontId="24" fillId="0" borderId="0" xfId="1" applyFont="1" applyFill="1" applyAlignment="1" applyProtection="1">
      <alignment horizontal="centerContinuous"/>
    </xf>
    <xf numFmtId="0" fontId="24" fillId="0" borderId="10" xfId="1" applyFont="1" applyFill="1" applyBorder="1" applyAlignment="1" applyProtection="1">
      <alignment horizontal="left"/>
    </xf>
    <xf numFmtId="0" fontId="24" fillId="0" borderId="10" xfId="1" applyFont="1" applyFill="1" applyBorder="1" applyAlignment="1" applyProtection="1">
      <alignment horizontal="centerContinuous"/>
    </xf>
    <xf numFmtId="0" fontId="4" fillId="0" borderId="0" xfId="1" applyFont="1" applyFill="1" applyProtection="1"/>
    <xf numFmtId="37" fontId="4" fillId="0" borderId="10" xfId="1" applyNumberFormat="1" applyFont="1" applyFill="1" applyBorder="1" applyProtection="1"/>
    <xf numFmtId="0" fontId="9" fillId="0" borderId="0" xfId="1" applyFont="1" applyFill="1" applyProtection="1"/>
    <xf numFmtId="0" fontId="9" fillId="0" borderId="0" xfId="1" applyFont="1" applyFill="1" applyAlignment="1" applyProtection="1">
      <alignment horizontal="right"/>
    </xf>
    <xf numFmtId="0" fontId="8" fillId="0" borderId="20" xfId="1" applyFont="1" applyFill="1" applyBorder="1" applyAlignment="1">
      <alignment vertical="top"/>
    </xf>
    <xf numFmtId="0" fontId="8" fillId="0" borderId="17" xfId="1" applyFont="1" applyFill="1" applyBorder="1" applyAlignment="1">
      <alignment wrapText="1"/>
    </xf>
    <xf numFmtId="37" fontId="5" fillId="0" borderId="17" xfId="1" applyNumberFormat="1" applyFont="1" applyFill="1" applyBorder="1" applyProtection="1">
      <protection locked="0"/>
    </xf>
    <xf numFmtId="0" fontId="5" fillId="0" borderId="17" xfId="1" applyFont="1" applyFill="1" applyBorder="1" applyProtection="1">
      <protection locked="0"/>
    </xf>
    <xf numFmtId="0" fontId="5" fillId="0" borderId="22" xfId="1" applyFont="1" applyFill="1" applyBorder="1" applyProtection="1">
      <protection locked="0"/>
    </xf>
    <xf numFmtId="0" fontId="8" fillId="0" borderId="46" xfId="1" applyFont="1" applyFill="1" applyBorder="1"/>
    <xf numFmtId="0" fontId="8" fillId="0" borderId="0" xfId="1" applyFont="1" applyFill="1" applyAlignment="1">
      <alignment horizontal="centerContinuous"/>
    </xf>
    <xf numFmtId="0" fontId="8" fillId="0" borderId="0" xfId="1" applyFont="1" applyFill="1" applyBorder="1" applyProtection="1"/>
    <xf numFmtId="0" fontId="8" fillId="0" borderId="4" xfId="1" applyFont="1" applyFill="1" applyBorder="1"/>
    <xf numFmtId="0" fontId="8" fillId="0" borderId="9" xfId="1" applyFont="1" applyFill="1" applyBorder="1"/>
    <xf numFmtId="0" fontId="8" fillId="0" borderId="0" xfId="1" applyFont="1" applyFill="1" applyAlignment="1">
      <alignment horizontal="left"/>
    </xf>
    <xf numFmtId="0" fontId="8" fillId="0" borderId="5" xfId="1" applyFont="1" applyFill="1" applyBorder="1"/>
    <xf numFmtId="0" fontId="8" fillId="0" borderId="32" xfId="1" applyFont="1" applyFill="1" applyBorder="1" applyAlignment="1">
      <alignment horizontal="center"/>
    </xf>
    <xf numFmtId="0" fontId="8" fillId="0" borderId="19" xfId="1" applyFont="1" applyFill="1" applyBorder="1" applyAlignment="1">
      <alignment horizontal="center"/>
    </xf>
    <xf numFmtId="0" fontId="8" fillId="0" borderId="21" xfId="1" applyFont="1" applyFill="1" applyBorder="1" applyAlignment="1">
      <alignment horizontal="centerContinuous"/>
    </xf>
    <xf numFmtId="0" fontId="8" fillId="0" borderId="19" xfId="1" applyFont="1" applyFill="1" applyBorder="1"/>
    <xf numFmtId="0" fontId="8" fillId="0" borderId="0" xfId="1" applyFont="1" applyFill="1" applyAlignment="1"/>
    <xf numFmtId="0" fontId="11" fillId="0" borderId="0" xfId="1" applyFont="1" applyBorder="1"/>
    <xf numFmtId="0" fontId="8" fillId="0" borderId="0" xfId="1" applyFont="1" applyBorder="1" applyAlignment="1">
      <alignment horizontal="left"/>
    </xf>
    <xf numFmtId="0" fontId="8" fillId="0" borderId="5" xfId="0" applyFont="1" applyFill="1" applyBorder="1" applyProtection="1"/>
    <xf numFmtId="0" fontId="8" fillId="0" borderId="0" xfId="0" applyFont="1" applyFill="1" applyBorder="1" applyAlignment="1" applyProtection="1">
      <alignment horizontal="centerContinuous"/>
    </xf>
    <xf numFmtId="37" fontId="8" fillId="0" borderId="11" xfId="1" applyNumberFormat="1" applyFont="1" applyFill="1" applyBorder="1" applyProtection="1"/>
    <xf numFmtId="0" fontId="8" fillId="0" borderId="0" xfId="1" applyFill="1" applyProtection="1"/>
    <xf numFmtId="0" fontId="8" fillId="0" borderId="5" xfId="1" applyFill="1" applyBorder="1" applyProtection="1"/>
    <xf numFmtId="0" fontId="8" fillId="0" borderId="4" xfId="1" applyFill="1" applyBorder="1" applyProtection="1"/>
    <xf numFmtId="0" fontId="8" fillId="0" borderId="70" xfId="1" applyFont="1" applyFill="1" applyBorder="1" applyAlignment="1" applyProtection="1">
      <alignment horizontal="center"/>
    </xf>
    <xf numFmtId="37" fontId="47" fillId="0" borderId="11" xfId="1" applyNumberFormat="1" applyFont="1" applyFill="1" applyBorder="1" applyProtection="1">
      <protection locked="0"/>
    </xf>
    <xf numFmtId="0" fontId="19" fillId="0" borderId="0" xfId="0" applyFont="1" applyFill="1" applyBorder="1" applyProtection="1"/>
    <xf numFmtId="0" fontId="8" fillId="0" borderId="0" xfId="0" applyFont="1" applyFill="1" applyAlignment="1" applyProtection="1">
      <alignment horizontal="left"/>
    </xf>
    <xf numFmtId="0" fontId="11" fillId="0" borderId="88" xfId="0" applyFont="1" applyFill="1" applyBorder="1" applyAlignment="1" applyProtection="1">
      <alignment horizontal="left"/>
    </xf>
    <xf numFmtId="49" fontId="8" fillId="0" borderId="25" xfId="1" applyNumberFormat="1" applyFont="1" applyFill="1" applyBorder="1" applyAlignment="1" applyProtection="1">
      <alignment horizontal="center"/>
    </xf>
    <xf numFmtId="0" fontId="8" fillId="0" borderId="4" xfId="1" applyFont="1" applyBorder="1" applyAlignment="1" applyProtection="1">
      <alignment horizontal="center"/>
    </xf>
    <xf numFmtId="0" fontId="8" fillId="0" borderId="5" xfId="1" applyFont="1" applyBorder="1" applyAlignment="1" applyProtection="1">
      <alignment horizontal="center"/>
    </xf>
    <xf numFmtId="0" fontId="9" fillId="0" borderId="0" xfId="0" applyFont="1" applyAlignment="1" applyProtection="1">
      <alignment horizontal="center"/>
    </xf>
    <xf numFmtId="165" fontId="8" fillId="0" borderId="15" xfId="1" quotePrefix="1" applyNumberFormat="1" applyFont="1" applyBorder="1" applyAlignment="1" applyProtection="1">
      <alignment horizontal="center"/>
    </xf>
    <xf numFmtId="0" fontId="8" fillId="0" borderId="15" xfId="1" applyFont="1" applyBorder="1" applyProtection="1">
      <protection locked="0"/>
    </xf>
    <xf numFmtId="37" fontId="8" fillId="0" borderId="19" xfId="1" applyNumberFormat="1" applyFont="1" applyBorder="1" applyProtection="1">
      <protection locked="0"/>
    </xf>
    <xf numFmtId="0" fontId="8" fillId="0" borderId="8" xfId="1" applyFont="1" applyBorder="1" applyAlignment="1" applyProtection="1">
      <alignment horizontal="left"/>
    </xf>
    <xf numFmtId="178" fontId="5" fillId="0" borderId="0" xfId="0" applyNumberFormat="1" applyFont="1" applyAlignment="1" applyProtection="1">
      <alignment horizontal="left"/>
      <protection locked="0"/>
    </xf>
    <xf numFmtId="0" fontId="4" fillId="18" borderId="8" xfId="0" applyFont="1" applyFill="1" applyBorder="1" applyProtection="1"/>
    <xf numFmtId="0" fontId="4" fillId="18" borderId="12" xfId="0" applyFont="1" applyFill="1" applyBorder="1" applyProtection="1"/>
    <xf numFmtId="0" fontId="4" fillId="18" borderId="13" xfId="0" applyFont="1" applyFill="1" applyBorder="1" applyProtection="1"/>
    <xf numFmtId="0" fontId="4" fillId="18" borderId="3" xfId="0" applyFont="1" applyFill="1" applyBorder="1" applyProtection="1"/>
    <xf numFmtId="0" fontId="4" fillId="18" borderId="40" xfId="0" applyFont="1" applyFill="1" applyBorder="1" applyProtection="1"/>
    <xf numFmtId="0" fontId="4" fillId="18" borderId="24" xfId="0" applyFont="1" applyFill="1" applyBorder="1" applyProtection="1"/>
    <xf numFmtId="0" fontId="8" fillId="18" borderId="3" xfId="0" applyFont="1" applyFill="1" applyBorder="1" applyProtection="1"/>
    <xf numFmtId="0" fontId="8" fillId="18" borderId="0" xfId="0" applyFont="1" applyFill="1"/>
    <xf numFmtId="0" fontId="4" fillId="18" borderId="4" xfId="0" applyFont="1" applyFill="1" applyBorder="1" applyProtection="1"/>
    <xf numFmtId="0" fontId="8" fillId="18" borderId="25" xfId="0" applyFont="1" applyFill="1" applyBorder="1" applyProtection="1"/>
    <xf numFmtId="0" fontId="4" fillId="18" borderId="15" xfId="0" applyFont="1" applyFill="1" applyBorder="1" applyProtection="1">
      <protection locked="0"/>
    </xf>
    <xf numFmtId="0" fontId="4" fillId="18" borderId="25" xfId="0" applyFont="1" applyFill="1" applyBorder="1" applyProtection="1"/>
    <xf numFmtId="0" fontId="4" fillId="18" borderId="5" xfId="0" applyFont="1" applyFill="1" applyBorder="1" applyProtection="1">
      <protection locked="0"/>
    </xf>
    <xf numFmtId="0" fontId="8" fillId="18" borderId="18" xfId="0" applyFont="1" applyFill="1" applyBorder="1" applyProtection="1"/>
    <xf numFmtId="0" fontId="4" fillId="18" borderId="19" xfId="0" applyFont="1" applyFill="1" applyBorder="1" applyProtection="1"/>
    <xf numFmtId="0" fontId="4" fillId="18" borderId="15" xfId="0" applyFont="1" applyFill="1" applyBorder="1" applyProtection="1"/>
    <xf numFmtId="0" fontId="4" fillId="18" borderId="16" xfId="0" applyFont="1" applyFill="1" applyBorder="1" applyAlignment="1" applyProtection="1">
      <alignment horizontal="right"/>
    </xf>
    <xf numFmtId="0" fontId="4" fillId="18" borderId="9" xfId="0" applyFont="1" applyFill="1" applyBorder="1" applyProtection="1"/>
    <xf numFmtId="0" fontId="4" fillId="18" borderId="10" xfId="0" applyFont="1" applyFill="1" applyBorder="1" applyProtection="1">
      <protection locked="0"/>
    </xf>
    <xf numFmtId="0" fontId="4" fillId="18" borderId="17" xfId="0" applyFont="1" applyFill="1" applyBorder="1" applyProtection="1">
      <protection locked="0"/>
    </xf>
    <xf numFmtId="164" fontId="8" fillId="18" borderId="26" xfId="0" applyNumberFormat="1" applyFont="1" applyFill="1" applyBorder="1" applyAlignment="1" applyProtection="1">
      <alignment horizontal="center"/>
    </xf>
    <xf numFmtId="0" fontId="4" fillId="18" borderId="11" xfId="0" applyFont="1" applyFill="1" applyBorder="1" applyProtection="1"/>
    <xf numFmtId="0" fontId="4" fillId="18" borderId="21" xfId="0" applyFont="1" applyFill="1" applyBorder="1" applyProtection="1"/>
    <xf numFmtId="164" fontId="8" fillId="18" borderId="21" xfId="0" applyNumberFormat="1" applyFont="1" applyFill="1" applyBorder="1" applyAlignment="1" applyProtection="1">
      <alignment horizontal="center"/>
    </xf>
    <xf numFmtId="0" fontId="8" fillId="18" borderId="22" xfId="0" applyFont="1" applyFill="1" applyBorder="1" applyProtection="1"/>
    <xf numFmtId="0" fontId="4" fillId="18" borderId="9" xfId="0" applyFont="1" applyFill="1" applyBorder="1" applyAlignment="1" applyProtection="1">
      <alignment horizontal="centerContinuous"/>
    </xf>
    <xf numFmtId="0" fontId="4" fillId="18" borderId="10" xfId="0" applyFont="1" applyFill="1" applyBorder="1" applyAlignment="1" applyProtection="1">
      <alignment horizontal="centerContinuous"/>
    </xf>
    <xf numFmtId="0" fontId="4" fillId="18" borderId="11" xfId="0" applyFont="1" applyFill="1" applyBorder="1" applyAlignment="1" applyProtection="1">
      <alignment horizontal="centerContinuous"/>
    </xf>
    <xf numFmtId="0" fontId="8" fillId="18" borderId="11" xfId="0" applyFont="1" applyFill="1" applyBorder="1" applyAlignment="1" applyProtection="1">
      <alignment horizontal="centerContinuous"/>
    </xf>
    <xf numFmtId="0" fontId="16" fillId="18" borderId="4" xfId="0" applyFont="1" applyFill="1" applyBorder="1" applyProtection="1"/>
    <xf numFmtId="0" fontId="16" fillId="18" borderId="0" xfId="0" applyFont="1" applyFill="1" applyAlignment="1" applyProtection="1">
      <alignment horizontal="left"/>
    </xf>
    <xf numFmtId="0" fontId="16" fillId="18" borderId="0" xfId="0" applyFont="1" applyFill="1" applyAlignment="1" applyProtection="1"/>
    <xf numFmtId="0" fontId="16" fillId="18" borderId="0" xfId="0" applyFont="1" applyFill="1" applyAlignment="1" applyProtection="1">
      <alignment horizontal="centerContinuous"/>
    </xf>
    <xf numFmtId="0" fontId="16" fillId="18" borderId="5" xfId="0" applyFont="1" applyFill="1" applyBorder="1" applyProtection="1"/>
    <xf numFmtId="0" fontId="4" fillId="18" borderId="4" xfId="0" applyFont="1" applyFill="1" applyBorder="1" applyAlignment="1" applyProtection="1">
      <alignment horizontal="centerContinuous"/>
    </xf>
    <xf numFmtId="0" fontId="4" fillId="18" borderId="0" xfId="0" applyFont="1" applyFill="1" applyAlignment="1" applyProtection="1">
      <alignment horizontal="centerContinuous"/>
    </xf>
    <xf numFmtId="0" fontId="4" fillId="18" borderId="0" xfId="0" applyFont="1" applyFill="1" applyProtection="1"/>
    <xf numFmtId="0" fontId="8" fillId="18" borderId="5" xfId="0" applyFont="1" applyFill="1" applyBorder="1" applyProtection="1"/>
    <xf numFmtId="0" fontId="16" fillId="18" borderId="9" xfId="0" applyFont="1" applyFill="1" applyBorder="1" applyProtection="1"/>
    <xf numFmtId="0" fontId="16" fillId="18" borderId="10" xfId="0" applyFont="1" applyFill="1" applyBorder="1" applyAlignment="1" applyProtection="1">
      <alignment horizontal="left"/>
    </xf>
    <xf numFmtId="39" fontId="16" fillId="18" borderId="10" xfId="0" applyNumberFormat="1" applyFont="1" applyFill="1" applyBorder="1" applyAlignment="1" applyProtection="1">
      <alignment horizontal="centerContinuous"/>
    </xf>
    <xf numFmtId="0" fontId="16" fillId="18" borderId="11" xfId="0" applyFont="1" applyFill="1" applyBorder="1" applyProtection="1"/>
    <xf numFmtId="39" fontId="4" fillId="18" borderId="10" xfId="0" applyNumberFormat="1" applyFont="1" applyFill="1" applyBorder="1" applyAlignment="1" applyProtection="1">
      <alignment horizontal="centerContinuous"/>
    </xf>
    <xf numFmtId="0" fontId="4" fillId="18" borderId="10" xfId="0" applyFont="1" applyFill="1" applyBorder="1" applyProtection="1"/>
    <xf numFmtId="0" fontId="4" fillId="18" borderId="19" xfId="0" applyFont="1" applyFill="1" applyBorder="1" applyAlignment="1" applyProtection="1">
      <alignment horizontal="centerContinuous"/>
    </xf>
    <xf numFmtId="0" fontId="4" fillId="18" borderId="15" xfId="0" applyFont="1" applyFill="1" applyBorder="1" applyAlignment="1" applyProtection="1">
      <alignment horizontal="centerContinuous"/>
    </xf>
    <xf numFmtId="0" fontId="4" fillId="18" borderId="11" xfId="0" applyFont="1" applyFill="1" applyBorder="1" applyAlignment="1" applyProtection="1">
      <alignment horizontal="center"/>
    </xf>
    <xf numFmtId="0" fontId="4" fillId="18" borderId="26" xfId="0" applyFont="1" applyFill="1" applyBorder="1" applyAlignment="1" applyProtection="1">
      <alignment horizontal="centerContinuous"/>
    </xf>
    <xf numFmtId="0" fontId="19" fillId="18" borderId="25" xfId="0" applyFont="1" applyFill="1" applyBorder="1" applyProtection="1"/>
    <xf numFmtId="0" fontId="4" fillId="18" borderId="34" xfId="0" applyFont="1" applyFill="1" applyBorder="1" applyProtection="1"/>
    <xf numFmtId="0" fontId="4" fillId="18" borderId="18" xfId="0" applyFont="1" applyFill="1" applyBorder="1" applyProtection="1"/>
    <xf numFmtId="0" fontId="4" fillId="18" borderId="5" xfId="0" applyFont="1" applyFill="1" applyBorder="1" applyProtection="1"/>
    <xf numFmtId="0" fontId="4" fillId="18" borderId="25" xfId="0" applyFont="1" applyFill="1" applyBorder="1" applyAlignment="1" applyProtection="1">
      <alignment horizontal="center"/>
    </xf>
    <xf numFmtId="0" fontId="4" fillId="18" borderId="16" xfId="0" applyFont="1" applyFill="1" applyBorder="1" applyAlignment="1" applyProtection="1">
      <alignment horizontal="center"/>
    </xf>
    <xf numFmtId="0" fontId="4" fillId="18" borderId="18" xfId="0" applyFont="1" applyFill="1" applyBorder="1" applyAlignment="1" applyProtection="1">
      <alignment horizontal="center"/>
    </xf>
    <xf numFmtId="37" fontId="4" fillId="18" borderId="15" xfId="0" applyNumberFormat="1" applyFont="1" applyFill="1" applyBorder="1" applyAlignment="1" applyProtection="1">
      <alignment horizontal="centerContinuous"/>
    </xf>
    <xf numFmtId="0" fontId="4" fillId="18" borderId="4" xfId="0" applyFont="1" applyFill="1" applyBorder="1" applyAlignment="1" applyProtection="1">
      <alignment horizontal="center"/>
    </xf>
    <xf numFmtId="0" fontId="4" fillId="18" borderId="5" xfId="0" applyFont="1" applyFill="1" applyBorder="1" applyAlignment="1" applyProtection="1">
      <alignment horizontal="center"/>
    </xf>
    <xf numFmtId="0" fontId="4" fillId="18" borderId="16" xfId="0" applyFont="1" applyFill="1" applyBorder="1" applyProtection="1"/>
    <xf numFmtId="0" fontId="4" fillId="18" borderId="21" xfId="0" applyFont="1" applyFill="1" applyBorder="1" applyAlignment="1" applyProtection="1">
      <alignment horizontal="centerContinuous"/>
    </xf>
    <xf numFmtId="37" fontId="4" fillId="18" borderId="17" xfId="0" applyNumberFormat="1" applyFont="1" applyFill="1" applyBorder="1" applyAlignment="1" applyProtection="1">
      <alignment horizontal="centerContinuous"/>
    </xf>
    <xf numFmtId="0" fontId="4" fillId="18" borderId="26" xfId="0" applyFont="1" applyFill="1" applyBorder="1" applyAlignment="1" applyProtection="1">
      <alignment horizontal="center"/>
    </xf>
    <xf numFmtId="0" fontId="4" fillId="18" borderId="22" xfId="0" applyFont="1" applyFill="1" applyBorder="1" applyProtection="1"/>
    <xf numFmtId="0" fontId="4" fillId="18" borderId="19" xfId="0" applyFont="1" applyFill="1" applyBorder="1" applyAlignment="1" applyProtection="1"/>
    <xf numFmtId="0" fontId="4" fillId="19" borderId="4" xfId="0" applyFont="1" applyFill="1" applyBorder="1" applyProtection="1"/>
    <xf numFmtId="37" fontId="4" fillId="18" borderId="15" xfId="0" applyNumberFormat="1" applyFont="1" applyFill="1" applyBorder="1" applyAlignment="1" applyProtection="1"/>
    <xf numFmtId="0" fontId="4" fillId="18" borderId="21" xfId="0" applyFont="1" applyFill="1" applyBorder="1" applyAlignment="1" applyProtection="1"/>
    <xf numFmtId="5" fontId="4" fillId="18" borderId="17" xfId="0" applyNumberFormat="1" applyFont="1" applyFill="1" applyBorder="1" applyAlignment="1" applyProtection="1">
      <alignment horizontal="centerContinuous"/>
      <protection locked="0"/>
    </xf>
    <xf numFmtId="5" fontId="4" fillId="18" borderId="11" xfId="0" applyNumberFormat="1" applyFont="1" applyFill="1" applyBorder="1" applyProtection="1">
      <protection locked="0"/>
    </xf>
    <xf numFmtId="5" fontId="4" fillId="19" borderId="4" xfId="0" applyNumberFormat="1" applyFont="1" applyFill="1" applyBorder="1" applyProtection="1"/>
    <xf numFmtId="37" fontId="4" fillId="18" borderId="17" xfId="0" applyNumberFormat="1" applyFont="1" applyFill="1" applyBorder="1" applyAlignment="1" applyProtection="1">
      <protection locked="0"/>
    </xf>
    <xf numFmtId="5" fontId="4" fillId="18" borderId="17" xfId="0" applyNumberFormat="1" applyFont="1" applyFill="1" applyBorder="1" applyAlignment="1" applyProtection="1">
      <alignment horizontal="right"/>
    </xf>
    <xf numFmtId="0" fontId="4" fillId="18" borderId="20" xfId="0" applyFont="1" applyFill="1" applyBorder="1" applyProtection="1"/>
    <xf numFmtId="5" fontId="4" fillId="18" borderId="17" xfId="0" applyNumberFormat="1" applyFont="1" applyFill="1" applyBorder="1" applyAlignment="1" applyProtection="1">
      <protection locked="0"/>
    </xf>
    <xf numFmtId="5" fontId="4" fillId="18" borderId="11" xfId="0" applyNumberFormat="1" applyFont="1" applyFill="1" applyBorder="1" applyAlignment="1" applyProtection="1">
      <protection locked="0"/>
    </xf>
    <xf numFmtId="37" fontId="4" fillId="18" borderId="17" xfId="0" applyNumberFormat="1" applyFont="1" applyFill="1" applyBorder="1" applyAlignment="1" applyProtection="1">
      <alignment horizontal="right"/>
    </xf>
    <xf numFmtId="0" fontId="4" fillId="18" borderId="10" xfId="0" applyFont="1" applyFill="1" applyBorder="1" applyAlignment="1" applyProtection="1"/>
    <xf numFmtId="37" fontId="4" fillId="18" borderId="17" xfId="0" applyNumberFormat="1" applyFont="1" applyFill="1" applyBorder="1" applyProtection="1">
      <protection locked="0"/>
    </xf>
    <xf numFmtId="37" fontId="4" fillId="18" borderId="11" xfId="0" applyNumberFormat="1" applyFont="1" applyFill="1" applyBorder="1" applyProtection="1">
      <protection locked="0"/>
    </xf>
    <xf numFmtId="0" fontId="4" fillId="19" borderId="4" xfId="0" applyFont="1" applyFill="1" applyBorder="1" applyAlignment="1" applyProtection="1">
      <alignment horizontal="centerContinuous"/>
    </xf>
    <xf numFmtId="37" fontId="4" fillId="18" borderId="17" xfId="0" applyNumberFormat="1" applyFont="1" applyFill="1" applyBorder="1" applyProtection="1"/>
    <xf numFmtId="0" fontId="4" fillId="19" borderId="16" xfId="0" applyFont="1" applyFill="1" applyBorder="1" applyProtection="1"/>
    <xf numFmtId="37" fontId="4" fillId="19" borderId="25" xfId="0" applyNumberFormat="1" applyFont="1" applyFill="1" applyBorder="1" applyProtection="1"/>
    <xf numFmtId="37" fontId="4" fillId="19" borderId="21" xfId="0" applyNumberFormat="1" applyFont="1" applyFill="1" applyBorder="1" applyProtection="1"/>
    <xf numFmtId="0" fontId="4" fillId="19" borderId="11" xfId="0" applyFont="1" applyFill="1" applyBorder="1" applyProtection="1"/>
    <xf numFmtId="0" fontId="4" fillId="19" borderId="9" xfId="0" applyFont="1" applyFill="1" applyBorder="1" applyAlignment="1" applyProtection="1">
      <alignment horizontal="centerContinuous"/>
    </xf>
    <xf numFmtId="37" fontId="4" fillId="19" borderId="10" xfId="0" applyNumberFormat="1" applyFont="1" applyFill="1" applyBorder="1" applyProtection="1"/>
    <xf numFmtId="0" fontId="4" fillId="19" borderId="26" xfId="0" applyFont="1" applyFill="1" applyBorder="1" applyAlignment="1" applyProtection="1">
      <alignment horizontal="centerContinuous"/>
    </xf>
    <xf numFmtId="37" fontId="4" fillId="18" borderId="22" xfId="0" applyNumberFormat="1" applyFont="1" applyFill="1" applyBorder="1" applyProtection="1">
      <protection locked="0"/>
    </xf>
    <xf numFmtId="0" fontId="4" fillId="18" borderId="9" xfId="0" applyFont="1" applyFill="1" applyBorder="1" applyAlignment="1" applyProtection="1">
      <protection locked="0"/>
    </xf>
    <xf numFmtId="37" fontId="4" fillId="19" borderId="22" xfId="0" applyNumberFormat="1" applyFont="1" applyFill="1" applyBorder="1" applyProtection="1"/>
    <xf numFmtId="0" fontId="4" fillId="19" borderId="9" xfId="0" applyFont="1" applyFill="1" applyBorder="1" applyProtection="1"/>
    <xf numFmtId="37" fontId="4" fillId="19" borderId="26" xfId="0" applyNumberFormat="1" applyFont="1" applyFill="1" applyBorder="1" applyProtection="1"/>
    <xf numFmtId="37" fontId="4" fillId="18" borderId="9" xfId="0" applyNumberFormat="1" applyFont="1" applyFill="1" applyBorder="1" applyAlignment="1" applyProtection="1">
      <protection locked="0"/>
    </xf>
    <xf numFmtId="0" fontId="4" fillId="18" borderId="0" xfId="0" applyFont="1" applyFill="1" applyAlignment="1" applyProtection="1"/>
    <xf numFmtId="5" fontId="4" fillId="18" borderId="15" xfId="0" applyNumberFormat="1" applyFont="1" applyFill="1" applyBorder="1" applyProtection="1"/>
    <xf numFmtId="37" fontId="4" fillId="19" borderId="5" xfId="0" applyNumberFormat="1" applyFont="1" applyFill="1" applyBorder="1" applyProtection="1"/>
    <xf numFmtId="5" fontId="4" fillId="19" borderId="4" xfId="0" applyNumberFormat="1" applyFont="1" applyFill="1" applyBorder="1" applyAlignment="1" applyProtection="1">
      <alignment horizontal="centerContinuous"/>
    </xf>
    <xf numFmtId="5" fontId="4" fillId="19" borderId="25" xfId="0" applyNumberFormat="1" applyFont="1" applyFill="1" applyBorder="1" applyProtection="1"/>
    <xf numFmtId="37" fontId="4" fillId="18" borderId="15" xfId="0" applyNumberFormat="1" applyFont="1" applyFill="1" applyBorder="1" applyAlignment="1" applyProtection="1">
      <alignment horizontal="right"/>
    </xf>
    <xf numFmtId="0" fontId="8" fillId="18" borderId="20" xfId="0" applyFont="1" applyFill="1" applyBorder="1" applyProtection="1"/>
    <xf numFmtId="37" fontId="4" fillId="19" borderId="11" xfId="0" applyNumberFormat="1" applyFont="1" applyFill="1" applyBorder="1" applyProtection="1"/>
    <xf numFmtId="37" fontId="4" fillId="18" borderId="17" xfId="0" applyNumberFormat="1" applyFont="1" applyFill="1" applyBorder="1" applyAlignment="1" applyProtection="1"/>
    <xf numFmtId="5" fontId="4" fillId="18" borderId="15" xfId="0" applyNumberFormat="1" applyFont="1" applyFill="1" applyBorder="1" applyAlignment="1" applyProtection="1"/>
    <xf numFmtId="0" fontId="8" fillId="18" borderId="4" xfId="0" applyFont="1" applyFill="1" applyBorder="1" applyProtection="1"/>
    <xf numFmtId="37" fontId="4" fillId="18" borderId="0" xfId="0" applyNumberFormat="1" applyFont="1" applyFill="1" applyProtection="1"/>
    <xf numFmtId="0" fontId="4" fillId="18" borderId="6" xfId="0" applyFont="1" applyFill="1" applyBorder="1" applyProtection="1"/>
    <xf numFmtId="0" fontId="4" fillId="18" borderId="1" xfId="0" applyFont="1" applyFill="1" applyBorder="1" applyProtection="1"/>
    <xf numFmtId="0" fontId="4" fillId="18" borderId="1" xfId="0" applyFont="1" applyFill="1" applyBorder="1" applyAlignment="1" applyProtection="1">
      <alignment horizontal="centerContinuous"/>
    </xf>
    <xf numFmtId="37" fontId="4" fillId="18" borderId="1" xfId="0" applyNumberFormat="1" applyFont="1" applyFill="1" applyBorder="1" applyProtection="1"/>
    <xf numFmtId="0" fontId="4" fillId="18" borderId="7" xfId="0" applyFont="1" applyFill="1" applyBorder="1" applyProtection="1"/>
    <xf numFmtId="0" fontId="8" fillId="18" borderId="7" xfId="0" applyFont="1" applyFill="1" applyBorder="1" applyProtection="1"/>
    <xf numFmtId="0" fontId="8" fillId="18" borderId="0" xfId="0" applyFont="1" applyFill="1" applyProtection="1"/>
    <xf numFmtId="0" fontId="8" fillId="18" borderId="0" xfId="0" applyFont="1" applyFill="1" applyAlignment="1" applyProtection="1">
      <alignment horizontal="centerContinuous"/>
    </xf>
    <xf numFmtId="37" fontId="4" fillId="18" borderId="0" xfId="0" applyNumberFormat="1" applyFont="1" applyFill="1" applyAlignment="1" applyProtection="1">
      <alignment horizontal="centerContinuous"/>
    </xf>
    <xf numFmtId="0" fontId="0" fillId="18" borderId="0" xfId="0" applyFill="1"/>
    <xf numFmtId="5" fontId="8" fillId="18" borderId="0" xfId="0" applyNumberFormat="1" applyFont="1" applyFill="1" applyProtection="1"/>
    <xf numFmtId="0" fontId="8" fillId="18" borderId="8" xfId="1" applyFont="1" applyFill="1" applyBorder="1" applyProtection="1"/>
    <xf numFmtId="0" fontId="8" fillId="18" borderId="12" xfId="1" applyFont="1" applyFill="1" applyBorder="1" applyProtection="1"/>
    <xf numFmtId="0" fontId="8" fillId="18" borderId="2" xfId="1" applyFont="1" applyFill="1" applyBorder="1" applyProtection="1"/>
    <xf numFmtId="0" fontId="8" fillId="18" borderId="13" xfId="1" applyFont="1" applyFill="1" applyBorder="1" applyProtection="1"/>
    <xf numFmtId="0" fontId="8" fillId="18" borderId="3" xfId="1" applyFont="1" applyFill="1" applyBorder="1" applyProtection="1"/>
    <xf numFmtId="0" fontId="8" fillId="18" borderId="24" xfId="1" applyFont="1" applyFill="1" applyBorder="1" applyProtection="1"/>
    <xf numFmtId="0" fontId="8" fillId="18" borderId="0" xfId="1" applyFont="1" applyFill="1"/>
    <xf numFmtId="0" fontId="8" fillId="18" borderId="4" xfId="1" applyFont="1" applyFill="1" applyBorder="1" applyProtection="1"/>
    <xf numFmtId="0" fontId="8" fillId="18" borderId="25" xfId="1" applyFont="1" applyFill="1" applyBorder="1" applyProtection="1"/>
    <xf numFmtId="0" fontId="8" fillId="18" borderId="0" xfId="1" applyFont="1" applyFill="1" applyProtection="1"/>
    <xf numFmtId="0" fontId="8" fillId="18" borderId="15" xfId="1" applyFont="1" applyFill="1" applyBorder="1" applyProtection="1"/>
    <xf numFmtId="0" fontId="8" fillId="18" borderId="5" xfId="1" applyFont="1" applyFill="1" applyBorder="1" applyProtection="1"/>
    <xf numFmtId="0" fontId="8" fillId="18" borderId="19" xfId="1" applyFont="1" applyFill="1" applyBorder="1" applyProtection="1"/>
    <xf numFmtId="0" fontId="8" fillId="18" borderId="9" xfId="1" applyFont="1" applyFill="1" applyBorder="1" applyProtection="1"/>
    <xf numFmtId="164" fontId="8" fillId="18" borderId="17" xfId="1" applyNumberFormat="1" applyFont="1" applyFill="1" applyBorder="1" applyAlignment="1" applyProtection="1">
      <alignment horizontal="center"/>
    </xf>
    <xf numFmtId="0" fontId="8" fillId="18" borderId="22" xfId="1" applyFont="1" applyFill="1" applyBorder="1" applyProtection="1"/>
    <xf numFmtId="0" fontId="8" fillId="18" borderId="21" xfId="1" applyFont="1" applyFill="1" applyBorder="1" applyProtection="1"/>
    <xf numFmtId="164" fontId="8" fillId="18" borderId="26" xfId="1" applyNumberFormat="1" applyFont="1" applyFill="1" applyBorder="1" applyAlignment="1" applyProtection="1">
      <alignment horizontal="center"/>
    </xf>
    <xf numFmtId="49" fontId="8" fillId="18" borderId="21" xfId="1" applyNumberFormat="1" applyFont="1" applyFill="1" applyBorder="1" applyAlignment="1" applyProtection="1">
      <alignment horizontal="center"/>
    </xf>
    <xf numFmtId="0" fontId="8" fillId="18" borderId="10" xfId="1" applyFont="1" applyFill="1" applyBorder="1" applyProtection="1"/>
    <xf numFmtId="0" fontId="8" fillId="18" borderId="11" xfId="1" applyFont="1" applyFill="1" applyBorder="1" applyProtection="1"/>
    <xf numFmtId="0" fontId="8" fillId="18" borderId="41" xfId="1" applyFont="1" applyFill="1" applyBorder="1" applyAlignment="1" applyProtection="1">
      <alignment horizontal="centerContinuous"/>
    </xf>
    <xf numFmtId="0" fontId="8" fillId="18" borderId="42" xfId="1" applyFont="1" applyFill="1" applyBorder="1" applyAlignment="1" applyProtection="1">
      <alignment horizontal="centerContinuous"/>
    </xf>
    <xf numFmtId="0" fontId="8" fillId="18" borderId="39" xfId="1" applyFont="1" applyFill="1" applyBorder="1" applyAlignment="1" applyProtection="1">
      <alignment horizontal="centerContinuous"/>
    </xf>
    <xf numFmtId="0" fontId="20" fillId="18" borderId="4" xfId="1" applyFont="1" applyFill="1" applyBorder="1" applyProtection="1"/>
    <xf numFmtId="0" fontId="20" fillId="18" borderId="0" xfId="1" applyFont="1" applyFill="1" applyProtection="1"/>
    <xf numFmtId="0" fontId="20" fillId="18" borderId="5" xfId="1" applyFont="1" applyFill="1" applyBorder="1" applyProtection="1"/>
    <xf numFmtId="0" fontId="8" fillId="18" borderId="199" xfId="1" applyFont="1" applyFill="1" applyBorder="1" applyProtection="1"/>
    <xf numFmtId="0" fontId="8" fillId="18" borderId="30" xfId="1" applyFont="1" applyFill="1" applyBorder="1" applyAlignment="1" applyProtection="1">
      <alignment horizontal="center"/>
    </xf>
    <xf numFmtId="0" fontId="8" fillId="18" borderId="32" xfId="1" applyFont="1" applyFill="1" applyBorder="1" applyProtection="1"/>
    <xf numFmtId="0" fontId="8" fillId="18" borderId="27" xfId="1" applyFont="1" applyFill="1" applyBorder="1" applyProtection="1"/>
    <xf numFmtId="0" fontId="8" fillId="18" borderId="28" xfId="1" applyFont="1" applyFill="1" applyBorder="1" applyAlignment="1" applyProtection="1">
      <alignment horizontal="center"/>
    </xf>
    <xf numFmtId="0" fontId="8" fillId="18" borderId="29" xfId="1" applyFont="1" applyFill="1" applyBorder="1" applyProtection="1"/>
    <xf numFmtId="0" fontId="8" fillId="18" borderId="15" xfId="1" applyFont="1" applyFill="1" applyBorder="1" applyAlignment="1" applyProtection="1">
      <alignment horizontal="center"/>
    </xf>
    <xf numFmtId="0" fontId="8" fillId="18" borderId="16" xfId="1" applyFont="1" applyFill="1" applyBorder="1" applyAlignment="1" applyProtection="1">
      <alignment horizontal="center"/>
    </xf>
    <xf numFmtId="0" fontId="8" fillId="18" borderId="4" xfId="1" applyFont="1" applyFill="1" applyBorder="1" applyAlignment="1" applyProtection="1">
      <alignment horizontal="center"/>
    </xf>
    <xf numFmtId="0" fontId="8" fillId="18" borderId="19" xfId="1" applyFont="1" applyFill="1" applyBorder="1" applyAlignment="1" applyProtection="1">
      <alignment horizontal="center"/>
    </xf>
    <xf numFmtId="0" fontId="8" fillId="18" borderId="5" xfId="1" applyFont="1" applyFill="1" applyBorder="1" applyAlignment="1" applyProtection="1">
      <alignment horizontal="center"/>
    </xf>
    <xf numFmtId="0" fontId="8" fillId="18" borderId="0" xfId="1" applyFont="1" applyFill="1" applyAlignment="1" applyProtection="1">
      <alignment horizontal="center"/>
    </xf>
    <xf numFmtId="0" fontId="8" fillId="18" borderId="9" xfId="1" applyFont="1" applyFill="1" applyBorder="1" applyAlignment="1" applyProtection="1">
      <alignment horizontal="center"/>
    </xf>
    <xf numFmtId="0" fontId="8" fillId="18" borderId="21" xfId="1" applyFont="1" applyFill="1" applyBorder="1" applyAlignment="1" applyProtection="1">
      <alignment horizontal="center"/>
    </xf>
    <xf numFmtId="0" fontId="8" fillId="18" borderId="26" xfId="1" applyFont="1" applyFill="1" applyBorder="1" applyProtection="1"/>
    <xf numFmtId="0" fontId="8" fillId="18" borderId="17" xfId="1" applyFont="1" applyFill="1" applyBorder="1" applyAlignment="1" applyProtection="1">
      <alignment horizontal="center"/>
    </xf>
    <xf numFmtId="0" fontId="8" fillId="18" borderId="11" xfId="1" applyFont="1" applyFill="1" applyBorder="1" applyAlignment="1" applyProtection="1">
      <alignment horizontal="center"/>
    </xf>
    <xf numFmtId="0" fontId="8" fillId="18" borderId="10" xfId="1" applyFont="1" applyFill="1" applyBorder="1" applyAlignment="1" applyProtection="1">
      <alignment horizontal="center"/>
    </xf>
    <xf numFmtId="0" fontId="8" fillId="18" borderId="22" xfId="1" applyFont="1" applyFill="1" applyBorder="1" applyAlignment="1" applyProtection="1">
      <alignment horizontal="center"/>
    </xf>
    <xf numFmtId="0" fontId="8" fillId="18" borderId="43" xfId="1" applyFont="1" applyFill="1" applyBorder="1" applyAlignment="1" applyProtection="1">
      <alignment horizontal="center"/>
    </xf>
    <xf numFmtId="0" fontId="8" fillId="18" borderId="44" xfId="1" applyFont="1" applyFill="1" applyBorder="1" applyProtection="1"/>
    <xf numFmtId="0" fontId="8" fillId="18" borderId="45" xfId="1" applyFont="1" applyFill="1" applyBorder="1" applyProtection="1"/>
    <xf numFmtId="0" fontId="8" fillId="19" borderId="44" xfId="1" applyFont="1" applyFill="1" applyBorder="1" applyProtection="1"/>
    <xf numFmtId="0" fontId="8" fillId="19" borderId="39" xfId="1" applyFont="1" applyFill="1" applyBorder="1" applyProtection="1"/>
    <xf numFmtId="0" fontId="8" fillId="19" borderId="41" xfId="1" applyFont="1" applyFill="1" applyBorder="1" applyProtection="1"/>
    <xf numFmtId="0" fontId="8" fillId="19" borderId="42" xfId="1" applyFont="1" applyFill="1" applyBorder="1" applyProtection="1"/>
    <xf numFmtId="0" fontId="8" fillId="19" borderId="45" xfId="1" applyFont="1" applyFill="1" applyBorder="1" applyProtection="1"/>
    <xf numFmtId="0" fontId="8" fillId="18" borderId="172" xfId="1" applyFont="1" applyFill="1" applyBorder="1" applyProtection="1"/>
    <xf numFmtId="0" fontId="8" fillId="18" borderId="175" xfId="1" applyFont="1" applyFill="1" applyBorder="1" applyAlignment="1" applyProtection="1">
      <alignment horizontal="center"/>
    </xf>
    <xf numFmtId="5" fontId="8" fillId="18" borderId="46" xfId="1" applyNumberFormat="1" applyFont="1" applyFill="1" applyBorder="1" applyProtection="1"/>
    <xf numFmtId="5" fontId="8" fillId="18" borderId="39" xfId="1" applyNumberFormat="1" applyFont="1" applyFill="1" applyBorder="1" applyProtection="1"/>
    <xf numFmtId="5" fontId="8" fillId="18" borderId="43" xfId="1" applyNumberFormat="1" applyFont="1" applyFill="1" applyBorder="1" applyProtection="1"/>
    <xf numFmtId="5" fontId="8" fillId="18" borderId="45" xfId="1" applyNumberFormat="1" applyFont="1" applyFill="1" applyBorder="1" applyProtection="1"/>
    <xf numFmtId="0" fontId="8" fillId="18" borderId="173" xfId="1" applyFont="1" applyFill="1" applyBorder="1" applyAlignment="1" applyProtection="1">
      <alignment horizontal="center"/>
    </xf>
    <xf numFmtId="37" fontId="8" fillId="18" borderId="39" xfId="1" applyNumberFormat="1" applyFont="1" applyFill="1" applyBorder="1" applyProtection="1"/>
    <xf numFmtId="37" fontId="8" fillId="18" borderId="43" xfId="1" applyNumberFormat="1" applyFont="1" applyFill="1" applyBorder="1" applyProtection="1"/>
    <xf numFmtId="37" fontId="8" fillId="18" borderId="45" xfId="1" applyNumberFormat="1" applyFont="1" applyFill="1" applyBorder="1" applyProtection="1"/>
    <xf numFmtId="37" fontId="8" fillId="18" borderId="46" xfId="1" applyNumberFormat="1" applyFont="1" applyFill="1" applyBorder="1" applyProtection="1"/>
    <xf numFmtId="0" fontId="8" fillId="18" borderId="173" xfId="1" applyFont="1" applyFill="1" applyBorder="1" applyProtection="1"/>
    <xf numFmtId="37" fontId="8" fillId="19" borderId="32" xfId="1" applyNumberFormat="1" applyFont="1" applyFill="1" applyBorder="1" applyProtection="1"/>
    <xf numFmtId="37" fontId="8" fillId="19" borderId="29" xfId="1" applyNumberFormat="1" applyFont="1" applyFill="1" applyBorder="1" applyProtection="1"/>
    <xf numFmtId="37" fontId="8" fillId="19" borderId="30" xfId="1" applyNumberFormat="1" applyFont="1" applyFill="1" applyBorder="1" applyProtection="1"/>
    <xf numFmtId="37" fontId="8" fillId="19" borderId="31" xfId="1" applyNumberFormat="1" applyFont="1" applyFill="1" applyBorder="1" applyProtection="1"/>
    <xf numFmtId="37" fontId="8" fillId="19" borderId="27" xfId="1" applyNumberFormat="1" applyFont="1" applyFill="1" applyBorder="1" applyProtection="1"/>
    <xf numFmtId="37" fontId="8" fillId="19" borderId="21" xfId="1" applyNumberFormat="1" applyFont="1" applyFill="1" applyBorder="1" applyProtection="1"/>
    <xf numFmtId="37" fontId="8" fillId="19" borderId="11" xfId="1" applyNumberFormat="1" applyFont="1" applyFill="1" applyBorder="1" applyProtection="1"/>
    <xf numFmtId="37" fontId="8" fillId="19" borderId="9" xfId="1" applyNumberFormat="1" applyFont="1" applyFill="1" applyBorder="1" applyProtection="1"/>
    <xf numFmtId="37" fontId="8" fillId="19" borderId="10" xfId="1" applyNumberFormat="1" applyFont="1" applyFill="1" applyBorder="1" applyProtection="1"/>
    <xf numFmtId="37" fontId="8" fillId="19" borderId="26" xfId="1" applyNumberFormat="1" applyFont="1" applyFill="1" applyBorder="1" applyProtection="1"/>
    <xf numFmtId="177" fontId="8" fillId="18" borderId="173" xfId="1" applyNumberFormat="1" applyFont="1" applyFill="1" applyBorder="1" applyAlignment="1" applyProtection="1">
      <alignment horizontal="center"/>
    </xf>
    <xf numFmtId="0" fontId="50" fillId="18" borderId="0" xfId="1" applyFont="1" applyFill="1"/>
    <xf numFmtId="37" fontId="8" fillId="19" borderId="44" xfId="1" applyNumberFormat="1" applyFont="1" applyFill="1" applyBorder="1" applyProtection="1"/>
    <xf numFmtId="37" fontId="8" fillId="19" borderId="39" xfId="1" applyNumberFormat="1" applyFont="1" applyFill="1" applyBorder="1" applyProtection="1"/>
    <xf numFmtId="37" fontId="8" fillId="19" borderId="41" xfId="1" applyNumberFormat="1" applyFont="1" applyFill="1" applyBorder="1" applyProtection="1"/>
    <xf numFmtId="37" fontId="8" fillId="19" borderId="42" xfId="1" applyNumberFormat="1" applyFont="1" applyFill="1" applyBorder="1" applyProtection="1"/>
    <xf numFmtId="37" fontId="8" fillId="19" borderId="45" xfId="1" applyNumberFormat="1" applyFont="1" applyFill="1" applyBorder="1" applyProtection="1"/>
    <xf numFmtId="37" fontId="8" fillId="18" borderId="209" xfId="1" applyNumberFormat="1" applyFont="1" applyFill="1" applyBorder="1" applyProtection="1"/>
    <xf numFmtId="37" fontId="8" fillId="18" borderId="181" xfId="1" applyNumberFormat="1" applyFont="1" applyFill="1" applyBorder="1" applyProtection="1"/>
    <xf numFmtId="0" fontId="8" fillId="18" borderId="47" xfId="1" applyFont="1" applyFill="1" applyBorder="1" applyAlignment="1" applyProtection="1">
      <alignment horizontal="center"/>
    </xf>
    <xf numFmtId="0" fontId="8" fillId="18" borderId="48" xfId="1" applyFont="1" applyFill="1" applyBorder="1" applyProtection="1"/>
    <xf numFmtId="0" fontId="8" fillId="18" borderId="49" xfId="1" applyFont="1" applyFill="1" applyBorder="1" applyProtection="1"/>
    <xf numFmtId="37" fontId="8" fillId="18" borderId="50" xfId="1" applyNumberFormat="1" applyFont="1" applyFill="1" applyBorder="1" applyProtection="1"/>
    <xf numFmtId="37" fontId="8" fillId="18" borderId="69" xfId="1" applyNumberFormat="1" applyFont="1" applyFill="1" applyBorder="1" applyProtection="1"/>
    <xf numFmtId="37" fontId="8" fillId="18" borderId="47" xfId="1" applyNumberFormat="1" applyFont="1" applyFill="1" applyBorder="1" applyProtection="1"/>
    <xf numFmtId="37" fontId="8" fillId="18" borderId="49" xfId="1" applyNumberFormat="1" applyFont="1" applyFill="1" applyBorder="1" applyProtection="1"/>
    <xf numFmtId="0" fontId="8" fillId="18" borderId="174" xfId="1" applyFont="1" applyFill="1" applyBorder="1" applyAlignment="1" applyProtection="1">
      <alignment horizontal="center"/>
    </xf>
    <xf numFmtId="0" fontId="8" fillId="18" borderId="176" xfId="1" applyFont="1" applyFill="1" applyBorder="1" applyAlignment="1" applyProtection="1">
      <alignment horizontal="center"/>
    </xf>
    <xf numFmtId="0" fontId="8" fillId="18" borderId="31" xfId="1" applyFont="1" applyFill="1" applyBorder="1" applyProtection="1"/>
    <xf numFmtId="37" fontId="8" fillId="18" borderId="31" xfId="1" applyNumberFormat="1" applyFont="1" applyFill="1" applyBorder="1" applyProtection="1"/>
    <xf numFmtId="0" fontId="8" fillId="18" borderId="0" xfId="1" applyFont="1" applyFill="1" applyAlignment="1" applyProtection="1">
      <alignment horizontal="centerContinuous"/>
    </xf>
    <xf numFmtId="0" fontId="8" fillId="18" borderId="14" xfId="1" applyFont="1" applyFill="1" applyBorder="1" applyProtection="1"/>
    <xf numFmtId="0" fontId="8" fillId="18" borderId="16" xfId="1" applyFont="1" applyFill="1" applyBorder="1" applyProtection="1"/>
    <xf numFmtId="0" fontId="8" fillId="18" borderId="17" xfId="1" applyFont="1" applyFill="1" applyBorder="1" applyProtection="1"/>
    <xf numFmtId="0" fontId="8" fillId="18" borderId="41" xfId="1" applyFont="1" applyFill="1" applyBorder="1" applyProtection="1"/>
    <xf numFmtId="0" fontId="8" fillId="18" borderId="42" xfId="1" applyFont="1" applyFill="1" applyBorder="1" applyProtection="1"/>
    <xf numFmtId="0" fontId="8" fillId="18" borderId="39" xfId="1" applyFont="1" applyFill="1" applyBorder="1" applyProtection="1"/>
    <xf numFmtId="0" fontId="8" fillId="18" borderId="31" xfId="1" applyFont="1" applyFill="1" applyBorder="1" applyAlignment="1" applyProtection="1">
      <alignment horizontal="center"/>
    </xf>
    <xf numFmtId="0" fontId="8" fillId="18" borderId="34" xfId="1" applyFont="1" applyFill="1" applyBorder="1" applyProtection="1"/>
    <xf numFmtId="5" fontId="8" fillId="18" borderId="51" xfId="1" applyNumberFormat="1" applyFont="1" applyFill="1" applyBorder="1" applyProtection="1"/>
    <xf numFmtId="5" fontId="8" fillId="18" borderId="44" xfId="1" applyNumberFormat="1" applyFont="1" applyFill="1" applyBorder="1" applyProtection="1"/>
    <xf numFmtId="0" fontId="8" fillId="18" borderId="42" xfId="1" applyFont="1" applyFill="1" applyBorder="1" applyAlignment="1" applyProtection="1">
      <alignment horizontal="center"/>
    </xf>
    <xf numFmtId="0" fontId="8" fillId="18" borderId="51" xfId="1" applyFont="1" applyFill="1" applyBorder="1" applyAlignment="1" applyProtection="1">
      <alignment horizontal="center"/>
    </xf>
    <xf numFmtId="177" fontId="8" fillId="18" borderId="172" xfId="1" applyNumberFormat="1" applyFont="1" applyFill="1" applyBorder="1" applyAlignment="1" applyProtection="1">
      <alignment horizontal="center"/>
    </xf>
    <xf numFmtId="37" fontId="8" fillId="18" borderId="207" xfId="1" applyNumberFormat="1" applyFont="1" applyFill="1" applyBorder="1" applyProtection="1"/>
    <xf numFmtId="37" fontId="8" fillId="18" borderId="51" xfId="1" applyNumberFormat="1" applyFont="1" applyFill="1" applyBorder="1" applyProtection="1"/>
    <xf numFmtId="37" fontId="8" fillId="18" borderId="44" xfId="1" applyNumberFormat="1" applyFont="1" applyFill="1" applyBorder="1" applyProtection="1"/>
    <xf numFmtId="37" fontId="8" fillId="18" borderId="42" xfId="1" applyNumberFormat="1" applyFont="1" applyFill="1" applyBorder="1" applyProtection="1"/>
    <xf numFmtId="49" fontId="8" fillId="18" borderId="42" xfId="1" applyNumberFormat="1" applyFont="1" applyFill="1" applyBorder="1" applyAlignment="1" applyProtection="1">
      <alignment horizontal="center"/>
    </xf>
    <xf numFmtId="49" fontId="8" fillId="18" borderId="26" xfId="1" applyNumberFormat="1" applyFont="1" applyFill="1" applyBorder="1" applyAlignment="1" applyProtection="1">
      <alignment horizontal="center"/>
    </xf>
    <xf numFmtId="0" fontId="8" fillId="18" borderId="46" xfId="1" applyFont="1" applyFill="1" applyBorder="1" applyProtection="1"/>
    <xf numFmtId="177" fontId="8" fillId="18" borderId="26" xfId="1" applyNumberFormat="1" applyFont="1" applyFill="1" applyBorder="1" applyAlignment="1" applyProtection="1">
      <alignment horizontal="center"/>
    </xf>
    <xf numFmtId="37" fontId="8" fillId="18" borderId="172" xfId="1" applyNumberFormat="1" applyFont="1" applyFill="1" applyBorder="1" applyProtection="1"/>
    <xf numFmtId="37" fontId="8" fillId="18" borderId="210" xfId="1" applyNumberFormat="1" applyFont="1" applyFill="1" applyBorder="1" applyProtection="1"/>
    <xf numFmtId="0" fontId="8" fillId="18" borderId="0" xfId="1" applyFont="1" applyFill="1" applyBorder="1"/>
    <xf numFmtId="37" fontId="8" fillId="19" borderId="43" xfId="1" applyNumberFormat="1" applyFont="1" applyFill="1" applyBorder="1" applyProtection="1"/>
    <xf numFmtId="37" fontId="8" fillId="19" borderId="51" xfId="1" applyNumberFormat="1" applyFont="1" applyFill="1" applyBorder="1" applyProtection="1"/>
    <xf numFmtId="0" fontId="8" fillId="18" borderId="1" xfId="1" applyFont="1" applyFill="1" applyBorder="1" applyProtection="1"/>
    <xf numFmtId="0" fontId="8" fillId="18" borderId="36" xfId="1" applyFont="1" applyFill="1" applyBorder="1" applyProtection="1"/>
    <xf numFmtId="5" fontId="8" fillId="18" borderId="50" xfId="1" applyNumberFormat="1" applyFont="1" applyFill="1" applyBorder="1" applyProtection="1"/>
    <xf numFmtId="5" fontId="8" fillId="18" borderId="52" xfId="1" applyNumberFormat="1" applyFont="1" applyFill="1" applyBorder="1" applyProtection="1"/>
    <xf numFmtId="5" fontId="8" fillId="18" borderId="47" xfId="1" applyNumberFormat="1" applyFont="1" applyFill="1" applyBorder="1" applyProtection="1"/>
    <xf numFmtId="5" fontId="8" fillId="18" borderId="53" xfId="1" applyNumberFormat="1" applyFont="1" applyFill="1" applyBorder="1" applyProtection="1"/>
    <xf numFmtId="5" fontId="8" fillId="18" borderId="48" xfId="1" applyNumberFormat="1" applyFont="1" applyFill="1" applyBorder="1" applyProtection="1"/>
    <xf numFmtId="0" fontId="8" fillId="18" borderId="53" xfId="1" applyFont="1" applyFill="1" applyBorder="1" applyProtection="1"/>
    <xf numFmtId="0" fontId="8" fillId="18" borderId="52" xfId="1" applyFont="1" applyFill="1" applyBorder="1" applyAlignment="1" applyProtection="1">
      <alignment horizontal="center"/>
    </xf>
    <xf numFmtId="0" fontId="8" fillId="18" borderId="0" xfId="1" applyFont="1" applyFill="1" applyAlignment="1" applyProtection="1">
      <alignment horizontal="right"/>
    </xf>
    <xf numFmtId="0" fontId="8" fillId="18" borderId="0" xfId="1" applyFill="1"/>
    <xf numFmtId="0" fontId="8" fillId="18" borderId="8" xfId="0" applyFont="1" applyFill="1" applyBorder="1" applyProtection="1"/>
    <xf numFmtId="0" fontId="8" fillId="18" borderId="12" xfId="0" applyFont="1" applyFill="1" applyBorder="1" applyProtection="1"/>
    <xf numFmtId="0" fontId="8" fillId="18" borderId="13" xfId="0" applyFont="1" applyFill="1" applyBorder="1" applyProtection="1"/>
    <xf numFmtId="0" fontId="8" fillId="18" borderId="24" xfId="0" applyFont="1" applyFill="1" applyBorder="1" applyProtection="1"/>
    <xf numFmtId="0" fontId="8" fillId="18" borderId="14" xfId="0" applyFont="1" applyFill="1" applyBorder="1" applyProtection="1"/>
    <xf numFmtId="0" fontId="8" fillId="18" borderId="15" xfId="0" applyFont="1" applyFill="1" applyBorder="1" applyProtection="1"/>
    <xf numFmtId="0" fontId="8" fillId="18" borderId="19" xfId="0" applyFont="1" applyFill="1" applyBorder="1" applyProtection="1"/>
    <xf numFmtId="0" fontId="8" fillId="18" borderId="16" xfId="0" applyFont="1" applyFill="1" applyBorder="1" applyProtection="1"/>
    <xf numFmtId="0" fontId="8" fillId="18" borderId="9" xfId="0" applyFont="1" applyFill="1" applyBorder="1" applyProtection="1"/>
    <xf numFmtId="0" fontId="8" fillId="18" borderId="26" xfId="0" applyFont="1" applyFill="1" applyBorder="1" applyProtection="1"/>
    <xf numFmtId="0" fontId="8" fillId="18" borderId="17" xfId="0" applyFont="1" applyFill="1" applyBorder="1" applyProtection="1"/>
    <xf numFmtId="164" fontId="8" fillId="18" borderId="10" xfId="0" applyNumberFormat="1" applyFont="1" applyFill="1" applyBorder="1" applyAlignment="1" applyProtection="1">
      <alignment horizontal="center"/>
    </xf>
    <xf numFmtId="0" fontId="8" fillId="18" borderId="26" xfId="0" applyFont="1" applyFill="1" applyBorder="1" applyAlignment="1" applyProtection="1">
      <alignment horizontal="centerContinuous"/>
    </xf>
    <xf numFmtId="0" fontId="8" fillId="18" borderId="41" xfId="0" applyFont="1" applyFill="1" applyBorder="1" applyAlignment="1" applyProtection="1">
      <alignment horizontal="centerContinuous"/>
    </xf>
    <xf numFmtId="0" fontId="8" fillId="18" borderId="42" xfId="0" applyFont="1" applyFill="1" applyBorder="1" applyAlignment="1" applyProtection="1">
      <alignment horizontal="centerContinuous"/>
    </xf>
    <xf numFmtId="0" fontId="8" fillId="18" borderId="39" xfId="0" applyFont="1" applyFill="1" applyBorder="1" applyAlignment="1" applyProtection="1">
      <alignment horizontal="centerContinuous"/>
    </xf>
    <xf numFmtId="0" fontId="8" fillId="18" borderId="30" xfId="0" applyFont="1" applyFill="1" applyBorder="1" applyProtection="1"/>
    <xf numFmtId="0" fontId="8" fillId="18" borderId="31" xfId="0" applyFont="1" applyFill="1" applyBorder="1" applyProtection="1"/>
    <xf numFmtId="0" fontId="8" fillId="18" borderId="29" xfId="0" applyFont="1" applyFill="1" applyBorder="1" applyProtection="1"/>
    <xf numFmtId="0" fontId="8" fillId="18" borderId="10" xfId="0" applyFont="1" applyFill="1" applyBorder="1" applyProtection="1"/>
    <xf numFmtId="0" fontId="8" fillId="18" borderId="11" xfId="0" applyFont="1" applyFill="1" applyBorder="1" applyProtection="1"/>
    <xf numFmtId="0" fontId="8" fillId="18" borderId="28" xfId="0" applyFont="1" applyFill="1" applyBorder="1" applyAlignment="1" applyProtection="1">
      <alignment horizontal="center"/>
    </xf>
    <xf numFmtId="0" fontId="8" fillId="18" borderId="28" xfId="0" applyFont="1" applyFill="1" applyBorder="1" applyProtection="1"/>
    <xf numFmtId="0" fontId="8" fillId="18" borderId="34" xfId="0" applyFont="1" applyFill="1" applyBorder="1" applyProtection="1"/>
    <xf numFmtId="0" fontId="8" fillId="18" borderId="15" xfId="0" applyFont="1" applyFill="1" applyBorder="1" applyAlignment="1" applyProtection="1">
      <alignment horizontal="center"/>
    </xf>
    <xf numFmtId="0" fontId="8" fillId="18" borderId="16" xfId="0" applyFont="1" applyFill="1" applyBorder="1" applyAlignment="1" applyProtection="1">
      <alignment horizontal="center"/>
    </xf>
    <xf numFmtId="0" fontId="8" fillId="18" borderId="17" xfId="0" applyFont="1" applyFill="1" applyBorder="1" applyAlignment="1" applyProtection="1">
      <alignment horizontal="center"/>
    </xf>
    <xf numFmtId="0" fontId="8" fillId="18" borderId="33" xfId="0" applyFont="1" applyFill="1" applyBorder="1" applyAlignment="1" applyProtection="1">
      <alignment horizontal="center"/>
    </xf>
    <xf numFmtId="5" fontId="8" fillId="18" borderId="34" xfId="0" applyNumberFormat="1" applyFont="1" applyFill="1" applyBorder="1" applyProtection="1"/>
    <xf numFmtId="0" fontId="8" fillId="18" borderId="18" xfId="0" applyFont="1" applyFill="1" applyBorder="1" applyAlignment="1" applyProtection="1">
      <alignment horizontal="center"/>
    </xf>
    <xf numFmtId="37" fontId="8" fillId="18" borderId="16" xfId="0" applyNumberFormat="1" applyFont="1" applyFill="1" applyBorder="1" applyProtection="1"/>
    <xf numFmtId="0" fontId="8" fillId="18" borderId="20" xfId="0" applyFont="1" applyFill="1" applyBorder="1" applyAlignment="1" applyProtection="1">
      <alignment horizontal="center"/>
    </xf>
    <xf numFmtId="37" fontId="8" fillId="18" borderId="22" xfId="0" applyNumberFormat="1" applyFont="1" applyFill="1" applyBorder="1" applyProtection="1"/>
    <xf numFmtId="0" fontId="8" fillId="18" borderId="23" xfId="0" applyFont="1" applyFill="1" applyBorder="1" applyAlignment="1" applyProtection="1">
      <alignment horizontal="center"/>
    </xf>
    <xf numFmtId="0" fontId="8" fillId="18" borderId="35" xfId="0" applyFont="1" applyFill="1" applyBorder="1" applyProtection="1"/>
    <xf numFmtId="0" fontId="8" fillId="19" borderId="53" xfId="0" applyFont="1" applyFill="1" applyBorder="1" applyProtection="1"/>
    <xf numFmtId="5" fontId="8" fillId="18" borderId="37" xfId="0" applyNumberFormat="1" applyFont="1" applyFill="1" applyBorder="1" applyProtection="1"/>
    <xf numFmtId="0" fontId="8" fillId="18" borderId="2" xfId="0" applyFont="1" applyFill="1" applyBorder="1" applyProtection="1"/>
    <xf numFmtId="164" fontId="8" fillId="18" borderId="17" xfId="0" applyNumberFormat="1" applyFont="1" applyFill="1" applyBorder="1" applyAlignment="1" applyProtection="1">
      <alignment horizontal="center"/>
    </xf>
    <xf numFmtId="0" fontId="8" fillId="18" borderId="41" xfId="0" applyFont="1" applyFill="1" applyBorder="1" applyProtection="1"/>
    <xf numFmtId="0" fontId="8" fillId="18" borderId="42" xfId="0" applyFont="1" applyFill="1" applyBorder="1" applyProtection="1"/>
    <xf numFmtId="0" fontId="8" fillId="18" borderId="39" xfId="0" applyFont="1" applyFill="1" applyBorder="1" applyProtection="1"/>
    <xf numFmtId="0" fontId="8" fillId="18" borderId="19" xfId="0" applyFont="1" applyFill="1" applyBorder="1" applyAlignment="1" applyProtection="1">
      <alignment horizontal="center"/>
    </xf>
    <xf numFmtId="0" fontId="8" fillId="18" borderId="0" xfId="0" applyFont="1" applyFill="1" applyAlignment="1" applyProtection="1">
      <alignment horizontal="center"/>
    </xf>
    <xf numFmtId="0" fontId="8" fillId="18" borderId="10" xfId="0" applyFont="1" applyFill="1" applyBorder="1" applyAlignment="1" applyProtection="1">
      <alignment horizontal="center"/>
    </xf>
    <xf numFmtId="0" fontId="8" fillId="18" borderId="21" xfId="0" applyFont="1" applyFill="1" applyBorder="1" applyAlignment="1" applyProtection="1">
      <alignment horizontal="center"/>
    </xf>
    <xf numFmtId="0" fontId="8" fillId="18" borderId="22" xfId="0" applyFont="1" applyFill="1" applyBorder="1" applyAlignment="1" applyProtection="1">
      <alignment horizontal="center"/>
    </xf>
    <xf numFmtId="0" fontId="8" fillId="19" borderId="21" xfId="0" applyFont="1" applyFill="1" applyBorder="1" applyProtection="1"/>
    <xf numFmtId="0" fontId="8" fillId="19" borderId="10" xfId="0" applyFont="1" applyFill="1" applyBorder="1" applyProtection="1"/>
    <xf numFmtId="0" fontId="8" fillId="19" borderId="11" xfId="0" applyFont="1" applyFill="1" applyBorder="1" applyProtection="1"/>
    <xf numFmtId="5" fontId="8" fillId="18" borderId="16" xfId="0" applyNumberFormat="1" applyFont="1" applyFill="1" applyBorder="1" applyProtection="1"/>
    <xf numFmtId="0" fontId="8" fillId="19" borderId="44" xfId="0" applyFont="1" applyFill="1" applyBorder="1" applyProtection="1"/>
    <xf numFmtId="0" fontId="8" fillId="19" borderId="42" xfId="0" applyFont="1" applyFill="1" applyBorder="1" applyProtection="1"/>
    <xf numFmtId="37" fontId="8" fillId="19" borderId="39" xfId="0" applyNumberFormat="1" applyFont="1" applyFill="1" applyBorder="1" applyProtection="1"/>
    <xf numFmtId="0" fontId="8" fillId="18" borderId="21" xfId="0" applyFont="1" applyFill="1" applyBorder="1" applyProtection="1"/>
    <xf numFmtId="0" fontId="8" fillId="18" borderId="1" xfId="0" applyFont="1" applyFill="1" applyBorder="1" applyAlignment="1" applyProtection="1">
      <alignment horizontal="center"/>
    </xf>
    <xf numFmtId="0" fontId="8" fillId="19" borderId="38" xfId="0" applyFont="1" applyFill="1" applyBorder="1" applyProtection="1"/>
    <xf numFmtId="0" fontId="8" fillId="19" borderId="1" xfId="0" applyFont="1" applyFill="1" applyBorder="1" applyProtection="1"/>
    <xf numFmtId="0" fontId="8" fillId="18" borderId="0" xfId="0" applyFont="1" applyFill="1" applyAlignment="1" applyProtection="1">
      <alignment horizontal="right"/>
    </xf>
    <xf numFmtId="0" fontId="5" fillId="18" borderId="25" xfId="1" applyFont="1" applyFill="1" applyBorder="1" applyProtection="1">
      <protection locked="0"/>
    </xf>
    <xf numFmtId="0" fontId="5" fillId="18" borderId="0" xfId="1" applyFont="1" applyFill="1" applyProtection="1">
      <protection locked="0"/>
    </xf>
    <xf numFmtId="0" fontId="5" fillId="18" borderId="19" xfId="1" applyFont="1" applyFill="1" applyBorder="1" applyProtection="1">
      <protection locked="0"/>
    </xf>
    <xf numFmtId="0" fontId="5" fillId="18" borderId="26" xfId="1" applyFont="1" applyFill="1" applyBorder="1" applyProtection="1">
      <protection locked="0"/>
    </xf>
    <xf numFmtId="0" fontId="5" fillId="18" borderId="10" xfId="1" applyFont="1" applyFill="1" applyBorder="1" applyProtection="1">
      <protection locked="0"/>
    </xf>
    <xf numFmtId="164" fontId="8" fillId="18" borderId="21" xfId="1" applyNumberFormat="1" applyFont="1" applyFill="1" applyBorder="1" applyAlignment="1" applyProtection="1">
      <alignment horizontal="center"/>
    </xf>
    <xf numFmtId="0" fontId="8" fillId="18" borderId="10" xfId="1" applyFont="1" applyFill="1" applyBorder="1" applyAlignment="1" applyProtection="1">
      <alignment horizontal="centerContinuous"/>
    </xf>
    <xf numFmtId="5" fontId="5" fillId="18" borderId="44" xfId="1" applyNumberFormat="1" applyFont="1" applyFill="1" applyBorder="1" applyProtection="1">
      <protection locked="0"/>
    </xf>
    <xf numFmtId="5" fontId="5" fillId="18" borderId="51" xfId="1" applyNumberFormat="1" applyFont="1" applyFill="1" applyBorder="1" applyProtection="1">
      <protection locked="0"/>
    </xf>
    <xf numFmtId="0" fontId="8" fillId="19" borderId="34" xfId="1" applyFont="1" applyFill="1" applyBorder="1" applyProtection="1"/>
    <xf numFmtId="0" fontId="8" fillId="19" borderId="21" xfId="1" applyFont="1" applyFill="1" applyBorder="1" applyProtection="1"/>
    <xf numFmtId="0" fontId="8" fillId="19" borderId="10" xfId="1" applyFont="1" applyFill="1" applyBorder="1" applyProtection="1"/>
    <xf numFmtId="0" fontId="8" fillId="19" borderId="16" xfId="1" applyFont="1" applyFill="1" applyBorder="1" applyProtection="1"/>
    <xf numFmtId="37" fontId="5" fillId="18" borderId="44" xfId="1" applyNumberFormat="1" applyFont="1" applyFill="1" applyBorder="1" applyProtection="1">
      <protection locked="0"/>
    </xf>
    <xf numFmtId="0" fontId="8" fillId="19" borderId="227" xfId="1" applyFont="1" applyFill="1" applyBorder="1" applyProtection="1"/>
    <xf numFmtId="0" fontId="8" fillId="18" borderId="42" xfId="1" applyFont="1" applyFill="1" applyBorder="1" applyAlignment="1" applyProtection="1">
      <alignment vertical="top"/>
    </xf>
    <xf numFmtId="0" fontId="8" fillId="18" borderId="42" xfId="1" applyFont="1" applyFill="1" applyBorder="1" applyAlignment="1" applyProtection="1">
      <alignment wrapText="1"/>
    </xf>
    <xf numFmtId="37" fontId="5" fillId="18" borderId="201" xfId="1" applyNumberFormat="1" applyFont="1" applyFill="1" applyBorder="1" applyProtection="1">
      <protection locked="0"/>
    </xf>
    <xf numFmtId="37" fontId="5" fillId="18" borderId="226" xfId="1" applyNumberFormat="1" applyFont="1" applyFill="1" applyBorder="1" applyProtection="1">
      <protection locked="0"/>
    </xf>
    <xf numFmtId="0" fontId="8" fillId="19" borderId="22" xfId="1" applyFont="1" applyFill="1" applyBorder="1" applyProtection="1"/>
    <xf numFmtId="37" fontId="8" fillId="19" borderId="182" xfId="1" applyNumberFormat="1" applyFont="1" applyFill="1" applyBorder="1" applyProtection="1"/>
    <xf numFmtId="37" fontId="8" fillId="19" borderId="19" xfId="1" applyNumberFormat="1" applyFont="1" applyFill="1" applyBorder="1" applyProtection="1"/>
    <xf numFmtId="0" fontId="5" fillId="18" borderId="51" xfId="1" applyFont="1" applyFill="1" applyBorder="1" applyProtection="1">
      <protection locked="0"/>
    </xf>
    <xf numFmtId="0" fontId="8" fillId="19" borderId="51" xfId="1" applyFont="1" applyFill="1" applyBorder="1" applyProtection="1"/>
    <xf numFmtId="37" fontId="8" fillId="18" borderId="32" xfId="1" applyNumberFormat="1" applyFont="1" applyFill="1" applyBorder="1" applyProtection="1"/>
    <xf numFmtId="37" fontId="8" fillId="18" borderId="34" xfId="1" applyNumberFormat="1" applyFont="1" applyFill="1" applyBorder="1" applyProtection="1"/>
    <xf numFmtId="37" fontId="8" fillId="18" borderId="21" xfId="1" applyNumberFormat="1" applyFont="1" applyFill="1" applyBorder="1" applyProtection="1"/>
    <xf numFmtId="37" fontId="5" fillId="18" borderId="32" xfId="1" applyNumberFormat="1" applyFont="1" applyFill="1" applyBorder="1" applyProtection="1">
      <protection locked="0"/>
    </xf>
    <xf numFmtId="0" fontId="5" fillId="18" borderId="34" xfId="1" applyFont="1" applyFill="1" applyBorder="1" applyProtection="1">
      <protection locked="0"/>
    </xf>
    <xf numFmtId="5" fontId="8" fillId="18" borderId="32" xfId="1" applyNumberFormat="1" applyFont="1" applyFill="1" applyBorder="1" applyProtection="1"/>
    <xf numFmtId="5" fontId="8" fillId="18" borderId="34" xfId="1" applyNumberFormat="1" applyFont="1" applyFill="1" applyBorder="1" applyProtection="1"/>
    <xf numFmtId="37" fontId="8" fillId="18" borderId="0" xfId="1" applyNumberFormat="1" applyFont="1" applyFill="1" applyProtection="1"/>
    <xf numFmtId="37" fontId="8" fillId="18" borderId="19" xfId="1" applyNumberFormat="1" applyFont="1" applyFill="1" applyBorder="1" applyProtection="1"/>
    <xf numFmtId="0" fontId="8" fillId="18" borderId="6" xfId="1" applyFont="1" applyFill="1" applyBorder="1" applyProtection="1"/>
    <xf numFmtId="5" fontId="8" fillId="18" borderId="38" xfId="1" applyNumberFormat="1" applyFont="1" applyFill="1" applyBorder="1" applyProtection="1"/>
    <xf numFmtId="5" fontId="8" fillId="18" borderId="37" xfId="1" applyNumberFormat="1" applyFont="1" applyFill="1" applyBorder="1" applyProtection="1"/>
    <xf numFmtId="0" fontId="9" fillId="18" borderId="0" xfId="1" applyFont="1" applyFill="1" applyAlignment="1" applyProtection="1">
      <alignment horizontal="centerContinuous"/>
    </xf>
    <xf numFmtId="164" fontId="8" fillId="18" borderId="10" xfId="1" applyNumberFormat="1" applyFont="1" applyFill="1" applyBorder="1" applyAlignment="1" applyProtection="1">
      <alignment horizontal="center"/>
    </xf>
    <xf numFmtId="0" fontId="8" fillId="18" borderId="4" xfId="1" applyFont="1" applyFill="1" applyBorder="1" applyAlignment="1" applyProtection="1">
      <alignment horizontal="centerContinuous"/>
    </xf>
    <xf numFmtId="0" fontId="8" fillId="18" borderId="5" xfId="1" applyFont="1" applyFill="1" applyBorder="1" applyAlignment="1" applyProtection="1">
      <alignment horizontal="centerContinuous"/>
    </xf>
    <xf numFmtId="0" fontId="9" fillId="18" borderId="4" xfId="1" applyFont="1" applyFill="1" applyBorder="1" applyAlignment="1" applyProtection="1">
      <alignment horizontal="centerContinuous"/>
    </xf>
    <xf numFmtId="0" fontId="9" fillId="18" borderId="5" xfId="1" applyFont="1" applyFill="1" applyBorder="1" applyAlignment="1" applyProtection="1">
      <alignment horizontal="centerContinuous"/>
    </xf>
    <xf numFmtId="37" fontId="8" fillId="18" borderId="5" xfId="1" applyNumberFormat="1" applyFont="1" applyFill="1" applyBorder="1" applyProtection="1"/>
    <xf numFmtId="0" fontId="4" fillId="20" borderId="1" xfId="1" applyFont="1" applyFill="1" applyBorder="1" applyProtection="1"/>
    <xf numFmtId="0" fontId="8" fillId="18" borderId="7" xfId="1" applyFont="1" applyFill="1" applyBorder="1" applyProtection="1"/>
    <xf numFmtId="0" fontId="8" fillId="18" borderId="8" xfId="0" applyFont="1" applyFill="1" applyBorder="1"/>
    <xf numFmtId="0" fontId="8" fillId="18" borderId="12" xfId="0" applyFont="1" applyFill="1" applyBorder="1"/>
    <xf numFmtId="0" fontId="8" fillId="18" borderId="24" xfId="0" applyFont="1" applyFill="1" applyBorder="1"/>
    <xf numFmtId="0" fontId="8" fillId="18" borderId="14" xfId="0" applyFont="1" applyFill="1" applyBorder="1"/>
    <xf numFmtId="0" fontId="8" fillId="18" borderId="13" xfId="0" applyFont="1" applyFill="1" applyBorder="1"/>
    <xf numFmtId="0" fontId="8" fillId="18" borderId="2" xfId="0" applyFont="1" applyFill="1" applyBorder="1"/>
    <xf numFmtId="0" fontId="8" fillId="18" borderId="3" xfId="0" applyFont="1" applyFill="1" applyBorder="1"/>
    <xf numFmtId="0" fontId="8" fillId="18" borderId="4" xfId="0" applyFont="1" applyFill="1" applyBorder="1"/>
    <xf numFmtId="0" fontId="8" fillId="18" borderId="25" xfId="0" applyFont="1" applyFill="1" applyBorder="1"/>
    <xf numFmtId="0" fontId="8" fillId="18" borderId="19" xfId="0" applyFont="1" applyFill="1" applyBorder="1"/>
    <xf numFmtId="0" fontId="8" fillId="18" borderId="16" xfId="0" applyFont="1" applyFill="1" applyBorder="1"/>
    <xf numFmtId="0" fontId="8" fillId="18" borderId="15" xfId="0" applyFont="1" applyFill="1" applyBorder="1"/>
    <xf numFmtId="0" fontId="8" fillId="18" borderId="5" xfId="0" applyFont="1" applyFill="1" applyBorder="1"/>
    <xf numFmtId="0" fontId="8" fillId="18" borderId="9" xfId="0" applyFont="1" applyFill="1" applyBorder="1"/>
    <xf numFmtId="0" fontId="8" fillId="18" borderId="26" xfId="0" applyFont="1" applyFill="1" applyBorder="1"/>
    <xf numFmtId="0" fontId="8" fillId="18" borderId="21" xfId="0" applyFont="1" applyFill="1" applyBorder="1"/>
    <xf numFmtId="0" fontId="8" fillId="18" borderId="11" xfId="0" applyFont="1" applyFill="1" applyBorder="1"/>
    <xf numFmtId="49" fontId="8" fillId="18" borderId="21" xfId="0" applyNumberFormat="1" applyFont="1" applyFill="1" applyBorder="1" applyAlignment="1">
      <alignment horizontal="center"/>
    </xf>
    <xf numFmtId="0" fontId="8" fillId="18" borderId="41" xfId="0" applyFont="1" applyFill="1" applyBorder="1" applyAlignment="1">
      <alignment horizontal="centerContinuous"/>
    </xf>
    <xf numFmtId="0" fontId="8" fillId="18" borderId="42" xfId="0" applyFont="1" applyFill="1" applyBorder="1" applyAlignment="1">
      <alignment horizontal="centerContinuous"/>
    </xf>
    <xf numFmtId="0" fontId="8" fillId="18" borderId="39" xfId="0" applyFont="1" applyFill="1" applyBorder="1" applyAlignment="1">
      <alignment horizontal="centerContinuous"/>
    </xf>
    <xf numFmtId="0" fontId="8" fillId="18" borderId="41" xfId="0" applyFont="1" applyFill="1" applyBorder="1"/>
    <xf numFmtId="0" fontId="8" fillId="18" borderId="30" xfId="0" applyFont="1" applyFill="1" applyBorder="1"/>
    <xf numFmtId="0" fontId="8" fillId="18" borderId="31" xfId="0" applyFont="1" applyFill="1" applyBorder="1"/>
    <xf numFmtId="0" fontId="8" fillId="18" borderId="29" xfId="0" applyFont="1" applyFill="1" applyBorder="1"/>
    <xf numFmtId="0" fontId="8" fillId="18" borderId="0" xfId="0" applyFont="1" applyFill="1" applyBorder="1"/>
    <xf numFmtId="0" fontId="0" fillId="18" borderId="4" xfId="0" applyFill="1" applyBorder="1" applyAlignment="1">
      <alignment wrapText="1"/>
    </xf>
    <xf numFmtId="0" fontId="0" fillId="18" borderId="0" xfId="0" applyFill="1" applyAlignment="1">
      <alignment wrapText="1"/>
    </xf>
    <xf numFmtId="0" fontId="0" fillId="18" borderId="9" xfId="0" applyFill="1" applyBorder="1" applyAlignment="1">
      <alignment wrapText="1"/>
    </xf>
    <xf numFmtId="0" fontId="0" fillId="18" borderId="10" xfId="0" applyFill="1" applyBorder="1" applyAlignment="1">
      <alignment wrapText="1"/>
    </xf>
    <xf numFmtId="0" fontId="8" fillId="18" borderId="33" xfId="0" applyFont="1" applyFill="1" applyBorder="1"/>
    <xf numFmtId="0" fontId="8" fillId="18" borderId="32" xfId="0" applyFont="1" applyFill="1" applyBorder="1"/>
    <xf numFmtId="0" fontId="8" fillId="18" borderId="27" xfId="0" applyFont="1" applyFill="1" applyBorder="1"/>
    <xf numFmtId="0" fontId="8" fillId="18" borderId="28" xfId="0" applyFont="1" applyFill="1" applyBorder="1"/>
    <xf numFmtId="0" fontId="8" fillId="18" borderId="29" xfId="0" applyFont="1" applyFill="1" applyBorder="1" applyAlignment="1">
      <alignment horizontal="center"/>
    </xf>
    <xf numFmtId="0" fontId="8" fillId="18" borderId="32" xfId="0" applyFont="1" applyFill="1" applyBorder="1" applyAlignment="1">
      <alignment horizontal="center"/>
    </xf>
    <xf numFmtId="0" fontId="8" fillId="18" borderId="34" xfId="0" applyFont="1" applyFill="1" applyBorder="1"/>
    <xf numFmtId="0" fontId="8" fillId="18" borderId="18" xfId="0" applyFont="1" applyFill="1" applyBorder="1" applyAlignment="1">
      <alignment horizontal="center"/>
    </xf>
    <xf numFmtId="0" fontId="8" fillId="18" borderId="0" xfId="0" applyFont="1" applyFill="1" applyBorder="1" applyAlignment="1">
      <alignment horizontal="center"/>
    </xf>
    <xf numFmtId="0" fontId="8" fillId="18" borderId="15" xfId="0" applyFont="1" applyFill="1" applyBorder="1" applyAlignment="1">
      <alignment horizontal="center"/>
    </xf>
    <xf numFmtId="0" fontId="8" fillId="18" borderId="5" xfId="0" applyFont="1" applyFill="1" applyBorder="1" applyAlignment="1">
      <alignment horizontal="center"/>
    </xf>
    <xf numFmtId="0" fontId="8" fillId="18" borderId="19" xfId="0" applyFont="1" applyFill="1" applyBorder="1" applyAlignment="1">
      <alignment horizontal="center"/>
    </xf>
    <xf numFmtId="0" fontId="8" fillId="18" borderId="19" xfId="0" applyFont="1" applyFill="1" applyBorder="1" applyAlignment="1">
      <alignment horizontal="centerContinuous"/>
    </xf>
    <xf numFmtId="0" fontId="8" fillId="18" borderId="25" xfId="0" applyFont="1" applyFill="1" applyBorder="1" applyAlignment="1">
      <alignment horizontal="centerContinuous"/>
    </xf>
    <xf numFmtId="0" fontId="8" fillId="18" borderId="16" xfId="0" applyFont="1" applyFill="1" applyBorder="1" applyAlignment="1">
      <alignment horizontal="center"/>
    </xf>
    <xf numFmtId="0" fontId="8" fillId="18" borderId="20" xfId="0" applyFont="1" applyFill="1" applyBorder="1"/>
    <xf numFmtId="0" fontId="8" fillId="18" borderId="21" xfId="0" applyFont="1" applyFill="1" applyBorder="1" applyAlignment="1">
      <alignment horizontal="centerContinuous"/>
    </xf>
    <xf numFmtId="0" fontId="8" fillId="18" borderId="26" xfId="0" applyFont="1" applyFill="1" applyBorder="1" applyAlignment="1">
      <alignment horizontal="centerContinuous"/>
    </xf>
    <xf numFmtId="0" fontId="8" fillId="18" borderId="10" xfId="0" applyFont="1" applyFill="1" applyBorder="1" applyAlignment="1">
      <alignment horizontal="center"/>
    </xf>
    <xf numFmtId="0" fontId="8" fillId="18" borderId="17" xfId="0" applyFont="1" applyFill="1" applyBorder="1" applyAlignment="1">
      <alignment horizontal="center"/>
    </xf>
    <xf numFmtId="0" fontId="8" fillId="18" borderId="11" xfId="0" applyFont="1" applyFill="1" applyBorder="1" applyAlignment="1">
      <alignment horizontal="center"/>
    </xf>
    <xf numFmtId="0" fontId="8" fillId="18" borderId="21" xfId="0" applyFont="1" applyFill="1" applyBorder="1" applyAlignment="1">
      <alignment horizontal="center"/>
    </xf>
    <xf numFmtId="0" fontId="8" fillId="18" borderId="22" xfId="0" applyFont="1" applyFill="1" applyBorder="1" applyAlignment="1">
      <alignment horizontal="center"/>
    </xf>
    <xf numFmtId="0" fontId="8" fillId="18" borderId="18" xfId="0" applyFont="1" applyFill="1" applyBorder="1"/>
    <xf numFmtId="5" fontId="8" fillId="18" borderId="4" xfId="0" applyNumberFormat="1" applyFont="1" applyFill="1" applyBorder="1" applyProtection="1"/>
    <xf numFmtId="5" fontId="8" fillId="18" borderId="25" xfId="0" applyNumberFormat="1" applyFont="1" applyFill="1" applyBorder="1" applyProtection="1"/>
    <xf numFmtId="5" fontId="8" fillId="18" borderId="19" xfId="0" applyNumberFormat="1" applyFont="1" applyFill="1" applyBorder="1" applyProtection="1"/>
    <xf numFmtId="5" fontId="8" fillId="18" borderId="0" xfId="0" applyNumberFormat="1" applyFont="1" applyFill="1" applyBorder="1" applyProtection="1"/>
    <xf numFmtId="37" fontId="8" fillId="18" borderId="4" xfId="0" applyNumberFormat="1" applyFont="1" applyFill="1" applyBorder="1" applyProtection="1"/>
    <xf numFmtId="37" fontId="8" fillId="18" borderId="25" xfId="0" applyNumberFormat="1" applyFont="1" applyFill="1" applyBorder="1" applyProtection="1"/>
    <xf numFmtId="37" fontId="8" fillId="18" borderId="19" xfId="0" applyNumberFormat="1" applyFont="1" applyFill="1" applyBorder="1" applyProtection="1"/>
    <xf numFmtId="37" fontId="8" fillId="18" borderId="0" xfId="0" applyNumberFormat="1" applyFont="1" applyFill="1" applyBorder="1" applyProtection="1"/>
    <xf numFmtId="0" fontId="8" fillId="18" borderId="10" xfId="0" applyFont="1" applyFill="1" applyBorder="1"/>
    <xf numFmtId="0" fontId="8" fillId="18" borderId="17" xfId="0" applyFont="1" applyFill="1" applyBorder="1"/>
    <xf numFmtId="0" fontId="8" fillId="18" borderId="22" xfId="0" applyFont="1" applyFill="1" applyBorder="1"/>
    <xf numFmtId="37" fontId="8" fillId="18" borderId="27" xfId="0" applyNumberFormat="1" applyFont="1" applyFill="1" applyBorder="1" applyProtection="1"/>
    <xf numFmtId="37" fontId="8" fillId="18" borderId="32" xfId="0" applyNumberFormat="1" applyFont="1" applyFill="1" applyBorder="1" applyProtection="1"/>
    <xf numFmtId="37" fontId="8" fillId="18" borderId="31" xfId="0" applyNumberFormat="1" applyFont="1" applyFill="1" applyBorder="1" applyProtection="1"/>
    <xf numFmtId="0" fontId="8" fillId="18" borderId="6" xfId="0" applyFont="1" applyFill="1" applyBorder="1"/>
    <xf numFmtId="0" fontId="8" fillId="18" borderId="38" xfId="0" applyFont="1" applyFill="1" applyBorder="1"/>
    <xf numFmtId="0" fontId="8" fillId="18" borderId="1" xfId="0" applyFont="1" applyFill="1" applyBorder="1"/>
    <xf numFmtId="0" fontId="8" fillId="18" borderId="1" xfId="0" applyFont="1" applyFill="1" applyBorder="1" applyAlignment="1">
      <alignment horizontal="center"/>
    </xf>
    <xf numFmtId="5" fontId="8" fillId="18" borderId="36" xfId="0" applyNumberFormat="1" applyFont="1" applyFill="1" applyBorder="1" applyProtection="1"/>
    <xf numFmtId="7" fontId="8" fillId="18" borderId="38" xfId="0" applyNumberFormat="1" applyFont="1" applyFill="1" applyBorder="1" applyProtection="1"/>
    <xf numFmtId="5" fontId="8" fillId="18" borderId="1" xfId="0" applyNumberFormat="1" applyFont="1" applyFill="1" applyBorder="1" applyProtection="1"/>
    <xf numFmtId="0" fontId="8" fillId="18" borderId="37" xfId="0" applyFont="1" applyFill="1" applyBorder="1"/>
    <xf numFmtId="0" fontId="8" fillId="18" borderId="0" xfId="0" applyFont="1" applyFill="1" applyAlignment="1">
      <alignment horizontal="right"/>
    </xf>
    <xf numFmtId="0" fontId="8" fillId="18" borderId="0" xfId="0" applyFont="1" applyFill="1" applyAlignment="1">
      <alignment horizontal="centerContinuous"/>
    </xf>
    <xf numFmtId="0" fontId="9" fillId="18" borderId="0" xfId="0" applyFont="1" applyFill="1" applyAlignment="1">
      <alignment horizontal="centerContinuous"/>
    </xf>
    <xf numFmtId="164" fontId="8" fillId="18" borderId="1" xfId="0" applyNumberFormat="1" applyFont="1" applyFill="1" applyBorder="1" applyAlignment="1" applyProtection="1">
      <alignment horizontal="center"/>
    </xf>
    <xf numFmtId="49" fontId="8" fillId="18" borderId="1" xfId="0" applyNumberFormat="1" applyFont="1" applyFill="1" applyBorder="1"/>
    <xf numFmtId="0" fontId="8" fillId="18" borderId="4" xfId="0" applyFont="1" applyFill="1" applyBorder="1" applyAlignment="1">
      <alignment horizontal="centerContinuous"/>
    </xf>
    <xf numFmtId="0" fontId="8" fillId="18" borderId="0" xfId="0" applyFont="1" applyFill="1" applyBorder="1" applyAlignment="1">
      <alignment horizontal="centerContinuous"/>
    </xf>
    <xf numFmtId="0" fontId="8" fillId="18" borderId="5" xfId="0" applyFont="1" applyFill="1" applyBorder="1" applyAlignment="1">
      <alignment horizontal="centerContinuous"/>
    </xf>
    <xf numFmtId="0" fontId="8" fillId="18" borderId="9" xfId="0" applyFont="1" applyFill="1" applyBorder="1" applyAlignment="1">
      <alignment horizontal="centerContinuous"/>
    </xf>
    <xf numFmtId="0" fontId="8" fillId="18" borderId="10" xfId="0" applyFont="1" applyFill="1" applyBorder="1" applyAlignment="1">
      <alignment horizontal="centerContinuous"/>
    </xf>
    <xf numFmtId="0" fontId="8" fillId="18" borderId="11" xfId="0" applyFont="1" applyFill="1" applyBorder="1" applyAlignment="1">
      <alignment horizontal="centerContinuous"/>
    </xf>
    <xf numFmtId="0" fontId="8" fillId="18" borderId="31" xfId="0" applyFont="1" applyFill="1" applyBorder="1" applyAlignment="1">
      <alignment horizontal="center"/>
    </xf>
    <xf numFmtId="0" fontId="8" fillId="18" borderId="27" xfId="0" applyFont="1" applyFill="1" applyBorder="1" applyAlignment="1">
      <alignment horizontal="center"/>
    </xf>
    <xf numFmtId="0" fontId="8" fillId="18" borderId="0" xfId="0" applyFont="1" applyFill="1" applyAlignment="1">
      <alignment horizontal="center"/>
    </xf>
    <xf numFmtId="0" fontId="8" fillId="18" borderId="25" xfId="0" applyFont="1" applyFill="1" applyBorder="1" applyAlignment="1">
      <alignment horizontal="center"/>
    </xf>
    <xf numFmtId="0" fontId="8" fillId="18" borderId="26" xfId="0" applyFont="1" applyFill="1" applyBorder="1" applyAlignment="1">
      <alignment horizontal="center"/>
    </xf>
    <xf numFmtId="37" fontId="8" fillId="18" borderId="0" xfId="0" applyNumberFormat="1" applyFont="1" applyFill="1" applyProtection="1"/>
    <xf numFmtId="0" fontId="8" fillId="18" borderId="23" xfId="0" applyFont="1" applyFill="1" applyBorder="1"/>
    <xf numFmtId="0" fontId="8" fillId="18" borderId="35" xfId="0" applyFont="1" applyFill="1" applyBorder="1"/>
    <xf numFmtId="37" fontId="8" fillId="18" borderId="38" xfId="0" applyNumberFormat="1" applyFont="1" applyFill="1" applyBorder="1" applyProtection="1"/>
    <xf numFmtId="0" fontId="8" fillId="18" borderId="7" xfId="0" applyFont="1" applyFill="1" applyBorder="1"/>
    <xf numFmtId="0" fontId="8" fillId="18" borderId="8" xfId="1" applyFont="1" applyFill="1" applyBorder="1"/>
    <xf numFmtId="0" fontId="8" fillId="18" borderId="12" xfId="1" applyFont="1" applyFill="1" applyBorder="1"/>
    <xf numFmtId="0" fontId="8" fillId="18" borderId="2" xfId="1" applyFont="1" applyFill="1" applyBorder="1"/>
    <xf numFmtId="0" fontId="8" fillId="18" borderId="3" xfId="1" applyFont="1" applyFill="1" applyBorder="1"/>
    <xf numFmtId="0" fontId="8" fillId="18" borderId="24" xfId="1" applyFont="1" applyFill="1" applyBorder="1"/>
    <xf numFmtId="0" fontId="8" fillId="18" borderId="13" xfId="1" applyFont="1" applyFill="1" applyBorder="1"/>
    <xf numFmtId="0" fontId="8" fillId="18" borderId="25" xfId="1" applyFont="1" applyFill="1" applyBorder="1"/>
    <xf numFmtId="0" fontId="8" fillId="18" borderId="5" xfId="1" applyFont="1" applyFill="1" applyBorder="1"/>
    <xf numFmtId="0" fontId="8" fillId="18" borderId="4" xfId="1" applyFont="1" applyFill="1" applyBorder="1"/>
    <xf numFmtId="0" fontId="8" fillId="18" borderId="19" xfId="1" applyFont="1" applyFill="1" applyBorder="1"/>
    <xf numFmtId="0" fontId="8" fillId="18" borderId="15" xfId="1" applyFont="1" applyFill="1" applyBorder="1"/>
    <xf numFmtId="0" fontId="8" fillId="18" borderId="9" xfId="1" applyFont="1" applyFill="1" applyBorder="1"/>
    <xf numFmtId="0" fontId="8" fillId="18" borderId="26" xfId="1" applyFont="1" applyFill="1" applyBorder="1"/>
    <xf numFmtId="0" fontId="8" fillId="18" borderId="10" xfId="1" applyFont="1" applyFill="1" applyBorder="1"/>
    <xf numFmtId="49" fontId="8" fillId="18" borderId="22" xfId="1" applyNumberFormat="1" applyFont="1" applyFill="1" applyBorder="1" applyAlignment="1">
      <alignment horizontal="center"/>
    </xf>
    <xf numFmtId="0" fontId="8" fillId="18" borderId="21" xfId="1" applyFont="1" applyFill="1" applyBorder="1"/>
    <xf numFmtId="49" fontId="8" fillId="18" borderId="21" xfId="1" applyNumberFormat="1" applyFont="1" applyFill="1" applyBorder="1"/>
    <xf numFmtId="0" fontId="8" fillId="18" borderId="11" xfId="1" applyFont="1" applyFill="1" applyBorder="1"/>
    <xf numFmtId="0" fontId="8" fillId="18" borderId="41" xfId="1" applyFont="1" applyFill="1" applyBorder="1"/>
    <xf numFmtId="0" fontId="8" fillId="18" borderId="42" xfId="1" applyFont="1" applyFill="1" applyBorder="1" applyAlignment="1">
      <alignment horizontal="centerContinuous"/>
    </xf>
    <xf numFmtId="0" fontId="8" fillId="18" borderId="39" xfId="1" applyFont="1" applyFill="1" applyBorder="1" applyAlignment="1">
      <alignment horizontal="centerContinuous"/>
    </xf>
    <xf numFmtId="0" fontId="8" fillId="18" borderId="41" xfId="1" applyFont="1" applyFill="1" applyBorder="1" applyAlignment="1">
      <alignment horizontal="centerContinuous"/>
    </xf>
    <xf numFmtId="0" fontId="8" fillId="18" borderId="0" xfId="1" applyFill="1" applyAlignment="1"/>
    <xf numFmtId="0" fontId="8" fillId="18" borderId="0" xfId="1" applyFont="1" applyFill="1" applyBorder="1" applyAlignment="1">
      <alignment vertical="top"/>
    </xf>
    <xf numFmtId="0" fontId="8" fillId="18" borderId="0" xfId="1" applyFont="1" applyFill="1" applyAlignment="1">
      <alignment vertical="top"/>
    </xf>
    <xf numFmtId="0" fontId="8" fillId="18" borderId="5" xfId="1" applyFont="1" applyFill="1" applyBorder="1" applyAlignment="1">
      <alignment vertical="top"/>
    </xf>
    <xf numFmtId="0" fontId="8" fillId="18" borderId="5" xfId="1" applyFill="1" applyBorder="1" applyAlignment="1"/>
    <xf numFmtId="0" fontId="8" fillId="18" borderId="0" xfId="1" applyFill="1" applyBorder="1" applyAlignment="1">
      <alignment vertical="top"/>
    </xf>
    <xf numFmtId="0" fontId="8" fillId="18" borderId="0" xfId="1" applyFill="1" applyAlignment="1">
      <alignment vertical="top"/>
    </xf>
    <xf numFmtId="0" fontId="8" fillId="18" borderId="5" xfId="1" applyFill="1" applyBorder="1" applyAlignment="1">
      <alignment vertical="top"/>
    </xf>
    <xf numFmtId="0" fontId="8" fillId="18" borderId="33" xfId="1" applyFont="1" applyFill="1" applyBorder="1"/>
    <xf numFmtId="0" fontId="8" fillId="18" borderId="28" xfId="1" applyFont="1" applyFill="1" applyBorder="1" applyAlignment="1">
      <alignment horizontal="center"/>
    </xf>
    <xf numFmtId="0" fontId="8" fillId="18" borderId="44" xfId="1" applyFont="1" applyFill="1" applyBorder="1" applyAlignment="1">
      <alignment horizontal="centerContinuous"/>
    </xf>
    <xf numFmtId="0" fontId="8" fillId="18" borderId="45" xfId="1" applyFont="1" applyFill="1" applyBorder="1" applyAlignment="1">
      <alignment horizontal="centerContinuous"/>
    </xf>
    <xf numFmtId="0" fontId="8" fillId="18" borderId="34" xfId="1" applyFont="1" applyFill="1" applyBorder="1"/>
    <xf numFmtId="0" fontId="8" fillId="18" borderId="18" xfId="1" applyFont="1" applyFill="1" applyBorder="1"/>
    <xf numFmtId="0" fontId="8" fillId="18" borderId="15" xfId="1" applyFont="1" applyFill="1" applyBorder="1" applyAlignment="1">
      <alignment horizontal="center"/>
    </xf>
    <xf numFmtId="0" fontId="8" fillId="18" borderId="27" xfId="1" applyFont="1" applyFill="1" applyBorder="1" applyAlignment="1">
      <alignment horizontal="center"/>
    </xf>
    <xf numFmtId="0" fontId="8" fillId="18" borderId="34" xfId="1" applyFont="1" applyFill="1" applyBorder="1" applyAlignment="1">
      <alignment horizontal="center"/>
    </xf>
    <xf numFmtId="0" fontId="8" fillId="18" borderId="33" xfId="1" applyFont="1" applyFill="1" applyBorder="1" applyAlignment="1">
      <alignment horizontal="center"/>
    </xf>
    <xf numFmtId="0" fontId="8" fillId="18" borderId="16" xfId="1" applyFont="1" applyFill="1" applyBorder="1"/>
    <xf numFmtId="0" fontId="8" fillId="18" borderId="20" xfId="1" applyFont="1" applyFill="1" applyBorder="1"/>
    <xf numFmtId="0" fontId="8" fillId="18" borderId="17" xfId="1" applyFont="1" applyFill="1" applyBorder="1" applyAlignment="1">
      <alignment horizontal="center"/>
    </xf>
    <xf numFmtId="0" fontId="8" fillId="18" borderId="26" xfId="1" applyFont="1" applyFill="1" applyBorder="1" applyAlignment="1">
      <alignment horizontal="center"/>
    </xf>
    <xf numFmtId="0" fontId="8" fillId="18" borderId="22" xfId="1" applyFont="1" applyFill="1" applyBorder="1" applyAlignment="1">
      <alignment horizontal="center"/>
    </xf>
    <xf numFmtId="0" fontId="8" fillId="18" borderId="20" xfId="1" applyFont="1" applyFill="1" applyBorder="1" applyAlignment="1">
      <alignment horizontal="center"/>
    </xf>
    <xf numFmtId="0" fontId="8" fillId="18" borderId="22" xfId="1" applyFont="1" applyFill="1" applyBorder="1"/>
    <xf numFmtId="0" fontId="8" fillId="18" borderId="43" xfId="1" applyFont="1" applyFill="1" applyBorder="1" applyAlignment="1">
      <alignment horizontal="center"/>
    </xf>
    <xf numFmtId="0" fontId="8" fillId="18" borderId="46" xfId="1" applyFont="1" applyFill="1" applyBorder="1"/>
    <xf numFmtId="0" fontId="8" fillId="18" borderId="51" xfId="1" applyFont="1" applyFill="1" applyBorder="1" applyAlignment="1">
      <alignment horizontal="center"/>
    </xf>
    <xf numFmtId="0" fontId="8" fillId="18" borderId="28" xfId="1" applyFont="1" applyFill="1" applyBorder="1"/>
    <xf numFmtId="37" fontId="8" fillId="18" borderId="15" xfId="1" applyNumberFormat="1" applyFont="1" applyFill="1" applyBorder="1"/>
    <xf numFmtId="37" fontId="8" fillId="18" borderId="25" xfId="1" applyNumberFormat="1" applyFont="1" applyFill="1" applyBorder="1"/>
    <xf numFmtId="37" fontId="8" fillId="18" borderId="16" xfId="1" applyNumberFormat="1" applyFont="1" applyFill="1" applyBorder="1"/>
    <xf numFmtId="37" fontId="8" fillId="18" borderId="18" xfId="1" applyNumberFormat="1" applyFont="1" applyFill="1" applyBorder="1"/>
    <xf numFmtId="0" fontId="8" fillId="18" borderId="16" xfId="1" applyFont="1" applyFill="1" applyBorder="1" applyAlignment="1">
      <alignment horizontal="center"/>
    </xf>
    <xf numFmtId="0" fontId="8" fillId="18" borderId="18" xfId="1" applyFont="1" applyFill="1" applyBorder="1" applyAlignment="1">
      <alignment horizontal="center"/>
    </xf>
    <xf numFmtId="0" fontId="8" fillId="18" borderId="17" xfId="1" applyFont="1" applyFill="1" applyBorder="1"/>
    <xf numFmtId="37" fontId="8" fillId="18" borderId="45" xfId="1" applyNumberFormat="1" applyFont="1" applyFill="1" applyBorder="1"/>
    <xf numFmtId="37" fontId="8" fillId="18" borderId="51" xfId="1" applyNumberFormat="1" applyFont="1" applyFill="1" applyBorder="1"/>
    <xf numFmtId="37" fontId="8" fillId="18" borderId="43" xfId="1" applyNumberFormat="1" applyFont="1" applyFill="1" applyBorder="1"/>
    <xf numFmtId="37" fontId="8" fillId="18" borderId="46" xfId="1" applyNumberFormat="1" applyFont="1" applyFill="1" applyBorder="1"/>
    <xf numFmtId="37" fontId="8" fillId="18" borderId="28" xfId="1" applyNumberFormat="1" applyFont="1" applyFill="1" applyBorder="1"/>
    <xf numFmtId="37" fontId="8" fillId="18" borderId="27" xfId="1" applyNumberFormat="1" applyFont="1" applyFill="1" applyBorder="1"/>
    <xf numFmtId="37" fontId="8" fillId="18" borderId="34" xfId="1" applyNumberFormat="1" applyFont="1" applyFill="1" applyBorder="1"/>
    <xf numFmtId="37" fontId="8" fillId="18" borderId="33" xfId="1" applyNumberFormat="1" applyFont="1" applyFill="1" applyBorder="1"/>
    <xf numFmtId="37" fontId="8" fillId="18" borderId="17" xfId="1" applyNumberFormat="1" applyFont="1" applyFill="1" applyBorder="1"/>
    <xf numFmtId="37" fontId="8" fillId="18" borderId="26" xfId="1" applyNumberFormat="1" applyFont="1" applyFill="1" applyBorder="1"/>
    <xf numFmtId="37" fontId="8" fillId="18" borderId="22" xfId="1" applyNumberFormat="1" applyFont="1" applyFill="1" applyBorder="1"/>
    <xf numFmtId="37" fontId="8" fillId="18" borderId="20" xfId="1" applyNumberFormat="1" applyFont="1" applyFill="1" applyBorder="1"/>
    <xf numFmtId="37" fontId="8" fillId="18" borderId="15" xfId="1" applyNumberFormat="1" applyFont="1" applyFill="1" applyBorder="1" applyProtection="1"/>
    <xf numFmtId="37" fontId="8" fillId="18" borderId="25" xfId="1" applyNumberFormat="1" applyFont="1" applyFill="1" applyBorder="1" applyProtection="1"/>
    <xf numFmtId="37" fontId="8" fillId="18" borderId="16" xfId="1" applyNumberFormat="1" applyFont="1" applyFill="1" applyBorder="1" applyProtection="1"/>
    <xf numFmtId="37" fontId="8" fillId="18" borderId="18" xfId="1" applyNumberFormat="1" applyFont="1" applyFill="1" applyBorder="1" applyProtection="1"/>
    <xf numFmtId="37" fontId="8" fillId="21" borderId="32" xfId="1" applyNumberFormat="1" applyFont="1" applyFill="1" applyBorder="1"/>
    <xf numFmtId="37" fontId="8" fillId="21" borderId="31" xfId="1" applyNumberFormat="1" applyFont="1" applyFill="1" applyBorder="1"/>
    <xf numFmtId="37" fontId="8" fillId="21" borderId="29" xfId="1" applyNumberFormat="1" applyFont="1" applyFill="1" applyBorder="1"/>
    <xf numFmtId="37" fontId="8" fillId="21" borderId="30" xfId="1" applyNumberFormat="1" applyFont="1" applyFill="1" applyBorder="1"/>
    <xf numFmtId="37" fontId="8" fillId="21" borderId="27" xfId="1" applyNumberFormat="1" applyFont="1" applyFill="1" applyBorder="1"/>
    <xf numFmtId="0" fontId="8" fillId="18" borderId="47" xfId="1" applyFont="1" applyFill="1" applyBorder="1" applyAlignment="1">
      <alignment horizontal="center"/>
    </xf>
    <xf numFmtId="0" fontId="8" fillId="18" borderId="50" xfId="1" applyFont="1" applyFill="1" applyBorder="1"/>
    <xf numFmtId="37" fontId="8" fillId="18" borderId="52" xfId="1" applyNumberFormat="1" applyFont="1" applyFill="1" applyBorder="1" applyProtection="1"/>
    <xf numFmtId="0" fontId="8" fillId="18" borderId="52" xfId="1" applyFont="1" applyFill="1" applyBorder="1" applyAlignment="1">
      <alignment horizontal="center"/>
    </xf>
    <xf numFmtId="0" fontId="8" fillId="18" borderId="0" xfId="1" applyFont="1" applyFill="1" applyAlignment="1">
      <alignment horizontal="centerContinuous"/>
    </xf>
    <xf numFmtId="0" fontId="8" fillId="18" borderId="0" xfId="1" applyFont="1" applyFill="1" applyBorder="1" applyProtection="1"/>
    <xf numFmtId="0" fontId="8" fillId="18" borderId="30" xfId="1" applyFont="1" applyFill="1" applyBorder="1"/>
    <xf numFmtId="0" fontId="8" fillId="18" borderId="31" xfId="1" applyFont="1" applyFill="1" applyBorder="1"/>
    <xf numFmtId="0" fontId="8" fillId="18" borderId="29" xfId="1" applyFont="1" applyFill="1" applyBorder="1"/>
    <xf numFmtId="0" fontId="8" fillId="18" borderId="8" xfId="0" applyFont="1" applyFill="1" applyBorder="1" applyAlignment="1" applyProtection="1">
      <alignment horizontal="left"/>
    </xf>
    <xf numFmtId="0" fontId="8" fillId="18" borderId="8" xfId="0" applyFont="1" applyFill="1" applyBorder="1" applyAlignment="1" applyProtection="1">
      <alignment horizontal="center"/>
    </xf>
    <xf numFmtId="0" fontId="8" fillId="18" borderId="3" xfId="0" applyFont="1" applyFill="1" applyBorder="1" applyAlignment="1" applyProtection="1">
      <alignment horizontal="center"/>
    </xf>
    <xf numFmtId="0" fontId="60" fillId="18" borderId="0" xfId="0" applyFont="1" applyFill="1" applyProtection="1">
      <protection locked="0"/>
    </xf>
    <xf numFmtId="0" fontId="60" fillId="18" borderId="4" xfId="0" applyFont="1" applyFill="1" applyBorder="1" applyProtection="1">
      <protection locked="0"/>
    </xf>
    <xf numFmtId="0" fontId="8" fillId="18" borderId="4" xfId="0" applyFont="1" applyFill="1" applyBorder="1" applyAlignment="1" applyProtection="1">
      <alignment horizontal="center"/>
    </xf>
    <xf numFmtId="0" fontId="60" fillId="18" borderId="5" xfId="0" applyFont="1" applyFill="1" applyBorder="1" applyProtection="1">
      <protection locked="0"/>
    </xf>
    <xf numFmtId="0" fontId="60" fillId="18" borderId="6" xfId="0" applyFont="1" applyFill="1" applyBorder="1" applyProtection="1">
      <protection locked="0"/>
    </xf>
    <xf numFmtId="0" fontId="60" fillId="18" borderId="1" xfId="0" applyFont="1" applyFill="1" applyBorder="1" applyProtection="1">
      <protection locked="0"/>
    </xf>
    <xf numFmtId="164" fontId="8" fillId="18" borderId="56" xfId="0" applyNumberFormat="1" applyFont="1" applyFill="1" applyBorder="1" applyAlignment="1" applyProtection="1">
      <alignment horizontal="center"/>
    </xf>
    <xf numFmtId="0" fontId="8" fillId="18" borderId="38" xfId="0" applyFont="1" applyFill="1" applyBorder="1" applyProtection="1"/>
    <xf numFmtId="0" fontId="9" fillId="18" borderId="6" xfId="0" applyFont="1" applyFill="1" applyBorder="1" applyAlignment="1" applyProtection="1">
      <alignment horizontal="centerContinuous"/>
    </xf>
    <xf numFmtId="0" fontId="9" fillId="18" borderId="1" xfId="0" applyFont="1" applyFill="1" applyBorder="1" applyAlignment="1" applyProtection="1">
      <alignment horizontal="centerContinuous"/>
    </xf>
    <xf numFmtId="0" fontId="8" fillId="18" borderId="1" xfId="0" applyFont="1" applyFill="1" applyBorder="1" applyAlignment="1" applyProtection="1">
      <alignment horizontal="centerContinuous"/>
    </xf>
    <xf numFmtId="0" fontId="8" fillId="18" borderId="60" xfId="0" applyFont="1" applyFill="1" applyBorder="1" applyAlignment="1" applyProtection="1">
      <alignment horizontal="centerContinuous"/>
    </xf>
    <xf numFmtId="0" fontId="9" fillId="18" borderId="4" xfId="0" applyFont="1" applyFill="1" applyBorder="1" applyAlignment="1" applyProtection="1">
      <alignment horizontal="centerContinuous"/>
    </xf>
    <xf numFmtId="0" fontId="8" fillId="18" borderId="3" xfId="0" applyFont="1" applyFill="1" applyBorder="1" applyAlignment="1" applyProtection="1">
      <alignment horizontal="centerContinuous"/>
    </xf>
    <xf numFmtId="0" fontId="8" fillId="18" borderId="5" xfId="0" applyFont="1" applyFill="1" applyBorder="1" applyAlignment="1" applyProtection="1">
      <alignment horizontal="centerContinuous"/>
    </xf>
    <xf numFmtId="0" fontId="60" fillId="18" borderId="8" xfId="0" applyFont="1" applyFill="1" applyBorder="1" applyAlignment="1" applyProtection="1">
      <alignment horizontal="center"/>
      <protection locked="0"/>
    </xf>
    <xf numFmtId="0" fontId="21" fillId="18" borderId="2" xfId="0" applyFont="1" applyFill="1" applyBorder="1" applyAlignment="1" applyProtection="1">
      <alignment horizontal="center"/>
      <protection locked="0"/>
    </xf>
    <xf numFmtId="0" fontId="60" fillId="18" borderId="2" xfId="0" applyFont="1" applyFill="1" applyBorder="1" applyAlignment="1" applyProtection="1">
      <alignment horizontal="center"/>
      <protection locked="0"/>
    </xf>
    <xf numFmtId="0" fontId="60" fillId="18" borderId="3" xfId="0" applyFont="1" applyFill="1" applyBorder="1" applyAlignment="1" applyProtection="1">
      <alignment horizontal="center"/>
      <protection locked="0"/>
    </xf>
    <xf numFmtId="0" fontId="60" fillId="18" borderId="9" xfId="0" applyFont="1" applyFill="1" applyBorder="1" applyAlignment="1" applyProtection="1">
      <alignment horizontal="center"/>
      <protection locked="0"/>
    </xf>
    <xf numFmtId="0" fontId="60" fillId="18" borderId="10" xfId="0" applyFont="1" applyFill="1" applyBorder="1" applyAlignment="1" applyProtection="1">
      <alignment horizontal="center"/>
      <protection locked="0"/>
    </xf>
    <xf numFmtId="164" fontId="60" fillId="18" borderId="10" xfId="0" applyNumberFormat="1" applyFont="1" applyFill="1" applyBorder="1" applyAlignment="1" applyProtection="1">
      <alignment horizontal="center"/>
      <protection locked="0"/>
    </xf>
    <xf numFmtId="0" fontId="60" fillId="18" borderId="4" xfId="0" applyFont="1" applyFill="1" applyBorder="1" applyAlignment="1" applyProtection="1">
      <alignment horizontal="right"/>
      <protection locked="0"/>
    </xf>
    <xf numFmtId="5" fontId="60" fillId="18" borderId="0" xfId="0" applyNumberFormat="1" applyFont="1" applyFill="1" applyProtection="1">
      <protection locked="0"/>
    </xf>
    <xf numFmtId="37" fontId="60" fillId="18" borderId="0" xfId="0" applyNumberFormat="1" applyFont="1" applyFill="1" applyProtection="1">
      <protection locked="0"/>
    </xf>
    <xf numFmtId="37" fontId="60" fillId="18" borderId="10" xfId="0" applyNumberFormat="1" applyFont="1" applyFill="1" applyBorder="1" applyProtection="1">
      <protection locked="0"/>
    </xf>
    <xf numFmtId="37" fontId="8" fillId="18" borderId="10" xfId="0" applyNumberFormat="1" applyFont="1" applyFill="1" applyBorder="1" applyProtection="1"/>
    <xf numFmtId="5" fontId="60" fillId="18" borderId="71" xfId="0" applyNumberFormat="1" applyFont="1" applyFill="1" applyBorder="1" applyProtection="1">
      <protection locked="0"/>
    </xf>
    <xf numFmtId="0" fontId="10" fillId="18" borderId="0" xfId="0" applyFont="1" applyFill="1" applyAlignment="1" applyProtection="1">
      <alignment horizontal="centerContinuous"/>
      <protection locked="0"/>
    </xf>
    <xf numFmtId="0" fontId="60" fillId="18" borderId="0" xfId="0" applyFont="1" applyFill="1" applyAlignment="1" applyProtection="1">
      <alignment horizontal="centerContinuous"/>
      <protection locked="0"/>
    </xf>
    <xf numFmtId="0" fontId="60" fillId="18" borderId="7" xfId="0" applyFont="1" applyFill="1" applyBorder="1" applyProtection="1">
      <protection locked="0"/>
    </xf>
    <xf numFmtId="0" fontId="9" fillId="18" borderId="0" xfId="0" applyFont="1" applyFill="1" applyProtection="1"/>
    <xf numFmtId="0" fontId="44" fillId="18" borderId="4" xfId="0" applyFont="1" applyFill="1" applyBorder="1" applyProtection="1"/>
    <xf numFmtId="0" fontId="9" fillId="18" borderId="0" xfId="0" applyFont="1" applyFill="1" applyAlignment="1" applyProtection="1">
      <alignment horizontal="centerContinuous"/>
    </xf>
    <xf numFmtId="0" fontId="8" fillId="18" borderId="1" xfId="0" applyFont="1" applyFill="1" applyBorder="1" applyProtection="1"/>
    <xf numFmtId="0" fontId="8" fillId="0" borderId="8" xfId="0" applyFont="1" applyFill="1" applyBorder="1" applyProtection="1"/>
    <xf numFmtId="0" fontId="8" fillId="0" borderId="0" xfId="1" applyAlignment="1">
      <alignment wrapText="1"/>
    </xf>
    <xf numFmtId="0" fontId="8" fillId="0" borderId="5" xfId="1" applyBorder="1" applyAlignment="1"/>
    <xf numFmtId="5" fontId="8" fillId="0" borderId="0" xfId="1" applyNumberFormat="1"/>
    <xf numFmtId="37" fontId="8" fillId="0" borderId="22" xfId="1" applyNumberFormat="1" applyFont="1" applyFill="1" applyBorder="1" applyProtection="1"/>
    <xf numFmtId="0" fontId="17" fillId="0" borderId="10" xfId="1" applyFont="1" applyBorder="1" applyProtection="1"/>
    <xf numFmtId="37" fontId="4" fillId="0" borderId="28" xfId="1" applyNumberFormat="1" applyFont="1" applyBorder="1" applyProtection="1"/>
    <xf numFmtId="0" fontId="8" fillId="0" borderId="19" xfId="1" applyFont="1" applyBorder="1" applyAlignment="1" applyProtection="1">
      <alignment horizontal="center"/>
    </xf>
    <xf numFmtId="0" fontId="4" fillId="0" borderId="21" xfId="1" applyFont="1" applyFill="1" applyBorder="1" applyAlignment="1" applyProtection="1">
      <alignment horizontal="center"/>
    </xf>
    <xf numFmtId="37" fontId="4" fillId="0" borderId="20" xfId="1" applyNumberFormat="1" applyFont="1" applyFill="1" applyBorder="1" applyAlignment="1" applyProtection="1"/>
    <xf numFmtId="37" fontId="4" fillId="0" borderId="26" xfId="1" applyNumberFormat="1" applyFont="1" applyFill="1" applyBorder="1" applyAlignment="1" applyProtection="1"/>
    <xf numFmtId="37" fontId="4" fillId="0" borderId="17" xfId="1" applyNumberFormat="1" applyFont="1" applyFill="1" applyBorder="1" applyProtection="1"/>
    <xf numFmtId="37" fontId="4" fillId="0" borderId="203" xfId="1" applyNumberFormat="1" applyFont="1" applyBorder="1" applyProtection="1"/>
    <xf numFmtId="37" fontId="4" fillId="0" borderId="227" xfId="1" applyNumberFormat="1" applyFont="1" applyBorder="1" applyProtection="1"/>
    <xf numFmtId="37" fontId="4" fillId="0" borderId="234" xfId="1" applyNumberFormat="1" applyFont="1" applyBorder="1" applyProtection="1"/>
    <xf numFmtId="0" fontId="8" fillId="0" borderId="19" xfId="1" applyFont="1" applyBorder="1" applyAlignment="1" applyProtection="1">
      <alignment horizontal="center"/>
    </xf>
    <xf numFmtId="0" fontId="8" fillId="0" borderId="19" xfId="2" applyFont="1" applyFill="1" applyBorder="1" applyProtection="1"/>
    <xf numFmtId="0" fontId="8" fillId="0" borderId="19" xfId="2" applyFont="1" applyBorder="1" applyProtection="1"/>
    <xf numFmtId="5" fontId="8" fillId="0" borderId="19" xfId="1" applyNumberFormat="1" applyFont="1" applyFill="1" applyBorder="1" applyProtection="1"/>
    <xf numFmtId="37" fontId="8" fillId="0" borderId="19" xfId="1" applyNumberFormat="1" applyFont="1" applyFill="1" applyBorder="1" applyProtection="1"/>
    <xf numFmtId="5" fontId="8" fillId="0" borderId="19" xfId="1" applyNumberFormat="1" applyFont="1" applyBorder="1" applyAlignment="1" applyProtection="1">
      <alignment horizontal="center"/>
    </xf>
    <xf numFmtId="179" fontId="16" fillId="0" borderId="5" xfId="0" applyNumberFormat="1" applyFont="1" applyFill="1" applyBorder="1" applyAlignment="1" applyProtection="1">
      <alignment horizontal="centerContinuous"/>
    </xf>
    <xf numFmtId="0" fontId="4" fillId="0" borderId="17" xfId="0" applyFont="1" applyFill="1" applyBorder="1" applyProtection="1"/>
    <xf numFmtId="0" fontId="4" fillId="0" borderId="26" xfId="0" applyFont="1" applyFill="1" applyBorder="1" applyProtection="1"/>
    <xf numFmtId="0" fontId="4" fillId="0" borderId="15" xfId="0" applyFont="1" applyFill="1" applyBorder="1" applyProtection="1"/>
    <xf numFmtId="0" fontId="4" fillId="0" borderId="25" xfId="0" applyFont="1" applyFill="1" applyBorder="1" applyProtection="1"/>
    <xf numFmtId="0" fontId="4" fillId="0" borderId="0" xfId="0" applyFont="1" applyFill="1" applyProtection="1"/>
    <xf numFmtId="0" fontId="0" fillId="0" borderId="0" xfId="0"/>
    <xf numFmtId="0" fontId="8" fillId="0" borderId="0" xfId="2" applyFont="1" applyFill="1" applyProtection="1"/>
    <xf numFmtId="37" fontId="8" fillId="0" borderId="16" xfId="2" applyNumberFormat="1" applyFont="1" applyFill="1" applyBorder="1" applyProtection="1"/>
    <xf numFmtId="0" fontId="8" fillId="0" borderId="0" xfId="2" applyFont="1" applyFill="1" applyAlignment="1" applyProtection="1">
      <alignment horizontal="left"/>
    </xf>
    <xf numFmtId="0" fontId="8" fillId="0" borderId="0" xfId="2" applyFill="1" applyProtection="1"/>
    <xf numFmtId="37" fontId="8" fillId="0" borderId="16" xfId="2" applyNumberFormat="1" applyFill="1" applyBorder="1" applyProtection="1"/>
    <xf numFmtId="0" fontId="8" fillId="0" borderId="0" xfId="0" applyFont="1" applyFill="1" applyAlignment="1" applyProtection="1">
      <alignment horizontal="left" indent="1"/>
    </xf>
    <xf numFmtId="5" fontId="0" fillId="0" borderId="16" xfId="0" applyNumberFormat="1" applyFill="1" applyBorder="1" applyProtection="1"/>
    <xf numFmtId="37" fontId="0" fillId="0" borderId="16" xfId="0" applyNumberFormat="1" applyFill="1" applyBorder="1" applyProtection="1"/>
    <xf numFmtId="0" fontId="0" fillId="0" borderId="0" xfId="0" applyFill="1" applyAlignment="1" applyProtection="1">
      <alignment horizontal="center"/>
    </xf>
    <xf numFmtId="0" fontId="0" fillId="0" borderId="0" xfId="0" quotePrefix="1" applyFill="1" applyAlignment="1" applyProtection="1">
      <alignment horizontal="left"/>
    </xf>
    <xf numFmtId="5" fontId="8" fillId="0" borderId="0" xfId="0" applyNumberFormat="1" applyFont="1" applyFill="1" applyProtection="1"/>
    <xf numFmtId="0" fontId="8" fillId="18" borderId="30" xfId="1" applyFont="1" applyFill="1" applyBorder="1" applyProtection="1"/>
    <xf numFmtId="0" fontId="8" fillId="18" borderId="34" xfId="1" applyFont="1" applyFill="1" applyBorder="1" applyAlignment="1" applyProtection="1">
      <alignment horizontal="center"/>
    </xf>
    <xf numFmtId="5" fontId="8" fillId="18" borderId="16" xfId="1" applyNumberFormat="1" applyFont="1" applyFill="1" applyBorder="1" applyProtection="1"/>
    <xf numFmtId="0" fontId="8" fillId="18" borderId="23" xfId="1" applyFont="1" applyFill="1" applyBorder="1" applyAlignment="1" applyProtection="1">
      <alignment horizontal="center"/>
    </xf>
    <xf numFmtId="10" fontId="8" fillId="0" borderId="25" xfId="4" applyNumberFormat="1" applyFont="1" applyFill="1" applyBorder="1" applyAlignment="1" applyProtection="1">
      <alignment horizontal="left"/>
    </xf>
    <xf numFmtId="5" fontId="8" fillId="0" borderId="25" xfId="0" applyNumberFormat="1" applyFont="1" applyFill="1" applyBorder="1" applyProtection="1"/>
    <xf numFmtId="37" fontId="8" fillId="0" borderId="25" xfId="0" applyNumberFormat="1" applyFont="1" applyFill="1" applyBorder="1" applyProtection="1"/>
    <xf numFmtId="0" fontId="8" fillId="0" borderId="0" xfId="0" quotePrefix="1" applyFont="1" applyFill="1" applyAlignment="1" applyProtection="1">
      <alignment horizontal="left"/>
    </xf>
    <xf numFmtId="17" fontId="8" fillId="0" borderId="18" xfId="0" quotePrefix="1" applyNumberFormat="1" applyFont="1" applyFill="1" applyBorder="1" applyAlignment="1" applyProtection="1">
      <alignment horizontal="center"/>
    </xf>
    <xf numFmtId="0" fontId="8" fillId="0" borderId="25" xfId="0" applyFont="1" applyFill="1" applyBorder="1" applyProtection="1"/>
    <xf numFmtId="5" fontId="8" fillId="0" borderId="15" xfId="0" applyNumberFormat="1" applyFont="1" applyFill="1" applyBorder="1" applyProtection="1"/>
    <xf numFmtId="0" fontId="8" fillId="0" borderId="18" xfId="0" quotePrefix="1" applyFont="1" applyFill="1" applyBorder="1" applyAlignment="1" applyProtection="1">
      <alignment horizontal="center"/>
    </xf>
    <xf numFmtId="37" fontId="8" fillId="0" borderId="15" xfId="0" applyNumberFormat="1" applyFont="1" applyFill="1" applyBorder="1" applyProtection="1"/>
    <xf numFmtId="14" fontId="8" fillId="0" borderId="25" xfId="0" quotePrefix="1" applyNumberFormat="1" applyFont="1" applyFill="1" applyBorder="1" applyAlignment="1" applyProtection="1">
      <alignment horizontal="left"/>
    </xf>
    <xf numFmtId="0" fontId="8" fillId="0" borderId="19" xfId="2" applyFont="1" applyFill="1" applyBorder="1" applyProtection="1">
      <protection locked="0"/>
    </xf>
    <xf numFmtId="5" fontId="8" fillId="0" borderId="19" xfId="2" applyNumberFormat="1" applyFont="1" applyFill="1" applyBorder="1" applyProtection="1">
      <protection locked="0"/>
    </xf>
    <xf numFmtId="180" fontId="8" fillId="0" borderId="19" xfId="3" applyNumberFormat="1" applyFont="1" applyFill="1" applyBorder="1" applyProtection="1">
      <protection locked="0"/>
    </xf>
    <xf numFmtId="5" fontId="8" fillId="0" borderId="16" xfId="2" applyNumberFormat="1" applyFont="1" applyFill="1" applyBorder="1" applyProtection="1"/>
    <xf numFmtId="37" fontId="8" fillId="0" borderId="19" xfId="2" applyNumberFormat="1" applyFont="1" applyFill="1" applyBorder="1" applyProtection="1">
      <protection locked="0"/>
    </xf>
    <xf numFmtId="0" fontId="8" fillId="0" borderId="19" xfId="2" applyNumberFormat="1" applyFont="1" applyFill="1" applyBorder="1" applyAlignment="1" applyProtection="1">
      <alignment horizontal="center"/>
      <protection locked="0"/>
    </xf>
    <xf numFmtId="0" fontId="8" fillId="0" borderId="19" xfId="2" quotePrefix="1" applyNumberFormat="1" applyFont="1" applyFill="1" applyBorder="1" applyAlignment="1" applyProtection="1">
      <alignment horizontal="center"/>
      <protection locked="0"/>
    </xf>
    <xf numFmtId="180" fontId="8" fillId="0" borderId="19" xfId="3" applyNumberFormat="1" applyFont="1" applyFill="1" applyBorder="1" applyAlignment="1" applyProtection="1">
      <alignment horizontal="center"/>
      <protection locked="0"/>
    </xf>
    <xf numFmtId="0" fontId="8" fillId="0" borderId="15" xfId="2" applyFont="1" applyFill="1" applyBorder="1" applyProtection="1">
      <protection locked="0"/>
    </xf>
    <xf numFmtId="0" fontId="8" fillId="0" borderId="0" xfId="0" applyFont="1" applyAlignment="1" applyProtection="1">
      <alignment horizontal="left"/>
    </xf>
    <xf numFmtId="180" fontId="8" fillId="0" borderId="19" xfId="3" applyNumberFormat="1" applyFont="1" applyBorder="1"/>
    <xf numFmtId="180" fontId="8" fillId="0" borderId="19" xfId="3" applyNumberFormat="1" applyFont="1" applyBorder="1" applyAlignment="1">
      <alignment horizontal="center"/>
    </xf>
    <xf numFmtId="180" fontId="8" fillId="0" borderId="0" xfId="1" applyNumberFormat="1" applyFont="1"/>
    <xf numFmtId="0" fontId="11" fillId="0" borderId="0" xfId="0" applyFont="1" applyFill="1" applyProtection="1"/>
    <xf numFmtId="180" fontId="5" fillId="0" borderId="19" xfId="3" applyNumberFormat="1" applyFont="1" applyFill="1" applyBorder="1" applyProtection="1"/>
    <xf numFmtId="0" fontId="4" fillId="0" borderId="4" xfId="0" applyFont="1" applyFill="1" applyBorder="1" applyAlignment="1" applyProtection="1">
      <alignment horizontal="center"/>
    </xf>
    <xf numFmtId="0" fontId="8" fillId="0" borderId="24" xfId="2" applyFont="1" applyFill="1" applyBorder="1" applyProtection="1"/>
    <xf numFmtId="5" fontId="8" fillId="0" borderId="2" xfId="1" applyNumberFormat="1" applyFont="1" applyFill="1" applyBorder="1" applyProtection="1"/>
    <xf numFmtId="5" fontId="8" fillId="0" borderId="2" xfId="1" applyNumberFormat="1" applyFont="1" applyBorder="1" applyAlignment="1" applyProtection="1">
      <alignment horizontal="center"/>
    </xf>
    <xf numFmtId="5" fontId="8" fillId="0" borderId="2" xfId="1" applyNumberFormat="1" applyFont="1" applyBorder="1" applyProtection="1"/>
    <xf numFmtId="37" fontId="8" fillId="0" borderId="227" xfId="1" applyNumberFormat="1" applyFont="1" applyBorder="1" applyProtection="1"/>
    <xf numFmtId="37" fontId="8" fillId="0" borderId="235" xfId="1" applyNumberFormat="1" applyFont="1" applyBorder="1" applyProtection="1"/>
    <xf numFmtId="0" fontId="8" fillId="0" borderId="236" xfId="1" applyFont="1" applyBorder="1" applyAlignment="1" applyProtection="1">
      <alignment horizontal="left"/>
    </xf>
    <xf numFmtId="0" fontId="8" fillId="0" borderId="237" xfId="1" applyFont="1" applyBorder="1" applyAlignment="1" applyProtection="1">
      <alignment horizontal="center"/>
    </xf>
    <xf numFmtId="0" fontId="8" fillId="0" borderId="238" xfId="1" applyFont="1" applyBorder="1" applyAlignment="1" applyProtection="1">
      <alignment horizontal="center"/>
    </xf>
    <xf numFmtId="0" fontId="8" fillId="0" borderId="239" xfId="1" applyFont="1" applyBorder="1" applyAlignment="1" applyProtection="1">
      <alignment horizontal="center"/>
    </xf>
    <xf numFmtId="43" fontId="8" fillId="0" borderId="19" xfId="3" applyFont="1" applyFill="1" applyBorder="1" applyAlignment="1" applyProtection="1">
      <alignment horizontal="center"/>
      <protection locked="0"/>
    </xf>
    <xf numFmtId="37" fontId="4" fillId="0" borderId="0" xfId="1" applyNumberFormat="1" applyFont="1" applyFill="1" applyBorder="1" applyProtection="1"/>
    <xf numFmtId="37" fontId="8" fillId="0" borderId="0" xfId="1" applyNumberFormat="1" applyBorder="1"/>
    <xf numFmtId="0" fontId="0" fillId="0" borderId="0" xfId="0"/>
    <xf numFmtId="0" fontId="4" fillId="0" borderId="19" xfId="0" applyFont="1" applyBorder="1" applyAlignment="1" applyProtection="1">
      <alignment horizontal="center"/>
    </xf>
    <xf numFmtId="0" fontId="17" fillId="0" borderId="10" xfId="0" applyFont="1" applyBorder="1" applyProtection="1"/>
    <xf numFmtId="43" fontId="8" fillId="0" borderId="0" xfId="3" applyFont="1" applyAlignment="1" applyProtection="1">
      <alignment horizontal="right"/>
    </xf>
    <xf numFmtId="0" fontId="4" fillId="18" borderId="2" xfId="0" applyFont="1" applyFill="1" applyBorder="1" applyProtection="1"/>
    <xf numFmtId="0" fontId="4" fillId="18" borderId="14" xfId="0" applyFont="1" applyFill="1" applyBorder="1" applyAlignment="1" applyProtection="1">
      <alignment horizontal="centerContinuous"/>
    </xf>
    <xf numFmtId="0" fontId="4" fillId="18" borderId="5" xfId="0" applyFont="1" applyFill="1" applyBorder="1" applyAlignment="1" applyProtection="1">
      <alignment horizontal="centerContinuous"/>
    </xf>
    <xf numFmtId="0" fontId="4" fillId="18" borderId="26" xfId="0" applyFont="1" applyFill="1" applyBorder="1" applyProtection="1"/>
    <xf numFmtId="49" fontId="8" fillId="18" borderId="22" xfId="0" applyNumberFormat="1" applyFont="1" applyFill="1" applyBorder="1" applyAlignment="1" applyProtection="1">
      <alignment horizontal="centerContinuous"/>
    </xf>
    <xf numFmtId="0" fontId="14" fillId="18" borderId="22" xfId="0" applyFont="1" applyFill="1" applyBorder="1" applyAlignment="1" applyProtection="1">
      <alignment horizontal="centerContinuous"/>
    </xf>
    <xf numFmtId="0" fontId="4" fillId="18" borderId="0" xfId="0" applyFont="1" applyFill="1" applyAlignment="1" applyProtection="1">
      <alignment vertical="top" wrapText="1"/>
    </xf>
    <xf numFmtId="0" fontId="0" fillId="18" borderId="0" xfId="0" applyFill="1" applyAlignment="1">
      <alignment vertical="top" wrapText="1"/>
    </xf>
    <xf numFmtId="0" fontId="4" fillId="18" borderId="31" xfId="0" applyFont="1" applyFill="1" applyBorder="1" applyAlignment="1" applyProtection="1">
      <alignment horizontal="left" wrapText="1"/>
    </xf>
    <xf numFmtId="0" fontId="0" fillId="18" borderId="29" xfId="0" applyFill="1" applyBorder="1" applyAlignment="1">
      <alignment horizontal="left" vertical="top" wrapText="1"/>
    </xf>
    <xf numFmtId="0" fontId="0" fillId="18" borderId="0" xfId="0" applyFill="1" applyAlignment="1"/>
    <xf numFmtId="0" fontId="0" fillId="18" borderId="5" xfId="0" applyFill="1" applyBorder="1" applyAlignment="1">
      <alignment horizontal="left" vertical="top" wrapText="1"/>
    </xf>
    <xf numFmtId="0" fontId="4" fillId="18" borderId="0" xfId="0" applyFont="1" applyFill="1" applyAlignment="1" applyProtection="1">
      <alignment horizontal="left" wrapText="1"/>
    </xf>
    <xf numFmtId="0" fontId="0" fillId="18" borderId="0" xfId="0" applyFill="1" applyAlignment="1">
      <alignment horizontal="left"/>
    </xf>
    <xf numFmtId="0" fontId="4" fillId="18" borderId="0" xfId="0" applyFont="1" applyFill="1" applyAlignment="1" applyProtection="1">
      <alignment horizontal="left"/>
    </xf>
    <xf numFmtId="0" fontId="4" fillId="18" borderId="19" xfId="0" applyFont="1" applyFill="1" applyBorder="1" applyAlignment="1" applyProtection="1">
      <alignment horizontal="center"/>
    </xf>
    <xf numFmtId="0" fontId="4" fillId="18" borderId="32" xfId="0" applyFont="1" applyFill="1" applyBorder="1" applyAlignment="1" applyProtection="1">
      <alignment horizontal="centerContinuous"/>
    </xf>
    <xf numFmtId="0" fontId="4" fillId="18" borderId="21" xfId="0" applyFont="1" applyFill="1" applyBorder="1" applyAlignment="1" applyProtection="1">
      <alignment horizontal="center"/>
    </xf>
    <xf numFmtId="0" fontId="4" fillId="18" borderId="19" xfId="0" applyFont="1" applyFill="1" applyBorder="1" applyAlignment="1" applyProtection="1">
      <alignment horizontal="left"/>
    </xf>
    <xf numFmtId="0" fontId="4" fillId="18" borderId="19" xfId="0" applyFont="1" applyFill="1" applyBorder="1" applyAlignment="1" applyProtection="1">
      <alignment horizontal="right"/>
    </xf>
    <xf numFmtId="0" fontId="4" fillId="18" borderId="32" xfId="0" applyFont="1" applyFill="1" applyBorder="1" applyAlignment="1" applyProtection="1">
      <alignment horizontal="centerContinuous" wrapText="1"/>
    </xf>
    <xf numFmtId="0" fontId="4" fillId="18" borderId="5" xfId="0" applyFont="1" applyFill="1" applyBorder="1" applyAlignment="1" applyProtection="1">
      <alignment horizontal="centerContinuous" wrapText="1"/>
    </xf>
    <xf numFmtId="0" fontId="4" fillId="18" borderId="19" xfId="0" applyFont="1" applyFill="1" applyBorder="1" applyAlignment="1" applyProtection="1">
      <alignment horizontal="centerContinuous" wrapText="1"/>
    </xf>
    <xf numFmtId="0" fontId="4" fillId="18" borderId="23" xfId="0" applyFont="1" applyFill="1" applyBorder="1" applyAlignment="1" applyProtection="1">
      <alignment horizontal="center"/>
    </xf>
    <xf numFmtId="0" fontId="4" fillId="18" borderId="1" xfId="0" applyFont="1" applyFill="1" applyBorder="1" applyAlignment="1" applyProtection="1">
      <alignment horizontal="left"/>
    </xf>
    <xf numFmtId="0" fontId="4" fillId="18" borderId="38" xfId="0" applyFont="1" applyFill="1" applyBorder="1" applyAlignment="1" applyProtection="1">
      <alignment horizontal="left"/>
    </xf>
    <xf numFmtId="0" fontId="4" fillId="18" borderId="38" xfId="0" applyFont="1" applyFill="1" applyBorder="1" applyAlignment="1" applyProtection="1">
      <alignment horizontal="right"/>
    </xf>
    <xf numFmtId="0" fontId="4" fillId="18" borderId="38" xfId="0" applyFont="1" applyFill="1" applyBorder="1" applyAlignment="1" applyProtection="1">
      <alignment horizontal="centerContinuous" wrapText="1"/>
    </xf>
    <xf numFmtId="0" fontId="4" fillId="18" borderId="7" xfId="0" applyFont="1" applyFill="1" applyBorder="1" applyAlignment="1" applyProtection="1">
      <alignment horizontal="centerContinuous" wrapText="1"/>
    </xf>
    <xf numFmtId="0" fontId="4" fillId="18" borderId="0" xfId="0" applyFont="1" applyFill="1" applyAlignment="1" applyProtection="1">
      <alignment horizontal="right"/>
    </xf>
    <xf numFmtId="0" fontId="4" fillId="18" borderId="0" xfId="0" applyFont="1" applyFill="1" applyAlignment="1" applyProtection="1">
      <alignment horizontal="centerContinuous" wrapText="1"/>
    </xf>
    <xf numFmtId="0" fontId="8" fillId="18" borderId="0" xfId="0" applyFont="1" applyFill="1" applyAlignment="1" applyProtection="1">
      <alignment horizontal="centerContinuous" wrapText="1"/>
    </xf>
    <xf numFmtId="0" fontId="8" fillId="18" borderId="0" xfId="0" applyFont="1" applyFill="1" applyAlignment="1" applyProtection="1">
      <alignment horizontal="left"/>
    </xf>
    <xf numFmtId="0" fontId="4" fillId="18" borderId="2" xfId="0" applyFont="1" applyFill="1" applyBorder="1" applyAlignment="1" applyProtection="1">
      <alignment horizontal="center"/>
    </xf>
    <xf numFmtId="0" fontId="4" fillId="18" borderId="24" xfId="0" applyFont="1" applyFill="1" applyBorder="1" applyAlignment="1" applyProtection="1">
      <alignment horizontal="left"/>
    </xf>
    <xf numFmtId="0" fontId="4" fillId="18" borderId="12" xfId="0" applyFont="1" applyFill="1" applyBorder="1" applyAlignment="1" applyProtection="1">
      <alignment horizontal="left"/>
    </xf>
    <xf numFmtId="0" fontId="4" fillId="18" borderId="13" xfId="0" applyFont="1" applyFill="1" applyBorder="1" applyAlignment="1" applyProtection="1">
      <alignment horizontal="center"/>
    </xf>
    <xf numFmtId="0" fontId="4" fillId="18" borderId="3" xfId="0" applyFont="1" applyFill="1" applyBorder="1" applyAlignment="1" applyProtection="1">
      <alignment horizontal="centerContinuous" wrapText="1"/>
    </xf>
    <xf numFmtId="0" fontId="8" fillId="18" borderId="0" xfId="0" applyFont="1" applyFill="1" applyBorder="1" applyAlignment="1" applyProtection="1">
      <alignment horizontal="center"/>
    </xf>
    <xf numFmtId="0" fontId="4" fillId="18" borderId="25" xfId="0" applyFont="1" applyFill="1" applyBorder="1" applyAlignment="1" applyProtection="1">
      <alignment horizontal="left"/>
    </xf>
    <xf numFmtId="0" fontId="4" fillId="18" borderId="10" xfId="0" applyFont="1" applyFill="1" applyBorder="1" applyAlignment="1" applyProtection="1">
      <alignment horizontal="center"/>
    </xf>
    <xf numFmtId="0" fontId="4" fillId="18" borderId="21" xfId="0" applyFont="1" applyFill="1" applyBorder="1" applyAlignment="1" applyProtection="1">
      <alignment horizontal="left"/>
    </xf>
    <xf numFmtId="0" fontId="4" fillId="18" borderId="26" xfId="0" applyFont="1" applyFill="1" applyBorder="1" applyAlignment="1" applyProtection="1">
      <alignment horizontal="left"/>
    </xf>
    <xf numFmtId="49" fontId="8" fillId="18" borderId="22" xfId="0" applyNumberFormat="1" applyFont="1" applyFill="1" applyBorder="1" applyAlignment="1" applyProtection="1">
      <alignment horizontal="centerContinuous" wrapText="1"/>
    </xf>
    <xf numFmtId="0" fontId="14" fillId="18" borderId="22" xfId="0" applyFont="1" applyFill="1" applyBorder="1" applyAlignment="1" applyProtection="1">
      <alignment horizontal="centerContinuous" wrapText="1"/>
    </xf>
    <xf numFmtId="0" fontId="4" fillId="18" borderId="10" xfId="0" applyFont="1" applyFill="1" applyBorder="1" applyAlignment="1" applyProtection="1">
      <alignment horizontal="centerContinuous" wrapText="1"/>
    </xf>
    <xf numFmtId="0" fontId="4" fillId="18" borderId="11" xfId="0" applyFont="1" applyFill="1" applyBorder="1" applyAlignment="1" applyProtection="1">
      <alignment horizontal="centerContinuous" wrapText="1"/>
    </xf>
    <xf numFmtId="0" fontId="4" fillId="18" borderId="15" xfId="0" applyFont="1" applyFill="1" applyBorder="1" applyAlignment="1" applyProtection="1">
      <alignment horizontal="left"/>
    </xf>
    <xf numFmtId="0" fontId="4" fillId="18" borderId="0" xfId="0" applyFont="1" applyFill="1" applyAlignment="1" applyProtection="1">
      <alignment horizontal="center"/>
    </xf>
    <xf numFmtId="0" fontId="4" fillId="18" borderId="15" xfId="0" applyFont="1" applyFill="1" applyBorder="1" applyAlignment="1" applyProtection="1">
      <alignment horizontal="center"/>
    </xf>
    <xf numFmtId="0" fontId="4" fillId="18" borderId="17" xfId="0" applyFont="1" applyFill="1" applyBorder="1" applyAlignment="1" applyProtection="1">
      <alignment horizontal="center"/>
    </xf>
    <xf numFmtId="0" fontId="4" fillId="18" borderId="25" xfId="0" applyFont="1" applyFill="1" applyBorder="1" applyAlignment="1" applyProtection="1">
      <alignment horizontal="right"/>
    </xf>
    <xf numFmtId="0" fontId="4" fillId="18" borderId="0" xfId="0" applyFont="1" applyFill="1" applyBorder="1" applyAlignment="1" applyProtection="1">
      <alignment horizontal="centerContinuous" wrapText="1"/>
    </xf>
    <xf numFmtId="0" fontId="8" fillId="18" borderId="19" xfId="0" applyFont="1" applyFill="1" applyBorder="1" applyAlignment="1" applyProtection="1">
      <alignment horizontal="left"/>
    </xf>
    <xf numFmtId="0" fontId="8" fillId="18" borderId="0" xfId="0" applyFont="1" applyFill="1" applyBorder="1" applyAlignment="1" applyProtection="1">
      <alignment horizontal="left"/>
    </xf>
    <xf numFmtId="0" fontId="8" fillId="18" borderId="15" xfId="0" applyFont="1" applyFill="1" applyBorder="1" applyAlignment="1" applyProtection="1">
      <alignment horizontal="left"/>
    </xf>
    <xf numFmtId="0" fontId="8" fillId="18" borderId="25" xfId="0" applyFont="1" applyFill="1" applyBorder="1" applyAlignment="1" applyProtection="1">
      <alignment horizontal="right"/>
    </xf>
    <xf numFmtId="0" fontId="8" fillId="18" borderId="0" xfId="0" applyFont="1" applyFill="1" applyBorder="1" applyAlignment="1" applyProtection="1">
      <alignment horizontal="centerContinuous" wrapText="1"/>
    </xf>
    <xf numFmtId="0" fontId="8" fillId="18" borderId="5" xfId="0" applyFont="1" applyFill="1" applyBorder="1" applyAlignment="1" applyProtection="1">
      <alignment horizontal="centerContinuous" wrapText="1"/>
    </xf>
    <xf numFmtId="0" fontId="8" fillId="18" borderId="6" xfId="0" applyFont="1" applyFill="1" applyBorder="1" applyAlignment="1" applyProtection="1">
      <alignment horizontal="center"/>
    </xf>
    <xf numFmtId="0" fontId="8" fillId="18" borderId="38" xfId="0" applyFont="1" applyFill="1" applyBorder="1" applyAlignment="1" applyProtection="1">
      <alignment horizontal="left"/>
    </xf>
    <xf numFmtId="0" fontId="8" fillId="18" borderId="1" xfId="0" applyFont="1" applyFill="1" applyBorder="1" applyAlignment="1" applyProtection="1">
      <alignment horizontal="left"/>
    </xf>
    <xf numFmtId="0" fontId="8" fillId="18" borderId="35" xfId="0" applyFont="1" applyFill="1" applyBorder="1" applyAlignment="1" applyProtection="1">
      <alignment horizontal="left"/>
    </xf>
    <xf numFmtId="0" fontId="8" fillId="18" borderId="36" xfId="0" applyFont="1" applyFill="1" applyBorder="1" applyAlignment="1" applyProtection="1">
      <alignment horizontal="right"/>
    </xf>
    <xf numFmtId="0" fontId="8" fillId="18" borderId="1" xfId="0" applyFont="1" applyFill="1" applyBorder="1" applyAlignment="1" applyProtection="1">
      <alignment horizontal="centerContinuous" wrapText="1"/>
    </xf>
    <xf numFmtId="0" fontId="8" fillId="18" borderId="7" xfId="0" applyFont="1" applyFill="1" applyBorder="1" applyAlignment="1" applyProtection="1">
      <alignment horizontal="centerContinuous" wrapText="1"/>
    </xf>
    <xf numFmtId="0" fontId="8" fillId="18" borderId="14" xfId="1" applyFont="1" applyFill="1" applyBorder="1"/>
    <xf numFmtId="49" fontId="8" fillId="18" borderId="22" xfId="1" applyNumberFormat="1" applyFont="1" applyFill="1" applyBorder="1"/>
    <xf numFmtId="0" fontId="8" fillId="18" borderId="19" xfId="1" applyFont="1" applyFill="1" applyBorder="1" applyAlignment="1">
      <alignment horizontal="center"/>
    </xf>
    <xf numFmtId="0" fontId="8" fillId="18" borderId="21" xfId="1" applyFont="1" applyFill="1" applyBorder="1" applyAlignment="1">
      <alignment horizontal="centerContinuous"/>
    </xf>
    <xf numFmtId="0" fontId="8" fillId="18" borderId="26" xfId="1" applyFont="1" applyFill="1" applyBorder="1" applyAlignment="1">
      <alignment horizontal="centerContinuous"/>
    </xf>
    <xf numFmtId="0" fontId="8" fillId="18" borderId="5" xfId="1" applyFont="1" applyFill="1" applyBorder="1" applyAlignment="1">
      <alignment horizontal="center"/>
    </xf>
    <xf numFmtId="0" fontId="8" fillId="18" borderId="4" xfId="1" applyFont="1" applyFill="1" applyBorder="1" applyAlignment="1">
      <alignment horizontal="center"/>
    </xf>
    <xf numFmtId="0" fontId="8" fillId="18" borderId="9" xfId="1" applyFont="1" applyFill="1" applyBorder="1" applyAlignment="1">
      <alignment horizontal="center"/>
    </xf>
    <xf numFmtId="0" fontId="20" fillId="18" borderId="21" xfId="1" applyFont="1" applyFill="1" applyBorder="1" applyAlignment="1">
      <alignment horizontal="center"/>
    </xf>
    <xf numFmtId="0" fontId="8" fillId="18" borderId="21" xfId="1" applyFont="1" applyFill="1" applyBorder="1" applyAlignment="1">
      <alignment horizontal="center"/>
    </xf>
    <xf numFmtId="0" fontId="8" fillId="18" borderId="11" xfId="1" applyFont="1" applyFill="1" applyBorder="1" applyAlignment="1">
      <alignment horizontal="center"/>
    </xf>
    <xf numFmtId="5" fontId="8" fillId="18" borderId="19" xfId="1" applyNumberFormat="1" applyFont="1" applyFill="1" applyBorder="1" applyProtection="1"/>
    <xf numFmtId="5" fontId="8" fillId="18" borderId="15" xfId="1" applyNumberFormat="1" applyFont="1" applyFill="1" applyBorder="1" applyProtection="1"/>
    <xf numFmtId="5" fontId="8" fillId="18" borderId="5" xfId="1" applyNumberFormat="1" applyFont="1" applyFill="1" applyBorder="1" applyProtection="1"/>
    <xf numFmtId="37" fontId="8" fillId="18" borderId="17" xfId="1" applyNumberFormat="1" applyFont="1" applyFill="1" applyBorder="1" applyProtection="1"/>
    <xf numFmtId="37" fontId="8" fillId="18" borderId="11" xfId="1" applyNumberFormat="1" applyFont="1" applyFill="1" applyBorder="1" applyProtection="1"/>
    <xf numFmtId="5" fontId="8" fillId="18" borderId="21" xfId="1" applyNumberFormat="1" applyFont="1" applyFill="1" applyBorder="1" applyProtection="1"/>
    <xf numFmtId="0" fontId="8" fillId="22" borderId="17" xfId="1" applyFont="1" applyFill="1" applyBorder="1"/>
    <xf numFmtId="5" fontId="8" fillId="18" borderId="26" xfId="1" applyNumberFormat="1" applyFont="1" applyFill="1" applyBorder="1" applyProtection="1"/>
    <xf numFmtId="5" fontId="8" fillId="18" borderId="11" xfId="1" applyNumberFormat="1" applyFont="1" applyFill="1" applyBorder="1" applyProtection="1"/>
    <xf numFmtId="0" fontId="20" fillId="18" borderId="19" xfId="1" applyFont="1" applyFill="1" applyBorder="1" applyAlignment="1">
      <alignment horizontal="center"/>
    </xf>
    <xf numFmtId="0" fontId="8" fillId="18" borderId="6" xfId="1" applyFont="1" applyFill="1" applyBorder="1"/>
    <xf numFmtId="0" fontId="8" fillId="18" borderId="38" xfId="1" applyFont="1" applyFill="1" applyBorder="1" applyAlignment="1">
      <alignment horizontal="center"/>
    </xf>
    <xf numFmtId="0" fontId="8" fillId="22" borderId="38" xfId="1" applyFont="1" applyFill="1" applyBorder="1"/>
    <xf numFmtId="5" fontId="8" fillId="18" borderId="35" xfId="1" applyNumberFormat="1" applyFont="1" applyFill="1" applyBorder="1" applyProtection="1"/>
    <xf numFmtId="5" fontId="8" fillId="18" borderId="7" xfId="1" applyNumberFormat="1" applyFont="1" applyFill="1" applyBorder="1" applyProtection="1"/>
    <xf numFmtId="0" fontId="8" fillId="18" borderId="0" xfId="1" applyFont="1" applyFill="1" applyAlignment="1">
      <alignment horizontal="right"/>
    </xf>
    <xf numFmtId="0" fontId="8" fillId="0" borderId="19" xfId="1" applyFont="1" applyBorder="1" applyAlignment="1">
      <alignment horizontal="left"/>
    </xf>
    <xf numFmtId="43" fontId="8" fillId="0" borderId="19" xfId="3" applyFont="1" applyBorder="1" applyProtection="1"/>
    <xf numFmtId="43" fontId="8" fillId="3" borderId="19" xfId="3" applyFont="1" applyFill="1" applyBorder="1" applyProtection="1"/>
    <xf numFmtId="43" fontId="8" fillId="3" borderId="16" xfId="3" applyFont="1" applyFill="1" applyBorder="1" applyProtection="1"/>
    <xf numFmtId="0" fontId="8" fillId="3" borderId="19" xfId="1" applyFont="1" applyFill="1" applyBorder="1" applyAlignment="1" applyProtection="1">
      <alignment horizontal="center"/>
    </xf>
    <xf numFmtId="0" fontId="4" fillId="0" borderId="10" xfId="5" applyFont="1" applyFill="1" applyBorder="1" applyAlignment="1" applyProtection="1">
      <alignment horizontal="left"/>
    </xf>
    <xf numFmtId="0" fontId="4" fillId="0" borderId="10" xfId="5" applyFont="1" applyFill="1" applyBorder="1" applyAlignment="1" applyProtection="1">
      <alignment horizontal="centerContinuous"/>
    </xf>
    <xf numFmtId="0" fontId="4" fillId="0" borderId="10" xfId="5" applyFont="1" applyFill="1" applyBorder="1" applyProtection="1"/>
    <xf numFmtId="37" fontId="4" fillId="0" borderId="22" xfId="5" applyNumberFormat="1" applyFont="1" applyBorder="1" applyProtection="1"/>
    <xf numFmtId="0" fontId="11" fillId="0" borderId="0" xfId="0" applyFont="1" applyFill="1"/>
    <xf numFmtId="0" fontId="11" fillId="0" borderId="0" xfId="0" applyFont="1" applyFill="1" applyAlignment="1">
      <alignment horizontal="left"/>
    </xf>
    <xf numFmtId="0" fontId="8" fillId="0" borderId="0" xfId="0" applyFont="1" applyFill="1" applyAlignment="1">
      <alignment horizontal="left"/>
    </xf>
    <xf numFmtId="37" fontId="8" fillId="0" borderId="0" xfId="0" applyNumberFormat="1" applyFont="1" applyFill="1" applyAlignment="1" applyProtection="1">
      <alignment horizontal="left"/>
    </xf>
    <xf numFmtId="5" fontId="8" fillId="0" borderId="31" xfId="0" applyNumberFormat="1" applyFont="1" applyFill="1" applyBorder="1" applyProtection="1"/>
    <xf numFmtId="37" fontId="8" fillId="0" borderId="0" xfId="0" applyNumberFormat="1" applyFont="1" applyFill="1" applyBorder="1" applyProtection="1"/>
    <xf numFmtId="5" fontId="8" fillId="0" borderId="71" xfId="0" applyNumberFormat="1" applyFont="1" applyFill="1" applyBorder="1" applyProtection="1"/>
    <xf numFmtId="37" fontId="5" fillId="0" borderId="0" xfId="0" applyNumberFormat="1" applyFont="1" applyFill="1" applyProtection="1"/>
    <xf numFmtId="0" fontId="63" fillId="0" borderId="0" xfId="0" applyFont="1" applyFill="1"/>
    <xf numFmtId="0" fontId="4" fillId="0" borderId="0" xfId="0" applyFont="1" applyFill="1" applyAlignment="1" applyProtection="1">
      <alignment horizontal="centerContinuous"/>
    </xf>
    <xf numFmtId="0" fontId="4" fillId="0" borderId="0" xfId="0" quotePrefix="1" applyFont="1" applyFill="1" applyAlignment="1" applyProtection="1">
      <alignment horizontal="left"/>
    </xf>
    <xf numFmtId="0" fontId="8" fillId="0" borderId="0" xfId="1" applyFont="1" applyProtection="1">
      <protection locked="0"/>
    </xf>
    <xf numFmtId="0" fontId="8" fillId="0" borderId="5" xfId="1" applyFont="1" applyBorder="1" applyProtection="1">
      <protection locked="0"/>
    </xf>
    <xf numFmtId="37" fontId="8" fillId="0" borderId="5" xfId="1" applyNumberFormat="1" applyFont="1" applyBorder="1" applyProtection="1">
      <protection locked="0"/>
    </xf>
    <xf numFmtId="0" fontId="9" fillId="0" borderId="1" xfId="1" applyFont="1" applyBorder="1" applyProtection="1">
      <protection locked="0"/>
    </xf>
    <xf numFmtId="0" fontId="64" fillId="0" borderId="6" xfId="1" applyFont="1" applyBorder="1" applyProtection="1">
      <protection locked="0"/>
    </xf>
    <xf numFmtId="0" fontId="0" fillId="18" borderId="0" xfId="0" applyFill="1"/>
    <xf numFmtId="0" fontId="16" fillId="0" borderId="0" xfId="0" applyFont="1" applyFill="1" applyBorder="1" applyAlignment="1" applyProtection="1">
      <alignment horizontal="left"/>
    </xf>
    <xf numFmtId="37" fontId="16"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0" fillId="0" borderId="0" xfId="0" applyFill="1" applyBorder="1"/>
    <xf numFmtId="0" fontId="8" fillId="0" borderId="199" xfId="0" applyFont="1" applyBorder="1" applyAlignment="1">
      <alignment horizontal="center"/>
    </xf>
    <xf numFmtId="0" fontId="5" fillId="0" borderId="241" xfId="0" applyFont="1" applyBorder="1" applyProtection="1">
      <protection locked="0"/>
    </xf>
    <xf numFmtId="0" fontId="8" fillId="0" borderId="200" xfId="0" applyFont="1" applyBorder="1"/>
    <xf numFmtId="0" fontId="8" fillId="0" borderId="242" xfId="0" applyFont="1" applyBorder="1"/>
    <xf numFmtId="37" fontId="5" fillId="0" borderId="241" xfId="0" applyNumberFormat="1" applyFont="1" applyBorder="1" applyProtection="1">
      <protection locked="0"/>
    </xf>
    <xf numFmtId="37" fontId="5" fillId="0" borderId="193" xfId="0" applyNumberFormat="1" applyFont="1" applyBorder="1" applyProtection="1">
      <protection locked="0"/>
    </xf>
    <xf numFmtId="37" fontId="8" fillId="0" borderId="240" xfId="0" applyNumberFormat="1" applyFont="1" applyBorder="1" applyProtection="1"/>
    <xf numFmtId="37" fontId="5" fillId="0" borderId="243" xfId="0" applyNumberFormat="1" applyFont="1" applyBorder="1" applyProtection="1">
      <protection locked="0"/>
    </xf>
    <xf numFmtId="37" fontId="5" fillId="0" borderId="244" xfId="0" applyNumberFormat="1" applyFont="1" applyBorder="1" applyProtection="1">
      <protection locked="0"/>
    </xf>
    <xf numFmtId="0" fontId="8" fillId="0" borderId="241" xfId="0" applyFont="1" applyBorder="1"/>
    <xf numFmtId="0" fontId="8" fillId="0" borderId="240" xfId="0" applyFont="1" applyBorder="1" applyAlignment="1">
      <alignment horizontal="center"/>
    </xf>
    <xf numFmtId="0" fontId="13" fillId="18" borderId="0" xfId="0" applyFont="1" applyFill="1" applyProtection="1"/>
    <xf numFmtId="0" fontId="13" fillId="18" borderId="0" xfId="0" applyFont="1" applyFill="1"/>
    <xf numFmtId="0" fontId="13" fillId="18" borderId="8" xfId="0" applyFont="1" applyFill="1" applyBorder="1" applyProtection="1"/>
    <xf numFmtId="0" fontId="13" fillId="18" borderId="2" xfId="0" applyFont="1" applyFill="1" applyBorder="1" applyProtection="1"/>
    <xf numFmtId="0" fontId="13" fillId="18" borderId="3" xfId="0" applyFont="1" applyFill="1" applyBorder="1" applyProtection="1"/>
    <xf numFmtId="0" fontId="13" fillId="18" borderId="4" xfId="0" applyFont="1" applyFill="1" applyBorder="1" applyProtection="1"/>
    <xf numFmtId="0" fontId="13" fillId="18" borderId="5" xfId="0" applyFont="1" applyFill="1" applyBorder="1" applyProtection="1"/>
    <xf numFmtId="0" fontId="13" fillId="18" borderId="66" xfId="0" applyFont="1" applyFill="1" applyBorder="1" applyProtection="1"/>
    <xf numFmtId="0" fontId="13" fillId="18" borderId="55" xfId="0" applyFont="1" applyFill="1" applyBorder="1" applyAlignment="1" applyProtection="1">
      <alignment horizontal="center"/>
    </xf>
    <xf numFmtId="0" fontId="43" fillId="18" borderId="0" xfId="0" applyFont="1" applyFill="1" applyAlignment="1" applyProtection="1">
      <alignment horizontal="centerContinuous"/>
    </xf>
    <xf numFmtId="0" fontId="13" fillId="18" borderId="0" xfId="0" applyFont="1" applyFill="1" applyAlignment="1" applyProtection="1">
      <alignment horizontal="centerContinuous"/>
    </xf>
    <xf numFmtId="0" fontId="13" fillId="18" borderId="5" xfId="0" applyFont="1" applyFill="1" applyBorder="1" applyAlignment="1" applyProtection="1">
      <alignment horizontal="center"/>
    </xf>
    <xf numFmtId="0" fontId="43" fillId="18" borderId="55" xfId="0" applyFont="1" applyFill="1" applyBorder="1" applyAlignment="1" applyProtection="1">
      <alignment horizontal="center"/>
    </xf>
    <xf numFmtId="0" fontId="43" fillId="18" borderId="5" xfId="0" applyFont="1" applyFill="1" applyBorder="1" applyAlignment="1" applyProtection="1">
      <alignment horizontal="center"/>
    </xf>
    <xf numFmtId="0" fontId="13" fillId="18" borderId="56" xfId="0" applyFont="1" applyFill="1" applyBorder="1" applyProtection="1"/>
    <xf numFmtId="0" fontId="13" fillId="18" borderId="1" xfId="0" applyFont="1" applyFill="1" applyBorder="1" applyProtection="1"/>
    <xf numFmtId="0" fontId="13" fillId="18" borderId="7" xfId="0" applyFont="1" applyFill="1" applyBorder="1" applyProtection="1"/>
    <xf numFmtId="0" fontId="6" fillId="18" borderId="55" xfId="0" applyFont="1" applyFill="1" applyBorder="1" applyProtection="1">
      <protection locked="0"/>
    </xf>
    <xf numFmtId="0" fontId="6" fillId="18" borderId="0" xfId="0" applyFont="1" applyFill="1" applyProtection="1">
      <protection locked="0"/>
    </xf>
    <xf numFmtId="0" fontId="6" fillId="18" borderId="63" xfId="0" applyFont="1" applyFill="1" applyBorder="1" applyProtection="1">
      <protection locked="0"/>
    </xf>
    <xf numFmtId="0" fontId="6" fillId="18" borderId="5" xfId="0" applyFont="1" applyFill="1" applyBorder="1" applyProtection="1">
      <protection locked="0"/>
    </xf>
    <xf numFmtId="0" fontId="6" fillId="18" borderId="56" xfId="0" applyFont="1" applyFill="1" applyBorder="1" applyProtection="1">
      <protection locked="0"/>
    </xf>
    <xf numFmtId="0" fontId="6" fillId="18" borderId="1" xfId="0" applyFont="1" applyFill="1" applyBorder="1" applyProtection="1">
      <protection locked="0"/>
    </xf>
    <xf numFmtId="0" fontId="6" fillId="18" borderId="64" xfId="0" applyFont="1" applyFill="1" applyBorder="1" applyProtection="1">
      <protection locked="0"/>
    </xf>
    <xf numFmtId="0" fontId="6" fillId="18" borderId="7" xfId="0" applyFont="1" applyFill="1" applyBorder="1" applyProtection="1">
      <protection locked="0"/>
    </xf>
    <xf numFmtId="0" fontId="14" fillId="0" borderId="200" xfId="0" applyFont="1" applyBorder="1" applyAlignment="1">
      <alignment wrapText="1"/>
    </xf>
    <xf numFmtId="0" fontId="14" fillId="0" borderId="200" xfId="0" applyFont="1" applyBorder="1"/>
    <xf numFmtId="0" fontId="8" fillId="0" borderId="0" xfId="1" quotePrefix="1" applyFont="1" applyFill="1" applyAlignment="1" applyProtection="1">
      <alignment horizontal="left"/>
    </xf>
    <xf numFmtId="0" fontId="8" fillId="0" borderId="0" xfId="1" applyFont="1" applyFill="1" applyAlignment="1" applyProtection="1">
      <alignment horizontal="right"/>
    </xf>
    <xf numFmtId="0" fontId="8" fillId="0" borderId="0" xfId="6" applyFont="1" applyProtection="1"/>
    <xf numFmtId="0" fontId="8" fillId="0" borderId="0" xfId="6" applyFont="1" applyAlignment="1" applyProtection="1">
      <alignment horizontal="right"/>
    </xf>
    <xf numFmtId="0" fontId="14" fillId="0" borderId="0" xfId="6" applyFont="1" applyAlignment="1">
      <alignment horizontal="right"/>
    </xf>
    <xf numFmtId="0" fontId="8" fillId="0" borderId="245" xfId="1" applyFont="1" applyFill="1" applyBorder="1" applyProtection="1"/>
    <xf numFmtId="0" fontId="8" fillId="0" borderId="246" xfId="1" applyFont="1" applyFill="1" applyBorder="1" applyProtection="1"/>
    <xf numFmtId="0" fontId="8" fillId="0" borderId="247" xfId="1" applyFont="1" applyFill="1" applyBorder="1" applyProtection="1"/>
    <xf numFmtId="0" fontId="8" fillId="0" borderId="91" xfId="1" applyFont="1" applyFill="1" applyBorder="1" applyProtection="1"/>
    <xf numFmtId="0" fontId="8" fillId="0" borderId="245" xfId="6" applyFont="1" applyBorder="1" applyProtection="1"/>
    <xf numFmtId="0" fontId="14" fillId="0" borderId="246" xfId="6" applyFont="1" applyBorder="1" applyProtection="1"/>
    <xf numFmtId="0" fontId="8" fillId="0" borderId="246" xfId="1" applyFont="1" applyFill="1" applyBorder="1"/>
    <xf numFmtId="0" fontId="8" fillId="0" borderId="247" xfId="1" applyFont="1" applyFill="1" applyBorder="1"/>
    <xf numFmtId="0" fontId="9" fillId="0" borderId="248" xfId="6" applyFont="1" applyBorder="1" applyAlignment="1" applyProtection="1">
      <alignment horizontal="centerContinuous"/>
    </xf>
    <xf numFmtId="0" fontId="8" fillId="0" borderId="0" xfId="6" applyFont="1" applyBorder="1" applyAlignment="1" applyProtection="1">
      <alignment horizontal="centerContinuous"/>
    </xf>
    <xf numFmtId="0" fontId="14" fillId="0" borderId="249" xfId="6" applyFont="1" applyBorder="1" applyProtection="1"/>
    <xf numFmtId="0" fontId="14" fillId="0" borderId="0" xfId="6" applyFont="1" applyBorder="1" applyProtection="1"/>
    <xf numFmtId="0" fontId="8" fillId="0" borderId="248" xfId="1" applyFont="1" applyFill="1" applyBorder="1"/>
    <xf numFmtId="0" fontId="20" fillId="0" borderId="0" xfId="6" applyFont="1" applyFill="1" applyBorder="1" applyProtection="1"/>
    <xf numFmtId="0" fontId="8" fillId="0" borderId="0" xfId="7" applyFont="1" applyBorder="1"/>
    <xf numFmtId="0" fontId="20" fillId="0" borderId="0" xfId="6" applyFont="1" applyBorder="1" applyProtection="1"/>
    <xf numFmtId="0" fontId="8" fillId="0" borderId="0" xfId="1" applyFont="1" applyFill="1" applyBorder="1"/>
    <xf numFmtId="0" fontId="8" fillId="0" borderId="249" xfId="1" applyFont="1" applyFill="1" applyBorder="1"/>
    <xf numFmtId="0" fontId="9" fillId="0" borderId="0" xfId="6" applyFont="1" applyBorder="1" applyAlignment="1" applyProtection="1">
      <alignment horizontal="centerContinuous"/>
    </xf>
    <xf numFmtId="0" fontId="8" fillId="0" borderId="248" xfId="6" applyFont="1" applyBorder="1" applyProtection="1"/>
    <xf numFmtId="0" fontId="20" fillId="0" borderId="0" xfId="6" applyFont="1" applyBorder="1"/>
    <xf numFmtId="0" fontId="20" fillId="0" borderId="249" xfId="6" applyFont="1" applyBorder="1" applyProtection="1"/>
    <xf numFmtId="0" fontId="20" fillId="0" borderId="0" xfId="6" applyFont="1" applyBorder="1" applyAlignment="1" applyProtection="1">
      <alignment horizontal="centerContinuous"/>
    </xf>
    <xf numFmtId="0" fontId="20" fillId="0" borderId="0" xfId="1" applyFont="1" applyFill="1" applyBorder="1"/>
    <xf numFmtId="0" fontId="8" fillId="0" borderId="248" xfId="6" quotePrefix="1" applyFont="1" applyBorder="1" applyProtection="1"/>
    <xf numFmtId="0" fontId="20" fillId="0" borderId="142" xfId="6" applyFont="1" applyBorder="1" applyProtection="1"/>
    <xf numFmtId="0" fontId="14" fillId="0" borderId="248" xfId="6" applyFont="1" applyBorder="1" applyProtection="1"/>
    <xf numFmtId="0" fontId="8" fillId="0" borderId="142" xfId="1" applyFont="1" applyFill="1" applyBorder="1"/>
    <xf numFmtId="0" fontId="20" fillId="0" borderId="142" xfId="6" applyFont="1" applyFill="1" applyBorder="1" applyProtection="1"/>
    <xf numFmtId="0" fontId="14" fillId="0" borderId="0" xfId="6" applyFont="1" applyFill="1" applyBorder="1" applyProtection="1"/>
    <xf numFmtId="0" fontId="65" fillId="0" borderId="0" xfId="1" applyFont="1" applyFill="1"/>
    <xf numFmtId="0" fontId="66" fillId="0" borderId="0" xfId="6" applyFont="1" applyBorder="1" applyProtection="1"/>
    <xf numFmtId="0" fontId="8" fillId="0" borderId="248" xfId="6" applyFont="1" applyBorder="1" applyAlignment="1" applyProtection="1">
      <alignment horizontal="center"/>
    </xf>
    <xf numFmtId="0" fontId="8" fillId="0" borderId="248" xfId="6" applyFont="1" applyBorder="1" applyAlignment="1" applyProtection="1">
      <alignment horizontal="left"/>
    </xf>
    <xf numFmtId="0" fontId="65" fillId="0" borderId="0" xfId="7" applyFont="1" applyBorder="1"/>
    <xf numFmtId="0" fontId="8" fillId="0" borderId="250" xfId="1" applyFont="1" applyFill="1" applyBorder="1"/>
    <xf numFmtId="0" fontId="8" fillId="0" borderId="251" xfId="1" applyFont="1" applyFill="1" applyBorder="1"/>
    <xf numFmtId="0" fontId="8" fillId="0" borderId="252" xfId="1" applyFont="1" applyFill="1" applyBorder="1"/>
    <xf numFmtId="0" fontId="9" fillId="0" borderId="0" xfId="6" applyFont="1" applyProtection="1"/>
    <xf numFmtId="0" fontId="14" fillId="0" borderId="0" xfId="6" applyFont="1"/>
    <xf numFmtId="0" fontId="14" fillId="0" borderId="0" xfId="6" applyFont="1" applyAlignment="1" applyProtection="1">
      <alignment horizontal="centerContinuous"/>
    </xf>
    <xf numFmtId="0" fontId="20" fillId="0" borderId="142" xfId="6" applyFont="1" applyBorder="1" applyAlignment="1" applyProtection="1">
      <alignment horizontal="centerContinuous"/>
    </xf>
    <xf numFmtId="0" fontId="8" fillId="0" borderId="0" xfId="1" applyFont="1" applyFill="1" applyBorder="1" applyAlignment="1">
      <alignment horizontal="centerContinuous"/>
    </xf>
    <xf numFmtId="0" fontId="9" fillId="0" borderId="0" xfId="6" applyFont="1" applyAlignment="1" applyProtection="1">
      <alignment horizontal="left"/>
    </xf>
    <xf numFmtId="0" fontId="0" fillId="0" borderId="55" xfId="0" applyFill="1" applyBorder="1" applyAlignment="1" applyProtection="1">
      <alignment horizontal="center"/>
    </xf>
    <xf numFmtId="0" fontId="0" fillId="0" borderId="5" xfId="0" applyFill="1" applyBorder="1" applyAlignment="1" applyProtection="1">
      <alignment horizontal="center"/>
    </xf>
    <xf numFmtId="0" fontId="0" fillId="0" borderId="5" xfId="0" applyFill="1" applyBorder="1" applyAlignment="1" applyProtection="1">
      <alignment horizontal="centerContinuous"/>
    </xf>
    <xf numFmtId="0" fontId="0" fillId="0" borderId="55" xfId="0" applyFill="1" applyBorder="1" applyProtection="1"/>
    <xf numFmtId="0" fontId="0" fillId="0" borderId="5" xfId="0" applyFill="1" applyBorder="1" applyProtection="1"/>
    <xf numFmtId="0" fontId="0" fillId="0" borderId="55" xfId="0" quotePrefix="1" applyFill="1" applyBorder="1" applyAlignment="1" applyProtection="1">
      <alignment horizontal="center"/>
    </xf>
    <xf numFmtId="5" fontId="0" fillId="0" borderId="5" xfId="0" applyNumberFormat="1" applyFill="1" applyBorder="1" applyProtection="1"/>
    <xf numFmtId="0" fontId="0" fillId="0" borderId="0" xfId="0" applyFill="1" applyAlignment="1" applyProtection="1">
      <alignment horizontal="left" indent="1"/>
    </xf>
    <xf numFmtId="5" fontId="0" fillId="0" borderId="253" xfId="0" applyNumberFormat="1" applyFill="1" applyBorder="1" applyProtection="1"/>
    <xf numFmtId="0" fontId="0" fillId="0" borderId="5" xfId="0" quotePrefix="1" applyFill="1" applyBorder="1" applyAlignment="1" applyProtection="1">
      <alignment horizontal="center"/>
    </xf>
    <xf numFmtId="43" fontId="0" fillId="0" borderId="5" xfId="3" applyFont="1" applyFill="1" applyBorder="1" applyProtection="1"/>
    <xf numFmtId="0" fontId="8" fillId="0" borderId="5" xfId="1" applyFont="1" applyBorder="1" applyAlignment="1" applyProtection="1">
      <alignment horizontal="center"/>
    </xf>
    <xf numFmtId="0" fontId="16" fillId="0" borderId="4" xfId="0" applyFont="1" applyBorder="1" applyProtection="1"/>
    <xf numFmtId="0" fontId="0" fillId="18" borderId="0" xfId="0" applyFill="1"/>
    <xf numFmtId="0" fontId="8" fillId="18" borderId="9" xfId="0" applyFont="1" applyFill="1" applyBorder="1" applyAlignment="1">
      <alignment horizontal="center"/>
    </xf>
    <xf numFmtId="0" fontId="8" fillId="18" borderId="21" xfId="0" applyFont="1" applyFill="1" applyBorder="1" applyAlignment="1">
      <alignment horizontal="center"/>
    </xf>
    <xf numFmtId="0" fontId="8" fillId="18" borderId="4" xfId="0" applyFont="1" applyFill="1" applyBorder="1" applyAlignment="1">
      <alignment horizontal="center"/>
    </xf>
    <xf numFmtId="0" fontId="8" fillId="18" borderId="19" xfId="0" applyFont="1" applyFill="1" applyBorder="1" applyAlignment="1">
      <alignment horizontal="center"/>
    </xf>
    <xf numFmtId="0" fontId="8" fillId="18" borderId="0" xfId="1" applyFont="1" applyFill="1" applyAlignment="1" applyProtection="1">
      <alignment horizontal="left"/>
    </xf>
    <xf numFmtId="0" fontId="8" fillId="18" borderId="0" xfId="1" applyFont="1" applyFill="1" applyAlignment="1" applyProtection="1">
      <alignment horizontal="center"/>
    </xf>
    <xf numFmtId="0" fontId="8" fillId="18" borderId="19" xfId="1" applyFont="1" applyFill="1" applyBorder="1" applyAlignment="1" applyProtection="1">
      <alignment horizontal="center"/>
    </xf>
    <xf numFmtId="0" fontId="8" fillId="18" borderId="0" xfId="1" applyFont="1" applyFill="1" applyBorder="1" applyAlignment="1" applyProtection="1">
      <alignment horizontal="center"/>
    </xf>
    <xf numFmtId="0" fontId="8" fillId="18" borderId="25" xfId="1" applyFont="1" applyFill="1" applyBorder="1" applyAlignment="1" applyProtection="1">
      <alignment horizontal="center"/>
    </xf>
    <xf numFmtId="0" fontId="8" fillId="18" borderId="21" xfId="1" applyFont="1" applyFill="1" applyBorder="1" applyAlignment="1" applyProtection="1">
      <alignment horizontal="center"/>
    </xf>
    <xf numFmtId="0" fontId="8" fillId="18" borderId="10" xfId="1" applyFont="1" applyFill="1" applyBorder="1" applyAlignment="1" applyProtection="1">
      <alignment horizontal="center"/>
    </xf>
    <xf numFmtId="0" fontId="8" fillId="18" borderId="26" xfId="1" applyFont="1" applyFill="1" applyBorder="1" applyAlignment="1" applyProtection="1">
      <alignment horizontal="center"/>
    </xf>
    <xf numFmtId="0" fontId="8" fillId="18" borderId="4" xfId="1" applyFont="1" applyFill="1" applyBorder="1" applyAlignment="1" applyProtection="1">
      <alignment horizontal="left"/>
    </xf>
    <xf numFmtId="0" fontId="8" fillId="0" borderId="4" xfId="1" applyFont="1" applyBorder="1" applyAlignment="1" applyProtection="1">
      <alignment horizontal="center"/>
    </xf>
    <xf numFmtId="0" fontId="8" fillId="0" borderId="5" xfId="1" applyFont="1" applyBorder="1" applyAlignment="1" applyProtection="1">
      <alignment horizontal="center"/>
    </xf>
    <xf numFmtId="0" fontId="4" fillId="0" borderId="0" xfId="0" applyFont="1" applyFill="1" applyAlignment="1">
      <alignment horizontal="left"/>
    </xf>
    <xf numFmtId="49" fontId="8" fillId="18" borderId="22" xfId="0" applyNumberFormat="1" applyFont="1" applyFill="1" applyBorder="1" applyAlignment="1">
      <alignment horizontal="center"/>
    </xf>
    <xf numFmtId="49" fontId="8" fillId="18" borderId="21" xfId="0" applyNumberFormat="1" applyFont="1" applyFill="1" applyBorder="1"/>
    <xf numFmtId="0" fontId="8" fillId="18" borderId="33" xfId="0" applyFont="1" applyFill="1" applyBorder="1" applyAlignment="1">
      <alignment horizontal="center"/>
    </xf>
    <xf numFmtId="0" fontId="8" fillId="18" borderId="44" xfId="0" applyFont="1" applyFill="1" applyBorder="1" applyAlignment="1">
      <alignment horizontal="centerContinuous"/>
    </xf>
    <xf numFmtId="0" fontId="8" fillId="18" borderId="34" xfId="0" applyFont="1" applyFill="1" applyBorder="1" applyAlignment="1">
      <alignment horizontal="center"/>
    </xf>
    <xf numFmtId="0" fontId="8" fillId="18" borderId="20" xfId="0" applyFont="1" applyFill="1" applyBorder="1" applyAlignment="1">
      <alignment horizontal="center"/>
    </xf>
    <xf numFmtId="0" fontId="8" fillId="22" borderId="32" xfId="0" applyFont="1" applyFill="1" applyBorder="1"/>
    <xf numFmtId="0" fontId="8" fillId="22" borderId="31" xfId="0" applyFont="1" applyFill="1" applyBorder="1"/>
    <xf numFmtId="0" fontId="8" fillId="22" borderId="29" xfId="0" applyFont="1" applyFill="1" applyBorder="1"/>
    <xf numFmtId="0" fontId="8" fillId="22" borderId="30" xfId="0" applyFont="1" applyFill="1" applyBorder="1"/>
    <xf numFmtId="0" fontId="8" fillId="22" borderId="27" xfId="0" applyFont="1" applyFill="1" applyBorder="1"/>
    <xf numFmtId="37" fontId="8" fillId="22" borderId="21" xfId="0" applyNumberFormat="1" applyFont="1" applyFill="1" applyBorder="1" applyProtection="1"/>
    <xf numFmtId="37" fontId="8" fillId="22" borderId="10" xfId="0" applyNumberFormat="1" applyFont="1" applyFill="1" applyBorder="1" applyProtection="1"/>
    <xf numFmtId="37" fontId="8" fillId="22" borderId="11" xfId="0" applyNumberFormat="1" applyFont="1" applyFill="1" applyBorder="1" applyProtection="1"/>
    <xf numFmtId="37" fontId="8" fillId="22" borderId="9" xfId="0" applyNumberFormat="1" applyFont="1" applyFill="1" applyBorder="1" applyProtection="1"/>
    <xf numFmtId="0" fontId="8" fillId="22" borderId="10" xfId="0" applyFont="1" applyFill="1" applyBorder="1"/>
    <xf numFmtId="37" fontId="8" fillId="22" borderId="26" xfId="0" applyNumberFormat="1" applyFont="1" applyFill="1" applyBorder="1" applyProtection="1"/>
    <xf numFmtId="5" fontId="8" fillId="18" borderId="46" xfId="0" applyNumberFormat="1" applyFont="1" applyFill="1" applyBorder="1" applyProtection="1"/>
    <xf numFmtId="5" fontId="8" fillId="18" borderId="45" xfId="0" applyNumberFormat="1" applyFont="1" applyFill="1" applyBorder="1" applyProtection="1"/>
    <xf numFmtId="5" fontId="8" fillId="18" borderId="51" xfId="0" applyNumberFormat="1" applyFont="1" applyFill="1" applyBorder="1" applyProtection="1"/>
    <xf numFmtId="5" fontId="8" fillId="18" borderId="43" xfId="0" applyNumberFormat="1" applyFont="1" applyFill="1" applyBorder="1" applyProtection="1"/>
    <xf numFmtId="0" fontId="8" fillId="18" borderId="46" xfId="0" applyFont="1" applyFill="1" applyBorder="1" applyProtection="1"/>
    <xf numFmtId="37" fontId="8" fillId="18" borderId="46" xfId="0" applyNumberFormat="1" applyFont="1" applyFill="1" applyBorder="1" applyProtection="1"/>
    <xf numFmtId="37" fontId="8" fillId="18" borderId="45" xfId="0" applyNumberFormat="1" applyFont="1" applyFill="1" applyBorder="1" applyProtection="1"/>
    <xf numFmtId="37" fontId="8" fillId="18" borderId="51" xfId="0" applyNumberFormat="1" applyFont="1" applyFill="1" applyBorder="1" applyProtection="1"/>
    <xf numFmtId="37" fontId="8" fillId="18" borderId="43" xfId="0" applyNumberFormat="1" applyFont="1" applyFill="1" applyBorder="1" applyProtection="1"/>
    <xf numFmtId="37" fontId="8" fillId="18" borderId="17" xfId="0" applyNumberFormat="1" applyFont="1" applyFill="1" applyBorder="1" applyProtection="1"/>
    <xf numFmtId="37" fontId="8" fillId="18" borderId="26" xfId="0" applyNumberFormat="1" applyFont="1" applyFill="1" applyBorder="1" applyProtection="1"/>
    <xf numFmtId="37" fontId="8" fillId="18" borderId="20" xfId="0" applyNumberFormat="1" applyFont="1" applyFill="1" applyBorder="1" applyProtection="1"/>
    <xf numFmtId="37" fontId="8" fillId="22" borderId="44" xfId="0" applyNumberFormat="1" applyFont="1" applyFill="1" applyBorder="1" applyProtection="1"/>
    <xf numFmtId="37" fontId="8" fillId="22" borderId="42" xfId="0" applyNumberFormat="1" applyFont="1" applyFill="1" applyBorder="1" applyProtection="1"/>
    <xf numFmtId="37" fontId="8" fillId="22" borderId="39" xfId="0" applyNumberFormat="1" applyFont="1" applyFill="1" applyBorder="1" applyProtection="1"/>
    <xf numFmtId="37" fontId="8" fillId="22" borderId="41" xfId="0" applyNumberFormat="1" applyFont="1" applyFill="1" applyBorder="1" applyProtection="1"/>
    <xf numFmtId="0" fontId="8" fillId="22" borderId="42" xfId="0" applyFont="1" applyFill="1" applyBorder="1" applyProtection="1"/>
    <xf numFmtId="37" fontId="8" fillId="22" borderId="45" xfId="0" applyNumberFormat="1" applyFont="1" applyFill="1" applyBorder="1" applyProtection="1"/>
    <xf numFmtId="37" fontId="8" fillId="22" borderId="32" xfId="0" applyNumberFormat="1" applyFont="1" applyFill="1" applyBorder="1" applyProtection="1"/>
    <xf numFmtId="37" fontId="8" fillId="22" borderId="31" xfId="0" applyNumberFormat="1" applyFont="1" applyFill="1" applyBorder="1" applyProtection="1"/>
    <xf numFmtId="37" fontId="8" fillId="22" borderId="29" xfId="0" applyNumberFormat="1" applyFont="1" applyFill="1" applyBorder="1" applyProtection="1"/>
    <xf numFmtId="37" fontId="8" fillId="22" borderId="30" xfId="0" applyNumberFormat="1" applyFont="1" applyFill="1" applyBorder="1" applyProtection="1"/>
    <xf numFmtId="0" fontId="8" fillId="22" borderId="31" xfId="0" applyFont="1" applyFill="1" applyBorder="1" applyProtection="1"/>
    <xf numFmtId="37" fontId="8" fillId="22" borderId="27" xfId="0" applyNumberFormat="1" applyFont="1" applyFill="1" applyBorder="1" applyProtection="1"/>
    <xf numFmtId="0" fontId="8" fillId="22" borderId="10" xfId="0" applyFont="1" applyFill="1" applyBorder="1" applyProtection="1"/>
    <xf numFmtId="37" fontId="8" fillId="20" borderId="4" xfId="0" applyNumberFormat="1" applyFont="1" applyFill="1" applyBorder="1" applyAlignment="1" applyProtection="1">
      <alignment horizontal="center"/>
    </xf>
    <xf numFmtId="37" fontId="8" fillId="20" borderId="0" xfId="0" applyNumberFormat="1" applyFont="1" applyFill="1" applyProtection="1"/>
    <xf numFmtId="37" fontId="8" fillId="20" borderId="0" xfId="0" applyNumberFormat="1" applyFont="1" applyFill="1" applyAlignment="1" applyProtection="1">
      <alignment horizontal="centerContinuous"/>
    </xf>
    <xf numFmtId="37" fontId="8" fillId="20" borderId="5" xfId="0" applyNumberFormat="1" applyFont="1" applyFill="1" applyBorder="1" applyAlignment="1" applyProtection="1">
      <alignment horizontal="centerContinuous"/>
    </xf>
    <xf numFmtId="37" fontId="8" fillId="20" borderId="4" xfId="0" applyNumberFormat="1" applyFont="1" applyFill="1" applyBorder="1" applyAlignment="1" applyProtection="1">
      <alignment horizontal="centerContinuous"/>
    </xf>
    <xf numFmtId="37" fontId="8" fillId="20" borderId="5" xfId="0" applyNumberFormat="1" applyFont="1" applyFill="1" applyBorder="1" applyAlignment="1" applyProtection="1">
      <alignment horizontal="center"/>
    </xf>
    <xf numFmtId="37" fontId="8" fillId="20" borderId="5" xfId="0" applyNumberFormat="1" applyFont="1" applyFill="1" applyBorder="1" applyProtection="1"/>
    <xf numFmtId="37" fontId="8" fillId="20" borderId="4" xfId="0" applyNumberFormat="1" applyFont="1" applyFill="1" applyBorder="1" applyProtection="1"/>
    <xf numFmtId="37" fontId="8" fillId="20" borderId="0" xfId="0" applyNumberFormat="1" applyFont="1" applyFill="1" applyAlignment="1" applyProtection="1">
      <alignment horizontal="center"/>
    </xf>
    <xf numFmtId="37" fontId="8" fillId="20" borderId="6" xfId="0" applyNumberFormat="1" applyFont="1" applyFill="1" applyBorder="1" applyProtection="1"/>
    <xf numFmtId="37" fontId="8" fillId="20" borderId="1" xfId="0" applyNumberFormat="1" applyFont="1" applyFill="1" applyBorder="1" applyProtection="1"/>
    <xf numFmtId="37" fontId="8" fillId="20" borderId="7" xfId="0" applyNumberFormat="1" applyFont="1" applyFill="1" applyBorder="1" applyProtection="1"/>
    <xf numFmtId="0" fontId="8" fillId="18" borderId="0" xfId="0" applyFont="1" applyFill="1" applyAlignment="1">
      <alignment horizontal="left"/>
    </xf>
    <xf numFmtId="0" fontId="8" fillId="18" borderId="0" xfId="0" applyFont="1" applyFill="1" applyAlignment="1"/>
    <xf numFmtId="0" fontId="4" fillId="18" borderId="14" xfId="0" applyFont="1" applyFill="1" applyBorder="1" applyAlignment="1" applyProtection="1">
      <alignment horizontal="center"/>
    </xf>
    <xf numFmtId="0" fontId="0" fillId="18" borderId="19" xfId="0" applyFill="1" applyBorder="1" applyProtection="1"/>
    <xf numFmtId="164" fontId="0" fillId="18" borderId="17" xfId="0" applyNumberFormat="1" applyFill="1" applyBorder="1" applyAlignment="1" applyProtection="1">
      <alignment horizontal="center"/>
    </xf>
    <xf numFmtId="164" fontId="0" fillId="18" borderId="17" xfId="0" applyNumberFormat="1" applyFill="1" applyBorder="1" applyAlignment="1" applyProtection="1">
      <alignment horizontal="left"/>
    </xf>
    <xf numFmtId="0" fontId="0" fillId="18" borderId="21" xfId="0" applyFill="1" applyBorder="1" applyProtection="1"/>
    <xf numFmtId="0" fontId="4" fillId="18" borderId="41" xfId="0" applyFont="1" applyFill="1" applyBorder="1" applyAlignment="1" applyProtection="1">
      <alignment horizontal="centerContinuous"/>
    </xf>
    <xf numFmtId="0" fontId="4" fillId="18" borderId="42" xfId="0" applyFont="1" applyFill="1" applyBorder="1" applyAlignment="1" applyProtection="1">
      <alignment horizontal="centerContinuous"/>
    </xf>
    <xf numFmtId="0" fontId="4" fillId="18" borderId="39" xfId="0" applyFont="1" applyFill="1" applyBorder="1" applyAlignment="1" applyProtection="1">
      <alignment horizontal="centerContinuous"/>
    </xf>
    <xf numFmtId="0" fontId="4" fillId="18" borderId="30" xfId="0" applyFont="1" applyFill="1" applyBorder="1" applyProtection="1"/>
    <xf numFmtId="0" fontId="4" fillId="18" borderId="31" xfId="0" applyFont="1" applyFill="1" applyBorder="1" applyProtection="1"/>
    <xf numFmtId="0" fontId="4" fillId="18" borderId="29" xfId="0" applyFont="1" applyFill="1" applyBorder="1" applyProtection="1"/>
    <xf numFmtId="0" fontId="23" fillId="18" borderId="0" xfId="0" applyFont="1" applyFill="1" applyProtection="1"/>
    <xf numFmtId="0" fontId="23" fillId="18" borderId="4" xfId="0" applyFont="1" applyFill="1" applyBorder="1" applyProtection="1"/>
    <xf numFmtId="0" fontId="4" fillId="18" borderId="44" xfId="0" applyFont="1" applyFill="1" applyBorder="1" applyAlignment="1" applyProtection="1">
      <alignment horizontal="centerContinuous"/>
    </xf>
    <xf numFmtId="0" fontId="4" fillId="18" borderId="9" xfId="0" applyFont="1" applyFill="1" applyBorder="1" applyAlignment="1" applyProtection="1">
      <alignment horizontal="center"/>
    </xf>
    <xf numFmtId="0" fontId="4" fillId="18" borderId="22" xfId="0" applyFont="1" applyFill="1" applyBorder="1" applyAlignment="1" applyProtection="1">
      <alignment horizontal="center"/>
    </xf>
    <xf numFmtId="0" fontId="4" fillId="18" borderId="41" xfId="0" applyFont="1" applyFill="1" applyBorder="1" applyProtection="1"/>
    <xf numFmtId="0" fontId="4" fillId="18" borderId="44" xfId="0" applyFont="1" applyFill="1" applyBorder="1" applyAlignment="1" applyProtection="1">
      <alignment horizontal="center"/>
    </xf>
    <xf numFmtId="0" fontId="4" fillId="18" borderId="45" xfId="0" applyFont="1" applyFill="1" applyBorder="1" applyProtection="1"/>
    <xf numFmtId="5" fontId="4" fillId="24" borderId="44" xfId="0" applyNumberFormat="1" applyFont="1" applyFill="1" applyBorder="1" applyProtection="1"/>
    <xf numFmtId="5" fontId="4" fillId="24" borderId="51" xfId="0" applyNumberFormat="1" applyFont="1" applyFill="1" applyBorder="1" applyProtection="1"/>
    <xf numFmtId="37" fontId="4" fillId="24" borderId="41" xfId="0" applyNumberFormat="1" applyFont="1" applyFill="1" applyBorder="1" applyProtection="1"/>
    <xf numFmtId="37" fontId="4" fillId="24" borderId="44" xfId="0" applyNumberFormat="1" applyFont="1" applyFill="1" applyBorder="1" applyProtection="1"/>
    <xf numFmtId="0" fontId="4" fillId="18" borderId="228" xfId="0" applyFont="1" applyFill="1" applyBorder="1" applyProtection="1"/>
    <xf numFmtId="0" fontId="4" fillId="18" borderId="44" xfId="0" applyFont="1" applyFill="1" applyBorder="1" applyAlignment="1" applyProtection="1">
      <alignment horizontal="left"/>
    </xf>
    <xf numFmtId="0" fontId="4" fillId="18" borderId="44" xfId="0" applyFont="1" applyFill="1" applyBorder="1" applyProtection="1"/>
    <xf numFmtId="5" fontId="4" fillId="18" borderId="44" xfId="0" applyNumberFormat="1" applyFont="1" applyFill="1" applyBorder="1" applyProtection="1"/>
    <xf numFmtId="5" fontId="4" fillId="18" borderId="51" xfId="0" applyNumberFormat="1" applyFont="1" applyFill="1" applyBorder="1" applyProtection="1"/>
    <xf numFmtId="37" fontId="4" fillId="18" borderId="41" xfId="0" applyNumberFormat="1" applyFont="1" applyFill="1" applyBorder="1" applyProtection="1"/>
    <xf numFmtId="37" fontId="4" fillId="18" borderId="44" xfId="0" applyNumberFormat="1" applyFont="1" applyFill="1" applyBorder="1" applyProtection="1"/>
    <xf numFmtId="37" fontId="4" fillId="18" borderId="51" xfId="0" applyNumberFormat="1" applyFont="1" applyFill="1" applyBorder="1" applyProtection="1"/>
    <xf numFmtId="37" fontId="4" fillId="24" borderId="51" xfId="0" applyNumberFormat="1" applyFont="1" applyFill="1" applyBorder="1" applyProtection="1"/>
    <xf numFmtId="3" fontId="4" fillId="18" borderId="51" xfId="0" applyNumberFormat="1" applyFont="1" applyFill="1" applyBorder="1" applyProtection="1"/>
    <xf numFmtId="37" fontId="4" fillId="18" borderId="207" xfId="0" applyNumberFormat="1" applyFont="1" applyFill="1" applyBorder="1" applyProtection="1"/>
    <xf numFmtId="37" fontId="4" fillId="18" borderId="42" xfId="0" applyNumberFormat="1" applyFont="1" applyFill="1" applyBorder="1" applyProtection="1"/>
    <xf numFmtId="5" fontId="4" fillId="18" borderId="207" xfId="0" applyNumberFormat="1" applyFont="1" applyFill="1" applyBorder="1" applyProtection="1"/>
    <xf numFmtId="37" fontId="4" fillId="18" borderId="5" xfId="0" applyNumberFormat="1" applyFont="1" applyFill="1" applyBorder="1" applyProtection="1"/>
    <xf numFmtId="0" fontId="0" fillId="18" borderId="0" xfId="0" applyFill="1" applyProtection="1"/>
    <xf numFmtId="0" fontId="13" fillId="18" borderId="0" xfId="0" applyFont="1" applyFill="1" applyAlignment="1" applyProtection="1">
      <alignment horizontal="right"/>
    </xf>
    <xf numFmtId="0" fontId="0" fillId="18" borderId="0" xfId="0" applyFill="1" applyAlignment="1" applyProtection="1">
      <alignment horizontal="centerContinuous"/>
    </xf>
    <xf numFmtId="0" fontId="8" fillId="18" borderId="74" xfId="0" applyFont="1" applyFill="1" applyBorder="1" applyProtection="1"/>
    <xf numFmtId="0" fontId="0" fillId="18" borderId="2" xfId="0" applyFill="1" applyBorder="1" applyProtection="1"/>
    <xf numFmtId="0" fontId="0" fillId="18" borderId="12" xfId="0" applyFill="1" applyBorder="1" applyProtection="1"/>
    <xf numFmtId="0" fontId="0" fillId="18" borderId="24" xfId="0" applyFill="1" applyBorder="1" applyAlignment="1" applyProtection="1">
      <alignment horizontal="left"/>
    </xf>
    <xf numFmtId="0" fontId="0" fillId="18" borderId="12" xfId="0" applyFill="1" applyBorder="1" applyAlignment="1" applyProtection="1">
      <alignment horizontal="centerContinuous"/>
    </xf>
    <xf numFmtId="0" fontId="0" fillId="18" borderId="12" xfId="0" applyFill="1" applyBorder="1" applyAlignment="1" applyProtection="1">
      <alignment horizontal="left"/>
    </xf>
    <xf numFmtId="0" fontId="0" fillId="18" borderId="3" xfId="0" applyFill="1" applyBorder="1" applyAlignment="1" applyProtection="1">
      <alignment horizontal="left"/>
    </xf>
    <xf numFmtId="0" fontId="0" fillId="18" borderId="25" xfId="0" applyFill="1" applyBorder="1" applyProtection="1"/>
    <xf numFmtId="0" fontId="0" fillId="18" borderId="19" xfId="0" applyFill="1" applyBorder="1" applyAlignment="1" applyProtection="1">
      <alignment horizontal="left"/>
    </xf>
    <xf numFmtId="0" fontId="0" fillId="18" borderId="25" xfId="0" applyFill="1" applyBorder="1" applyAlignment="1" applyProtection="1">
      <alignment horizontal="centerContinuous"/>
    </xf>
    <xf numFmtId="0" fontId="0" fillId="18" borderId="25" xfId="0" applyFill="1" applyBorder="1" applyAlignment="1" applyProtection="1">
      <alignment horizontal="left"/>
    </xf>
    <xf numFmtId="0" fontId="0" fillId="18" borderId="5" xfId="0" applyFill="1" applyBorder="1" applyAlignment="1" applyProtection="1">
      <alignment horizontal="center"/>
    </xf>
    <xf numFmtId="0" fontId="0" fillId="18" borderId="9" xfId="0" applyFill="1" applyBorder="1" applyProtection="1"/>
    <xf numFmtId="0" fontId="0" fillId="18" borderId="10" xfId="0" applyFill="1" applyBorder="1" applyProtection="1"/>
    <xf numFmtId="0" fontId="0" fillId="18" borderId="26" xfId="0" applyFill="1" applyBorder="1" applyProtection="1"/>
    <xf numFmtId="0" fontId="0" fillId="18" borderId="21" xfId="0" applyFill="1" applyBorder="1" applyAlignment="1" applyProtection="1">
      <alignment horizontal="left"/>
    </xf>
    <xf numFmtId="0" fontId="0" fillId="18" borderId="26" xfId="0" applyFill="1" applyBorder="1" applyAlignment="1" applyProtection="1">
      <alignment horizontal="centerContinuous"/>
    </xf>
    <xf numFmtId="164" fontId="0" fillId="18" borderId="26" xfId="0" applyNumberFormat="1" applyFill="1" applyBorder="1" applyAlignment="1" applyProtection="1">
      <alignment horizontal="left"/>
    </xf>
    <xf numFmtId="0" fontId="0" fillId="18" borderId="22" xfId="0" applyFill="1" applyBorder="1" applyProtection="1"/>
    <xf numFmtId="0" fontId="20" fillId="18" borderId="31" xfId="0" applyFont="1" applyFill="1" applyBorder="1" applyAlignment="1" applyProtection="1"/>
    <xf numFmtId="0" fontId="20" fillId="18" borderId="31" xfId="0" applyFont="1" applyFill="1" applyBorder="1" applyAlignment="1" applyProtection="1">
      <alignment wrapText="1"/>
    </xf>
    <xf numFmtId="0" fontId="20" fillId="18" borderId="0" xfId="0" applyFont="1" applyFill="1" applyBorder="1" applyAlignment="1" applyProtection="1">
      <alignment horizontal="left"/>
    </xf>
    <xf numFmtId="0" fontId="20" fillId="18" borderId="0" xfId="0" applyFont="1" applyFill="1" applyBorder="1" applyAlignment="1" applyProtection="1">
      <alignment horizontal="left" wrapText="1"/>
    </xf>
    <xf numFmtId="0" fontId="20" fillId="18" borderId="0" xfId="0" applyFont="1" applyFill="1" applyAlignment="1" applyProtection="1"/>
    <xf numFmtId="0" fontId="20" fillId="18" borderId="0" xfId="0" applyFont="1" applyFill="1" applyAlignment="1" applyProtection="1">
      <alignment wrapText="1"/>
    </xf>
    <xf numFmtId="0" fontId="20" fillId="18" borderId="0" xfId="0" applyFont="1" applyFill="1" applyBorder="1" applyProtection="1"/>
    <xf numFmtId="0" fontId="14" fillId="18" borderId="5" xfId="0" applyFont="1" applyFill="1" applyBorder="1" applyProtection="1"/>
    <xf numFmtId="0" fontId="20" fillId="18" borderId="0" xfId="0" applyFont="1" applyFill="1" applyProtection="1"/>
    <xf numFmtId="0" fontId="20" fillId="18" borderId="0" xfId="0" applyFont="1" applyFill="1" applyAlignment="1"/>
    <xf numFmtId="0" fontId="54" fillId="18" borderId="0" xfId="0" applyFont="1" applyFill="1" applyAlignment="1" applyProtection="1">
      <alignment wrapText="1"/>
    </xf>
    <xf numFmtId="0" fontId="0" fillId="18" borderId="33" xfId="0" applyFill="1" applyBorder="1" applyAlignment="1" applyProtection="1">
      <alignment horizontal="center"/>
    </xf>
    <xf numFmtId="0" fontId="0" fillId="18" borderId="32" xfId="0" applyFill="1" applyBorder="1" applyProtection="1"/>
    <xf numFmtId="0" fontId="0" fillId="18" borderId="28" xfId="0" applyFill="1" applyBorder="1" applyProtection="1"/>
    <xf numFmtId="0" fontId="0" fillId="18" borderId="31" xfId="0" applyFill="1" applyBorder="1" applyProtection="1"/>
    <xf numFmtId="0" fontId="0" fillId="18" borderId="32" xfId="0" applyFill="1" applyBorder="1" applyAlignment="1" applyProtection="1">
      <alignment horizontal="centerContinuous"/>
    </xf>
    <xf numFmtId="0" fontId="0" fillId="18" borderId="34" xfId="0" applyFill="1" applyBorder="1" applyAlignment="1" applyProtection="1">
      <alignment horizontal="centerContinuous"/>
    </xf>
    <xf numFmtId="0" fontId="0" fillId="18" borderId="18" xfId="0" applyFill="1" applyBorder="1" applyAlignment="1" applyProtection="1">
      <alignment horizontal="center"/>
    </xf>
    <xf numFmtId="0" fontId="0" fillId="18" borderId="19" xfId="0" applyFill="1" applyBorder="1" applyAlignment="1" applyProtection="1">
      <alignment horizontal="center"/>
    </xf>
    <xf numFmtId="0" fontId="0" fillId="18" borderId="15" xfId="0" applyFill="1" applyBorder="1" applyAlignment="1" applyProtection="1">
      <alignment horizontal="center"/>
    </xf>
    <xf numFmtId="0" fontId="0" fillId="18" borderId="19" xfId="0" applyFill="1" applyBorder="1" applyAlignment="1" applyProtection="1">
      <alignment horizontal="centerContinuous"/>
    </xf>
    <xf numFmtId="0" fontId="0" fillId="18" borderId="16" xfId="0" applyFill="1" applyBorder="1" applyAlignment="1" applyProtection="1">
      <alignment horizontal="centerContinuous"/>
    </xf>
    <xf numFmtId="0" fontId="0" fillId="18" borderId="20" xfId="0" applyFill="1" applyBorder="1" applyAlignment="1" applyProtection="1">
      <alignment horizontal="center"/>
    </xf>
    <xf numFmtId="0" fontId="0" fillId="18" borderId="21" xfId="0" applyFill="1" applyBorder="1" applyAlignment="1" applyProtection="1">
      <alignment horizontal="centerContinuous"/>
    </xf>
    <xf numFmtId="0" fontId="0" fillId="18" borderId="17" xfId="0" applyFill="1" applyBorder="1" applyAlignment="1" applyProtection="1">
      <alignment horizontal="center"/>
    </xf>
    <xf numFmtId="0" fontId="0" fillId="18" borderId="22" xfId="0" applyFill="1" applyBorder="1" applyAlignment="1" applyProtection="1">
      <alignment horizontal="centerContinuous"/>
    </xf>
    <xf numFmtId="0" fontId="11" fillId="18" borderId="31" xfId="0" applyFont="1" applyFill="1" applyBorder="1" applyProtection="1"/>
    <xf numFmtId="37" fontId="0" fillId="18" borderId="28" xfId="0" applyNumberFormat="1" applyFill="1" applyBorder="1" applyProtection="1"/>
    <xf numFmtId="5" fontId="0" fillId="18" borderId="28" xfId="0" applyNumberFormat="1" applyFill="1" applyBorder="1" applyProtection="1"/>
    <xf numFmtId="37" fontId="0" fillId="18" borderId="25" xfId="0" applyNumberFormat="1" applyFill="1" applyBorder="1" applyProtection="1"/>
    <xf numFmtId="167" fontId="0" fillId="18" borderId="5" xfId="0" applyNumberFormat="1" applyFill="1" applyBorder="1" applyProtection="1"/>
    <xf numFmtId="37" fontId="0" fillId="18" borderId="15" xfId="0" applyNumberFormat="1" applyFill="1" applyBorder="1" applyProtection="1"/>
    <xf numFmtId="168" fontId="0" fillId="18" borderId="5" xfId="0" applyNumberFormat="1" applyFill="1" applyBorder="1" applyProtection="1"/>
    <xf numFmtId="0" fontId="11" fillId="18" borderId="0" xfId="0" applyFont="1" applyFill="1" applyProtection="1"/>
    <xf numFmtId="0" fontId="0" fillId="18" borderId="0" xfId="0" applyFill="1" applyAlignment="1" applyProtection="1">
      <alignment horizontal="center"/>
    </xf>
    <xf numFmtId="37" fontId="0" fillId="18" borderId="17" xfId="0" applyNumberFormat="1" applyFill="1" applyBorder="1" applyProtection="1"/>
    <xf numFmtId="0" fontId="0" fillId="18" borderId="44" xfId="0" applyFill="1" applyBorder="1" applyProtection="1"/>
    <xf numFmtId="37" fontId="0" fillId="18" borderId="46" xfId="0" applyNumberFormat="1" applyFill="1" applyBorder="1" applyProtection="1"/>
    <xf numFmtId="37" fontId="0" fillId="18" borderId="45" xfId="0" applyNumberFormat="1" applyFill="1" applyBorder="1" applyProtection="1"/>
    <xf numFmtId="168" fontId="0" fillId="18" borderId="39" xfId="0" applyNumberFormat="1" applyFill="1" applyBorder="1" applyProtection="1"/>
    <xf numFmtId="0" fontId="0" fillId="18" borderId="47" xfId="0" applyFill="1" applyBorder="1" applyAlignment="1" applyProtection="1">
      <alignment horizontal="center"/>
    </xf>
    <xf numFmtId="0" fontId="0" fillId="18" borderId="1" xfId="0" applyFill="1" applyBorder="1" applyProtection="1"/>
    <xf numFmtId="37" fontId="0" fillId="18" borderId="35" xfId="0" applyNumberFormat="1" applyFill="1" applyBorder="1" applyProtection="1"/>
    <xf numFmtId="5" fontId="0" fillId="18" borderId="35" xfId="0" applyNumberFormat="1" applyFill="1" applyBorder="1" applyProtection="1"/>
    <xf numFmtId="37" fontId="0" fillId="18" borderId="49" xfId="0" applyNumberFormat="1" applyFill="1" applyBorder="1" applyProtection="1"/>
    <xf numFmtId="168" fontId="0" fillId="18" borderId="69" xfId="0" applyNumberFormat="1" applyFill="1" applyBorder="1" applyProtection="1"/>
    <xf numFmtId="0" fontId="0" fillId="18" borderId="0" xfId="0" applyFill="1" applyAlignment="1" applyProtection="1">
      <alignment horizontal="right"/>
    </xf>
    <xf numFmtId="0" fontId="44" fillId="18" borderId="1" xfId="0" applyFont="1" applyFill="1" applyBorder="1" applyProtection="1"/>
    <xf numFmtId="164" fontId="0" fillId="18" borderId="10" xfId="0" applyNumberFormat="1" applyFill="1" applyBorder="1" applyAlignment="1" applyProtection="1">
      <alignment horizontal="center"/>
    </xf>
    <xf numFmtId="0" fontId="0" fillId="18" borderId="8" xfId="0" applyFill="1" applyBorder="1" applyProtection="1"/>
    <xf numFmtId="0" fontId="0" fillId="18" borderId="3" xfId="0" applyFill="1" applyBorder="1" applyProtection="1"/>
    <xf numFmtId="0" fontId="8" fillId="18" borderId="4" xfId="0" applyFont="1" applyFill="1" applyBorder="1" applyAlignment="1" applyProtection="1">
      <alignment horizontal="centerContinuous"/>
    </xf>
    <xf numFmtId="0" fontId="8" fillId="18" borderId="0" xfId="0" applyFont="1" applyFill="1" applyBorder="1" applyAlignment="1" applyProtection="1">
      <alignment horizontal="centerContinuous"/>
    </xf>
    <xf numFmtId="0" fontId="0" fillId="18" borderId="4" xfId="0" applyFill="1" applyBorder="1" applyProtection="1"/>
    <xf numFmtId="0" fontId="0" fillId="18" borderId="5" xfId="0" applyFill="1" applyBorder="1" applyProtection="1"/>
    <xf numFmtId="0" fontId="0" fillId="18" borderId="23" xfId="0" applyFill="1" applyBorder="1" applyAlignment="1" applyProtection="1">
      <alignment horizontal="center"/>
    </xf>
    <xf numFmtId="0" fontId="0" fillId="18" borderId="48" xfId="0" applyFill="1" applyBorder="1" applyProtection="1"/>
    <xf numFmtId="37" fontId="0" fillId="18" borderId="50" xfId="0" applyNumberFormat="1" applyFill="1" applyBorder="1" applyProtection="1"/>
    <xf numFmtId="5" fontId="0" fillId="18" borderId="49" xfId="0" applyNumberFormat="1" applyFill="1" applyBorder="1" applyProtection="1"/>
    <xf numFmtId="0" fontId="0" fillId="18" borderId="0" xfId="0" applyFill="1" applyBorder="1" applyAlignment="1" applyProtection="1">
      <alignment horizontal="center"/>
    </xf>
    <xf numFmtId="0" fontId="0" fillId="18" borderId="0" xfId="0" applyFill="1" applyBorder="1" applyProtection="1"/>
    <xf numFmtId="37" fontId="0" fillId="18" borderId="0" xfId="0" applyNumberFormat="1" applyFill="1" applyBorder="1" applyProtection="1"/>
    <xf numFmtId="5" fontId="0" fillId="18" borderId="0" xfId="0" applyNumberFormat="1" applyFill="1" applyBorder="1" applyProtection="1"/>
    <xf numFmtId="168" fontId="0" fillId="18" borderId="0" xfId="0" applyNumberFormat="1" applyFill="1" applyBorder="1" applyProtection="1"/>
    <xf numFmtId="164" fontId="0" fillId="18" borderId="10" xfId="0" applyNumberFormat="1" applyFill="1" applyBorder="1" applyAlignment="1" applyProtection="1">
      <alignment horizontal="left"/>
    </xf>
    <xf numFmtId="164" fontId="0" fillId="18" borderId="26" xfId="0" applyNumberFormat="1" applyFill="1" applyBorder="1" applyAlignment="1" applyProtection="1">
      <alignment horizontal="center"/>
    </xf>
    <xf numFmtId="0" fontId="8" fillId="18" borderId="32" xfId="0" applyFont="1" applyFill="1" applyBorder="1" applyProtection="1"/>
    <xf numFmtId="0" fontId="8" fillId="18" borderId="27" xfId="0" applyFont="1" applyFill="1" applyBorder="1" applyProtection="1"/>
    <xf numFmtId="0" fontId="8" fillId="18" borderId="33" xfId="0" applyFont="1" applyFill="1" applyBorder="1" applyProtection="1"/>
    <xf numFmtId="0" fontId="8" fillId="18" borderId="32" xfId="0" applyFont="1" applyFill="1" applyBorder="1" applyAlignment="1" applyProtection="1">
      <alignment horizontal="centerContinuous"/>
    </xf>
    <xf numFmtId="0" fontId="8" fillId="18" borderId="31" xfId="0" applyFont="1" applyFill="1" applyBorder="1" applyAlignment="1" applyProtection="1">
      <alignment horizontal="centerContinuous"/>
    </xf>
    <xf numFmtId="0" fontId="8" fillId="18" borderId="27" xfId="0" applyFont="1" applyFill="1" applyBorder="1" applyAlignment="1" applyProtection="1">
      <alignment horizontal="centerContinuous"/>
    </xf>
    <xf numFmtId="0" fontId="8" fillId="18" borderId="32" xfId="0" applyFont="1" applyFill="1" applyBorder="1" applyAlignment="1" applyProtection="1">
      <alignment horizontal="center"/>
    </xf>
    <xf numFmtId="0" fontId="8" fillId="18" borderId="34" xfId="0" applyFont="1" applyFill="1" applyBorder="1" applyAlignment="1" applyProtection="1">
      <alignment horizontal="center"/>
    </xf>
    <xf numFmtId="0" fontId="8" fillId="18" borderId="25" xfId="0" applyFont="1" applyFill="1" applyBorder="1" applyAlignment="1" applyProtection="1">
      <alignment horizontal="center"/>
    </xf>
    <xf numFmtId="0" fontId="8" fillId="18" borderId="25" xfId="0" applyFont="1" applyFill="1" applyBorder="1" applyAlignment="1" applyProtection="1">
      <alignment horizontal="centerContinuous"/>
    </xf>
    <xf numFmtId="0" fontId="8" fillId="18" borderId="26" xfId="0" applyFont="1" applyFill="1" applyBorder="1" applyAlignment="1" applyProtection="1">
      <alignment horizontal="center"/>
    </xf>
    <xf numFmtId="0" fontId="8" fillId="18" borderId="10" xfId="0" applyFont="1" applyFill="1" applyBorder="1" applyAlignment="1" applyProtection="1">
      <alignment horizontal="centerContinuous"/>
    </xf>
    <xf numFmtId="37" fontId="0" fillId="18" borderId="43" xfId="0" applyNumberFormat="1" applyFill="1" applyBorder="1" applyProtection="1"/>
    <xf numFmtId="5" fontId="8" fillId="18" borderId="26" xfId="0" applyNumberFormat="1" applyFont="1" applyFill="1" applyBorder="1" applyProtection="1"/>
    <xf numFmtId="5" fontId="8" fillId="18" borderId="10" xfId="0" applyNumberFormat="1" applyFont="1" applyFill="1" applyBorder="1" applyProtection="1"/>
    <xf numFmtId="0" fontId="8" fillId="25" borderId="26" xfId="0" applyFont="1" applyFill="1" applyBorder="1" applyProtection="1"/>
    <xf numFmtId="0" fontId="8" fillId="25" borderId="10" xfId="0" applyFont="1" applyFill="1" applyBorder="1" applyProtection="1"/>
    <xf numFmtId="0" fontId="8" fillId="25" borderId="21" xfId="0" applyFont="1" applyFill="1" applyBorder="1" applyProtection="1"/>
    <xf numFmtId="0" fontId="8" fillId="25" borderId="22" xfId="0" applyFont="1" applyFill="1" applyBorder="1" applyProtection="1"/>
    <xf numFmtId="0" fontId="8" fillId="18" borderId="6" xfId="0" applyFont="1" applyFill="1" applyBorder="1" applyProtection="1"/>
    <xf numFmtId="0" fontId="8" fillId="18" borderId="38" xfId="0" applyFont="1" applyFill="1" applyBorder="1" applyAlignment="1" applyProtection="1">
      <alignment horizontal="centerContinuous"/>
    </xf>
    <xf numFmtId="0" fontId="8" fillId="18" borderId="36" xfId="0" applyFont="1" applyFill="1" applyBorder="1" applyAlignment="1" applyProtection="1">
      <alignment horizontal="centerContinuous"/>
    </xf>
    <xf numFmtId="0" fontId="8" fillId="25" borderId="36" xfId="0" applyFont="1" applyFill="1" applyBorder="1" applyProtection="1"/>
    <xf numFmtId="0" fontId="8" fillId="25" borderId="1" xfId="0" applyFont="1" applyFill="1" applyBorder="1" applyProtection="1"/>
    <xf numFmtId="0" fontId="8" fillId="25" borderId="38" xfId="0" applyFont="1" applyFill="1" applyBorder="1" applyProtection="1"/>
    <xf numFmtId="0" fontId="8" fillId="25" borderId="37" xfId="0" applyFont="1" applyFill="1" applyBorder="1" applyProtection="1"/>
    <xf numFmtId="37" fontId="8" fillId="18" borderId="23" xfId="0" applyNumberFormat="1" applyFont="1" applyFill="1" applyBorder="1" applyProtection="1"/>
    <xf numFmtId="5" fontId="8" fillId="18" borderId="35" xfId="0" applyNumberFormat="1" applyFont="1" applyFill="1" applyBorder="1" applyProtection="1"/>
    <xf numFmtId="5" fontId="8" fillId="18" borderId="38" xfId="0" applyNumberFormat="1" applyFont="1" applyFill="1" applyBorder="1" applyProtection="1"/>
    <xf numFmtId="0" fontId="8" fillId="18" borderId="37" xfId="0" applyFont="1" applyFill="1" applyBorder="1" applyProtection="1"/>
    <xf numFmtId="0" fontId="44" fillId="18" borderId="0" xfId="0" applyFont="1" applyFill="1" applyProtection="1"/>
    <xf numFmtId="0" fontId="8" fillId="18" borderId="9" xfId="0" applyFont="1" applyFill="1" applyBorder="1" applyAlignment="1" applyProtection="1">
      <alignment horizontal="centerContinuous"/>
    </xf>
    <xf numFmtId="0" fontId="8" fillId="18" borderId="30" xfId="0" applyFont="1" applyFill="1" applyBorder="1" applyAlignment="1" applyProtection="1">
      <alignment horizontal="centerContinuous"/>
    </xf>
    <xf numFmtId="0" fontId="8" fillId="18" borderId="0" xfId="0" applyFont="1" applyFill="1" applyBorder="1" applyProtection="1"/>
    <xf numFmtId="0" fontId="8" fillId="18" borderId="19" xfId="1" applyFont="1" applyFill="1" applyBorder="1" applyProtection="1">
      <protection locked="0"/>
    </xf>
    <xf numFmtId="0" fontId="5" fillId="18" borderId="5" xfId="1" applyFont="1" applyFill="1" applyBorder="1" applyProtection="1">
      <protection locked="0"/>
    </xf>
    <xf numFmtId="0" fontId="5" fillId="18" borderId="16" xfId="1" applyFont="1" applyFill="1" applyBorder="1" applyProtection="1">
      <protection locked="0"/>
    </xf>
    <xf numFmtId="0" fontId="44" fillId="18" borderId="4" xfId="1" applyFont="1" applyFill="1" applyBorder="1" applyProtection="1"/>
    <xf numFmtId="0" fontId="5" fillId="18" borderId="9" xfId="1" applyFont="1" applyFill="1" applyBorder="1" applyProtection="1">
      <protection locked="0"/>
    </xf>
    <xf numFmtId="0" fontId="8" fillId="18" borderId="21" xfId="1" applyFont="1" applyFill="1" applyBorder="1" applyProtection="1">
      <protection locked="0"/>
    </xf>
    <xf numFmtId="164" fontId="8" fillId="18" borderId="17" xfId="1" applyNumberFormat="1" applyFill="1" applyBorder="1" applyAlignment="1" applyProtection="1">
      <alignment horizontal="left"/>
    </xf>
    <xf numFmtId="0" fontId="8" fillId="18" borderId="22" xfId="1" applyFill="1" applyBorder="1" applyProtection="1"/>
    <xf numFmtId="0" fontId="5" fillId="18" borderId="21" xfId="1" applyFont="1" applyFill="1" applyBorder="1" applyProtection="1">
      <protection locked="0"/>
    </xf>
    <xf numFmtId="164" fontId="8" fillId="18" borderId="26" xfId="1" applyNumberFormat="1" applyFill="1" applyBorder="1" applyAlignment="1" applyProtection="1">
      <alignment horizontal="center"/>
    </xf>
    <xf numFmtId="164" fontId="8" fillId="18" borderId="17" xfId="1" applyNumberFormat="1" applyFill="1" applyBorder="1" applyAlignment="1" applyProtection="1">
      <alignment horizontal="center"/>
    </xf>
    <xf numFmtId="0" fontId="8" fillId="18" borderId="9" xfId="1" applyFont="1" applyFill="1" applyBorder="1" applyAlignment="1" applyProtection="1">
      <alignment horizontal="centerContinuous"/>
    </xf>
    <xf numFmtId="0" fontId="8" fillId="18" borderId="11" xfId="1" applyFont="1" applyFill="1" applyBorder="1" applyAlignment="1" applyProtection="1">
      <alignment horizontal="centerContinuous"/>
    </xf>
    <xf numFmtId="0" fontId="8" fillId="18" borderId="18" xfId="1" applyFont="1" applyFill="1" applyBorder="1" applyAlignment="1" applyProtection="1">
      <alignment horizontal="center"/>
    </xf>
    <xf numFmtId="0" fontId="8" fillId="18" borderId="18" xfId="1" applyFont="1" applyFill="1" applyBorder="1" applyProtection="1"/>
    <xf numFmtId="0" fontId="8" fillId="18" borderId="25" xfId="1" applyFont="1" applyFill="1" applyBorder="1" applyAlignment="1" applyProtection="1">
      <alignment horizontal="centerContinuous"/>
    </xf>
    <xf numFmtId="0" fontId="8" fillId="18" borderId="20" xfId="1" applyFont="1" applyFill="1" applyBorder="1" applyAlignment="1" applyProtection="1">
      <alignment horizontal="center"/>
    </xf>
    <xf numFmtId="0" fontId="8" fillId="18" borderId="26" xfId="1" applyFont="1" applyFill="1" applyBorder="1" applyAlignment="1" applyProtection="1">
      <alignment horizontal="centerContinuous"/>
    </xf>
    <xf numFmtId="0" fontId="8" fillId="19" borderId="32" xfId="1" applyFont="1" applyFill="1" applyBorder="1" applyProtection="1"/>
    <xf numFmtId="0" fontId="8" fillId="19" borderId="29" xfId="1" applyFont="1" applyFill="1" applyBorder="1" applyProtection="1"/>
    <xf numFmtId="0" fontId="8" fillId="19" borderId="11" xfId="1" applyFont="1" applyFill="1" applyBorder="1" applyProtection="1"/>
    <xf numFmtId="0" fontId="8" fillId="18" borderId="10" xfId="1" applyFont="1" applyFill="1" applyBorder="1" applyAlignment="1" applyProtection="1">
      <alignment horizontal="left"/>
    </xf>
    <xf numFmtId="5" fontId="5" fillId="18" borderId="21" xfId="1" applyNumberFormat="1" applyFont="1" applyFill="1" applyBorder="1" applyProtection="1">
      <protection locked="0"/>
    </xf>
    <xf numFmtId="5" fontId="5" fillId="18" borderId="22" xfId="1" applyNumberFormat="1" applyFont="1" applyFill="1" applyBorder="1" applyProtection="1">
      <protection locked="0"/>
    </xf>
    <xf numFmtId="0" fontId="8" fillId="19" borderId="19" xfId="1" applyFont="1" applyFill="1" applyBorder="1" applyProtection="1"/>
    <xf numFmtId="0" fontId="8" fillId="19" borderId="5" xfId="1" applyFont="1" applyFill="1" applyBorder="1" applyProtection="1"/>
    <xf numFmtId="37" fontId="5" fillId="18" borderId="17" xfId="1" applyNumberFormat="1" applyFont="1" applyFill="1" applyBorder="1" applyProtection="1">
      <protection locked="0"/>
    </xf>
    <xf numFmtId="37" fontId="5" fillId="18" borderId="11" xfId="1" applyNumberFormat="1" applyFont="1" applyFill="1" applyBorder="1" applyProtection="1">
      <protection locked="0"/>
    </xf>
    <xf numFmtId="0" fontId="8" fillId="18" borderId="186" xfId="1" applyFont="1" applyFill="1" applyBorder="1" applyAlignment="1" applyProtection="1">
      <alignment horizontal="center"/>
    </xf>
    <xf numFmtId="0" fontId="8" fillId="18" borderId="184" xfId="1" applyFont="1" applyFill="1" applyBorder="1" applyAlignment="1" applyProtection="1">
      <alignment horizontal="center"/>
    </xf>
    <xf numFmtId="0" fontId="8" fillId="18" borderId="21" xfId="1" applyFill="1" applyBorder="1" applyProtection="1"/>
    <xf numFmtId="37" fontId="5" fillId="18" borderId="21" xfId="1" applyNumberFormat="1" applyFont="1" applyFill="1" applyBorder="1" applyProtection="1">
      <protection locked="0"/>
    </xf>
    <xf numFmtId="37" fontId="5" fillId="18" borderId="22" xfId="1" applyNumberFormat="1" applyFont="1" applyFill="1" applyBorder="1" applyProtection="1">
      <protection locked="0"/>
    </xf>
    <xf numFmtId="0" fontId="8" fillId="18" borderId="181" xfId="1" applyFont="1" applyFill="1" applyBorder="1" applyAlignment="1" applyProtection="1">
      <alignment horizontal="centerContinuous"/>
    </xf>
    <xf numFmtId="0" fontId="8" fillId="18" borderId="187" xfId="1" applyFont="1" applyFill="1" applyBorder="1" applyAlignment="1" applyProtection="1">
      <alignment horizontal="center"/>
    </xf>
    <xf numFmtId="0" fontId="8" fillId="18" borderId="188" xfId="1" applyFont="1" applyFill="1" applyBorder="1" applyAlignment="1" applyProtection="1">
      <alignment horizontal="center"/>
    </xf>
    <xf numFmtId="0" fontId="8" fillId="18" borderId="185" xfId="1" applyFont="1" applyFill="1" applyBorder="1" applyAlignment="1" applyProtection="1">
      <alignment horizontal="centerContinuous"/>
    </xf>
    <xf numFmtId="37" fontId="8" fillId="18" borderId="22" xfId="1" applyNumberFormat="1" applyFont="1" applyFill="1" applyBorder="1" applyProtection="1"/>
    <xf numFmtId="1" fontId="8" fillId="18" borderId="187" xfId="1" applyNumberFormat="1" applyFont="1" applyFill="1" applyBorder="1" applyAlignment="1" applyProtection="1">
      <alignment horizontal="right"/>
    </xf>
    <xf numFmtId="0" fontId="8" fillId="18" borderId="189" xfId="1" applyFont="1" applyFill="1" applyBorder="1" applyAlignment="1" applyProtection="1">
      <alignment horizontal="center"/>
    </xf>
    <xf numFmtId="0" fontId="8" fillId="18" borderId="190" xfId="1" applyFont="1" applyFill="1" applyBorder="1" applyAlignment="1" applyProtection="1">
      <alignment horizontal="center"/>
    </xf>
    <xf numFmtId="0" fontId="8" fillId="18" borderId="191" xfId="1" applyFont="1" applyFill="1" applyBorder="1" applyAlignment="1" applyProtection="1">
      <alignment horizontal="center"/>
    </xf>
    <xf numFmtId="49" fontId="8" fillId="18" borderId="10" xfId="1" applyNumberFormat="1" applyFont="1" applyFill="1" applyBorder="1" applyProtection="1"/>
    <xf numFmtId="0" fontId="8" fillId="18" borderId="192" xfId="1" applyFont="1" applyFill="1" applyBorder="1" applyAlignment="1" applyProtection="1">
      <alignment horizontal="center"/>
    </xf>
    <xf numFmtId="0" fontId="8" fillId="18" borderId="193" xfId="1" applyFont="1" applyFill="1" applyBorder="1" applyAlignment="1" applyProtection="1">
      <alignment horizontal="center"/>
    </xf>
    <xf numFmtId="5" fontId="8" fillId="18" borderId="22" xfId="1" applyNumberFormat="1" applyFont="1" applyFill="1" applyBorder="1" applyProtection="1"/>
    <xf numFmtId="1" fontId="8" fillId="18" borderId="185" xfId="1" applyNumberFormat="1" applyFont="1" applyFill="1" applyBorder="1" applyAlignment="1" applyProtection="1">
      <alignment horizontal="right"/>
    </xf>
    <xf numFmtId="37" fontId="8" fillId="18" borderId="0" xfId="1" applyNumberFormat="1" applyFont="1" applyFill="1" applyBorder="1" applyProtection="1"/>
    <xf numFmtId="37" fontId="8" fillId="18" borderId="184" xfId="1" applyNumberFormat="1" applyFont="1" applyFill="1" applyBorder="1" applyProtection="1"/>
    <xf numFmtId="37" fontId="8" fillId="19" borderId="5" xfId="1" applyNumberFormat="1" applyFont="1" applyFill="1" applyBorder="1" applyProtection="1"/>
    <xf numFmtId="5" fontId="5" fillId="18" borderId="182" xfId="1" applyNumberFormat="1" applyFont="1" applyFill="1" applyBorder="1" applyProtection="1">
      <protection locked="0"/>
    </xf>
    <xf numFmtId="5" fontId="5" fillId="18" borderId="183" xfId="1" applyNumberFormat="1" applyFont="1" applyFill="1" applyBorder="1" applyProtection="1">
      <protection locked="0"/>
    </xf>
    <xf numFmtId="37" fontId="5" fillId="18" borderId="26" xfId="1" applyNumberFormat="1" applyFont="1" applyFill="1" applyBorder="1" applyProtection="1">
      <protection locked="0"/>
    </xf>
    <xf numFmtId="37" fontId="55" fillId="18" borderId="17" xfId="1" applyNumberFormat="1" applyFont="1" applyFill="1" applyBorder="1" applyProtection="1">
      <protection locked="0"/>
    </xf>
    <xf numFmtId="37" fontId="55" fillId="18" borderId="11" xfId="1" applyNumberFormat="1" applyFont="1" applyFill="1" applyBorder="1" applyProtection="1">
      <protection locked="0"/>
    </xf>
    <xf numFmtId="0" fontId="50" fillId="18" borderId="10" xfId="1" applyFont="1" applyFill="1" applyBorder="1" applyProtection="1"/>
    <xf numFmtId="37" fontId="8" fillId="18" borderId="26" xfId="1" applyNumberFormat="1" applyFont="1" applyFill="1" applyBorder="1" applyProtection="1"/>
    <xf numFmtId="0" fontId="5" fillId="18" borderId="11" xfId="1" applyFont="1" applyFill="1" applyBorder="1" applyProtection="1">
      <protection locked="0"/>
    </xf>
    <xf numFmtId="37" fontId="5" fillId="18" borderId="10" xfId="1" applyNumberFormat="1" applyFont="1" applyFill="1" applyBorder="1" applyProtection="1">
      <protection locked="0"/>
    </xf>
    <xf numFmtId="0" fontId="8" fillId="18" borderId="0" xfId="1" applyFont="1" applyFill="1" applyAlignment="1" applyProtection="1"/>
    <xf numFmtId="0" fontId="8" fillId="18" borderId="0" xfId="1" applyFill="1" applyProtection="1"/>
    <xf numFmtId="0" fontId="8" fillId="18" borderId="0" xfId="1" applyFill="1" applyAlignment="1" applyProtection="1">
      <alignment horizontal="centerContinuous"/>
    </xf>
    <xf numFmtId="0" fontId="8" fillId="18" borderId="177" xfId="1" applyFont="1" applyFill="1" applyBorder="1" applyAlignment="1" applyProtection="1">
      <alignment horizontal="center"/>
    </xf>
    <xf numFmtId="0" fontId="8" fillId="18" borderId="211" xfId="1" applyFont="1" applyFill="1" applyBorder="1" applyProtection="1"/>
    <xf numFmtId="0" fontId="8" fillId="18" borderId="212" xfId="1" applyFont="1" applyFill="1" applyBorder="1" applyProtection="1"/>
    <xf numFmtId="37" fontId="8" fillId="18" borderId="178" xfId="1" applyNumberFormat="1" applyFont="1" applyFill="1" applyBorder="1" applyProtection="1"/>
    <xf numFmtId="37" fontId="8" fillId="18" borderId="179" xfId="1" applyNumberFormat="1" applyFont="1" applyFill="1" applyBorder="1" applyProtection="1"/>
    <xf numFmtId="0" fontId="8" fillId="18" borderId="180" xfId="1" applyFont="1" applyFill="1" applyBorder="1" applyProtection="1"/>
    <xf numFmtId="5" fontId="5" fillId="18" borderId="36" xfId="1" applyNumberFormat="1" applyFont="1" applyFill="1" applyBorder="1" applyProtection="1">
      <protection locked="0"/>
    </xf>
    <xf numFmtId="5" fontId="5" fillId="18" borderId="7" xfId="1" applyNumberFormat="1" applyFont="1" applyFill="1" applyBorder="1" applyProtection="1">
      <protection locked="0"/>
    </xf>
    <xf numFmtId="0" fontId="8" fillId="18" borderId="12" xfId="1" applyFill="1" applyBorder="1" applyProtection="1"/>
    <xf numFmtId="0" fontId="8" fillId="18" borderId="25" xfId="1" applyFill="1" applyBorder="1" applyProtection="1"/>
    <xf numFmtId="0" fontId="8" fillId="18" borderId="26" xfId="1" applyFill="1" applyBorder="1" applyProtection="1"/>
    <xf numFmtId="164" fontId="8" fillId="18" borderId="10" xfId="1" applyNumberFormat="1" applyFill="1" applyBorder="1" applyAlignment="1" applyProtection="1">
      <alignment horizontal="left"/>
    </xf>
    <xf numFmtId="0" fontId="8" fillId="18" borderId="30" xfId="1" applyFont="1" applyFill="1" applyBorder="1" applyAlignment="1" applyProtection="1">
      <alignment horizontal="centerContinuous"/>
    </xf>
    <xf numFmtId="0" fontId="8" fillId="18" borderId="31" xfId="1" applyFont="1" applyFill="1" applyBorder="1" applyAlignment="1" applyProtection="1">
      <alignment horizontal="centerContinuous"/>
    </xf>
    <xf numFmtId="0" fontId="8" fillId="18" borderId="31" xfId="1" applyFill="1" applyBorder="1" applyAlignment="1" applyProtection="1">
      <alignment horizontal="centerContinuous"/>
    </xf>
    <xf numFmtId="0" fontId="8" fillId="18" borderId="10" xfId="1" applyFill="1" applyBorder="1" applyAlignment="1" applyProtection="1">
      <alignment horizontal="centerContinuous"/>
    </xf>
    <xf numFmtId="0" fontId="8" fillId="18" borderId="4" xfId="1" applyFill="1" applyBorder="1" applyProtection="1"/>
    <xf numFmtId="0" fontId="46" fillId="18" borderId="0" xfId="1" applyFont="1" applyFill="1" applyProtection="1"/>
    <xf numFmtId="0" fontId="46" fillId="18" borderId="0" xfId="1" applyFont="1" applyFill="1" applyAlignment="1" applyProtection="1">
      <alignment horizontal="left"/>
    </xf>
    <xf numFmtId="0" fontId="8" fillId="18" borderId="200" xfId="1" applyFont="1" applyFill="1" applyBorder="1" applyProtection="1"/>
    <xf numFmtId="0" fontId="8" fillId="18" borderId="33" xfId="1" applyFont="1" applyFill="1" applyBorder="1" applyAlignment="1" applyProtection="1">
      <alignment horizontal="center"/>
    </xf>
    <xf numFmtId="0" fontId="8" fillId="18" borderId="28" xfId="1" applyFont="1" applyFill="1" applyBorder="1" applyProtection="1"/>
    <xf numFmtId="0" fontId="8" fillId="18" borderId="39" xfId="1" applyFont="1" applyFill="1" applyBorder="1" applyAlignment="1" applyProtection="1">
      <alignment horizontal="center"/>
    </xf>
    <xf numFmtId="0" fontId="8" fillId="18" borderId="45" xfId="1" applyFont="1" applyFill="1" applyBorder="1" applyAlignment="1" applyProtection="1">
      <alignment horizontal="centerContinuous"/>
    </xf>
    <xf numFmtId="0" fontId="8" fillId="18" borderId="197" xfId="1" applyFont="1" applyFill="1" applyBorder="1" applyAlignment="1" applyProtection="1">
      <alignment horizontal="center"/>
    </xf>
    <xf numFmtId="0" fontId="8" fillId="18" borderId="196" xfId="1" applyFont="1" applyFill="1" applyBorder="1" applyAlignment="1" applyProtection="1">
      <alignment horizontal="center"/>
    </xf>
    <xf numFmtId="0" fontId="8" fillId="18" borderId="185" xfId="1" applyFont="1" applyFill="1" applyBorder="1" applyAlignment="1" applyProtection="1">
      <alignment horizontal="center"/>
    </xf>
    <xf numFmtId="0" fontId="8" fillId="18" borderId="185" xfId="1" applyFont="1" applyFill="1" applyBorder="1" applyProtection="1"/>
    <xf numFmtId="37" fontId="8" fillId="18" borderId="9" xfId="1" applyNumberFormat="1" applyFont="1" applyFill="1" applyBorder="1" applyProtection="1"/>
    <xf numFmtId="5" fontId="8" fillId="18" borderId="10" xfId="1" applyNumberFormat="1" applyFont="1" applyFill="1" applyBorder="1" applyProtection="1"/>
    <xf numFmtId="37" fontId="8" fillId="18" borderId="10" xfId="1" applyNumberFormat="1" applyFont="1" applyFill="1" applyBorder="1" applyProtection="1"/>
    <xf numFmtId="0" fontId="8" fillId="18" borderId="36" xfId="1" applyFont="1" applyFill="1" applyBorder="1" applyAlignment="1" applyProtection="1">
      <alignment horizontal="center"/>
    </xf>
    <xf numFmtId="0" fontId="8" fillId="26" borderId="36" xfId="1" applyFont="1" applyFill="1" applyBorder="1" applyProtection="1"/>
    <xf numFmtId="0" fontId="8" fillId="26" borderId="198" xfId="1" applyFont="1" applyFill="1" applyBorder="1" applyProtection="1"/>
    <xf numFmtId="0" fontId="8" fillId="18" borderId="37" xfId="1" applyFont="1" applyFill="1" applyBorder="1" applyAlignment="1" applyProtection="1">
      <alignment horizontal="center"/>
    </xf>
    <xf numFmtId="37" fontId="8" fillId="18" borderId="6" xfId="1" applyNumberFormat="1" applyFont="1" applyFill="1" applyBorder="1" applyProtection="1"/>
    <xf numFmtId="37" fontId="8" fillId="18" borderId="36" xfId="1" applyNumberFormat="1" applyFont="1" applyFill="1" applyBorder="1" applyProtection="1"/>
    <xf numFmtId="5" fontId="8" fillId="18" borderId="36" xfId="1" applyNumberFormat="1" applyFont="1" applyFill="1" applyBorder="1" applyProtection="1"/>
    <xf numFmtId="0" fontId="8" fillId="18" borderId="0" xfId="1" applyFont="1" applyFill="1" applyBorder="1" applyAlignment="1" applyProtection="1">
      <alignment horizontal="centerContinuous"/>
    </xf>
    <xf numFmtId="0" fontId="7" fillId="18" borderId="0" xfId="1" applyFont="1" applyFill="1" applyAlignment="1" applyProtection="1">
      <alignment horizontal="centerContinuous"/>
    </xf>
    <xf numFmtId="0" fontId="8" fillId="18" borderId="0" xfId="1" applyFill="1" applyBorder="1" applyAlignment="1" applyProtection="1">
      <alignment horizontal="centerContinuous"/>
    </xf>
    <xf numFmtId="0" fontId="9" fillId="18" borderId="0" xfId="1" applyFont="1" applyFill="1" applyProtection="1"/>
    <xf numFmtId="0" fontId="8" fillId="18" borderId="0" xfId="1" applyFill="1" applyBorder="1"/>
    <xf numFmtId="0" fontId="44" fillId="18" borderId="0" xfId="1" applyFont="1" applyFill="1" applyProtection="1"/>
    <xf numFmtId="164" fontId="8" fillId="18" borderId="10" xfId="1" applyNumberFormat="1" applyFill="1" applyBorder="1" applyAlignment="1" applyProtection="1">
      <alignment horizontal="center"/>
    </xf>
    <xf numFmtId="0" fontId="8" fillId="18" borderId="0" xfId="1" applyFill="1" applyBorder="1" applyProtection="1"/>
    <xf numFmtId="0" fontId="8" fillId="18" borderId="8" xfId="1" applyFill="1" applyBorder="1" applyProtection="1"/>
    <xf numFmtId="0" fontId="8" fillId="18" borderId="2" xfId="1" applyFill="1" applyBorder="1" applyProtection="1"/>
    <xf numFmtId="0" fontId="8" fillId="18" borderId="3" xfId="1" applyFill="1" applyBorder="1" applyProtection="1"/>
    <xf numFmtId="0" fontId="8" fillId="18" borderId="9" xfId="1" applyFill="1" applyBorder="1" applyProtection="1"/>
    <xf numFmtId="0" fontId="8" fillId="18" borderId="10" xfId="1" applyFill="1" applyBorder="1" applyProtection="1"/>
    <xf numFmtId="0" fontId="8" fillId="18" borderId="11" xfId="1" applyFill="1" applyBorder="1" applyProtection="1"/>
    <xf numFmtId="0" fontId="8" fillId="25" borderId="36" xfId="1" applyFont="1" applyFill="1" applyBorder="1" applyProtection="1"/>
    <xf numFmtId="0" fontId="8" fillId="25" borderId="198" xfId="1" applyFont="1" applyFill="1" applyBorder="1" applyProtection="1"/>
    <xf numFmtId="0" fontId="8" fillId="25" borderId="1" xfId="1" applyFont="1" applyFill="1" applyBorder="1" applyProtection="1"/>
    <xf numFmtId="0" fontId="8" fillId="25" borderId="0" xfId="1" applyFont="1" applyFill="1" applyBorder="1" applyProtection="1"/>
    <xf numFmtId="5" fontId="8" fillId="18" borderId="0" xfId="1" applyNumberFormat="1" applyFont="1" applyFill="1" applyBorder="1" applyProtection="1"/>
    <xf numFmtId="37" fontId="8" fillId="18" borderId="0" xfId="1" applyNumberFormat="1" applyFill="1" applyProtection="1"/>
    <xf numFmtId="0" fontId="8" fillId="18" borderId="24" xfId="1" applyFont="1" applyFill="1" applyBorder="1" applyAlignment="1" applyProtection="1">
      <alignment horizontal="center"/>
    </xf>
    <xf numFmtId="0" fontId="8" fillId="18" borderId="214" xfId="1" applyFont="1" applyFill="1" applyBorder="1" applyProtection="1"/>
    <xf numFmtId="0" fontId="8" fillId="18" borderId="213" xfId="1" applyFont="1" applyFill="1" applyBorder="1" applyProtection="1"/>
    <xf numFmtId="0" fontId="8" fillId="18" borderId="215" xfId="1" applyFill="1" applyBorder="1" applyProtection="1"/>
    <xf numFmtId="0" fontId="8" fillId="18" borderId="194" xfId="1" applyFill="1" applyBorder="1" applyProtection="1"/>
    <xf numFmtId="0" fontId="8" fillId="18" borderId="19" xfId="1" applyFill="1" applyBorder="1" applyProtection="1"/>
    <xf numFmtId="164" fontId="8" fillId="18" borderId="21" xfId="1" applyNumberFormat="1" applyFill="1" applyBorder="1" applyAlignment="1" applyProtection="1">
      <alignment horizontal="center"/>
    </xf>
    <xf numFmtId="0" fontId="8" fillId="18" borderId="208" xfId="1" applyFill="1" applyBorder="1" applyProtection="1"/>
    <xf numFmtId="0" fontId="8" fillId="18" borderId="216" xfId="1" applyFont="1" applyFill="1" applyBorder="1" applyProtection="1"/>
    <xf numFmtId="0" fontId="14" fillId="18" borderId="4" xfId="1" applyFont="1" applyFill="1" applyBorder="1" applyAlignment="1" applyProtection="1">
      <alignment horizontal="center"/>
    </xf>
    <xf numFmtId="0" fontId="14" fillId="18" borderId="0" xfId="1" applyFont="1" applyFill="1" applyProtection="1"/>
    <xf numFmtId="0" fontId="14" fillId="18" borderId="194" xfId="1" applyFont="1" applyFill="1" applyBorder="1" applyProtection="1"/>
    <xf numFmtId="0" fontId="14" fillId="18" borderId="5" xfId="1" applyFont="1" applyFill="1" applyBorder="1" applyProtection="1"/>
    <xf numFmtId="0" fontId="8" fillId="18" borderId="194" xfId="1" applyFont="1" applyFill="1" applyBorder="1"/>
    <xf numFmtId="0" fontId="14" fillId="18" borderId="4" xfId="1" applyFont="1" applyFill="1" applyBorder="1" applyProtection="1"/>
    <xf numFmtId="0" fontId="14" fillId="18" borderId="0" xfId="1" applyFont="1" applyFill="1" applyBorder="1" applyProtection="1"/>
    <xf numFmtId="0" fontId="14" fillId="18" borderId="0" xfId="1" applyFont="1" applyFill="1"/>
    <xf numFmtId="0" fontId="14" fillId="18" borderId="10" xfId="1" applyFont="1" applyFill="1" applyBorder="1" applyProtection="1"/>
    <xf numFmtId="0" fontId="14" fillId="18" borderId="11" xfId="1" applyFont="1" applyFill="1" applyBorder="1" applyProtection="1"/>
    <xf numFmtId="0" fontId="20" fillId="18" borderId="33" xfId="1" applyFont="1" applyFill="1" applyBorder="1" applyProtection="1"/>
    <xf numFmtId="0" fontId="20" fillId="18" borderId="27" xfId="1" applyFont="1" applyFill="1" applyBorder="1" applyAlignment="1" applyProtection="1">
      <alignment horizontal="center"/>
    </xf>
    <xf numFmtId="0" fontId="20" fillId="18" borderId="27" xfId="1" applyFont="1" applyFill="1" applyBorder="1" applyAlignment="1" applyProtection="1">
      <alignment horizontal="centerContinuous"/>
    </xf>
    <xf numFmtId="0" fontId="20" fillId="18" borderId="217" xfId="1" applyFont="1" applyFill="1" applyBorder="1" applyProtection="1"/>
    <xf numFmtId="0" fontId="20" fillId="18" borderId="31" xfId="1" applyFont="1" applyFill="1" applyBorder="1" applyAlignment="1" applyProtection="1">
      <alignment horizontal="centerContinuous"/>
    </xf>
    <xf numFmtId="0" fontId="20" fillId="18" borderId="25" xfId="1" applyFont="1" applyFill="1" applyBorder="1" applyAlignment="1" applyProtection="1">
      <alignment horizontal="centerContinuous"/>
    </xf>
    <xf numFmtId="0" fontId="20" fillId="18" borderId="18" xfId="1" applyFont="1" applyFill="1" applyBorder="1" applyProtection="1"/>
    <xf numFmtId="0" fontId="20" fillId="18" borderId="25" xfId="1" applyFont="1" applyFill="1" applyBorder="1" applyAlignment="1" applyProtection="1">
      <alignment horizontal="center"/>
    </xf>
    <xf numFmtId="0" fontId="20" fillId="18" borderId="194" xfId="1" applyFont="1" applyFill="1" applyBorder="1" applyAlignment="1" applyProtection="1">
      <alignment horizontal="center"/>
    </xf>
    <xf numFmtId="0" fontId="20" fillId="18" borderId="5" xfId="1" applyFont="1" applyFill="1" applyBorder="1" applyAlignment="1" applyProtection="1">
      <alignment horizontal="center"/>
    </xf>
    <xf numFmtId="0" fontId="20" fillId="18" borderId="18" xfId="1" applyFont="1" applyFill="1" applyBorder="1" applyAlignment="1" applyProtection="1">
      <alignment horizontal="center"/>
    </xf>
    <xf numFmtId="0" fontId="20" fillId="18" borderId="20" xfId="1" applyFont="1" applyFill="1" applyBorder="1" applyAlignment="1" applyProtection="1">
      <alignment horizontal="center"/>
    </xf>
    <xf numFmtId="0" fontId="20" fillId="18" borderId="26" xfId="1" applyFont="1" applyFill="1" applyBorder="1" applyAlignment="1" applyProtection="1">
      <alignment horizontal="center"/>
    </xf>
    <xf numFmtId="0" fontId="20" fillId="18" borderId="216" xfId="1" applyFont="1" applyFill="1" applyBorder="1" applyAlignment="1" applyProtection="1">
      <alignment horizontal="center"/>
    </xf>
    <xf numFmtId="0" fontId="20" fillId="18" borderId="11" xfId="1" applyFont="1" applyFill="1" applyBorder="1" applyAlignment="1" applyProtection="1">
      <alignment horizontal="center"/>
    </xf>
    <xf numFmtId="0" fontId="8" fillId="18" borderId="216" xfId="1" applyFont="1" applyFill="1" applyBorder="1" applyAlignment="1" applyProtection="1">
      <alignment horizontal="center"/>
    </xf>
    <xf numFmtId="0" fontId="8" fillId="18" borderId="222" xfId="1" applyFont="1" applyFill="1" applyBorder="1" applyAlignment="1" applyProtection="1">
      <alignment horizontal="center"/>
    </xf>
    <xf numFmtId="0" fontId="8" fillId="25" borderId="26" xfId="1" applyFont="1" applyFill="1" applyBorder="1" applyProtection="1"/>
    <xf numFmtId="0" fontId="8" fillId="25" borderId="216" xfId="1" applyFont="1" applyFill="1" applyBorder="1" applyProtection="1"/>
    <xf numFmtId="0" fontId="8" fillId="18" borderId="217" xfId="1" applyFont="1" applyFill="1" applyBorder="1" applyAlignment="1" applyProtection="1">
      <alignment horizontal="centerContinuous"/>
    </xf>
    <xf numFmtId="0" fontId="8" fillId="18" borderId="220" xfId="1" applyFont="1" applyFill="1" applyBorder="1" applyAlignment="1" applyProtection="1">
      <alignment horizontal="centerContinuous"/>
    </xf>
    <xf numFmtId="0" fontId="8" fillId="18" borderId="29" xfId="1" applyFont="1" applyFill="1" applyBorder="1" applyAlignment="1" applyProtection="1">
      <alignment horizontal="centerContinuous"/>
    </xf>
    <xf numFmtId="0" fontId="8" fillId="18" borderId="194" xfId="1" applyFont="1" applyFill="1" applyBorder="1" applyAlignment="1" applyProtection="1">
      <alignment horizontal="centerContinuous"/>
    </xf>
    <xf numFmtId="0" fontId="8" fillId="18" borderId="6" xfId="1" applyFont="1" applyFill="1" applyBorder="1" applyAlignment="1" applyProtection="1">
      <alignment horizontal="centerContinuous"/>
    </xf>
    <xf numFmtId="0" fontId="8" fillId="18" borderId="1" xfId="1" applyFont="1" applyFill="1" applyBorder="1" applyAlignment="1" applyProtection="1">
      <alignment horizontal="centerContinuous"/>
    </xf>
    <xf numFmtId="0" fontId="8" fillId="18" borderId="218" xfId="1" applyFont="1" applyFill="1" applyBorder="1" applyAlignment="1" applyProtection="1">
      <alignment horizontal="centerContinuous"/>
    </xf>
    <xf numFmtId="0" fontId="8" fillId="18" borderId="7" xfId="1" applyFont="1" applyFill="1" applyBorder="1" applyAlignment="1" applyProtection="1">
      <alignment horizontal="centerContinuous"/>
    </xf>
    <xf numFmtId="37" fontId="8" fillId="18" borderId="0" xfId="1" applyNumberFormat="1" applyFont="1" applyFill="1" applyAlignment="1" applyProtection="1">
      <alignment horizontal="centerContinuous"/>
    </xf>
    <xf numFmtId="0" fontId="13" fillId="18" borderId="0" xfId="1" applyFont="1" applyFill="1" applyAlignment="1" applyProtection="1">
      <alignment horizontal="centerContinuous"/>
    </xf>
    <xf numFmtId="0" fontId="13" fillId="18" borderId="0" xfId="1" applyFont="1" applyFill="1" applyProtection="1"/>
    <xf numFmtId="0" fontId="7" fillId="18" borderId="0" xfId="1" applyFont="1" applyFill="1" applyProtection="1"/>
    <xf numFmtId="37" fontId="8" fillId="18" borderId="2" xfId="1" applyNumberFormat="1" applyFont="1" applyFill="1" applyBorder="1" applyProtection="1"/>
    <xf numFmtId="37" fontId="8" fillId="18" borderId="8" xfId="1" applyNumberFormat="1" applyFont="1" applyFill="1" applyBorder="1" applyProtection="1"/>
    <xf numFmtId="0" fontId="8" fillId="18" borderId="33" xfId="1" applyFont="1" applyFill="1" applyBorder="1" applyProtection="1"/>
    <xf numFmtId="0" fontId="8" fillId="18" borderId="27" xfId="1" applyFont="1" applyFill="1" applyBorder="1" applyAlignment="1" applyProtection="1">
      <alignment horizontal="center"/>
    </xf>
    <xf numFmtId="0" fontId="8" fillId="18" borderId="27" xfId="1" applyFont="1" applyFill="1" applyBorder="1" applyAlignment="1" applyProtection="1">
      <alignment horizontal="centerContinuous"/>
    </xf>
    <xf numFmtId="0" fontId="8" fillId="25" borderId="7" xfId="1" applyFont="1" applyFill="1" applyBorder="1" applyProtection="1"/>
    <xf numFmtId="0" fontId="8" fillId="25" borderId="6" xfId="1" applyFont="1" applyFill="1" applyBorder="1" applyProtection="1"/>
    <xf numFmtId="0" fontId="20" fillId="18" borderId="4" xfId="1" applyFont="1" applyFill="1" applyBorder="1" applyAlignment="1" applyProtection="1">
      <alignment horizontal="center"/>
    </xf>
    <xf numFmtId="0" fontId="20" fillId="18" borderId="0" xfId="1" applyFont="1" applyFill="1" applyAlignment="1" applyProtection="1">
      <alignment horizontal="left"/>
    </xf>
    <xf numFmtId="49" fontId="20" fillId="18" borderId="4" xfId="1" applyNumberFormat="1" applyFont="1" applyFill="1" applyBorder="1" applyAlignment="1" applyProtection="1">
      <alignment horizontal="center"/>
    </xf>
    <xf numFmtId="0" fontId="20" fillId="18" borderId="27" xfId="1" applyFont="1" applyFill="1" applyBorder="1" applyProtection="1"/>
    <xf numFmtId="0" fontId="20" fillId="18" borderId="195" xfId="1" applyFont="1" applyFill="1" applyBorder="1" applyProtection="1"/>
    <xf numFmtId="0" fontId="20" fillId="18" borderId="31" xfId="1" applyFont="1" applyFill="1" applyBorder="1" applyProtection="1"/>
    <xf numFmtId="0" fontId="20" fillId="18" borderId="29" xfId="1" applyFont="1" applyFill="1" applyBorder="1" applyProtection="1"/>
    <xf numFmtId="0" fontId="20" fillId="18" borderId="25" xfId="1" applyFont="1" applyFill="1" applyBorder="1" applyProtection="1"/>
    <xf numFmtId="0" fontId="20" fillId="18" borderId="196" xfId="1" applyFont="1" applyFill="1" applyBorder="1" applyProtection="1"/>
    <xf numFmtId="0" fontId="20" fillId="18" borderId="0" xfId="1" applyFont="1" applyFill="1" applyAlignment="1" applyProtection="1">
      <alignment horizontal="centerContinuous"/>
    </xf>
    <xf numFmtId="0" fontId="20" fillId="18" borderId="5" xfId="1" applyFont="1" applyFill="1" applyBorder="1" applyAlignment="1" applyProtection="1">
      <alignment horizontal="centerContinuous"/>
    </xf>
    <xf numFmtId="0" fontId="20" fillId="18" borderId="196" xfId="1" applyFont="1" applyFill="1" applyBorder="1" applyAlignment="1" applyProtection="1">
      <alignment horizontal="center"/>
    </xf>
    <xf numFmtId="0" fontId="20" fillId="18" borderId="10" xfId="1" applyFont="1" applyFill="1" applyBorder="1" applyProtection="1"/>
    <xf numFmtId="0" fontId="20" fillId="18" borderId="26" xfId="1" applyFont="1" applyFill="1" applyBorder="1" applyProtection="1"/>
    <xf numFmtId="0" fontId="20" fillId="18" borderId="11" xfId="1" applyFont="1" applyFill="1" applyBorder="1" applyProtection="1"/>
    <xf numFmtId="0" fontId="20" fillId="18" borderId="0" xfId="1" applyFont="1" applyFill="1" applyAlignment="1" applyProtection="1">
      <alignment horizontal="center"/>
    </xf>
    <xf numFmtId="0" fontId="20" fillId="18" borderId="16" xfId="1" applyFont="1" applyFill="1" applyBorder="1" applyAlignment="1" applyProtection="1">
      <alignment horizontal="center"/>
    </xf>
    <xf numFmtId="0" fontId="20" fillId="18" borderId="16" xfId="1" applyFont="1" applyFill="1" applyBorder="1" applyAlignment="1" applyProtection="1">
      <alignment horizontal="centerContinuous"/>
    </xf>
    <xf numFmtId="0" fontId="20" fillId="18" borderId="10" xfId="1" applyFont="1" applyFill="1" applyBorder="1" applyAlignment="1" applyProtection="1">
      <alignment horizontal="center"/>
    </xf>
    <xf numFmtId="0" fontId="20" fillId="18" borderId="173" xfId="1" applyFont="1" applyFill="1" applyBorder="1" applyAlignment="1" applyProtection="1">
      <alignment horizontal="center"/>
    </xf>
    <xf numFmtId="5" fontId="8" fillId="18" borderId="22" xfId="1" applyNumberFormat="1" applyFont="1" applyFill="1" applyBorder="1" applyAlignment="1" applyProtection="1"/>
    <xf numFmtId="0" fontId="11" fillId="18" borderId="26" xfId="1" applyFont="1" applyFill="1" applyBorder="1" applyProtection="1"/>
    <xf numFmtId="37" fontId="8" fillId="18" borderId="22" xfId="1" applyNumberFormat="1" applyFont="1" applyFill="1" applyBorder="1" applyAlignment="1" applyProtection="1"/>
    <xf numFmtId="0" fontId="8" fillId="18" borderId="30" xfId="1" applyFill="1" applyBorder="1" applyProtection="1"/>
    <xf numFmtId="0" fontId="8" fillId="18" borderId="31" xfId="1" applyFill="1" applyBorder="1" applyProtection="1"/>
    <xf numFmtId="0" fontId="8" fillId="18" borderId="29" xfId="1" applyFill="1" applyBorder="1" applyProtection="1"/>
    <xf numFmtId="0" fontId="8" fillId="18" borderId="5" xfId="1" applyFill="1" applyBorder="1" applyProtection="1"/>
    <xf numFmtId="0" fontId="8" fillId="18" borderId="6" xfId="1" applyFill="1" applyBorder="1" applyProtection="1"/>
    <xf numFmtId="0" fontId="8" fillId="18" borderId="1" xfId="1" applyFill="1" applyBorder="1" applyProtection="1"/>
    <xf numFmtId="0" fontId="8" fillId="18" borderId="7" xfId="1" applyFill="1" applyBorder="1" applyProtection="1"/>
    <xf numFmtId="0" fontId="8" fillId="18" borderId="16" xfId="1" applyFont="1" applyFill="1" applyBorder="1" applyAlignment="1" applyProtection="1">
      <alignment horizontal="centerContinuous"/>
    </xf>
    <xf numFmtId="37" fontId="8" fillId="18" borderId="7" xfId="1" applyNumberFormat="1" applyFont="1" applyFill="1" applyBorder="1" applyAlignment="1" applyProtection="1"/>
    <xf numFmtId="0" fontId="8" fillId="18" borderId="41" xfId="1" applyFont="1" applyFill="1" applyBorder="1" applyAlignment="1" applyProtection="1">
      <alignment horizontal="center"/>
    </xf>
    <xf numFmtId="5" fontId="8" fillId="18" borderId="57" xfId="1" applyNumberFormat="1" applyFont="1" applyFill="1" applyBorder="1" applyProtection="1"/>
    <xf numFmtId="5" fontId="8" fillId="18" borderId="58" xfId="1" applyNumberFormat="1" applyFont="1" applyFill="1" applyBorder="1" applyProtection="1"/>
    <xf numFmtId="0" fontId="8" fillId="18" borderId="29" xfId="0" applyFont="1" applyFill="1" applyBorder="1" applyAlignment="1" applyProtection="1">
      <alignment horizontal="centerContinuous"/>
    </xf>
    <xf numFmtId="0" fontId="8" fillId="18" borderId="9" xfId="0" applyFont="1" applyFill="1" applyBorder="1" applyAlignment="1" applyProtection="1">
      <alignment horizontal="center"/>
    </xf>
    <xf numFmtId="0" fontId="11" fillId="18" borderId="15" xfId="0" applyFont="1" applyFill="1" applyBorder="1" applyProtection="1"/>
    <xf numFmtId="7" fontId="8" fillId="18" borderId="25" xfId="0" applyNumberFormat="1" applyFont="1" applyFill="1" applyBorder="1" applyProtection="1"/>
    <xf numFmtId="169" fontId="8" fillId="18" borderId="25" xfId="0" applyNumberFormat="1" applyFont="1" applyFill="1" applyBorder="1" applyProtection="1"/>
    <xf numFmtId="37" fontId="8" fillId="18" borderId="5" xfId="0" applyNumberFormat="1" applyFont="1" applyFill="1" applyBorder="1" applyProtection="1"/>
    <xf numFmtId="37" fontId="8" fillId="18" borderId="36" xfId="0" applyNumberFormat="1" applyFont="1" applyFill="1" applyBorder="1" applyProtection="1"/>
    <xf numFmtId="169" fontId="8" fillId="18" borderId="36" xfId="0" applyNumberFormat="1" applyFont="1" applyFill="1" applyBorder="1" applyProtection="1"/>
    <xf numFmtId="37" fontId="8" fillId="18" borderId="7" xfId="0" applyNumberFormat="1" applyFont="1" applyFill="1" applyBorder="1" applyProtection="1"/>
    <xf numFmtId="0" fontId="8" fillId="18" borderId="24" xfId="0" applyFont="1" applyFill="1" applyBorder="1" applyAlignment="1" applyProtection="1">
      <alignment horizontal="left"/>
    </xf>
    <xf numFmtId="0" fontId="8" fillId="18" borderId="2" xfId="0" applyFont="1" applyFill="1" applyBorder="1" applyAlignment="1" applyProtection="1">
      <alignment horizontal="left"/>
    </xf>
    <xf numFmtId="0" fontId="8" fillId="18" borderId="2" xfId="0" applyFont="1" applyFill="1" applyBorder="1" applyAlignment="1" applyProtection="1">
      <alignment horizontal="center"/>
    </xf>
    <xf numFmtId="0" fontId="8" fillId="18" borderId="24" xfId="0" applyFont="1" applyFill="1" applyBorder="1" applyAlignment="1" applyProtection="1">
      <alignment horizontal="center"/>
    </xf>
    <xf numFmtId="0" fontId="8" fillId="18" borderId="14" xfId="0" applyFont="1" applyFill="1" applyBorder="1" applyAlignment="1" applyProtection="1">
      <alignment horizontal="center"/>
    </xf>
    <xf numFmtId="0" fontId="5" fillId="18" borderId="0" xfId="0" applyFont="1" applyFill="1" applyProtection="1">
      <protection locked="0"/>
    </xf>
    <xf numFmtId="0" fontId="8" fillId="18" borderId="19" xfId="0" applyFont="1" applyFill="1" applyBorder="1" applyProtection="1">
      <protection locked="0"/>
    </xf>
    <xf numFmtId="0" fontId="5" fillId="18" borderId="16" xfId="0" applyFont="1" applyFill="1" applyBorder="1" applyProtection="1">
      <protection locked="0"/>
    </xf>
    <xf numFmtId="0" fontId="5" fillId="18" borderId="4" xfId="0" applyFont="1" applyFill="1" applyBorder="1" applyProtection="1">
      <protection locked="0"/>
    </xf>
    <xf numFmtId="164" fontId="0" fillId="18" borderId="21" xfId="0" applyNumberFormat="1" applyFill="1" applyBorder="1" applyAlignment="1" applyProtection="1">
      <alignment horizontal="center"/>
    </xf>
    <xf numFmtId="0" fontId="9" fillId="18" borderId="41" xfId="0" applyFont="1" applyFill="1" applyBorder="1" applyAlignment="1" applyProtection="1">
      <alignment horizontal="centerContinuous"/>
    </xf>
    <xf numFmtId="0" fontId="9" fillId="18" borderId="42" xfId="0" applyFont="1" applyFill="1" applyBorder="1" applyAlignment="1" applyProtection="1">
      <alignment horizontal="centerContinuous"/>
    </xf>
    <xf numFmtId="0" fontId="25" fillId="18" borderId="4" xfId="0" applyFont="1" applyFill="1" applyBorder="1" applyAlignment="1" applyProtection="1">
      <alignment horizontal="centerContinuous"/>
    </xf>
    <xf numFmtId="0" fontId="14" fillId="18" borderId="0" xfId="0" applyFont="1" applyFill="1" applyProtection="1"/>
    <xf numFmtId="0" fontId="14" fillId="18" borderId="0" xfId="0" applyFont="1" applyFill="1" applyAlignment="1" applyProtection="1">
      <alignment horizontal="centerContinuous"/>
    </xf>
    <xf numFmtId="0" fontId="14" fillId="18" borderId="5" xfId="0" applyFont="1" applyFill="1" applyBorder="1" applyAlignment="1" applyProtection="1">
      <alignment horizontal="centerContinuous"/>
    </xf>
    <xf numFmtId="0" fontId="14" fillId="18" borderId="4" xfId="0" applyFont="1" applyFill="1" applyBorder="1" applyProtection="1"/>
    <xf numFmtId="0" fontId="14" fillId="18" borderId="30" xfId="0" applyFont="1" applyFill="1" applyBorder="1" applyAlignment="1" applyProtection="1">
      <alignment horizontal="center"/>
    </xf>
    <xf numFmtId="0" fontId="14" fillId="18" borderId="32" xfId="0" applyFont="1" applyFill="1" applyBorder="1" applyAlignment="1" applyProtection="1">
      <alignment horizontal="centerContinuous"/>
    </xf>
    <xf numFmtId="0" fontId="14" fillId="18" borderId="31" xfId="0" applyFont="1" applyFill="1" applyBorder="1" applyAlignment="1" applyProtection="1">
      <alignment horizontal="centerContinuous"/>
    </xf>
    <xf numFmtId="0" fontId="14" fillId="18" borderId="32" xfId="0" applyFont="1" applyFill="1" applyBorder="1" applyAlignment="1" applyProtection="1">
      <alignment horizontal="center"/>
    </xf>
    <xf numFmtId="0" fontId="14" fillId="18" borderId="31" xfId="0" applyFont="1" applyFill="1" applyBorder="1" applyAlignment="1" applyProtection="1">
      <alignment horizontal="center"/>
    </xf>
    <xf numFmtId="0" fontId="14" fillId="18" borderId="34" xfId="0" applyFont="1" applyFill="1" applyBorder="1" applyAlignment="1" applyProtection="1">
      <alignment horizontal="center"/>
    </xf>
    <xf numFmtId="0" fontId="14" fillId="18" borderId="9" xfId="0" applyFont="1" applyFill="1" applyBorder="1" applyAlignment="1" applyProtection="1">
      <alignment horizontal="center"/>
    </xf>
    <xf numFmtId="0" fontId="14" fillId="18" borderId="21" xfId="0" applyFont="1" applyFill="1" applyBorder="1" applyAlignment="1" applyProtection="1">
      <alignment horizontal="centerContinuous"/>
    </xf>
    <xf numFmtId="0" fontId="14" fillId="18" borderId="10" xfId="0" applyFont="1" applyFill="1" applyBorder="1" applyAlignment="1" applyProtection="1">
      <alignment horizontal="centerContinuous"/>
    </xf>
    <xf numFmtId="0" fontId="14" fillId="18" borderId="21" xfId="0" applyFont="1" applyFill="1" applyBorder="1" applyAlignment="1" applyProtection="1">
      <alignment horizontal="center"/>
    </xf>
    <xf numFmtId="0" fontId="14" fillId="18" borderId="10" xfId="0" applyFont="1" applyFill="1" applyBorder="1" applyAlignment="1" applyProtection="1">
      <alignment horizontal="center"/>
    </xf>
    <xf numFmtId="0" fontId="14" fillId="18" borderId="22" xfId="0" applyFont="1" applyFill="1" applyBorder="1" applyAlignment="1" applyProtection="1">
      <alignment horizontal="center"/>
    </xf>
    <xf numFmtId="0" fontId="14" fillId="19" borderId="19" xfId="0" applyFont="1" applyFill="1" applyBorder="1" applyProtection="1"/>
    <xf numFmtId="37" fontId="14" fillId="19" borderId="22" xfId="0" applyNumberFormat="1" applyFont="1" applyFill="1" applyBorder="1" applyProtection="1"/>
    <xf numFmtId="0" fontId="14" fillId="18" borderId="21" xfId="0" applyFont="1" applyFill="1" applyBorder="1" applyProtection="1"/>
    <xf numFmtId="0" fontId="14" fillId="18" borderId="10" xfId="0" applyFont="1" applyFill="1" applyBorder="1" applyProtection="1"/>
    <xf numFmtId="0" fontId="14" fillId="19" borderId="21" xfId="0" applyFont="1" applyFill="1" applyBorder="1" applyProtection="1"/>
    <xf numFmtId="0" fontId="14" fillId="18" borderId="19" xfId="0" applyFont="1" applyFill="1" applyBorder="1" applyAlignment="1" applyProtection="1">
      <alignment horizontal="center"/>
    </xf>
    <xf numFmtId="0" fontId="14" fillId="18" borderId="19" xfId="0" applyFont="1" applyFill="1" applyBorder="1" applyProtection="1"/>
    <xf numFmtId="37" fontId="6" fillId="18" borderId="16" xfId="0" applyNumberFormat="1" applyFont="1" applyFill="1" applyBorder="1" applyProtection="1">
      <protection locked="0"/>
    </xf>
    <xf numFmtId="37" fontId="6" fillId="18" borderId="21" xfId="0" applyNumberFormat="1" applyFont="1" applyFill="1" applyBorder="1" applyProtection="1">
      <protection locked="0"/>
    </xf>
    <xf numFmtId="37" fontId="14" fillId="18" borderId="22" xfId="0" applyNumberFormat="1" applyFont="1" applyFill="1" applyBorder="1" applyProtection="1"/>
    <xf numFmtId="37" fontId="6" fillId="18" borderId="22" xfId="0" applyNumberFormat="1" applyFont="1" applyFill="1" applyBorder="1" applyProtection="1">
      <protection locked="0"/>
    </xf>
    <xf numFmtId="0" fontId="14" fillId="18" borderId="4" xfId="0" applyFont="1" applyFill="1" applyBorder="1" applyAlignment="1" applyProtection="1">
      <alignment horizontal="center"/>
    </xf>
    <xf numFmtId="37" fontId="14" fillId="18" borderId="19" xfId="0" applyNumberFormat="1" applyFont="1" applyFill="1" applyBorder="1" applyAlignment="1" applyProtection="1">
      <alignment horizontal="center"/>
    </xf>
    <xf numFmtId="0" fontId="14" fillId="18" borderId="19" xfId="0" applyFont="1" applyFill="1" applyBorder="1" applyAlignment="1" applyProtection="1">
      <alignment horizontal="left"/>
    </xf>
    <xf numFmtId="0" fontId="14" fillId="18" borderId="0" xfId="0" applyFont="1" applyFill="1" applyAlignment="1" applyProtection="1">
      <alignment horizontal="center"/>
    </xf>
    <xf numFmtId="37" fontId="6" fillId="18" borderId="16" xfId="0" applyNumberFormat="1" applyFont="1" applyFill="1" applyBorder="1" applyAlignment="1" applyProtection="1">
      <alignment horizontal="center"/>
      <protection locked="0"/>
    </xf>
    <xf numFmtId="37" fontId="14" fillId="18" borderId="21" xfId="0" applyNumberFormat="1" applyFont="1" applyFill="1" applyBorder="1" applyProtection="1"/>
    <xf numFmtId="0" fontId="14" fillId="18" borderId="201" xfId="0" applyFont="1" applyFill="1" applyBorder="1" applyAlignment="1" applyProtection="1">
      <alignment horizontal="center"/>
    </xf>
    <xf numFmtId="0" fontId="14" fillId="18" borderId="201" xfId="0" applyFont="1" applyFill="1" applyBorder="1" applyProtection="1"/>
    <xf numFmtId="0" fontId="14" fillId="18" borderId="202" xfId="0" applyFont="1" applyFill="1" applyBorder="1" applyProtection="1"/>
    <xf numFmtId="37" fontId="6" fillId="18" borderId="203" xfId="0" applyNumberFormat="1" applyFont="1" applyFill="1" applyBorder="1" applyProtection="1">
      <protection locked="0"/>
    </xf>
    <xf numFmtId="37" fontId="14" fillId="19" borderId="21" xfId="0" applyNumberFormat="1" applyFont="1" applyFill="1" applyBorder="1" applyProtection="1"/>
    <xf numFmtId="0" fontId="14" fillId="18" borderId="19" xfId="0" applyFont="1" applyFill="1" applyBorder="1" applyAlignment="1" applyProtection="1">
      <alignment horizontal="centerContinuous"/>
    </xf>
    <xf numFmtId="37" fontId="14" fillId="18" borderId="16" xfId="0" applyNumberFormat="1" applyFont="1" applyFill="1" applyBorder="1" applyProtection="1"/>
    <xf numFmtId="0" fontId="14" fillId="19" borderId="0" xfId="0" applyFont="1" applyFill="1" applyProtection="1"/>
    <xf numFmtId="0" fontId="14" fillId="19" borderId="5" xfId="0" applyFont="1" applyFill="1" applyBorder="1" applyProtection="1"/>
    <xf numFmtId="37" fontId="14" fillId="18" borderId="19" xfId="0" applyNumberFormat="1" applyFont="1" applyFill="1" applyBorder="1" applyProtection="1"/>
    <xf numFmtId="0" fontId="25" fillId="18" borderId="41" xfId="0" applyFont="1" applyFill="1" applyBorder="1" applyAlignment="1" applyProtection="1">
      <alignment horizontal="centerContinuous"/>
    </xf>
    <xf numFmtId="0" fontId="14" fillId="18" borderId="42" xfId="0" applyFont="1" applyFill="1" applyBorder="1" applyAlignment="1" applyProtection="1">
      <alignment horizontal="centerContinuous"/>
    </xf>
    <xf numFmtId="0" fontId="14" fillId="18" borderId="39" xfId="0" applyFont="1" applyFill="1" applyBorder="1" applyAlignment="1" applyProtection="1">
      <alignment horizontal="centerContinuous"/>
    </xf>
    <xf numFmtId="0" fontId="14" fillId="18" borderId="41" xfId="0" applyFont="1" applyFill="1" applyBorder="1" applyProtection="1"/>
    <xf numFmtId="0" fontId="14" fillId="18" borderId="42" xfId="0" applyFont="1" applyFill="1" applyBorder="1" applyProtection="1"/>
    <xf numFmtId="0" fontId="14" fillId="18" borderId="39" xfId="0" applyFont="1" applyFill="1" applyBorder="1" applyProtection="1"/>
    <xf numFmtId="0" fontId="14" fillId="18" borderId="11" xfId="0" applyFont="1" applyFill="1" applyBorder="1" applyAlignment="1" applyProtection="1">
      <alignment horizontal="centerContinuous"/>
    </xf>
    <xf numFmtId="0" fontId="14" fillId="18" borderId="16" xfId="0" applyFont="1" applyFill="1" applyBorder="1" applyAlignment="1" applyProtection="1">
      <alignment horizontal="center"/>
    </xf>
    <xf numFmtId="0" fontId="14" fillId="18" borderId="9" xfId="0" applyFont="1" applyFill="1" applyBorder="1" applyProtection="1"/>
    <xf numFmtId="37" fontId="14" fillId="18" borderId="10" xfId="0" applyNumberFormat="1" applyFont="1" applyFill="1" applyBorder="1" applyProtection="1"/>
    <xf numFmtId="0" fontId="6" fillId="18" borderId="21" xfId="0" applyFont="1" applyFill="1" applyBorder="1" applyProtection="1">
      <protection locked="0"/>
    </xf>
    <xf numFmtId="0" fontId="6" fillId="18" borderId="22" xfId="0" applyFont="1" applyFill="1" applyBorder="1" applyProtection="1">
      <protection locked="0"/>
    </xf>
    <xf numFmtId="0" fontId="14" fillId="18" borderId="6" xfId="0" applyFont="1" applyFill="1" applyBorder="1" applyProtection="1"/>
    <xf numFmtId="0" fontId="14" fillId="18" borderId="38" xfId="0" applyFont="1" applyFill="1" applyBorder="1" applyAlignment="1" applyProtection="1">
      <alignment horizontal="center"/>
    </xf>
    <xf numFmtId="37" fontId="14" fillId="18" borderId="38" xfId="0" applyNumberFormat="1" applyFont="1" applyFill="1" applyBorder="1" applyProtection="1"/>
    <xf numFmtId="37" fontId="14" fillId="18" borderId="1" xfId="0" applyNumberFormat="1" applyFont="1" applyFill="1" applyBorder="1" applyProtection="1"/>
    <xf numFmtId="37" fontId="14" fillId="19" borderId="38" xfId="0" applyNumberFormat="1" applyFont="1" applyFill="1" applyBorder="1" applyProtection="1"/>
    <xf numFmtId="0" fontId="14" fillId="19" borderId="1" xfId="0" applyFont="1" applyFill="1" applyBorder="1" applyProtection="1"/>
    <xf numFmtId="0" fontId="14" fillId="19" borderId="7" xfId="0" applyFont="1" applyFill="1" applyBorder="1" applyProtection="1"/>
    <xf numFmtId="0" fontId="0" fillId="18" borderId="8" xfId="0" applyFill="1" applyBorder="1" applyAlignment="1" applyProtection="1">
      <alignment horizontal="left"/>
    </xf>
    <xf numFmtId="0" fontId="0" fillId="18" borderId="2" xfId="0" applyFill="1" applyBorder="1" applyAlignment="1" applyProtection="1">
      <alignment horizontal="left"/>
    </xf>
    <xf numFmtId="0" fontId="0" fillId="18" borderId="8" xfId="0" applyFill="1" applyBorder="1" applyAlignment="1" applyProtection="1">
      <alignment horizontal="centerContinuous"/>
    </xf>
    <xf numFmtId="0" fontId="0" fillId="18" borderId="2" xfId="0" applyFill="1" applyBorder="1" applyAlignment="1" applyProtection="1">
      <alignment horizontal="centerContinuous"/>
    </xf>
    <xf numFmtId="0" fontId="0" fillId="18" borderId="3" xfId="0" applyFill="1" applyBorder="1" applyAlignment="1" applyProtection="1">
      <alignment horizontal="centerContinuous"/>
    </xf>
    <xf numFmtId="0" fontId="0" fillId="18" borderId="4" xfId="0" applyFill="1" applyBorder="1" applyAlignment="1" applyProtection="1">
      <alignment horizontal="centerContinuous"/>
    </xf>
    <xf numFmtId="0" fontId="0" fillId="18" borderId="4" xfId="0" applyFill="1" applyBorder="1" applyAlignment="1" applyProtection="1">
      <alignment horizontal="center"/>
    </xf>
    <xf numFmtId="0" fontId="0" fillId="18" borderId="6" xfId="0" applyFill="1" applyBorder="1" applyProtection="1"/>
    <xf numFmtId="164" fontId="0" fillId="18" borderId="6" xfId="0" applyNumberFormat="1" applyFill="1" applyBorder="1" applyAlignment="1" applyProtection="1">
      <alignment horizontal="centerContinuous"/>
    </xf>
    <xf numFmtId="0" fontId="0" fillId="18" borderId="1" xfId="0" applyFill="1" applyBorder="1" applyAlignment="1" applyProtection="1">
      <alignment horizontal="centerContinuous"/>
    </xf>
    <xf numFmtId="0" fontId="0" fillId="18" borderId="6" xfId="0" applyFill="1" applyBorder="1" applyAlignment="1" applyProtection="1">
      <alignment horizontal="centerContinuous"/>
    </xf>
    <xf numFmtId="0" fontId="0" fillId="18" borderId="7" xfId="0" applyFill="1" applyBorder="1" applyAlignment="1" applyProtection="1">
      <alignment horizontal="centerContinuous"/>
    </xf>
    <xf numFmtId="0" fontId="0" fillId="18" borderId="59" xfId="0" applyFill="1" applyBorder="1" applyAlignment="1" applyProtection="1">
      <alignment horizontal="centerContinuous"/>
    </xf>
    <xf numFmtId="0" fontId="0" fillId="18" borderId="7" xfId="0" applyFill="1" applyBorder="1" applyProtection="1"/>
    <xf numFmtId="0" fontId="0" fillId="18" borderId="66" xfId="0" applyFill="1" applyBorder="1" applyAlignment="1" applyProtection="1">
      <alignment horizontal="centerContinuous"/>
    </xf>
    <xf numFmtId="0" fontId="0" fillId="18" borderId="2" xfId="0" applyFill="1" applyBorder="1" applyAlignment="1" applyProtection="1">
      <alignment horizontal="right"/>
    </xf>
    <xf numFmtId="0" fontId="0" fillId="18" borderId="2" xfId="0" applyFill="1" applyBorder="1" applyAlignment="1" applyProtection="1">
      <alignment horizontal="center"/>
    </xf>
    <xf numFmtId="0" fontId="0" fillId="18" borderId="3" xfId="0" applyFill="1" applyBorder="1" applyAlignment="1" applyProtection="1">
      <alignment horizontal="center"/>
    </xf>
    <xf numFmtId="0" fontId="0" fillId="18" borderId="8" xfId="0" applyFill="1" applyBorder="1" applyAlignment="1" applyProtection="1">
      <alignment horizontal="right"/>
    </xf>
    <xf numFmtId="0" fontId="0" fillId="18" borderId="66" xfId="0" applyFill="1" applyBorder="1" applyProtection="1"/>
    <xf numFmtId="0" fontId="0" fillId="18" borderId="55" xfId="0" applyFill="1" applyBorder="1" applyAlignment="1" applyProtection="1">
      <alignment horizontal="center"/>
    </xf>
    <xf numFmtId="0" fontId="0" fillId="18" borderId="5" xfId="0" applyFill="1" applyBorder="1" applyAlignment="1" applyProtection="1">
      <alignment horizontal="centerContinuous"/>
    </xf>
    <xf numFmtId="0" fontId="0" fillId="18" borderId="56" xfId="0" applyFill="1" applyBorder="1" applyAlignment="1" applyProtection="1">
      <alignment horizontal="center"/>
    </xf>
    <xf numFmtId="0" fontId="0" fillId="18" borderId="6" xfId="0" applyFill="1" applyBorder="1" applyAlignment="1" applyProtection="1">
      <alignment horizontal="center"/>
    </xf>
    <xf numFmtId="0" fontId="0" fillId="18" borderId="1" xfId="0" applyFill="1" applyBorder="1" applyAlignment="1" applyProtection="1">
      <alignment horizontal="center"/>
    </xf>
    <xf numFmtId="0" fontId="0" fillId="18" borderId="55" xfId="0" applyFill="1" applyBorder="1" applyProtection="1"/>
    <xf numFmtId="0" fontId="0" fillId="18" borderId="70" xfId="0" applyFill="1" applyBorder="1" applyProtection="1"/>
    <xf numFmtId="0" fontId="0" fillId="18" borderId="11" xfId="0" applyFill="1" applyBorder="1" applyProtection="1"/>
    <xf numFmtId="0" fontId="0" fillId="18" borderId="11" xfId="0" applyFill="1" applyBorder="1" applyAlignment="1" applyProtection="1">
      <alignment horizontal="center"/>
    </xf>
    <xf numFmtId="0" fontId="0" fillId="18" borderId="10" xfId="0" applyFill="1" applyBorder="1" applyAlignment="1" applyProtection="1">
      <alignment horizontal="center"/>
    </xf>
    <xf numFmtId="165" fontId="0" fillId="18" borderId="10" xfId="0" applyNumberFormat="1" applyFill="1" applyBorder="1" applyProtection="1"/>
    <xf numFmtId="165" fontId="0" fillId="18" borderId="11" xfId="0" applyNumberFormat="1" applyFill="1" applyBorder="1" applyAlignment="1" applyProtection="1">
      <alignment horizontal="center"/>
    </xf>
    <xf numFmtId="165" fontId="0" fillId="18" borderId="10" xfId="0" applyNumberFormat="1" applyFill="1" applyBorder="1" applyAlignment="1" applyProtection="1">
      <alignment horizontal="center"/>
    </xf>
    <xf numFmtId="165" fontId="0" fillId="18" borderId="11" xfId="0" applyNumberFormat="1" applyFill="1" applyBorder="1" applyProtection="1"/>
    <xf numFmtId="165" fontId="0" fillId="18" borderId="9" xfId="0" applyNumberFormat="1" applyFill="1" applyBorder="1" applyProtection="1"/>
    <xf numFmtId="0" fontId="0" fillId="18" borderId="70" xfId="0" applyFill="1" applyBorder="1" applyAlignment="1" applyProtection="1">
      <alignment horizontal="right"/>
    </xf>
    <xf numFmtId="165" fontId="0" fillId="18" borderId="9" xfId="0" applyNumberFormat="1" applyFill="1" applyBorder="1" applyAlignment="1" applyProtection="1">
      <alignment horizontal="right"/>
    </xf>
    <xf numFmtId="0" fontId="0" fillId="18" borderId="55" xfId="0" applyFill="1" applyBorder="1" applyAlignment="1" applyProtection="1">
      <alignment horizontal="right"/>
    </xf>
    <xf numFmtId="165" fontId="0" fillId="18" borderId="0" xfId="0" applyNumberFormat="1" applyFill="1" applyProtection="1"/>
    <xf numFmtId="165" fontId="0" fillId="18" borderId="5" xfId="0" applyNumberFormat="1" applyFill="1" applyBorder="1" applyProtection="1"/>
    <xf numFmtId="165" fontId="0" fillId="18" borderId="4" xfId="0" applyNumberFormat="1" applyFill="1" applyBorder="1" applyAlignment="1" applyProtection="1">
      <alignment horizontal="right"/>
    </xf>
    <xf numFmtId="0" fontId="0" fillId="18" borderId="9" xfId="0" applyFill="1" applyBorder="1" applyAlignment="1" applyProtection="1">
      <alignment horizontal="right"/>
    </xf>
    <xf numFmtId="37" fontId="0" fillId="18" borderId="10" xfId="0" applyNumberFormat="1" applyFill="1" applyBorder="1" applyProtection="1"/>
    <xf numFmtId="37" fontId="0" fillId="18" borderId="11" xfId="0" applyNumberFormat="1" applyFill="1" applyBorder="1" applyProtection="1"/>
    <xf numFmtId="37" fontId="0" fillId="18" borderId="9" xfId="0" applyNumberFormat="1" applyFill="1" applyBorder="1" applyAlignment="1" applyProtection="1">
      <alignment horizontal="right"/>
    </xf>
    <xf numFmtId="5" fontId="0" fillId="18" borderId="10" xfId="0" applyNumberFormat="1" applyFill="1" applyBorder="1" applyProtection="1"/>
    <xf numFmtId="5" fontId="0" fillId="18" borderId="11" xfId="0" applyNumberFormat="1" applyFill="1" applyBorder="1" applyProtection="1"/>
    <xf numFmtId="5" fontId="0" fillId="18" borderId="9" xfId="0" applyNumberFormat="1" applyFill="1" applyBorder="1" applyAlignment="1" applyProtection="1">
      <alignment horizontal="right"/>
    </xf>
    <xf numFmtId="37" fontId="0" fillId="18" borderId="9" xfId="0" applyNumberFormat="1" applyFill="1" applyBorder="1" applyProtection="1"/>
    <xf numFmtId="0" fontId="8" fillId="18" borderId="70" xfId="0" applyFont="1" applyFill="1" applyBorder="1" applyProtection="1"/>
    <xf numFmtId="37" fontId="8" fillId="18" borderId="11" xfId="0" applyNumberFormat="1" applyFont="1" applyFill="1" applyBorder="1" applyProtection="1"/>
    <xf numFmtId="37" fontId="8" fillId="18" borderId="9" xfId="0" applyNumberFormat="1" applyFont="1" applyFill="1" applyBorder="1" applyProtection="1"/>
    <xf numFmtId="5" fontId="0" fillId="18" borderId="9" xfId="0" applyNumberFormat="1" applyFill="1" applyBorder="1" applyProtection="1"/>
    <xf numFmtId="168" fontId="0" fillId="18" borderId="10" xfId="0" applyNumberFormat="1" applyFill="1" applyBorder="1" applyProtection="1"/>
    <xf numFmtId="168" fontId="0" fillId="18" borderId="11" xfId="0" applyNumberFormat="1" applyFill="1" applyBorder="1" applyProtection="1"/>
    <xf numFmtId="168" fontId="0" fillId="18" borderId="9" xfId="0" applyNumberFormat="1" applyFill="1" applyBorder="1" applyProtection="1"/>
    <xf numFmtId="170" fontId="0" fillId="18" borderId="0" xfId="0" applyNumberFormat="1" applyFill="1" applyProtection="1"/>
    <xf numFmtId="170" fontId="0" fillId="18" borderId="5" xfId="0" applyNumberFormat="1" applyFill="1" applyBorder="1" applyProtection="1"/>
    <xf numFmtId="170" fontId="0" fillId="18" borderId="4" xfId="0" applyNumberFormat="1" applyFill="1" applyBorder="1" applyProtection="1"/>
    <xf numFmtId="0" fontId="0" fillId="18" borderId="60" xfId="0" applyFill="1" applyBorder="1" applyProtection="1"/>
    <xf numFmtId="0" fontId="0" fillId="18" borderId="61" xfId="0" applyFill="1" applyBorder="1" applyProtection="1"/>
    <xf numFmtId="0" fontId="0" fillId="18" borderId="59" xfId="0" applyFill="1" applyBorder="1" applyProtection="1"/>
    <xf numFmtId="37" fontId="0" fillId="18" borderId="70" xfId="0" applyNumberFormat="1" applyFill="1" applyBorder="1" applyProtection="1"/>
    <xf numFmtId="37" fontId="0" fillId="18" borderId="5" xfId="0" applyNumberFormat="1" applyFill="1" applyBorder="1" applyProtection="1"/>
    <xf numFmtId="37" fontId="0" fillId="18" borderId="55" xfId="0" applyNumberFormat="1" applyFill="1" applyBorder="1" applyProtection="1"/>
    <xf numFmtId="37" fontId="0" fillId="18" borderId="0" xfId="0" applyNumberFormat="1" applyFill="1" applyProtection="1"/>
    <xf numFmtId="171" fontId="0" fillId="18" borderId="5" xfId="0" applyNumberFormat="1" applyFill="1" applyBorder="1" applyProtection="1"/>
    <xf numFmtId="171" fontId="0" fillId="18" borderId="55" xfId="0" applyNumberFormat="1" applyFill="1" applyBorder="1" applyProtection="1"/>
    <xf numFmtId="171" fontId="0" fillId="18" borderId="0" xfId="0" applyNumberFormat="1" applyFill="1" applyProtection="1"/>
    <xf numFmtId="171" fontId="0" fillId="18" borderId="11" xfId="0" applyNumberFormat="1" applyFill="1" applyBorder="1" applyProtection="1"/>
    <xf numFmtId="171" fontId="0" fillId="18" borderId="70" xfId="0" applyNumberFormat="1" applyFill="1" applyBorder="1" applyProtection="1"/>
    <xf numFmtId="171" fontId="0" fillId="18" borderId="10" xfId="0" applyNumberFormat="1" applyFill="1" applyBorder="1" applyProtection="1"/>
    <xf numFmtId="0" fontId="0" fillId="18" borderId="56" xfId="0" applyFill="1" applyBorder="1" applyProtection="1"/>
    <xf numFmtId="37" fontId="0" fillId="18" borderId="7" xfId="0" applyNumberFormat="1" applyFill="1" applyBorder="1" applyProtection="1"/>
    <xf numFmtId="37" fontId="0" fillId="18" borderId="56" xfId="0" applyNumberFormat="1" applyFill="1" applyBorder="1" applyProtection="1"/>
    <xf numFmtId="37" fontId="0" fillId="18" borderId="1" xfId="0" applyNumberFormat="1" applyFill="1" applyBorder="1" applyProtection="1"/>
    <xf numFmtId="0" fontId="0" fillId="18" borderId="66" xfId="0" applyFill="1" applyBorder="1" applyAlignment="1" applyProtection="1">
      <alignment horizontal="center"/>
    </xf>
    <xf numFmtId="164" fontId="0" fillId="18" borderId="7" xfId="0" applyNumberFormat="1" applyFill="1" applyBorder="1" applyAlignment="1" applyProtection="1">
      <alignment horizontal="center"/>
    </xf>
    <xf numFmtId="0" fontId="0" fillId="18" borderId="60" xfId="0" applyFill="1" applyBorder="1" applyAlignment="1" applyProtection="1">
      <alignment horizontal="centerContinuous"/>
    </xf>
    <xf numFmtId="0" fontId="0" fillId="18" borderId="213" xfId="0" applyFill="1" applyBorder="1" applyProtection="1"/>
    <xf numFmtId="0" fontId="0" fillId="18" borderId="55" xfId="0" applyFill="1" applyBorder="1" applyAlignment="1" applyProtection="1">
      <alignment horizontal="centerContinuous"/>
    </xf>
    <xf numFmtId="0" fontId="0" fillId="18" borderId="10" xfId="0" applyFill="1" applyBorder="1" applyAlignment="1" applyProtection="1">
      <alignment horizontal="centerContinuous"/>
    </xf>
    <xf numFmtId="0" fontId="0" fillId="18" borderId="11" xfId="0" applyFill="1" applyBorder="1" applyAlignment="1" applyProtection="1">
      <alignment horizontal="centerContinuous"/>
    </xf>
    <xf numFmtId="0" fontId="0" fillId="18" borderId="11" xfId="0" applyFill="1" applyBorder="1" applyAlignment="1" applyProtection="1">
      <alignment horizontal="right"/>
    </xf>
    <xf numFmtId="0" fontId="0" fillId="18" borderId="4" xfId="0" applyFill="1" applyBorder="1" applyAlignment="1" applyProtection="1">
      <alignment horizontal="right"/>
    </xf>
    <xf numFmtId="0" fontId="0" fillId="18" borderId="5" xfId="0" applyFill="1" applyBorder="1" applyAlignment="1" applyProtection="1">
      <alignment horizontal="right"/>
    </xf>
    <xf numFmtId="37" fontId="0" fillId="18" borderId="11" xfId="0" applyNumberFormat="1" applyFill="1" applyBorder="1" applyAlignment="1" applyProtection="1">
      <alignment horizontal="right"/>
    </xf>
    <xf numFmtId="5" fontId="0" fillId="18" borderId="0" xfId="0" applyNumberFormat="1" applyFill="1" applyProtection="1"/>
    <xf numFmtId="167" fontId="0" fillId="18" borderId="10" xfId="0" applyNumberFormat="1" applyFill="1" applyBorder="1" applyProtection="1"/>
    <xf numFmtId="167" fontId="0" fillId="18" borderId="11" xfId="0" applyNumberFormat="1" applyFill="1" applyBorder="1" applyProtection="1"/>
    <xf numFmtId="167" fontId="0" fillId="18" borderId="0" xfId="0" applyNumberFormat="1" applyFill="1" applyProtection="1"/>
    <xf numFmtId="167" fontId="0" fillId="18" borderId="9" xfId="0" applyNumberFormat="1" applyFill="1" applyBorder="1" applyProtection="1"/>
    <xf numFmtId="0" fontId="0" fillId="18" borderId="0" xfId="0" applyFill="1" applyAlignment="1" applyProtection="1">
      <alignment horizontal="left"/>
    </xf>
    <xf numFmtId="164" fontId="0" fillId="18" borderId="0" xfId="0" applyNumberFormat="1" applyFill="1" applyAlignment="1" applyProtection="1">
      <alignment horizontal="center"/>
    </xf>
    <xf numFmtId="37" fontId="0" fillId="18" borderId="41" xfId="0" applyNumberFormat="1" applyFill="1" applyBorder="1" applyProtection="1"/>
    <xf numFmtId="49" fontId="4" fillId="18" borderId="11" xfId="0" applyNumberFormat="1" applyFont="1" applyFill="1" applyBorder="1" applyProtection="1"/>
    <xf numFmtId="0" fontId="20" fillId="18" borderId="10" xfId="0" applyFont="1" applyFill="1" applyBorder="1" applyProtection="1"/>
    <xf numFmtId="0" fontId="50" fillId="18" borderId="0" xfId="0" applyFont="1" applyFill="1"/>
    <xf numFmtId="0" fontId="0" fillId="18" borderId="206" xfId="0" applyFill="1" applyBorder="1" applyProtection="1"/>
    <xf numFmtId="0" fontId="0" fillId="18" borderId="204" xfId="0" applyFill="1" applyBorder="1" applyProtection="1"/>
    <xf numFmtId="0" fontId="0" fillId="18" borderId="205" xfId="0" applyFill="1" applyBorder="1" applyProtection="1"/>
    <xf numFmtId="0" fontId="0" fillId="18" borderId="202" xfId="0" applyFill="1" applyBorder="1" applyProtection="1"/>
    <xf numFmtId="0" fontId="8" fillId="18" borderId="229" xfId="0" applyFont="1" applyFill="1" applyBorder="1" applyProtection="1"/>
    <xf numFmtId="0" fontId="20" fillId="18" borderId="230" xfId="0" applyFont="1" applyFill="1" applyBorder="1" applyProtection="1"/>
    <xf numFmtId="0" fontId="8" fillId="18" borderId="231" xfId="0" applyFont="1" applyFill="1" applyBorder="1" applyProtection="1"/>
    <xf numFmtId="0" fontId="8" fillId="18" borderId="232" xfId="0" applyFont="1" applyFill="1" applyBorder="1" applyProtection="1"/>
    <xf numFmtId="0" fontId="8" fillId="18" borderId="233" xfId="0" applyFont="1" applyFill="1" applyBorder="1" applyProtection="1"/>
    <xf numFmtId="164" fontId="0" fillId="18" borderId="70" xfId="0" applyNumberFormat="1" applyFill="1" applyBorder="1" applyAlignment="1" applyProtection="1">
      <alignment horizontal="center"/>
    </xf>
    <xf numFmtId="0" fontId="0" fillId="18" borderId="37" xfId="0" applyFill="1" applyBorder="1" applyAlignment="1" applyProtection="1">
      <alignment horizontal="center"/>
    </xf>
    <xf numFmtId="0" fontId="8" fillId="18" borderId="66" xfId="0" applyFont="1" applyFill="1" applyBorder="1" applyAlignment="1" applyProtection="1">
      <alignment horizontal="center"/>
    </xf>
    <xf numFmtId="0" fontId="8" fillId="18" borderId="55" xfId="0" applyFont="1" applyFill="1" applyBorder="1" applyAlignment="1" applyProtection="1">
      <alignment horizontal="center"/>
    </xf>
    <xf numFmtId="0" fontId="0" fillId="18" borderId="7" xfId="0" applyFill="1" applyBorder="1" applyAlignment="1" applyProtection="1">
      <alignment horizontal="center"/>
    </xf>
    <xf numFmtId="37" fontId="0" fillId="18" borderId="55" xfId="0" applyNumberFormat="1" applyFill="1" applyBorder="1" applyAlignment="1" applyProtection="1">
      <alignment horizontal="right"/>
    </xf>
    <xf numFmtId="37" fontId="0" fillId="18" borderId="7" xfId="0" applyNumberFormat="1" applyFill="1" applyBorder="1" applyAlignment="1" applyProtection="1">
      <alignment horizontal="center"/>
    </xf>
    <xf numFmtId="0" fontId="0" fillId="18" borderId="117" xfId="0" applyFill="1" applyBorder="1"/>
    <xf numFmtId="0" fontId="8" fillId="18" borderId="117" xfId="0" applyFont="1" applyFill="1" applyBorder="1"/>
    <xf numFmtId="0" fontId="8" fillId="18" borderId="75" xfId="0" applyFont="1" applyFill="1" applyBorder="1" applyProtection="1"/>
    <xf numFmtId="0" fontId="8" fillId="18" borderId="76" xfId="0" applyFont="1" applyFill="1" applyBorder="1" applyProtection="1"/>
    <xf numFmtId="0" fontId="8" fillId="18" borderId="77" xfId="0" applyFont="1" applyFill="1" applyBorder="1" applyProtection="1"/>
    <xf numFmtId="0" fontId="8" fillId="18" borderId="79" xfId="0" applyFont="1" applyFill="1" applyBorder="1" applyProtection="1"/>
    <xf numFmtId="0" fontId="8" fillId="18" borderId="78" xfId="0" applyFont="1" applyFill="1" applyBorder="1" applyProtection="1"/>
    <xf numFmtId="0" fontId="8" fillId="18" borderId="80" xfId="0" applyFont="1" applyFill="1" applyBorder="1" applyProtection="1"/>
    <xf numFmtId="0" fontId="8" fillId="18" borderId="81" xfId="0" applyFont="1" applyFill="1" applyBorder="1" applyProtection="1"/>
    <xf numFmtId="0" fontId="8" fillId="18" borderId="82" xfId="0" applyFont="1" applyFill="1" applyBorder="1" applyProtection="1"/>
    <xf numFmtId="0" fontId="8" fillId="18" borderId="83" xfId="0" applyFont="1" applyFill="1" applyBorder="1" applyProtection="1"/>
    <xf numFmtId="164" fontId="8" fillId="18" borderId="136" xfId="0" applyNumberFormat="1" applyFont="1" applyFill="1" applyBorder="1" applyAlignment="1" applyProtection="1">
      <alignment horizontal="center"/>
    </xf>
    <xf numFmtId="49" fontId="8" fillId="18" borderId="10" xfId="0" applyNumberFormat="1" applyFont="1" applyFill="1" applyBorder="1" applyAlignment="1" applyProtection="1">
      <alignment horizontal="center"/>
    </xf>
    <xf numFmtId="49" fontId="8" fillId="18" borderId="21" xfId="0" applyNumberFormat="1" applyFont="1" applyFill="1" applyBorder="1" applyAlignment="1" applyProtection="1">
      <alignment horizontal="center"/>
    </xf>
    <xf numFmtId="164" fontId="8" fillId="18" borderId="161" xfId="0" applyNumberFormat="1" applyFont="1" applyFill="1" applyBorder="1" applyAlignment="1" applyProtection="1">
      <alignment horizontal="center"/>
    </xf>
    <xf numFmtId="0" fontId="8" fillId="18" borderId="84" xfId="0" applyFont="1" applyFill="1" applyBorder="1" applyAlignment="1" applyProtection="1">
      <alignment horizontal="centerContinuous"/>
    </xf>
    <xf numFmtId="0" fontId="8" fillId="18" borderId="85" xfId="0" applyFont="1" applyFill="1" applyBorder="1" applyAlignment="1" applyProtection="1">
      <alignment horizontal="centerContinuous"/>
    </xf>
    <xf numFmtId="0" fontId="8" fillId="18" borderId="80" xfId="0" applyNumberFormat="1" applyFont="1" applyFill="1" applyBorder="1" applyProtection="1"/>
    <xf numFmtId="0" fontId="8" fillId="18" borderId="88" xfId="0" applyFont="1" applyFill="1" applyBorder="1" applyProtection="1"/>
    <xf numFmtId="0" fontId="8" fillId="18" borderId="90" xfId="0" applyFont="1" applyFill="1" applyBorder="1" applyProtection="1"/>
    <xf numFmtId="0" fontId="8" fillId="18" borderId="120" xfId="0" applyFont="1" applyFill="1" applyBorder="1" applyAlignment="1" applyProtection="1">
      <alignment horizontal="center"/>
    </xf>
    <xf numFmtId="0" fontId="8" fillId="18" borderId="94" xfId="0" applyFont="1" applyFill="1" applyBorder="1" applyAlignment="1" applyProtection="1">
      <alignment horizontal="center"/>
    </xf>
    <xf numFmtId="0" fontId="57" fillId="18" borderId="95" xfId="0" applyFont="1" applyFill="1" applyBorder="1" applyAlignment="1">
      <alignment horizontal="center"/>
    </xf>
    <xf numFmtId="0" fontId="8" fillId="18" borderId="121" xfId="0" applyFont="1" applyFill="1" applyBorder="1" applyProtection="1"/>
    <xf numFmtId="0" fontId="57" fillId="18" borderId="99" xfId="0" applyFont="1" applyFill="1" applyBorder="1" applyAlignment="1">
      <alignment horizontal="center"/>
    </xf>
    <xf numFmtId="0" fontId="8" fillId="18" borderId="162" xfId="0" applyFont="1" applyFill="1" applyBorder="1" applyAlignment="1" applyProtection="1">
      <alignment horizontal="center"/>
    </xf>
    <xf numFmtId="0" fontId="8" fillId="18" borderId="110" xfId="0" applyFont="1" applyFill="1" applyBorder="1" applyAlignment="1" applyProtection="1">
      <alignment horizontal="center"/>
    </xf>
    <xf numFmtId="0" fontId="8" fillId="18" borderId="86" xfId="0" applyFont="1" applyFill="1" applyBorder="1" applyAlignment="1" applyProtection="1">
      <alignment horizontal="center"/>
    </xf>
    <xf numFmtId="0" fontId="57" fillId="18" borderId="158" xfId="0" applyFont="1" applyFill="1" applyBorder="1" applyAlignment="1"/>
    <xf numFmtId="0" fontId="8" fillId="18" borderId="80" xfId="0" applyFont="1" applyFill="1" applyBorder="1" applyAlignment="1" applyProtection="1">
      <alignment horizontal="center"/>
    </xf>
    <xf numFmtId="0" fontId="8" fillId="18" borderId="96" xfId="0" applyFont="1" applyFill="1" applyBorder="1" applyAlignment="1" applyProtection="1">
      <alignment horizontal="center"/>
    </xf>
    <xf numFmtId="0" fontId="8" fillId="18" borderId="99" xfId="0" applyFont="1" applyFill="1" applyBorder="1" applyAlignment="1" applyProtection="1">
      <alignment horizontal="center"/>
    </xf>
    <xf numFmtId="0" fontId="8" fillId="18" borderId="122" xfId="0" applyFont="1" applyFill="1" applyBorder="1" applyProtection="1"/>
    <xf numFmtId="0" fontId="8" fillId="18" borderId="123" xfId="0" applyFont="1" applyFill="1" applyBorder="1" applyAlignment="1" applyProtection="1">
      <alignment horizontal="center"/>
    </xf>
    <xf numFmtId="0" fontId="8" fillId="18" borderId="156" xfId="0" applyFont="1" applyFill="1" applyBorder="1" applyAlignment="1" applyProtection="1">
      <alignment horizontal="center"/>
    </xf>
    <xf numFmtId="0" fontId="8" fillId="18" borderId="95" xfId="0" applyFont="1" applyFill="1" applyBorder="1" applyAlignment="1" applyProtection="1">
      <alignment horizontal="center"/>
    </xf>
    <xf numFmtId="0" fontId="8" fillId="18" borderId="157" xfId="0" applyFont="1" applyFill="1" applyBorder="1" applyAlignment="1" applyProtection="1">
      <alignment horizontal="center"/>
    </xf>
    <xf numFmtId="0" fontId="8" fillId="18" borderId="163" xfId="0" applyFont="1" applyFill="1" applyBorder="1" applyAlignment="1" applyProtection="1">
      <alignment horizontal="center"/>
    </xf>
    <xf numFmtId="0" fontId="8" fillId="18" borderId="142" xfId="0" applyFont="1" applyFill="1" applyBorder="1" applyAlignment="1" applyProtection="1">
      <alignment horizontal="center"/>
    </xf>
    <xf numFmtId="0" fontId="8" fillId="18" borderId="122" xfId="0" applyFont="1" applyFill="1" applyBorder="1" applyAlignment="1" applyProtection="1">
      <alignment horizontal="center"/>
    </xf>
    <xf numFmtId="0" fontId="57" fillId="18" borderId="142" xfId="0" applyFont="1" applyFill="1" applyBorder="1" applyAlignment="1">
      <alignment horizontal="center"/>
    </xf>
    <xf numFmtId="0" fontId="58" fillId="18" borderId="80" xfId="0" applyFont="1" applyFill="1" applyBorder="1" applyAlignment="1">
      <alignment horizontal="center"/>
    </xf>
    <xf numFmtId="0" fontId="8" fillId="18" borderId="101" xfId="0" applyFont="1" applyFill="1" applyBorder="1" applyAlignment="1" applyProtection="1">
      <alignment horizontal="center"/>
    </xf>
    <xf numFmtId="0" fontId="8" fillId="18" borderId="127" xfId="0" applyFont="1" applyFill="1" applyBorder="1" applyAlignment="1" applyProtection="1">
      <alignment horizontal="center"/>
    </xf>
    <xf numFmtId="0" fontId="8" fillId="18" borderId="125" xfId="0" applyFont="1" applyFill="1" applyBorder="1" applyAlignment="1" applyProtection="1">
      <alignment horizontal="center"/>
    </xf>
    <xf numFmtId="0" fontId="57" fillId="18" borderId="89" xfId="0" applyFont="1" applyFill="1" applyBorder="1" applyAlignment="1">
      <alignment horizontal="center"/>
    </xf>
    <xf numFmtId="0" fontId="57" fillId="18" borderId="126" xfId="0" applyFont="1" applyFill="1" applyBorder="1" applyAlignment="1">
      <alignment horizontal="center"/>
    </xf>
    <xf numFmtId="0" fontId="8" fillId="18" borderId="127" xfId="0" applyFont="1" applyFill="1" applyBorder="1" applyProtection="1"/>
    <xf numFmtId="0" fontId="8" fillId="18" borderId="102" xfId="0" applyFont="1" applyFill="1" applyBorder="1" applyAlignment="1" applyProtection="1">
      <alignment horizontal="center"/>
    </xf>
    <xf numFmtId="0" fontId="8" fillId="18" borderId="103" xfId="0" applyFont="1" applyFill="1" applyBorder="1" applyProtection="1"/>
    <xf numFmtId="0" fontId="8" fillId="18" borderId="104" xfId="0" applyFont="1" applyFill="1" applyBorder="1" applyProtection="1"/>
    <xf numFmtId="0" fontId="8" fillId="18" borderId="134" xfId="0" applyFont="1" applyFill="1" applyBorder="1" applyAlignment="1" applyProtection="1">
      <alignment horizontal="center"/>
    </xf>
    <xf numFmtId="0" fontId="8" fillId="18" borderId="129" xfId="0" applyFont="1" applyFill="1" applyBorder="1" applyProtection="1"/>
    <xf numFmtId="0" fontId="8" fillId="18" borderId="130" xfId="0" applyFont="1" applyFill="1" applyBorder="1" applyProtection="1"/>
    <xf numFmtId="0" fontId="8" fillId="18" borderId="131" xfId="0" applyFont="1" applyFill="1" applyBorder="1" applyProtection="1"/>
    <xf numFmtId="0" fontId="8" fillId="18" borderId="158" xfId="0" applyFont="1" applyFill="1" applyBorder="1" applyProtection="1"/>
    <xf numFmtId="0" fontId="8" fillId="18" borderId="132" xfId="0" applyFont="1" applyFill="1" applyBorder="1" applyProtection="1"/>
    <xf numFmtId="0" fontId="8" fillId="18" borderId="136" xfId="0" applyFont="1" applyFill="1" applyBorder="1" applyProtection="1"/>
    <xf numFmtId="176" fontId="8" fillId="18" borderId="133" xfId="0" applyNumberFormat="1" applyFont="1" applyFill="1" applyBorder="1" applyProtection="1"/>
    <xf numFmtId="5" fontId="8" fillId="18" borderId="104" xfId="0" applyNumberFormat="1" applyFont="1" applyFill="1" applyBorder="1" applyProtection="1"/>
    <xf numFmtId="0" fontId="8" fillId="18" borderId="85" xfId="0" applyFont="1" applyFill="1" applyBorder="1" applyAlignment="1" applyProtection="1">
      <alignment horizontal="center"/>
    </xf>
    <xf numFmtId="5" fontId="8" fillId="18" borderId="100" xfId="0" applyNumberFormat="1" applyFont="1" applyFill="1" applyBorder="1" applyProtection="1"/>
    <xf numFmtId="5" fontId="8" fillId="18" borderId="105" xfId="0" applyNumberFormat="1" applyFont="1" applyFill="1" applyBorder="1" applyProtection="1"/>
    <xf numFmtId="5" fontId="8" fillId="18" borderId="133" xfId="0" applyNumberFormat="1" applyFont="1" applyFill="1" applyBorder="1" applyProtection="1"/>
    <xf numFmtId="0" fontId="8" fillId="18" borderId="133" xfId="0" applyFont="1" applyFill="1" applyBorder="1" applyProtection="1"/>
    <xf numFmtId="37" fontId="8" fillId="18" borderId="102" xfId="0" applyNumberFormat="1" applyFont="1" applyFill="1" applyBorder="1" applyProtection="1"/>
    <xf numFmtId="37" fontId="8" fillId="18" borderId="42" xfId="0" applyNumberFormat="1" applyFont="1" applyFill="1" applyBorder="1" applyProtection="1"/>
    <xf numFmtId="37" fontId="8" fillId="18" borderId="104" xfId="0" applyNumberFormat="1" applyFont="1" applyFill="1" applyBorder="1" applyProtection="1"/>
    <xf numFmtId="37" fontId="8" fillId="18" borderId="133" xfId="0" applyNumberFormat="1" applyFont="1" applyFill="1" applyBorder="1" applyProtection="1"/>
    <xf numFmtId="37" fontId="8" fillId="18" borderId="110" xfId="0" applyNumberFormat="1" applyFont="1" applyFill="1" applyBorder="1" applyProtection="1"/>
    <xf numFmtId="37" fontId="8" fillId="18" borderId="86" xfId="0" applyNumberFormat="1" applyFont="1" applyFill="1" applyBorder="1" applyProtection="1"/>
    <xf numFmtId="37" fontId="8" fillId="18" borderId="107" xfId="0" applyNumberFormat="1" applyFont="1" applyFill="1" applyBorder="1" applyProtection="1"/>
    <xf numFmtId="37" fontId="8" fillId="18" borderId="135" xfId="0" applyNumberFormat="1" applyFont="1" applyFill="1" applyBorder="1" applyProtection="1"/>
    <xf numFmtId="37" fontId="8" fillId="18" borderId="130" xfId="0" applyNumberFormat="1" applyFont="1" applyFill="1" applyBorder="1" applyProtection="1"/>
    <xf numFmtId="37" fontId="8" fillId="18" borderId="155" xfId="0" applyNumberFormat="1" applyFont="1" applyFill="1" applyBorder="1" applyProtection="1"/>
    <xf numFmtId="37" fontId="8" fillId="18" borderId="131" xfId="0" applyNumberFormat="1" applyFont="1" applyFill="1" applyBorder="1" applyProtection="1"/>
    <xf numFmtId="37" fontId="8" fillId="18" borderId="101" xfId="0" applyNumberFormat="1" applyFont="1" applyFill="1" applyBorder="1" applyProtection="1"/>
    <xf numFmtId="37" fontId="8" fillId="18" borderId="82" xfId="0" applyNumberFormat="1" applyFont="1" applyFill="1" applyBorder="1" applyProtection="1"/>
    <xf numFmtId="37" fontId="8" fillId="18" borderId="126" xfId="0" applyNumberFormat="1" applyFont="1" applyFill="1" applyBorder="1" applyProtection="1"/>
    <xf numFmtId="37" fontId="8" fillId="18" borderId="88" xfId="0" applyNumberFormat="1" applyFont="1" applyFill="1" applyBorder="1" applyProtection="1"/>
    <xf numFmtId="37" fontId="8" fillId="18" borderId="89" xfId="0" applyNumberFormat="1" applyFont="1" applyFill="1" applyBorder="1" applyProtection="1"/>
    <xf numFmtId="37" fontId="8" fillId="18" borderId="136" xfId="0" applyNumberFormat="1" applyFont="1" applyFill="1" applyBorder="1" applyProtection="1"/>
    <xf numFmtId="5" fontId="8" fillId="18" borderId="102" xfId="0" applyNumberFormat="1" applyFont="1" applyFill="1" applyBorder="1" applyProtection="1"/>
    <xf numFmtId="37" fontId="8" fillId="18" borderId="84" xfId="0" applyNumberFormat="1" applyFont="1" applyFill="1" applyBorder="1" applyProtection="1"/>
    <xf numFmtId="37" fontId="8" fillId="18" borderId="159" xfId="0" applyNumberFormat="1" applyFont="1" applyFill="1" applyBorder="1" applyProtection="1"/>
    <xf numFmtId="37" fontId="8" fillId="18" borderId="137" xfId="0" applyNumberFormat="1" applyFont="1" applyFill="1" applyBorder="1" applyProtection="1"/>
    <xf numFmtId="0" fontId="8" fillId="18" borderId="113" xfId="0" applyFont="1" applyFill="1" applyBorder="1" applyAlignment="1" applyProtection="1">
      <alignment horizontal="center"/>
    </xf>
    <xf numFmtId="0" fontId="8" fillId="18" borderId="114" xfId="0" applyFont="1" applyFill="1" applyBorder="1" applyProtection="1"/>
    <xf numFmtId="0" fontId="8" fillId="18" borderId="116" xfId="0" applyFont="1" applyFill="1" applyBorder="1" applyProtection="1"/>
    <xf numFmtId="0" fontId="8" fillId="18" borderId="115" xfId="0" applyFont="1" applyFill="1" applyBorder="1" applyAlignment="1" applyProtection="1">
      <alignment horizontal="center"/>
    </xf>
    <xf numFmtId="0" fontId="8" fillId="18" borderId="160" xfId="0" applyFont="1" applyFill="1" applyBorder="1" applyProtection="1"/>
    <xf numFmtId="0" fontId="0" fillId="18" borderId="0" xfId="0" applyFill="1" applyBorder="1"/>
    <xf numFmtId="0" fontId="8" fillId="18" borderId="0" xfId="0" applyFont="1" applyFill="1" applyBorder="1" applyAlignment="1" applyProtection="1">
      <alignment horizontal="right"/>
    </xf>
    <xf numFmtId="0" fontId="8" fillId="18" borderId="135" xfId="0" applyFont="1" applyFill="1" applyBorder="1" applyAlignment="1" applyProtection="1">
      <alignment horizontal="center"/>
    </xf>
    <xf numFmtId="0" fontId="8" fillId="18" borderId="106" xfId="0" applyFont="1" applyFill="1" applyBorder="1" applyAlignment="1" applyProtection="1">
      <alignment horizontal="center"/>
    </xf>
    <xf numFmtId="0" fontId="57" fillId="18" borderId="155" xfId="0" applyFont="1" applyFill="1" applyBorder="1" applyAlignment="1">
      <alignment horizontal="center"/>
    </xf>
    <xf numFmtId="0" fontId="8" fillId="18" borderId="224" xfId="0" applyFont="1" applyFill="1" applyBorder="1" applyProtection="1"/>
    <xf numFmtId="0" fontId="8" fillId="18" borderId="165" xfId="0" applyFont="1" applyFill="1" applyBorder="1" applyAlignment="1" applyProtection="1">
      <alignment horizontal="center"/>
    </xf>
    <xf numFmtId="0" fontId="8" fillId="18" borderId="115" xfId="0" applyFont="1" applyFill="1" applyBorder="1" applyAlignment="1" applyProtection="1"/>
    <xf numFmtId="164" fontId="0" fillId="18" borderId="11" xfId="0" applyNumberFormat="1" applyFill="1" applyBorder="1" applyAlignment="1" applyProtection="1">
      <alignment horizontal="center"/>
    </xf>
    <xf numFmtId="0" fontId="8" fillId="18" borderId="2" xfId="0" applyFont="1" applyFill="1" applyBorder="1" applyAlignment="1" applyProtection="1">
      <alignment horizontal="centerContinuous"/>
    </xf>
    <xf numFmtId="0" fontId="20" fillId="18" borderId="4" xfId="0" applyFont="1" applyFill="1" applyBorder="1" applyProtection="1"/>
    <xf numFmtId="0" fontId="20" fillId="18" borderId="5" xfId="0" applyFont="1" applyFill="1" applyBorder="1" applyProtection="1"/>
    <xf numFmtId="0" fontId="20" fillId="18" borderId="6" xfId="0" applyFont="1" applyFill="1" applyBorder="1" applyProtection="1"/>
    <xf numFmtId="0" fontId="20" fillId="18" borderId="1" xfId="0" applyFont="1" applyFill="1" applyBorder="1" applyProtection="1"/>
    <xf numFmtId="0" fontId="20" fillId="18" borderId="7" xfId="0" applyFont="1" applyFill="1" applyBorder="1" applyProtection="1"/>
    <xf numFmtId="0" fontId="21" fillId="18" borderId="0" xfId="0" applyFont="1" applyFill="1" applyAlignment="1" applyProtection="1">
      <alignment horizontal="centerContinuous"/>
    </xf>
    <xf numFmtId="0" fontId="21" fillId="18" borderId="5" xfId="0" applyFont="1" applyFill="1" applyBorder="1" applyAlignment="1" applyProtection="1">
      <alignment horizontal="centerContinuous"/>
    </xf>
    <xf numFmtId="0" fontId="21" fillId="18" borderId="1" xfId="0" applyFont="1" applyFill="1" applyBorder="1" applyAlignment="1" applyProtection="1">
      <alignment horizontal="centerContinuous"/>
    </xf>
    <xf numFmtId="0" fontId="21" fillId="18" borderId="7" xfId="0" applyFont="1" applyFill="1" applyBorder="1" applyAlignment="1" applyProtection="1">
      <alignment horizontal="centerContinuous"/>
    </xf>
    <xf numFmtId="0" fontId="21" fillId="18" borderId="1" xfId="0" applyFont="1" applyFill="1" applyBorder="1" applyAlignment="1" applyProtection="1">
      <alignment horizontal="center"/>
    </xf>
    <xf numFmtId="37" fontId="0" fillId="18" borderId="5" xfId="0" applyNumberFormat="1" applyFill="1" applyBorder="1" applyAlignment="1" applyProtection="1"/>
    <xf numFmtId="37" fontId="0" fillId="18" borderId="0" xfId="0" applyNumberFormat="1" applyFill="1" applyAlignment="1" applyProtection="1"/>
    <xf numFmtId="5" fontId="0" fillId="18" borderId="5" xfId="0" applyNumberFormat="1" applyFill="1" applyBorder="1" applyProtection="1"/>
    <xf numFmtId="5" fontId="0" fillId="18" borderId="5" xfId="0" applyNumberFormat="1" applyFill="1" applyBorder="1" applyAlignment="1" applyProtection="1">
      <alignment horizontal="right"/>
    </xf>
    <xf numFmtId="5" fontId="0" fillId="18" borderId="0" xfId="0" applyNumberFormat="1" applyFill="1" applyAlignment="1" applyProtection="1">
      <alignment horizontal="right"/>
    </xf>
    <xf numFmtId="37" fontId="0" fillId="18" borderId="5" xfId="0" applyNumberFormat="1" applyFill="1" applyBorder="1" applyAlignment="1" applyProtection="1">
      <alignment horizontal="right"/>
    </xf>
    <xf numFmtId="37" fontId="0" fillId="18" borderId="0" xfId="0" applyNumberFormat="1" applyFill="1" applyAlignment="1" applyProtection="1">
      <alignment horizontal="right"/>
    </xf>
    <xf numFmtId="37" fontId="0" fillId="18" borderId="7" xfId="0" applyNumberFormat="1" applyFill="1" applyBorder="1" applyAlignment="1" applyProtection="1"/>
    <xf numFmtId="37" fontId="0" fillId="18" borderId="1" xfId="0" applyNumberFormat="1" applyFill="1" applyBorder="1" applyAlignment="1" applyProtection="1"/>
    <xf numFmtId="0" fontId="0" fillId="18" borderId="72" xfId="0" applyFill="1" applyBorder="1" applyProtection="1"/>
    <xf numFmtId="5" fontId="0" fillId="18" borderId="60" xfId="0" applyNumberFormat="1" applyFill="1" applyBorder="1" applyProtection="1"/>
    <xf numFmtId="0" fontId="9" fillId="18" borderId="61" xfId="0" applyFont="1" applyFill="1" applyBorder="1" applyAlignment="1" applyProtection="1">
      <alignment horizontal="centerContinuous"/>
    </xf>
    <xf numFmtId="37" fontId="0" fillId="18" borderId="0" xfId="0" applyNumberFormat="1" applyFill="1" applyAlignment="1" applyProtection="1">
      <alignment horizontal="centerContinuous"/>
    </xf>
    <xf numFmtId="37" fontId="0" fillId="18" borderId="0" xfId="0" applyNumberFormat="1" applyFill="1" applyAlignment="1" applyProtection="1">
      <alignment horizontal="center"/>
    </xf>
    <xf numFmtId="37" fontId="0" fillId="18" borderId="60" xfId="0" applyNumberFormat="1" applyFill="1" applyBorder="1" applyProtection="1"/>
    <xf numFmtId="37" fontId="0" fillId="18" borderId="60" xfId="0" applyNumberFormat="1" applyFill="1" applyBorder="1" applyAlignment="1" applyProtection="1"/>
    <xf numFmtId="0" fontId="0" fillId="18" borderId="8" xfId="0" applyFill="1" applyBorder="1" applyAlignment="1" applyProtection="1">
      <alignment horizontal="center"/>
    </xf>
    <xf numFmtId="0" fontId="0" fillId="18" borderId="37" xfId="0" applyFill="1" applyBorder="1" applyProtection="1"/>
    <xf numFmtId="0" fontId="8" fillId="18" borderId="5" xfId="0" applyFont="1" applyFill="1" applyBorder="1" applyAlignment="1" applyProtection="1">
      <alignment horizontal="center"/>
    </xf>
    <xf numFmtId="0" fontId="8" fillId="18" borderId="7" xfId="0" applyFont="1" applyFill="1" applyBorder="1" applyAlignment="1" applyProtection="1">
      <alignment horizontal="center"/>
    </xf>
    <xf numFmtId="5" fontId="8" fillId="18" borderId="5" xfId="0" applyNumberFormat="1" applyFont="1" applyFill="1" applyBorder="1" applyAlignment="1" applyProtection="1">
      <alignment horizontal="right"/>
    </xf>
    <xf numFmtId="37" fontId="8" fillId="18" borderId="5" xfId="0" applyNumberFormat="1" applyFont="1" applyFill="1" applyBorder="1" applyAlignment="1" applyProtection="1">
      <alignment horizontal="right"/>
    </xf>
    <xf numFmtId="37" fontId="0" fillId="18" borderId="7" xfId="0" applyNumberFormat="1" applyFill="1" applyBorder="1" applyAlignment="1" applyProtection="1">
      <alignment horizontal="right"/>
    </xf>
    <xf numFmtId="37" fontId="8" fillId="18" borderId="7" xfId="0" applyNumberFormat="1" applyFont="1" applyFill="1" applyBorder="1" applyAlignment="1" applyProtection="1">
      <alignment horizontal="right"/>
    </xf>
    <xf numFmtId="37" fontId="0" fillId="18" borderId="1" xfId="0" applyNumberFormat="1" applyFill="1" applyBorder="1" applyAlignment="1" applyProtection="1">
      <alignment horizontal="right"/>
    </xf>
    <xf numFmtId="5" fontId="0" fillId="18" borderId="7" xfId="0" applyNumberFormat="1" applyFill="1" applyBorder="1" applyProtection="1"/>
    <xf numFmtId="5" fontId="8" fillId="18" borderId="7" xfId="0" applyNumberFormat="1" applyFont="1" applyFill="1" applyBorder="1" applyProtection="1"/>
    <xf numFmtId="164" fontId="0" fillId="18" borderId="56" xfId="0" applyNumberFormat="1" applyFill="1" applyBorder="1" applyAlignment="1" applyProtection="1">
      <alignment horizontal="center"/>
    </xf>
    <xf numFmtId="164" fontId="0" fillId="18" borderId="1" xfId="0" applyNumberFormat="1" applyFill="1" applyBorder="1" applyAlignment="1" applyProtection="1">
      <alignment horizontal="center"/>
    </xf>
    <xf numFmtId="164" fontId="0" fillId="18" borderId="6" xfId="0" applyNumberFormat="1" applyFill="1" applyBorder="1" applyAlignment="1" applyProtection="1">
      <alignment horizontal="center"/>
    </xf>
    <xf numFmtId="39" fontId="0" fillId="18" borderId="5" xfId="0" applyNumberFormat="1" applyFill="1" applyBorder="1" applyAlignment="1" applyProtection="1"/>
    <xf numFmtId="39" fontId="0" fillId="18" borderId="0" xfId="0" applyNumberFormat="1" applyFill="1" applyAlignment="1" applyProtection="1"/>
    <xf numFmtId="39" fontId="0" fillId="18" borderId="55" xfId="0" applyNumberFormat="1" applyFill="1" applyBorder="1" applyProtection="1"/>
    <xf numFmtId="39" fontId="0" fillId="18" borderId="55" xfId="0" applyNumberFormat="1" applyFill="1" applyBorder="1" applyAlignment="1" applyProtection="1"/>
    <xf numFmtId="39" fontId="0" fillId="18" borderId="7" xfId="0" applyNumberFormat="1" applyFill="1" applyBorder="1" applyAlignment="1" applyProtection="1"/>
    <xf numFmtId="39" fontId="0" fillId="18" borderId="1" xfId="0" applyNumberFormat="1" applyFill="1" applyBorder="1" applyAlignment="1" applyProtection="1"/>
    <xf numFmtId="39" fontId="0" fillId="18" borderId="56" xfId="0" applyNumberFormat="1" applyFill="1" applyBorder="1" applyProtection="1"/>
    <xf numFmtId="39" fontId="0" fillId="18" borderId="56" xfId="0" applyNumberFormat="1" applyFill="1" applyBorder="1" applyAlignment="1" applyProtection="1"/>
    <xf numFmtId="39" fontId="0" fillId="18" borderId="5" xfId="0" applyNumberFormat="1" applyFill="1" applyBorder="1" applyAlignment="1" applyProtection="1">
      <alignment horizontal="centerContinuous"/>
    </xf>
    <xf numFmtId="40" fontId="0" fillId="18" borderId="0" xfId="0" applyNumberFormat="1" applyFill="1" applyAlignment="1" applyProtection="1">
      <alignment horizontal="centerContinuous"/>
    </xf>
    <xf numFmtId="39" fontId="0" fillId="18" borderId="5" xfId="0" applyNumberFormat="1" applyFill="1" applyBorder="1" applyAlignment="1" applyProtection="1">
      <alignment horizontal="center"/>
    </xf>
    <xf numFmtId="40" fontId="0" fillId="18" borderId="0" xfId="0" applyNumberFormat="1" applyFill="1" applyAlignment="1" applyProtection="1">
      <alignment horizontal="center"/>
    </xf>
    <xf numFmtId="39" fontId="0" fillId="18" borderId="5" xfId="0" applyNumberFormat="1" applyFill="1" applyBorder="1" applyProtection="1"/>
    <xf numFmtId="40" fontId="0" fillId="18" borderId="0" xfId="0" applyNumberFormat="1" applyFill="1" applyProtection="1"/>
    <xf numFmtId="39" fontId="0" fillId="18" borderId="55" xfId="0" applyNumberFormat="1" applyFill="1" applyBorder="1" applyAlignment="1" applyProtection="1">
      <alignment horizontal="right"/>
    </xf>
    <xf numFmtId="39" fontId="0" fillId="18" borderId="7" xfId="0" applyNumberFormat="1" applyFill="1" applyBorder="1" applyProtection="1"/>
    <xf numFmtId="40" fontId="0" fillId="18" borderId="1" xfId="0" applyNumberFormat="1" applyFill="1" applyBorder="1" applyProtection="1"/>
    <xf numFmtId="0" fontId="0" fillId="18" borderId="22" xfId="0" applyFill="1" applyBorder="1" applyAlignment="1" applyProtection="1">
      <alignment horizontal="center"/>
    </xf>
    <xf numFmtId="0" fontId="21" fillId="18" borderId="0" xfId="0" applyFont="1" applyFill="1" applyAlignment="1" applyProtection="1">
      <alignment horizontal="center"/>
    </xf>
    <xf numFmtId="0" fontId="8" fillId="18" borderId="150" xfId="0" applyFont="1" applyFill="1" applyBorder="1" applyProtection="1"/>
    <xf numFmtId="0" fontId="8" fillId="18" borderId="151" xfId="0" applyFont="1" applyFill="1" applyBorder="1" applyProtection="1"/>
    <xf numFmtId="0" fontId="8" fillId="18" borderId="152" xfId="0" applyFont="1" applyFill="1" applyBorder="1" applyProtection="1"/>
    <xf numFmtId="0" fontId="8" fillId="18" borderId="84" xfId="0" applyFont="1" applyFill="1" applyBorder="1" applyAlignment="1" applyProtection="1">
      <alignment horizontal="centerContinuous" wrapText="1"/>
    </xf>
    <xf numFmtId="0" fontId="8" fillId="18" borderId="111" xfId="0" applyFont="1" applyFill="1" applyBorder="1" applyProtection="1"/>
    <xf numFmtId="0" fontId="20" fillId="18" borderId="80" xfId="0" applyFont="1" applyFill="1" applyBorder="1" applyProtection="1"/>
    <xf numFmtId="0" fontId="20" fillId="18" borderId="81" xfId="0" applyFont="1" applyFill="1" applyBorder="1" applyProtection="1"/>
    <xf numFmtId="0" fontId="8" fillId="18" borderId="93" xfId="0" applyFont="1" applyFill="1" applyBorder="1" applyAlignment="1" applyProtection="1">
      <alignment horizontal="center"/>
    </xf>
    <xf numFmtId="0" fontId="57" fillId="18" borderId="121" xfId="0" applyFont="1" applyFill="1" applyBorder="1" applyAlignment="1">
      <alignment horizontal="center"/>
    </xf>
    <xf numFmtId="0" fontId="8" fillId="18" borderId="98" xfId="0" applyFont="1" applyFill="1" applyBorder="1" applyAlignment="1" applyProtection="1">
      <alignment horizontal="center"/>
    </xf>
    <xf numFmtId="0" fontId="57" fillId="18" borderId="0" xfId="0" applyFont="1" applyFill="1"/>
    <xf numFmtId="0" fontId="57" fillId="18" borderId="0" xfId="0" applyFont="1" applyFill="1" applyAlignment="1">
      <alignment horizontal="center"/>
    </xf>
    <xf numFmtId="0" fontId="57" fillId="18" borderId="100" xfId="0" applyFont="1" applyFill="1" applyBorder="1" applyAlignment="1">
      <alignment horizontal="center"/>
    </xf>
    <xf numFmtId="0" fontId="8" fillId="18" borderId="102" xfId="0" applyFont="1" applyFill="1" applyBorder="1" applyAlignment="1" applyProtection="1">
      <alignment horizontal="right"/>
    </xf>
    <xf numFmtId="0" fontId="9" fillId="18" borderId="103" xfId="0" applyFont="1" applyFill="1" applyBorder="1" applyProtection="1"/>
    <xf numFmtId="0" fontId="8" fillId="18" borderId="128" xfId="0" applyFont="1" applyFill="1" applyBorder="1" applyProtection="1"/>
    <xf numFmtId="5" fontId="8" fillId="18" borderId="128" xfId="0" applyNumberFormat="1" applyFont="1" applyFill="1" applyBorder="1" applyProtection="1"/>
    <xf numFmtId="37" fontId="8" fillId="18" borderId="128" xfId="0" applyNumberFormat="1" applyFont="1" applyFill="1" applyBorder="1" applyProtection="1"/>
    <xf numFmtId="37" fontId="8" fillId="18" borderId="153" xfId="0" applyNumberFormat="1" applyFont="1" applyFill="1" applyBorder="1" applyProtection="1"/>
    <xf numFmtId="37" fontId="8" fillId="18" borderId="124" xfId="0" applyNumberFormat="1" applyFont="1" applyFill="1" applyBorder="1" applyProtection="1"/>
    <xf numFmtId="0" fontId="8" fillId="18" borderId="109" xfId="0" applyFont="1" applyFill="1" applyBorder="1" applyAlignment="1" applyProtection="1">
      <alignment horizontal="right"/>
    </xf>
    <xf numFmtId="0" fontId="8" fillId="18" borderId="94" xfId="0" applyFont="1" applyFill="1" applyBorder="1" applyProtection="1"/>
    <xf numFmtId="0" fontId="8" fillId="18" borderId="110" xfId="0" applyFont="1" applyFill="1" applyBorder="1" applyProtection="1"/>
    <xf numFmtId="37" fontId="8" fillId="18" borderId="154" xfId="0" applyNumberFormat="1" applyFont="1" applyFill="1" applyBorder="1" applyProtection="1"/>
    <xf numFmtId="0" fontId="8" fillId="18" borderId="113" xfId="0" applyFont="1" applyFill="1" applyBorder="1" applyAlignment="1" applyProtection="1">
      <alignment horizontal="right"/>
    </xf>
    <xf numFmtId="37" fontId="8" fillId="18" borderId="116" xfId="0" applyNumberFormat="1" applyFont="1" applyFill="1" applyBorder="1" applyProtection="1"/>
    <xf numFmtId="37" fontId="8" fillId="18" borderId="140" xfId="0" applyNumberFormat="1" applyFont="1" applyFill="1" applyBorder="1" applyProtection="1"/>
    <xf numFmtId="10" fontId="8" fillId="0" borderId="0" xfId="4" applyNumberFormat="1" applyFont="1" applyProtection="1"/>
    <xf numFmtId="10" fontId="8" fillId="0" borderId="1" xfId="4" applyNumberFormat="1" applyFont="1" applyBorder="1" applyProtection="1"/>
    <xf numFmtId="0" fontId="0" fillId="18" borderId="0" xfId="0" applyFill="1"/>
    <xf numFmtId="0" fontId="8" fillId="0" borderId="0" xfId="0" applyFont="1" applyAlignment="1" applyProtection="1">
      <alignment horizontal="left"/>
    </xf>
    <xf numFmtId="0" fontId="8" fillId="0" borderId="4" xfId="0" applyFont="1" applyBorder="1" applyAlignment="1" applyProtection="1">
      <alignment horizontal="center"/>
    </xf>
    <xf numFmtId="0" fontId="8" fillId="18" borderId="74" xfId="1" applyFont="1" applyFill="1" applyBorder="1" applyProtection="1"/>
    <xf numFmtId="0" fontId="8" fillId="18" borderId="75" xfId="1" applyFont="1" applyFill="1" applyBorder="1" applyProtection="1"/>
    <xf numFmtId="0" fontId="8" fillId="18" borderId="76" xfId="1" applyFont="1" applyFill="1" applyBorder="1" applyProtection="1"/>
    <xf numFmtId="0" fontId="8" fillId="18" borderId="77" xfId="1" applyFont="1" applyFill="1" applyBorder="1" applyProtection="1"/>
    <xf numFmtId="0" fontId="8" fillId="18" borderId="78" xfId="1" applyFont="1" applyFill="1" applyBorder="1" applyProtection="1"/>
    <xf numFmtId="0" fontId="8" fillId="18" borderId="79" xfId="1" applyFont="1" applyFill="1" applyBorder="1" applyProtection="1"/>
    <xf numFmtId="0" fontId="8" fillId="18" borderId="80" xfId="1" applyFont="1" applyFill="1" applyBorder="1" applyProtection="1"/>
    <xf numFmtId="0" fontId="8" fillId="18" borderId="81" xfId="1" applyFont="1" applyFill="1" applyBorder="1" applyProtection="1"/>
    <xf numFmtId="0" fontId="8" fillId="18" borderId="82" xfId="1" applyFont="1" applyFill="1" applyBorder="1" applyProtection="1"/>
    <xf numFmtId="0" fontId="8" fillId="18" borderId="83" xfId="1" applyFont="1" applyFill="1" applyBorder="1" applyProtection="1"/>
    <xf numFmtId="0" fontId="8" fillId="18" borderId="84" xfId="1" applyFont="1" applyFill="1" applyBorder="1" applyAlignment="1" applyProtection="1">
      <alignment horizontal="centerContinuous" wrapText="1"/>
    </xf>
    <xf numFmtId="0" fontId="8" fillId="18" borderId="85" xfId="1" applyFont="1" applyFill="1" applyBorder="1" applyAlignment="1" applyProtection="1">
      <alignment horizontal="centerContinuous"/>
    </xf>
    <xf numFmtId="0" fontId="20" fillId="18" borderId="80" xfId="1" applyFont="1" applyFill="1" applyBorder="1" applyProtection="1"/>
    <xf numFmtId="0" fontId="20" fillId="18" borderId="0" xfId="1" applyFont="1" applyFill="1" applyBorder="1" applyProtection="1"/>
    <xf numFmtId="0" fontId="20" fillId="18" borderId="81" xfId="1" applyFont="1" applyFill="1" applyBorder="1" applyProtection="1"/>
    <xf numFmtId="0" fontId="8" fillId="18" borderId="93" xfId="1" applyFont="1" applyFill="1" applyBorder="1" applyAlignment="1" applyProtection="1">
      <alignment horizontal="center"/>
    </xf>
    <xf numFmtId="0" fontId="8" fillId="18" borderId="94" xfId="1" applyFont="1" applyFill="1" applyBorder="1" applyAlignment="1" applyProtection="1">
      <alignment horizontal="center"/>
    </xf>
    <xf numFmtId="0" fontId="57" fillId="18" borderId="95" xfId="1" applyFont="1" applyFill="1" applyBorder="1"/>
    <xf numFmtId="0" fontId="57" fillId="18" borderId="92" xfId="1" applyFont="1" applyFill="1" applyBorder="1"/>
    <xf numFmtId="0" fontId="8" fillId="18" borderId="98" xfId="1" applyFont="1" applyFill="1" applyBorder="1" applyAlignment="1" applyProtection="1">
      <alignment horizontal="center"/>
    </xf>
    <xf numFmtId="0" fontId="57" fillId="18" borderId="0" xfId="1" applyFont="1" applyFill="1"/>
    <xf numFmtId="0" fontId="8" fillId="18" borderId="99" xfId="1" applyFont="1" applyFill="1" applyBorder="1" applyAlignment="1" applyProtection="1">
      <alignment horizontal="center"/>
    </xf>
    <xf numFmtId="0" fontId="8" fillId="18" borderId="81" xfId="1" applyFont="1" applyFill="1" applyBorder="1" applyAlignment="1" applyProtection="1">
      <alignment horizontal="center"/>
    </xf>
    <xf numFmtId="0" fontId="57" fillId="18" borderId="0" xfId="1" applyFont="1" applyFill="1" applyAlignment="1">
      <alignment horizontal="center"/>
    </xf>
    <xf numFmtId="0" fontId="57" fillId="18" borderId="100" xfId="1" applyFont="1" applyFill="1" applyBorder="1" applyAlignment="1">
      <alignment horizontal="center"/>
    </xf>
    <xf numFmtId="0" fontId="8" fillId="18" borderId="96" xfId="1" applyFont="1" applyFill="1" applyBorder="1" applyAlignment="1" applyProtection="1">
      <alignment horizontal="center"/>
    </xf>
    <xf numFmtId="0" fontId="8" fillId="18" borderId="102" xfId="1" applyFont="1" applyFill="1" applyBorder="1" applyAlignment="1" applyProtection="1">
      <alignment horizontal="right"/>
    </xf>
    <xf numFmtId="0" fontId="9" fillId="18" borderId="103" xfId="1" applyFont="1" applyFill="1" applyBorder="1" applyProtection="1"/>
    <xf numFmtId="0" fontId="8" fillId="18" borderId="104" xfId="1" applyFont="1" applyFill="1" applyBorder="1" applyProtection="1"/>
    <xf numFmtId="0" fontId="8" fillId="18" borderId="85" xfId="1" applyFont="1" applyFill="1" applyBorder="1" applyProtection="1"/>
    <xf numFmtId="0" fontId="8" fillId="18" borderId="103" xfId="1" applyFont="1" applyFill="1" applyBorder="1" applyProtection="1"/>
    <xf numFmtId="5" fontId="8" fillId="18" borderId="104" xfId="1" applyNumberFormat="1" applyFont="1" applyFill="1" applyBorder="1" applyProtection="1"/>
    <xf numFmtId="5" fontId="8" fillId="18" borderId="85" xfId="1" applyNumberFormat="1" applyFont="1" applyFill="1" applyBorder="1" applyProtection="1"/>
    <xf numFmtId="37" fontId="8" fillId="18" borderId="104" xfId="1" applyNumberFormat="1" applyFont="1" applyFill="1" applyBorder="1" applyProtection="1"/>
    <xf numFmtId="37" fontId="8" fillId="18" borderId="85" xfId="1" applyNumberFormat="1" applyFont="1" applyFill="1" applyBorder="1" applyProtection="1"/>
    <xf numFmtId="37" fontId="8" fillId="18" borderId="107" xfId="1" applyNumberFormat="1" applyFont="1" applyFill="1" applyBorder="1" applyProtection="1"/>
    <xf numFmtId="37" fontId="8" fillId="18" borderId="108" xfId="1" applyNumberFormat="1" applyFont="1" applyFill="1" applyBorder="1" applyProtection="1"/>
    <xf numFmtId="37" fontId="8" fillId="18" borderId="101" xfId="1" applyNumberFormat="1" applyFont="1" applyFill="1" applyBorder="1" applyProtection="1"/>
    <xf numFmtId="37" fontId="8" fillId="18" borderId="83" xfId="1" applyNumberFormat="1" applyFont="1" applyFill="1" applyBorder="1" applyProtection="1"/>
    <xf numFmtId="0" fontId="8" fillId="18" borderId="113" xfId="1" applyFont="1" applyFill="1" applyBorder="1" applyAlignment="1" applyProtection="1">
      <alignment horizontal="right"/>
    </xf>
    <xf numFmtId="0" fontId="8" fillId="18" borderId="114" xfId="1" applyFont="1" applyFill="1" applyBorder="1" applyProtection="1"/>
    <xf numFmtId="0" fontId="8" fillId="18" borderId="116" xfId="1" applyFont="1" applyFill="1" applyBorder="1" applyProtection="1"/>
    <xf numFmtId="37" fontId="8" fillId="18" borderId="116" xfId="1" applyNumberFormat="1" applyFont="1" applyFill="1" applyBorder="1" applyProtection="1"/>
    <xf numFmtId="37" fontId="8" fillId="18" borderId="115" xfId="1" applyNumberFormat="1" applyFont="1" applyFill="1" applyBorder="1" applyProtection="1"/>
    <xf numFmtId="0" fontId="57" fillId="18" borderId="95" xfId="1" applyFont="1" applyFill="1" applyBorder="1" applyAlignment="1">
      <alignment horizontal="center"/>
    </xf>
    <xf numFmtId="0" fontId="57" fillId="18" borderId="92" xfId="1" applyFont="1" applyFill="1" applyBorder="1" applyAlignment="1">
      <alignment horizontal="center"/>
    </xf>
    <xf numFmtId="0" fontId="57" fillId="18" borderId="95" xfId="0" applyFont="1" applyFill="1" applyBorder="1"/>
    <xf numFmtId="0" fontId="57" fillId="18" borderId="92" xfId="0" applyFont="1" applyFill="1" applyBorder="1"/>
    <xf numFmtId="0" fontId="8" fillId="18" borderId="124" xfId="0" applyFont="1" applyFill="1" applyBorder="1" applyAlignment="1" applyProtection="1">
      <alignment horizontal="center"/>
    </xf>
    <xf numFmtId="0" fontId="8" fillId="18" borderId="85" xfId="0" applyFont="1" applyFill="1" applyBorder="1" applyProtection="1"/>
    <xf numFmtId="5" fontId="8" fillId="18" borderId="85" xfId="0" applyNumberFormat="1" applyFont="1" applyFill="1" applyBorder="1" applyProtection="1"/>
    <xf numFmtId="37" fontId="8" fillId="18" borderId="85" xfId="0" applyNumberFormat="1" applyFont="1" applyFill="1" applyBorder="1" applyProtection="1"/>
    <xf numFmtId="37" fontId="8" fillId="18" borderId="108" xfId="0" applyNumberFormat="1" applyFont="1" applyFill="1" applyBorder="1" applyProtection="1"/>
    <xf numFmtId="37" fontId="8" fillId="18" borderId="83" xfId="0" applyNumberFormat="1" applyFont="1" applyFill="1" applyBorder="1" applyProtection="1"/>
    <xf numFmtId="0" fontId="8" fillId="18" borderId="140" xfId="0" applyFont="1" applyFill="1" applyBorder="1" applyProtection="1"/>
    <xf numFmtId="0" fontId="8" fillId="18" borderId="81" xfId="0" applyFont="1" applyFill="1" applyBorder="1" applyAlignment="1" applyProtection="1">
      <alignment horizontal="center"/>
    </xf>
    <xf numFmtId="37" fontId="8" fillId="18" borderId="115" xfId="0" applyNumberFormat="1" applyFont="1" applyFill="1" applyBorder="1" applyProtection="1"/>
    <xf numFmtId="0" fontId="8" fillId="18" borderId="78" xfId="0" applyFont="1" applyFill="1" applyBorder="1" applyAlignment="1" applyProtection="1">
      <alignment horizontal="left"/>
    </xf>
    <xf numFmtId="0" fontId="8" fillId="18" borderId="42" xfId="0" applyFont="1" applyFill="1" applyBorder="1" applyAlignment="1" applyProtection="1">
      <alignment horizontal="centerContinuous" wrapText="1"/>
    </xf>
    <xf numFmtId="0" fontId="8" fillId="18" borderId="120" xfId="0" applyFont="1" applyFill="1" applyBorder="1" applyAlignment="1" applyProtection="1">
      <alignment horizontal="left"/>
    </xf>
    <xf numFmtId="0" fontId="8" fillId="18" borderId="81" xfId="0" applyFont="1" applyFill="1" applyBorder="1" applyAlignment="1" applyProtection="1">
      <alignment horizontal="centerContinuous"/>
    </xf>
    <xf numFmtId="0" fontId="8" fillId="18" borderId="80" xfId="0" applyFont="1" applyFill="1" applyBorder="1" applyAlignment="1" applyProtection="1">
      <alignment horizontal="left"/>
    </xf>
    <xf numFmtId="0" fontId="8" fillId="18" borderId="80" xfId="0" applyFont="1" applyFill="1" applyBorder="1" applyAlignment="1" applyProtection="1">
      <alignment horizontal="centerContinuous"/>
    </xf>
    <xf numFmtId="0" fontId="20" fillId="18" borderId="87" xfId="0" applyFont="1" applyFill="1" applyBorder="1" applyProtection="1"/>
    <xf numFmtId="0" fontId="20" fillId="18" borderId="88" xfId="0" applyFont="1" applyFill="1" applyBorder="1" applyProtection="1"/>
    <xf numFmtId="0" fontId="20" fillId="18" borderId="90" xfId="0" applyFont="1" applyFill="1" applyBorder="1" applyProtection="1"/>
    <xf numFmtId="0" fontId="20" fillId="18" borderId="123" xfId="0" applyFont="1" applyFill="1" applyBorder="1" applyProtection="1"/>
    <xf numFmtId="0" fontId="20" fillId="18" borderId="95" xfId="0" applyFont="1" applyFill="1" applyBorder="1" applyProtection="1"/>
    <xf numFmtId="0" fontId="20" fillId="18" borderId="141" xfId="0" applyFont="1" applyFill="1" applyBorder="1" applyProtection="1"/>
    <xf numFmtId="0" fontId="20" fillId="18" borderId="101" xfId="0" applyFont="1" applyFill="1" applyBorder="1" applyProtection="1"/>
    <xf numFmtId="0" fontId="8" fillId="18" borderId="27" xfId="0" applyFont="1" applyFill="1" applyBorder="1" applyAlignment="1" applyProtection="1">
      <alignment horizontal="center"/>
    </xf>
    <xf numFmtId="0" fontId="8" fillId="18" borderId="42" xfId="0" applyFont="1" applyFill="1" applyBorder="1" applyAlignment="1" applyProtection="1"/>
    <xf numFmtId="0" fontId="8" fillId="18" borderId="46" xfId="0" applyFont="1" applyFill="1" applyBorder="1" applyAlignment="1" applyProtection="1">
      <alignment horizontal="right"/>
    </xf>
    <xf numFmtId="0" fontId="8" fillId="18" borderId="42" xfId="0" applyFont="1" applyFill="1" applyBorder="1" applyAlignment="1" applyProtection="1">
      <alignment horizontal="right"/>
    </xf>
    <xf numFmtId="0" fontId="8" fillId="18" borderId="120" xfId="0" applyFont="1" applyFill="1" applyBorder="1" applyAlignment="1" applyProtection="1">
      <alignment horizontal="right"/>
    </xf>
    <xf numFmtId="0" fontId="8" fillId="18" borderId="31" xfId="0" applyFont="1" applyFill="1" applyBorder="1" applyAlignment="1" applyProtection="1"/>
    <xf numFmtId="0" fontId="8" fillId="18" borderId="31" xfId="0" applyFont="1" applyFill="1" applyBorder="1" applyAlignment="1" applyProtection="1">
      <alignment horizontal="right"/>
    </xf>
    <xf numFmtId="0" fontId="8" fillId="18" borderId="80" xfId="0" applyFont="1" applyFill="1" applyBorder="1" applyAlignment="1" applyProtection="1">
      <alignment horizontal="right"/>
    </xf>
    <xf numFmtId="0" fontId="8" fillId="18" borderId="0" xfId="0" applyFont="1" applyFill="1" applyBorder="1" applyAlignment="1" applyProtection="1"/>
    <xf numFmtId="0" fontId="8" fillId="18" borderId="143" xfId="0" applyFont="1" applyFill="1" applyBorder="1" applyAlignment="1" applyProtection="1">
      <alignment horizontal="right"/>
    </xf>
    <xf numFmtId="0" fontId="8" fillId="18" borderId="117" xfId="0" applyFont="1" applyFill="1" applyBorder="1" applyAlignment="1" applyProtection="1">
      <alignment horizontal="right"/>
    </xf>
    <xf numFmtId="0" fontId="8" fillId="18" borderId="117" xfId="0" applyFont="1" applyFill="1" applyBorder="1" applyProtection="1"/>
    <xf numFmtId="0" fontId="20" fillId="18" borderId="144" xfId="0" applyFont="1" applyFill="1" applyBorder="1" applyProtection="1"/>
    <xf numFmtId="0" fontId="20" fillId="18" borderId="91" xfId="0" applyFont="1" applyFill="1" applyBorder="1" applyProtection="1"/>
    <xf numFmtId="0" fontId="20" fillId="18" borderId="92" xfId="0" applyFont="1" applyFill="1" applyBorder="1" applyProtection="1"/>
    <xf numFmtId="0" fontId="57" fillId="18" borderId="92" xfId="0" applyFont="1" applyFill="1" applyBorder="1" applyAlignment="1">
      <alignment horizontal="center"/>
    </xf>
    <xf numFmtId="0" fontId="8" fillId="18" borderId="28" xfId="0" applyFont="1" applyFill="1" applyBorder="1" applyAlignment="1" applyProtection="1">
      <alignment horizontal="right"/>
    </xf>
    <xf numFmtId="37" fontId="8" fillId="18" borderId="111" xfId="0" applyNumberFormat="1" applyFont="1" applyFill="1" applyBorder="1" applyProtection="1"/>
    <xf numFmtId="0" fontId="8" fillId="18" borderId="100" xfId="0" applyFont="1" applyFill="1" applyBorder="1" applyAlignment="1" applyProtection="1">
      <alignment horizontal="right"/>
    </xf>
    <xf numFmtId="0" fontId="8" fillId="18" borderId="10" xfId="0" applyFont="1" applyFill="1" applyBorder="1" applyAlignment="1" applyProtection="1"/>
    <xf numFmtId="0" fontId="8" fillId="18" borderId="17" xfId="0" applyFont="1" applyFill="1" applyBorder="1" applyAlignment="1" applyProtection="1">
      <alignment horizontal="right"/>
    </xf>
    <xf numFmtId="0" fontId="8" fillId="18" borderId="10" xfId="0" applyFont="1" applyFill="1" applyBorder="1" applyAlignment="1" applyProtection="1">
      <alignment horizontal="right"/>
    </xf>
    <xf numFmtId="0" fontId="8" fillId="18" borderId="119" xfId="0" applyFont="1" applyFill="1" applyBorder="1" applyProtection="1"/>
    <xf numFmtId="0" fontId="8" fillId="18" borderId="98" xfId="0" applyFont="1" applyFill="1" applyBorder="1" applyAlignment="1" applyProtection="1">
      <alignment horizontal="right"/>
    </xf>
    <xf numFmtId="0" fontId="8" fillId="18" borderId="15" xfId="0" applyFont="1" applyFill="1" applyBorder="1" applyAlignment="1" applyProtection="1">
      <alignment horizontal="right"/>
    </xf>
    <xf numFmtId="0" fontId="8" fillId="18" borderId="96" xfId="0" applyFont="1" applyFill="1" applyBorder="1" applyProtection="1"/>
    <xf numFmtId="0" fontId="8" fillId="18" borderId="99" xfId="0" applyFont="1" applyFill="1" applyBorder="1" applyProtection="1"/>
    <xf numFmtId="37" fontId="8" fillId="18" borderId="99" xfId="0" applyNumberFormat="1" applyFont="1" applyFill="1" applyBorder="1" applyProtection="1"/>
    <xf numFmtId="37" fontId="8" fillId="18" borderId="81" xfId="0" applyNumberFormat="1" applyFont="1" applyFill="1" applyBorder="1" applyProtection="1"/>
    <xf numFmtId="0" fontId="8" fillId="18" borderId="145" xfId="0" applyFont="1" applyFill="1" applyBorder="1" applyAlignment="1" applyProtection="1">
      <alignment horizontal="right"/>
    </xf>
    <xf numFmtId="0" fontId="8" fillId="18" borderId="146" xfId="0" applyFont="1" applyFill="1" applyBorder="1" applyAlignment="1" applyProtection="1">
      <alignment horizontal="right"/>
    </xf>
    <xf numFmtId="0" fontId="8" fillId="18" borderId="147" xfId="0" applyFont="1" applyFill="1" applyBorder="1" applyProtection="1"/>
    <xf numFmtId="0" fontId="8" fillId="18" borderId="148" xfId="0" applyFont="1" applyFill="1" applyBorder="1" applyProtection="1"/>
    <xf numFmtId="37" fontId="8" fillId="18" borderId="149" xfId="0" applyNumberFormat="1" applyFont="1" applyFill="1" applyBorder="1" applyProtection="1"/>
    <xf numFmtId="180" fontId="8" fillId="0" borderId="104" xfId="3" applyNumberFormat="1" applyFont="1" applyBorder="1" applyProtection="1"/>
    <xf numFmtId="0" fontId="8" fillId="0" borderId="19" xfId="1" applyFont="1" applyBorder="1" applyAlignment="1" applyProtection="1">
      <alignment horizontal="left"/>
    </xf>
    <xf numFmtId="0" fontId="4" fillId="0" borderId="0" xfId="0" applyFont="1" applyFill="1" applyAlignment="1" applyProtection="1">
      <alignment horizontal="left"/>
      <protection locked="0"/>
    </xf>
    <xf numFmtId="0" fontId="4" fillId="0" borderId="0" xfId="0" applyFont="1" applyFill="1" applyProtection="1">
      <protection locked="0"/>
    </xf>
    <xf numFmtId="0" fontId="8" fillId="0" borderId="0" xfId="0" applyFont="1" applyAlignment="1" applyProtection="1">
      <alignment horizontal="left" indent="1"/>
    </xf>
    <xf numFmtId="37" fontId="8" fillId="0" borderId="254" xfId="0" applyNumberFormat="1" applyFont="1" applyBorder="1" applyProtection="1"/>
    <xf numFmtId="0" fontId="8" fillId="0" borderId="10" xfId="0" applyFont="1" applyBorder="1" applyAlignment="1" applyProtection="1">
      <alignment horizontal="left" indent="1"/>
    </xf>
    <xf numFmtId="37" fontId="8" fillId="0" borderId="255" xfId="0" applyNumberFormat="1" applyFont="1" applyBorder="1" applyProtection="1"/>
    <xf numFmtId="0" fontId="8" fillId="0" borderId="2" xfId="1" applyFont="1" applyFill="1" applyBorder="1" applyProtection="1"/>
    <xf numFmtId="0" fontId="8" fillId="0" borderId="24" xfId="1" applyFont="1" applyFill="1" applyBorder="1" applyProtection="1"/>
    <xf numFmtId="0" fontId="8" fillId="0" borderId="12" xfId="1" applyFont="1" applyFill="1" applyBorder="1" applyProtection="1"/>
    <xf numFmtId="0" fontId="8" fillId="0" borderId="3" xfId="1" applyFont="1" applyFill="1" applyBorder="1" applyAlignment="1" applyProtection="1">
      <alignment horizontal="left"/>
    </xf>
    <xf numFmtId="0" fontId="8" fillId="0" borderId="3" xfId="1" applyFont="1" applyFill="1" applyBorder="1" applyProtection="1"/>
    <xf numFmtId="0" fontId="8" fillId="0" borderId="19" xfId="1" applyFont="1" applyFill="1" applyBorder="1" applyProtection="1"/>
    <xf numFmtId="164" fontId="8" fillId="0" borderId="17" xfId="1" applyNumberFormat="1" applyFont="1" applyFill="1" applyBorder="1" applyAlignment="1" applyProtection="1">
      <alignment horizontal="center"/>
    </xf>
    <xf numFmtId="0" fontId="8" fillId="0" borderId="5" xfId="1" applyFont="1" applyFill="1" applyBorder="1" applyAlignment="1" applyProtection="1">
      <alignment horizontal="left"/>
    </xf>
    <xf numFmtId="164" fontId="8" fillId="0" borderId="26" xfId="1" applyNumberFormat="1" applyFont="1" applyFill="1" applyBorder="1" applyAlignment="1" applyProtection="1">
      <alignment horizontal="center"/>
    </xf>
    <xf numFmtId="164" fontId="8" fillId="0" borderId="10" xfId="1" applyNumberFormat="1" applyFont="1" applyFill="1" applyBorder="1" applyAlignment="1" applyProtection="1">
      <alignment horizontal="center"/>
    </xf>
    <xf numFmtId="0" fontId="8" fillId="0" borderId="41" xfId="1" applyFont="1" applyFill="1" applyBorder="1" applyAlignment="1" applyProtection="1">
      <alignment horizontal="centerContinuous"/>
    </xf>
    <xf numFmtId="0" fontId="8" fillId="0" borderId="42" xfId="1" applyFont="1" applyFill="1" applyBorder="1" applyAlignment="1" applyProtection="1">
      <alignment horizontal="centerContinuous"/>
    </xf>
    <xf numFmtId="0" fontId="8" fillId="0" borderId="45" xfId="1" applyFont="1" applyFill="1" applyBorder="1" applyAlignment="1" applyProtection="1">
      <alignment horizontal="centerContinuous"/>
    </xf>
    <xf numFmtId="0" fontId="8" fillId="0" borderId="39" xfId="1" applyFont="1" applyFill="1" applyBorder="1" applyAlignment="1" applyProtection="1">
      <alignment horizontal="left"/>
    </xf>
    <xf numFmtId="0" fontId="8" fillId="0" borderId="39" xfId="1" applyFont="1" applyFill="1" applyBorder="1" applyAlignment="1" applyProtection="1">
      <alignment horizontal="centerContinuous"/>
    </xf>
    <xf numFmtId="0" fontId="21" fillId="0" borderId="4" xfId="1" applyFont="1" applyFill="1" applyBorder="1" applyProtection="1"/>
    <xf numFmtId="0" fontId="50" fillId="0" borderId="4" xfId="1" applyFont="1" applyFill="1" applyBorder="1" applyProtection="1"/>
    <xf numFmtId="0" fontId="8" fillId="0" borderId="44" xfId="1" applyFont="1" applyFill="1" applyBorder="1" applyAlignment="1" applyProtection="1">
      <alignment horizontal="centerContinuous"/>
    </xf>
    <xf numFmtId="0" fontId="8" fillId="0" borderId="29" xfId="1" applyFont="1" applyBorder="1" applyAlignment="1" applyProtection="1">
      <alignment horizontal="left"/>
    </xf>
    <xf numFmtId="0" fontId="8" fillId="0" borderId="19" xfId="1" applyFont="1" applyFill="1" applyBorder="1" applyAlignment="1" applyProtection="1">
      <alignment horizontal="center"/>
    </xf>
    <xf numFmtId="0" fontId="8" fillId="0" borderId="19" xfId="1" quotePrefix="1" applyFont="1" applyBorder="1" applyAlignment="1" applyProtection="1">
      <alignment horizontal="center"/>
    </xf>
    <xf numFmtId="0" fontId="8" fillId="0" borderId="21" xfId="1" applyFont="1" applyFill="1" applyBorder="1" applyAlignment="1" applyProtection="1">
      <alignment horizontal="center"/>
    </xf>
    <xf numFmtId="0" fontId="8" fillId="0" borderId="17" xfId="1" quotePrefix="1" applyFont="1" applyBorder="1" applyAlignment="1" applyProtection="1">
      <alignment horizontal="center"/>
    </xf>
    <xf numFmtId="0" fontId="8" fillId="0" borderId="11" xfId="1" applyFont="1" applyBorder="1" applyAlignment="1" applyProtection="1">
      <alignment horizontal="left"/>
    </xf>
    <xf numFmtId="0" fontId="8" fillId="0" borderId="9" xfId="1" quotePrefix="1" applyFont="1" applyBorder="1" applyAlignment="1" applyProtection="1">
      <alignment horizontal="center"/>
    </xf>
    <xf numFmtId="0" fontId="8" fillId="0" borderId="21" xfId="1" quotePrefix="1" applyFont="1" applyBorder="1" applyAlignment="1" applyProtection="1">
      <alignment horizontal="center"/>
    </xf>
    <xf numFmtId="0" fontId="69" fillId="0" borderId="19" xfId="1" applyFont="1" applyFill="1" applyBorder="1" applyProtection="1"/>
    <xf numFmtId="37" fontId="8" fillId="0" borderId="15" xfId="1" applyNumberFormat="1" applyFont="1" applyFill="1" applyBorder="1" applyProtection="1"/>
    <xf numFmtId="37" fontId="8" fillId="0" borderId="5" xfId="1" applyNumberFormat="1" applyFont="1" applyFill="1" applyBorder="1" applyAlignment="1" applyProtection="1">
      <alignment horizontal="left"/>
    </xf>
    <xf numFmtId="180" fontId="8" fillId="0" borderId="4" xfId="14" applyNumberFormat="1" applyFont="1" applyBorder="1" applyProtection="1"/>
    <xf numFmtId="0" fontId="69" fillId="0" borderId="19" xfId="1" applyFont="1" applyFill="1" applyBorder="1" applyAlignment="1" applyProtection="1">
      <alignment wrapText="1"/>
    </xf>
    <xf numFmtId="37" fontId="8" fillId="0" borderId="4" xfId="1" applyNumberFormat="1" applyFont="1" applyBorder="1" applyProtection="1"/>
    <xf numFmtId="37" fontId="8" fillId="0" borderId="44" xfId="1" applyNumberFormat="1" applyFont="1" applyFill="1" applyBorder="1" applyProtection="1"/>
    <xf numFmtId="37" fontId="8" fillId="0" borderId="46" xfId="1" applyNumberFormat="1" applyFont="1" applyFill="1" applyBorder="1" applyProtection="1"/>
    <xf numFmtId="37" fontId="8" fillId="0" borderId="39" xfId="1" applyNumberFormat="1" applyFont="1" applyFill="1" applyBorder="1" applyAlignment="1" applyProtection="1">
      <alignment horizontal="left"/>
    </xf>
    <xf numFmtId="37" fontId="8" fillId="0" borderId="41" xfId="1" applyNumberFormat="1" applyFont="1" applyBorder="1" applyProtection="1"/>
    <xf numFmtId="37" fontId="8" fillId="0" borderId="44" xfId="1" applyNumberFormat="1" applyFont="1" applyBorder="1" applyProtection="1"/>
    <xf numFmtId="0" fontId="37" fillId="0" borderId="19" xfId="1" applyFont="1" applyFill="1" applyBorder="1" applyProtection="1"/>
    <xf numFmtId="39" fontId="8" fillId="0" borderId="19" xfId="1" applyNumberFormat="1" applyFont="1" applyFill="1" applyBorder="1" applyProtection="1"/>
    <xf numFmtId="0" fontId="8" fillId="0" borderId="19" xfId="1" applyFont="1" applyFill="1" applyBorder="1" applyAlignment="1" applyProtection="1">
      <alignment horizontal="left" indent="1"/>
    </xf>
    <xf numFmtId="5" fontId="11" fillId="0" borderId="15" xfId="1" applyNumberFormat="1" applyFont="1" applyFill="1" applyBorder="1" applyProtection="1"/>
    <xf numFmtId="5" fontId="11" fillId="0" borderId="5" xfId="1" applyNumberFormat="1" applyFont="1" applyFill="1" applyBorder="1" applyAlignment="1" applyProtection="1">
      <alignment horizontal="left"/>
    </xf>
    <xf numFmtId="0" fontId="8" fillId="0" borderId="48" xfId="1" applyFont="1" applyFill="1" applyBorder="1" applyProtection="1"/>
    <xf numFmtId="5" fontId="8" fillId="0" borderId="48" xfId="1" applyNumberFormat="1" applyFont="1" applyFill="1" applyBorder="1" applyProtection="1"/>
    <xf numFmtId="5" fontId="8" fillId="0" borderId="50" xfId="1" applyNumberFormat="1" applyFont="1" applyFill="1" applyBorder="1" applyProtection="1"/>
    <xf numFmtId="5" fontId="8" fillId="0" borderId="69" xfId="1" applyNumberFormat="1" applyFont="1" applyFill="1" applyBorder="1" applyAlignment="1" applyProtection="1">
      <alignment horizontal="left"/>
    </xf>
    <xf numFmtId="5" fontId="8" fillId="0" borderId="54" xfId="1" applyNumberFormat="1" applyFont="1" applyFill="1" applyBorder="1" applyProtection="1"/>
    <xf numFmtId="0" fontId="8" fillId="0" borderId="52" xfId="1" applyFont="1" applyBorder="1" applyAlignment="1" applyProtection="1">
      <alignment horizontal="center"/>
    </xf>
    <xf numFmtId="0" fontId="8" fillId="0" borderId="0" xfId="1" applyFont="1" applyFill="1" applyAlignment="1" applyProtection="1">
      <alignment horizontal="left"/>
    </xf>
    <xf numFmtId="0" fontId="7" fillId="0" borderId="0" xfId="1" applyFont="1" applyFill="1" applyAlignment="1" applyProtection="1">
      <alignment horizontal="left"/>
    </xf>
    <xf numFmtId="0" fontId="7" fillId="0" borderId="0" xfId="1" applyFont="1" applyAlignment="1" applyProtection="1">
      <alignment horizontal="centerContinuous"/>
    </xf>
    <xf numFmtId="0" fontId="8" fillId="0" borderId="0" xfId="1" quotePrefix="1" applyFont="1" applyFill="1" applyAlignment="1">
      <alignment horizontal="left"/>
    </xf>
    <xf numFmtId="0" fontId="8" fillId="0" borderId="66" xfId="1" applyFont="1" applyBorder="1" applyAlignment="1" applyProtection="1">
      <alignment horizontal="left"/>
    </xf>
    <xf numFmtId="0" fontId="8" fillId="0" borderId="55" xfId="1" applyFont="1" applyBorder="1" applyAlignment="1" applyProtection="1">
      <alignment horizontal="left"/>
    </xf>
    <xf numFmtId="0" fontId="8" fillId="0" borderId="256" xfId="1" applyFont="1" applyBorder="1" applyAlignment="1" applyProtection="1">
      <alignment horizontal="left"/>
    </xf>
    <xf numFmtId="0" fontId="21" fillId="0" borderId="4" xfId="1" applyFont="1" applyBorder="1" applyProtection="1"/>
    <xf numFmtId="0" fontId="70" fillId="0" borderId="4" xfId="1" applyFont="1" applyBorder="1" applyProtection="1"/>
    <xf numFmtId="0" fontId="8" fillId="0" borderId="28" xfId="1" applyFont="1" applyBorder="1" applyAlignment="1" applyProtection="1">
      <alignment horizontal="centerContinuous"/>
    </xf>
    <xf numFmtId="0" fontId="8" fillId="0" borderId="27" xfId="1" applyFont="1" applyBorder="1" applyAlignment="1" applyProtection="1">
      <alignment horizontal="centerContinuous"/>
    </xf>
    <xf numFmtId="0" fontId="8" fillId="0" borderId="62" xfId="1" applyFont="1" applyBorder="1" applyAlignment="1" applyProtection="1">
      <alignment horizontal="left"/>
    </xf>
    <xf numFmtId="0" fontId="8" fillId="0" borderId="33" xfId="1" applyFont="1" applyBorder="1" applyAlignment="1" applyProtection="1">
      <alignment horizontal="centerContinuous"/>
    </xf>
    <xf numFmtId="0" fontId="8" fillId="0" borderId="31" xfId="1" applyFont="1" applyBorder="1" applyAlignment="1" applyProtection="1">
      <alignment horizontal="centerContinuous"/>
    </xf>
    <xf numFmtId="0" fontId="8" fillId="0" borderId="34" xfId="1" applyFont="1" applyBorder="1" applyAlignment="1" applyProtection="1">
      <alignment horizontal="centerContinuous"/>
    </xf>
    <xf numFmtId="0" fontId="8" fillId="0" borderId="18" xfId="1" applyFont="1" applyBorder="1" applyProtection="1"/>
    <xf numFmtId="0" fontId="8" fillId="0" borderId="18" xfId="1" applyFont="1" applyBorder="1" applyAlignment="1" applyProtection="1">
      <alignment horizontal="center"/>
    </xf>
    <xf numFmtId="0" fontId="8" fillId="0" borderId="70" xfId="1" applyFont="1" applyBorder="1" applyAlignment="1" applyProtection="1">
      <alignment horizontal="left"/>
    </xf>
    <xf numFmtId="0" fontId="8" fillId="0" borderId="20" xfId="1" applyFont="1" applyBorder="1" applyAlignment="1" applyProtection="1">
      <alignment horizontal="center"/>
    </xf>
    <xf numFmtId="181" fontId="8" fillId="0" borderId="19" xfId="15" applyNumberFormat="1" applyFont="1" applyFill="1" applyBorder="1" applyProtection="1"/>
    <xf numFmtId="5" fontId="8" fillId="0" borderId="16" xfId="1" applyNumberFormat="1" applyFont="1" applyFill="1" applyBorder="1" applyProtection="1"/>
    <xf numFmtId="5" fontId="8" fillId="0" borderId="55" xfId="1" applyNumberFormat="1" applyFont="1" applyFill="1" applyBorder="1" applyAlignment="1" applyProtection="1">
      <alignment horizontal="left"/>
    </xf>
    <xf numFmtId="5" fontId="8" fillId="0" borderId="18" xfId="1" applyNumberFormat="1" applyFont="1" applyBorder="1" applyProtection="1"/>
    <xf numFmtId="180" fontId="8" fillId="0" borderId="19" xfId="14" applyNumberFormat="1" applyFont="1" applyFill="1" applyBorder="1" applyProtection="1"/>
    <xf numFmtId="37" fontId="8" fillId="0" borderId="16" xfId="1" applyNumberFormat="1" applyFont="1" applyFill="1" applyBorder="1" applyProtection="1"/>
    <xf numFmtId="37" fontId="8" fillId="0" borderId="55" xfId="1" applyNumberFormat="1" applyFont="1" applyFill="1" applyBorder="1" applyAlignment="1" applyProtection="1">
      <alignment horizontal="left"/>
    </xf>
    <xf numFmtId="37" fontId="8" fillId="0" borderId="18" xfId="1" applyNumberFormat="1" applyFont="1" applyBorder="1" applyProtection="1"/>
    <xf numFmtId="37" fontId="8" fillId="0" borderId="18" xfId="1" applyNumberFormat="1" applyFont="1" applyFill="1" applyBorder="1" applyProtection="1"/>
    <xf numFmtId="37" fontId="8" fillId="0" borderId="55" xfId="1" applyNumberFormat="1" applyFont="1" applyBorder="1" applyAlignment="1" applyProtection="1">
      <alignment horizontal="left"/>
    </xf>
    <xf numFmtId="0" fontId="37" fillId="0" borderId="19" xfId="1" applyFont="1" applyBorder="1" applyProtection="1"/>
    <xf numFmtId="37" fontId="8" fillId="0" borderId="256" xfId="1" applyNumberFormat="1" applyFont="1" applyBorder="1" applyAlignment="1" applyProtection="1">
      <alignment horizontal="left"/>
    </xf>
    <xf numFmtId="37" fontId="8" fillId="0" borderId="43" xfId="1" applyNumberFormat="1" applyFont="1" applyFill="1" applyBorder="1" applyProtection="1"/>
    <xf numFmtId="0" fontId="8" fillId="0" borderId="19" xfId="1" applyFont="1" applyBorder="1" applyAlignment="1" applyProtection="1">
      <alignment horizontal="left" indent="1"/>
    </xf>
    <xf numFmtId="5" fontId="11" fillId="0" borderId="16" xfId="1" applyNumberFormat="1" applyFont="1" applyBorder="1" applyProtection="1"/>
    <xf numFmtId="5" fontId="11" fillId="0" borderId="55" xfId="1" applyNumberFormat="1" applyFont="1" applyBorder="1" applyAlignment="1" applyProtection="1">
      <alignment horizontal="left"/>
    </xf>
    <xf numFmtId="5" fontId="8" fillId="0" borderId="52" xfId="1" applyNumberFormat="1" applyFont="1" applyFill="1" applyBorder="1" applyProtection="1"/>
    <xf numFmtId="5" fontId="8" fillId="0" borderId="257" xfId="1" applyNumberFormat="1" applyFont="1" applyBorder="1" applyAlignment="1" applyProtection="1">
      <alignment horizontal="left"/>
    </xf>
    <xf numFmtId="5" fontId="8" fillId="0" borderId="47" xfId="1" applyNumberFormat="1" applyFont="1" applyFill="1" applyBorder="1" applyProtection="1"/>
    <xf numFmtId="0" fontId="7" fillId="0" borderId="0" xfId="1" applyFont="1" applyAlignment="1" applyProtection="1">
      <alignment horizontal="left"/>
    </xf>
    <xf numFmtId="180" fontId="8" fillId="0" borderId="4" xfId="14" applyNumberFormat="1" applyFont="1" applyFill="1" applyBorder="1" applyProtection="1"/>
    <xf numFmtId="0" fontId="8" fillId="0" borderId="16" xfId="1" applyFont="1" applyFill="1" applyBorder="1" applyAlignment="1" applyProtection="1">
      <alignment horizontal="center"/>
    </xf>
    <xf numFmtId="49" fontId="8" fillId="0" borderId="21" xfId="1" applyNumberFormat="1" applyFont="1" applyFill="1" applyBorder="1" applyProtection="1"/>
    <xf numFmtId="49" fontId="8" fillId="0" borderId="21" xfId="1" applyNumberFormat="1" applyFont="1" applyBorder="1" applyProtection="1"/>
    <xf numFmtId="0" fontId="8" fillId="0" borderId="103" xfId="1" applyFont="1" applyBorder="1" applyAlignment="1" applyProtection="1">
      <alignment wrapText="1"/>
    </xf>
    <xf numFmtId="5" fontId="8" fillId="0" borderId="258" xfId="1" applyNumberFormat="1" applyFont="1" applyBorder="1" applyProtection="1"/>
    <xf numFmtId="0" fontId="8" fillId="0" borderId="2" xfId="1" applyFont="1" applyFill="1" applyBorder="1"/>
    <xf numFmtId="37" fontId="8" fillId="0" borderId="2" xfId="1" applyNumberFormat="1" applyFont="1" applyBorder="1" applyProtection="1"/>
    <xf numFmtId="0" fontId="8" fillId="0" borderId="6" xfId="1" applyFont="1" applyBorder="1" applyAlignment="1">
      <alignment horizontal="center"/>
    </xf>
    <xf numFmtId="0" fontId="8" fillId="0" borderId="38" xfId="1" applyFont="1" applyBorder="1" applyAlignment="1">
      <alignment horizontal="left"/>
    </xf>
    <xf numFmtId="5" fontId="8" fillId="0" borderId="7" xfId="1" applyNumberFormat="1" applyFont="1" applyBorder="1" applyProtection="1"/>
    <xf numFmtId="5" fontId="8" fillId="0" borderId="1" xfId="1" applyNumberFormat="1" applyFont="1" applyBorder="1" applyProtection="1"/>
    <xf numFmtId="0" fontId="8" fillId="0" borderId="10" xfId="0" applyFont="1" applyBorder="1" applyAlignment="1">
      <alignment horizontal="left" indent="2"/>
    </xf>
    <xf numFmtId="0" fontId="8" fillId="0" borderId="10" xfId="0" applyFont="1" applyBorder="1" applyAlignment="1">
      <alignment horizontal="left" indent="3"/>
    </xf>
    <xf numFmtId="37" fontId="8" fillId="0" borderId="178" xfId="0" applyNumberFormat="1" applyFont="1" applyBorder="1" applyProtection="1"/>
    <xf numFmtId="5" fontId="8" fillId="0" borderId="42" xfId="0" applyNumberFormat="1" applyFont="1" applyBorder="1" applyProtection="1"/>
    <xf numFmtId="5" fontId="8" fillId="0" borderId="207" xfId="0" applyNumberFormat="1" applyFont="1" applyBorder="1" applyProtection="1"/>
    <xf numFmtId="0" fontId="8" fillId="0" borderId="21" xfId="0" applyFont="1" applyFill="1" applyBorder="1"/>
    <xf numFmtId="37" fontId="8" fillId="0" borderId="21" xfId="0" applyNumberFormat="1" applyFont="1" applyFill="1" applyBorder="1" applyProtection="1"/>
    <xf numFmtId="0" fontId="8" fillId="0" borderId="21" xfId="0" applyFont="1" applyFill="1" applyBorder="1" applyAlignment="1">
      <alignment wrapText="1"/>
    </xf>
    <xf numFmtId="0" fontId="8" fillId="0" borderId="21" xfId="0" applyFont="1" applyBorder="1" applyAlignment="1">
      <alignment wrapText="1"/>
    </xf>
    <xf numFmtId="0" fontId="8" fillId="0" borderId="15" xfId="1" applyFont="1" applyBorder="1" applyAlignment="1">
      <alignment horizontal="left"/>
    </xf>
    <xf numFmtId="37" fontId="8" fillId="3" borderId="15" xfId="1" applyNumberFormat="1" applyFont="1" applyFill="1" applyBorder="1" applyProtection="1"/>
    <xf numFmtId="0" fontId="8" fillId="3" borderId="15" xfId="1" applyFont="1" applyFill="1" applyBorder="1" applyProtection="1"/>
    <xf numFmtId="49" fontId="8" fillId="0" borderId="32" xfId="0" applyNumberFormat="1" applyFont="1" applyBorder="1"/>
    <xf numFmtId="0" fontId="8" fillId="27" borderId="8" xfId="0" applyFont="1" applyFill="1" applyBorder="1" applyProtection="1"/>
    <xf numFmtId="0" fontId="8" fillId="27" borderId="2" xfId="0" applyFont="1" applyFill="1" applyBorder="1" applyProtection="1"/>
    <xf numFmtId="0" fontId="32" fillId="27" borderId="2" xfId="0" applyFont="1" applyFill="1" applyBorder="1" applyAlignment="1" applyProtection="1">
      <alignment horizontal="left"/>
    </xf>
    <xf numFmtId="0" fontId="33" fillId="27" borderId="2" xfId="0" applyFont="1" applyFill="1" applyBorder="1" applyProtection="1"/>
    <xf numFmtId="0" fontId="8" fillId="27" borderId="3" xfId="0" applyFont="1" applyFill="1" applyBorder="1" applyProtection="1"/>
    <xf numFmtId="0" fontId="8" fillId="27" borderId="4" xfId="0" applyFont="1" applyFill="1" applyBorder="1" applyProtection="1"/>
    <xf numFmtId="0" fontId="8" fillId="27" borderId="0" xfId="0" applyFont="1" applyFill="1" applyProtection="1"/>
    <xf numFmtId="0" fontId="8" fillId="27" borderId="5" xfId="0" applyFont="1" applyFill="1" applyBorder="1" applyProtection="1"/>
    <xf numFmtId="0" fontId="34" fillId="27" borderId="4" xfId="0" applyFont="1" applyFill="1" applyBorder="1" applyAlignment="1" applyProtection="1">
      <alignment horizontal="centerContinuous" vertical="center"/>
    </xf>
    <xf numFmtId="0" fontId="8" fillId="27" borderId="0" xfId="0" applyFont="1" applyFill="1" applyAlignment="1" applyProtection="1">
      <alignment horizontal="centerContinuous"/>
    </xf>
    <xf numFmtId="0" fontId="8" fillId="27" borderId="5" xfId="0" applyFont="1" applyFill="1" applyBorder="1" applyAlignment="1" applyProtection="1">
      <alignment horizontal="centerContinuous"/>
    </xf>
    <xf numFmtId="0" fontId="35" fillId="27" borderId="4" xfId="0" applyFont="1" applyFill="1" applyBorder="1" applyAlignment="1" applyProtection="1">
      <alignment horizontal="centerContinuous" vertical="center"/>
    </xf>
    <xf numFmtId="0" fontId="36" fillId="27" borderId="4" xfId="0" applyFont="1" applyFill="1" applyBorder="1" applyAlignment="1" applyProtection="1">
      <alignment horizontal="centerContinuous" vertical="center"/>
    </xf>
    <xf numFmtId="0" fontId="34" fillId="27" borderId="0" xfId="0" applyFont="1" applyFill="1" applyAlignment="1" applyProtection="1">
      <alignment horizontal="centerContinuous"/>
    </xf>
    <xf numFmtId="0" fontId="34" fillId="27" borderId="5" xfId="0" applyFont="1" applyFill="1" applyBorder="1" applyAlignment="1" applyProtection="1">
      <alignment horizontal="centerContinuous"/>
    </xf>
    <xf numFmtId="0" fontId="7" fillId="27" borderId="4" xfId="0" applyFont="1" applyFill="1" applyBorder="1" applyAlignment="1" applyProtection="1">
      <alignment horizontal="centerContinuous"/>
    </xf>
    <xf numFmtId="0" fontId="12" fillId="27" borderId="0" xfId="0" applyFont="1" applyFill="1" applyAlignment="1" applyProtection="1">
      <alignment horizontal="centerContinuous"/>
    </xf>
    <xf numFmtId="0" fontId="14" fillId="27" borderId="4" xfId="0" applyFont="1" applyFill="1" applyBorder="1" applyProtection="1"/>
    <xf numFmtId="0" fontId="25" fillId="27" borderId="2" xfId="0" applyFont="1" applyFill="1" applyBorder="1" applyAlignment="1" applyProtection="1">
      <alignment horizontal="centerContinuous"/>
    </xf>
    <xf numFmtId="0" fontId="17" fillId="27" borderId="2" xfId="0" applyFont="1" applyFill="1" applyBorder="1" applyAlignment="1" applyProtection="1">
      <alignment horizontal="centerContinuous"/>
    </xf>
    <xf numFmtId="0" fontId="25" fillId="27" borderId="4" xfId="0" applyFont="1" applyFill="1" applyBorder="1" applyAlignment="1" applyProtection="1">
      <alignment horizontal="centerContinuous"/>
    </xf>
    <xf numFmtId="0" fontId="37" fillId="27" borderId="0" xfId="0" applyFont="1" applyFill="1" applyAlignment="1" applyProtection="1">
      <alignment horizontal="centerContinuous"/>
    </xf>
    <xf numFmtId="0" fontId="37" fillId="27" borderId="5" xfId="0" applyFont="1" applyFill="1" applyBorder="1" applyAlignment="1" applyProtection="1">
      <alignment horizontal="centerContinuous"/>
    </xf>
    <xf numFmtId="0" fontId="13" fillId="27" borderId="1" xfId="0" applyFont="1" applyFill="1" applyBorder="1" applyAlignment="1" applyProtection="1">
      <alignment horizontal="centerContinuous"/>
    </xf>
    <xf numFmtId="0" fontId="8" fillId="27" borderId="1" xfId="0" applyFont="1" applyFill="1" applyBorder="1" applyAlignment="1" applyProtection="1">
      <alignment horizontal="centerContinuous"/>
    </xf>
    <xf numFmtId="0" fontId="16" fillId="27" borderId="4" xfId="0" applyFont="1" applyFill="1" applyBorder="1" applyProtection="1"/>
    <xf numFmtId="0" fontId="38" fillId="27" borderId="0" xfId="0" applyFont="1" applyFill="1" applyAlignment="1" applyProtection="1">
      <alignment horizontal="centerContinuous"/>
    </xf>
    <xf numFmtId="0" fontId="8" fillId="27" borderId="0" xfId="0" applyFont="1" applyFill="1" applyAlignment="1" applyProtection="1">
      <alignment horizontal="right"/>
    </xf>
    <xf numFmtId="0" fontId="7" fillId="27" borderId="0" xfId="0" applyFont="1" applyFill="1" applyAlignment="1" applyProtection="1">
      <alignment horizontal="centerContinuous"/>
    </xf>
    <xf numFmtId="0" fontId="39" fillId="27" borderId="4" xfId="0" applyFont="1" applyFill="1" applyBorder="1" applyProtection="1"/>
    <xf numFmtId="0" fontId="39" fillId="27" borderId="0" xfId="0" applyFont="1" applyFill="1" applyAlignment="1" applyProtection="1">
      <alignment horizontal="centerContinuous"/>
    </xf>
    <xf numFmtId="0" fontId="40" fillId="27" borderId="0" xfId="0" applyFont="1" applyFill="1" applyAlignment="1" applyProtection="1">
      <alignment horizontal="centerContinuous"/>
    </xf>
    <xf numFmtId="0" fontId="11" fillId="27" borderId="0" xfId="0" applyFont="1" applyFill="1" applyAlignment="1" applyProtection="1">
      <alignment horizontal="centerContinuous"/>
    </xf>
    <xf numFmtId="0" fontId="25" fillId="27" borderId="65" xfId="0" applyFont="1" applyFill="1" applyBorder="1" applyAlignment="1" applyProtection="1">
      <alignment horizontal="centerContinuous"/>
    </xf>
    <xf numFmtId="0" fontId="8" fillId="28" borderId="65" xfId="0" applyFont="1" applyFill="1" applyBorder="1" applyAlignment="1" applyProtection="1">
      <alignment horizontal="left"/>
    </xf>
    <xf numFmtId="0" fontId="8" fillId="27" borderId="65" xfId="0" applyFont="1" applyFill="1" applyBorder="1" applyAlignment="1" applyProtection="1">
      <alignment horizontal="centerContinuous"/>
    </xf>
    <xf numFmtId="0" fontId="8" fillId="27" borderId="65" xfId="0" applyFont="1" applyFill="1" applyBorder="1" applyProtection="1"/>
    <xf numFmtId="0" fontId="8" fillId="27" borderId="6" xfId="0" applyFont="1" applyFill="1" applyBorder="1" applyProtection="1"/>
    <xf numFmtId="0" fontId="8" fillId="27" borderId="1" xfId="0" applyFont="1" applyFill="1" applyBorder="1" applyProtection="1"/>
    <xf numFmtId="0" fontId="8" fillId="27" borderId="7" xfId="0" applyFont="1" applyFill="1" applyBorder="1" applyProtection="1"/>
    <xf numFmtId="0" fontId="8" fillId="0" borderId="0" xfId="0" applyFont="1" applyAlignment="1">
      <alignment horizontal="left" wrapText="1"/>
    </xf>
    <xf numFmtId="0" fontId="10" fillId="0" borderId="0" xfId="0" applyFont="1" applyAlignment="1">
      <alignment horizontal="center" wrapText="1"/>
    </xf>
    <xf numFmtId="0" fontId="10" fillId="0" borderId="0" xfId="0" applyFont="1" applyAlignment="1">
      <alignment wrapText="1"/>
    </xf>
    <xf numFmtId="0" fontId="7" fillId="0" borderId="0" xfId="0" applyFont="1" applyAlignment="1">
      <alignment horizontal="center"/>
    </xf>
    <xf numFmtId="0" fontId="9" fillId="0" borderId="0" xfId="0" applyFont="1" applyAlignment="1">
      <alignment horizontal="center" wrapText="1"/>
    </xf>
    <xf numFmtId="0" fontId="13" fillId="18" borderId="4" xfId="0" applyFont="1" applyFill="1" applyBorder="1" applyAlignment="1" applyProtection="1">
      <alignment horizontal="left" wrapText="1"/>
    </xf>
    <xf numFmtId="0" fontId="13" fillId="18" borderId="0" xfId="0" applyFont="1" applyFill="1" applyAlignment="1" applyProtection="1">
      <alignment horizontal="left" wrapText="1"/>
    </xf>
    <xf numFmtId="0" fontId="13" fillId="18" borderId="5" xfId="0" applyFont="1" applyFill="1" applyBorder="1" applyAlignment="1" applyProtection="1">
      <alignment horizontal="left" wrapText="1"/>
    </xf>
    <xf numFmtId="0" fontId="7" fillId="18" borderId="4" xfId="0" applyFont="1" applyFill="1" applyBorder="1" applyAlignment="1" applyProtection="1">
      <alignment horizontal="center"/>
    </xf>
    <xf numFmtId="0" fontId="7" fillId="18" borderId="0" xfId="0" applyFont="1" applyFill="1" applyBorder="1" applyAlignment="1" applyProtection="1">
      <alignment horizontal="center"/>
    </xf>
    <xf numFmtId="0" fontId="7" fillId="18" borderId="5" xfId="0" applyFont="1" applyFill="1" applyBorder="1" applyAlignment="1" applyProtection="1">
      <alignment horizontal="center"/>
    </xf>
    <xf numFmtId="0" fontId="14" fillId="0" borderId="0" xfId="0" applyFont="1" applyAlignment="1" applyProtection="1">
      <alignment horizontal="left"/>
    </xf>
    <xf numFmtId="0" fontId="14" fillId="0" borderId="5" xfId="0" applyFont="1" applyBorder="1" applyAlignment="1" applyProtection="1">
      <alignment horizontal="left"/>
    </xf>
    <xf numFmtId="0" fontId="14" fillId="0" borderId="1" xfId="0" applyFont="1" applyBorder="1" applyAlignment="1" applyProtection="1">
      <alignment horizontal="left"/>
    </xf>
    <xf numFmtId="0" fontId="14" fillId="0" borderId="0" xfId="0" applyFont="1" applyAlignment="1" applyProtection="1"/>
    <xf numFmtId="0" fontId="14" fillId="0" borderId="5" xfId="0" applyFont="1" applyBorder="1" applyAlignment="1" applyProtection="1"/>
    <xf numFmtId="0" fontId="8" fillId="0" borderId="31" xfId="0" applyFont="1" applyBorder="1" applyAlignment="1">
      <alignment horizontal="left" vertical="top" wrapText="1"/>
    </xf>
    <xf numFmtId="0" fontId="0" fillId="0" borderId="29" xfId="0" applyBorder="1" applyAlignment="1"/>
    <xf numFmtId="0" fontId="8" fillId="0" borderId="0" xfId="0" applyFont="1" applyAlignment="1">
      <alignment horizontal="left" vertical="top" wrapText="1"/>
    </xf>
    <xf numFmtId="0" fontId="0" fillId="0" borderId="5" xfId="0" applyBorder="1" applyAlignment="1"/>
    <xf numFmtId="0" fontId="0" fillId="0" borderId="31" xfId="0" applyBorder="1" applyAlignment="1">
      <alignment wrapText="1"/>
    </xf>
    <xf numFmtId="0" fontId="0" fillId="0" borderId="29" xfId="0" applyBorder="1" applyAlignment="1">
      <alignment wrapText="1"/>
    </xf>
    <xf numFmtId="0" fontId="0" fillId="0" borderId="0" xfId="0" applyAlignment="1">
      <alignment wrapText="1"/>
    </xf>
    <xf numFmtId="0" fontId="0" fillId="0" borderId="5" xfId="0" applyBorder="1" applyAlignment="1">
      <alignment wrapText="1"/>
    </xf>
    <xf numFmtId="0" fontId="0" fillId="0" borderId="31" xfId="0" applyBorder="1" applyAlignment="1"/>
    <xf numFmtId="0" fontId="0" fillId="0" borderId="0" xfId="0" applyAlignment="1"/>
    <xf numFmtId="0" fontId="4" fillId="0" borderId="0" xfId="0" applyFont="1" applyAlignment="1">
      <alignment horizontal="left" vertical="top" wrapText="1"/>
    </xf>
    <xf numFmtId="0" fontId="4" fillId="18" borderId="0" xfId="0" applyFont="1" applyFill="1" applyAlignment="1" applyProtection="1">
      <alignment horizontal="left" vertical="top" wrapText="1"/>
    </xf>
    <xf numFmtId="0" fontId="0" fillId="18" borderId="0" xfId="0" applyFill="1" applyAlignment="1">
      <alignment horizontal="left" vertical="top" wrapText="1"/>
    </xf>
    <xf numFmtId="0" fontId="4" fillId="18" borderId="0" xfId="0" applyFont="1" applyFill="1" applyAlignment="1" applyProtection="1">
      <alignment vertical="top" wrapText="1"/>
    </xf>
    <xf numFmtId="0" fontId="0" fillId="18" borderId="0" xfId="0" applyFill="1" applyAlignment="1">
      <alignment vertical="top" wrapText="1"/>
    </xf>
    <xf numFmtId="0" fontId="4" fillId="18" borderId="31" xfId="0" applyFont="1" applyFill="1" applyBorder="1" applyAlignment="1" applyProtection="1">
      <alignment horizontal="left" wrapText="1"/>
    </xf>
    <xf numFmtId="0" fontId="0" fillId="18" borderId="0" xfId="0" applyFill="1"/>
    <xf numFmtId="0" fontId="4" fillId="18" borderId="31" xfId="0" applyFont="1" applyFill="1" applyBorder="1" applyAlignment="1" applyProtection="1">
      <alignment horizontal="left" vertical="top" wrapText="1"/>
    </xf>
    <xf numFmtId="0" fontId="0" fillId="18" borderId="31" xfId="0" applyFill="1" applyBorder="1" applyAlignment="1">
      <alignment wrapText="1"/>
    </xf>
    <xf numFmtId="0" fontId="0" fillId="18" borderId="0" xfId="0" applyFill="1" applyAlignment="1">
      <alignment wrapText="1"/>
    </xf>
    <xf numFmtId="0" fontId="0" fillId="18" borderId="10" xfId="0" applyFill="1" applyBorder="1" applyAlignment="1">
      <alignment wrapText="1"/>
    </xf>
    <xf numFmtId="0" fontId="4" fillId="18" borderId="0" xfId="0" applyFont="1" applyFill="1" applyAlignment="1" applyProtection="1">
      <alignment horizontal="left" wrapText="1"/>
    </xf>
    <xf numFmtId="0" fontId="0" fillId="18" borderId="0" xfId="0" applyFill="1" applyAlignment="1">
      <alignment horizontal="left" wrapText="1"/>
    </xf>
    <xf numFmtId="0" fontId="0" fillId="18" borderId="10" xfId="0" applyFill="1" applyBorder="1" applyAlignment="1">
      <alignment horizontal="left" wrapText="1"/>
    </xf>
    <xf numFmtId="0" fontId="0" fillId="0" borderId="10" xfId="0" applyBorder="1" applyAlignment="1"/>
    <xf numFmtId="0" fontId="0" fillId="0" borderId="11" xfId="0" applyBorder="1" applyAlignment="1"/>
    <xf numFmtId="0" fontId="0" fillId="0" borderId="0" xfId="0" applyAlignment="1">
      <alignment horizontal="left" wrapText="1"/>
    </xf>
    <xf numFmtId="0" fontId="0" fillId="0" borderId="5" xfId="0" applyBorder="1" applyAlignment="1">
      <alignment horizontal="left" wrapText="1"/>
    </xf>
    <xf numFmtId="0" fontId="14" fillId="0" borderId="0" xfId="6" applyFont="1" applyAlignment="1" applyProtection="1">
      <alignment horizontal="center"/>
    </xf>
    <xf numFmtId="0" fontId="16" fillId="0" borderId="0" xfId="0" applyFont="1" applyAlignment="1" applyProtection="1">
      <alignment horizontal="left" vertical="justify" wrapText="1"/>
    </xf>
    <xf numFmtId="0" fontId="0" fillId="0" borderId="0" xfId="0" applyAlignment="1">
      <alignment horizontal="left" vertical="justify" wrapText="1"/>
    </xf>
    <xf numFmtId="0" fontId="16" fillId="0" borderId="0" xfId="0" applyFont="1" applyAlignment="1" applyProtection="1">
      <alignment horizontal="left" vertical="top" wrapText="1"/>
    </xf>
    <xf numFmtId="0" fontId="16" fillId="0" borderId="5" xfId="0" applyFont="1" applyBorder="1" applyAlignment="1" applyProtection="1">
      <alignment horizontal="left" vertical="top" wrapText="1"/>
    </xf>
    <xf numFmtId="0" fontId="0" fillId="0" borderId="0" xfId="0" applyAlignment="1">
      <alignment horizontal="left" vertical="top" wrapText="1"/>
    </xf>
    <xf numFmtId="0" fontId="0" fillId="0" borderId="5" xfId="0" applyBorder="1" applyAlignment="1">
      <alignment horizontal="left" vertical="top" wrapText="1"/>
    </xf>
    <xf numFmtId="0" fontId="0" fillId="0" borderId="10" xfId="0" applyBorder="1" applyAlignment="1">
      <alignment wrapText="1"/>
    </xf>
    <xf numFmtId="0" fontId="14" fillId="0" borderId="0" xfId="0" applyFont="1" applyAlignment="1">
      <alignment vertical="top" wrapText="1"/>
    </xf>
    <xf numFmtId="0" fontId="14" fillId="0" borderId="0" xfId="0" applyFont="1" applyAlignment="1">
      <alignment wrapText="1"/>
    </xf>
    <xf numFmtId="0" fontId="14" fillId="0" borderId="5" xfId="0" applyFont="1" applyBorder="1" applyAlignment="1">
      <alignment wrapText="1"/>
    </xf>
    <xf numFmtId="0" fontId="14" fillId="0" borderId="10" xfId="0" applyFont="1" applyBorder="1" applyAlignment="1">
      <alignment wrapText="1"/>
    </xf>
    <xf numFmtId="0" fontId="14" fillId="0" borderId="11" xfId="0" applyFont="1" applyBorder="1" applyAlignment="1">
      <alignment wrapText="1"/>
    </xf>
    <xf numFmtId="0" fontId="16" fillId="0" borderId="31" xfId="0" applyFont="1" applyBorder="1" applyAlignment="1" applyProtection="1">
      <alignment horizontal="left" vertical="justify" wrapText="1"/>
    </xf>
    <xf numFmtId="0" fontId="0" fillId="0" borderId="31" xfId="0" applyBorder="1" applyAlignment="1">
      <alignment horizontal="left" vertical="justify" wrapText="1"/>
    </xf>
    <xf numFmtId="0" fontId="16" fillId="0" borderId="31" xfId="0" applyFont="1" applyBorder="1" applyAlignment="1" applyProtection="1">
      <alignment horizontal="left" vertical="top" wrapText="1"/>
    </xf>
    <xf numFmtId="0" fontId="16" fillId="0" borderId="29" xfId="0" applyFont="1" applyBorder="1" applyAlignment="1" applyProtection="1">
      <alignment horizontal="left" vertical="top" wrapText="1"/>
    </xf>
    <xf numFmtId="0" fontId="16" fillId="0" borderId="0" xfId="0" applyFont="1" applyBorder="1" applyAlignment="1" applyProtection="1">
      <alignment horizontal="left" vertical="top" wrapText="1"/>
    </xf>
    <xf numFmtId="0" fontId="14" fillId="0" borderId="0" xfId="0" applyFont="1" applyAlignment="1">
      <alignment horizontal="left" wrapText="1"/>
    </xf>
    <xf numFmtId="0" fontId="14" fillId="0" borderId="5" xfId="0" applyFont="1" applyBorder="1" applyAlignment="1">
      <alignment horizontal="left" wrapText="1"/>
    </xf>
    <xf numFmtId="0" fontId="14" fillId="0" borderId="0" xfId="0" applyFont="1" applyBorder="1" applyAlignment="1">
      <alignment horizontal="left" vertical="top" wrapText="1"/>
    </xf>
    <xf numFmtId="0" fontId="0" fillId="0" borderId="0" xfId="0" applyAlignment="1">
      <alignment horizontal="left" vertical="top"/>
    </xf>
    <xf numFmtId="0" fontId="0" fillId="0" borderId="5" xfId="0" applyBorder="1" applyAlignment="1">
      <alignment horizontal="left" vertical="top"/>
    </xf>
    <xf numFmtId="0" fontId="4" fillId="0" borderId="31" xfId="1" applyFont="1" applyBorder="1" applyAlignment="1" applyProtection="1">
      <alignment horizontal="left" wrapText="1"/>
    </xf>
    <xf numFmtId="0" fontId="8" fillId="0" borderId="31" xfId="1" applyBorder="1" applyAlignment="1">
      <alignment wrapText="1"/>
    </xf>
    <xf numFmtId="0" fontId="8" fillId="0" borderId="29" xfId="1" applyBorder="1" applyAlignment="1"/>
    <xf numFmtId="0" fontId="8" fillId="0" borderId="0" xfId="1" applyAlignment="1">
      <alignment wrapText="1"/>
    </xf>
    <xf numFmtId="0" fontId="8" fillId="0" borderId="5" xfId="1" applyBorder="1" applyAlignment="1"/>
    <xf numFmtId="0" fontId="8" fillId="0" borderId="5" xfId="1" applyBorder="1" applyAlignment="1">
      <alignment wrapText="1"/>
    </xf>
    <xf numFmtId="0" fontId="4" fillId="0" borderId="0" xfId="1" applyFont="1" applyAlignment="1" applyProtection="1">
      <alignment horizontal="left" wrapText="1"/>
    </xf>
    <xf numFmtId="0" fontId="8" fillId="0" borderId="10" xfId="1" applyBorder="1" applyAlignment="1">
      <alignment wrapText="1"/>
    </xf>
    <xf numFmtId="0" fontId="4" fillId="0" borderId="30" xfId="1" applyFont="1" applyBorder="1" applyAlignment="1" applyProtection="1">
      <alignment horizontal="left" wrapText="1"/>
    </xf>
    <xf numFmtId="0" fontId="4" fillId="0" borderId="4" xfId="1" applyFont="1" applyBorder="1" applyAlignment="1" applyProtection="1">
      <alignment horizontal="left" wrapText="1"/>
    </xf>
    <xf numFmtId="0" fontId="4" fillId="0" borderId="0" xfId="1" applyFont="1" applyBorder="1" applyAlignment="1" applyProtection="1">
      <alignment horizontal="left" wrapText="1"/>
    </xf>
    <xf numFmtId="0" fontId="8" fillId="0" borderId="0" xfId="1" applyBorder="1" applyAlignment="1">
      <alignment wrapText="1"/>
    </xf>
    <xf numFmtId="0" fontId="4" fillId="0" borderId="29" xfId="1" applyFont="1" applyBorder="1" applyAlignment="1" applyProtection="1">
      <alignment horizontal="left" wrapText="1"/>
    </xf>
    <xf numFmtId="0" fontId="4" fillId="0" borderId="5" xfId="1" applyFont="1" applyBorder="1" applyAlignment="1" applyProtection="1">
      <alignment horizontal="left" wrapText="1"/>
    </xf>
    <xf numFmtId="0" fontId="4" fillId="0" borderId="19" xfId="0" applyFont="1" applyBorder="1" applyAlignment="1" applyProtection="1">
      <alignment horizontal="center"/>
    </xf>
    <xf numFmtId="0" fontId="0" fillId="0" borderId="0" xfId="0" applyAlignment="1">
      <alignment horizontal="center"/>
    </xf>
    <xf numFmtId="0" fontId="0" fillId="0" borderId="25" xfId="0" applyBorder="1" applyAlignment="1">
      <alignment horizontal="center"/>
    </xf>
    <xf numFmtId="0" fontId="4" fillId="0" borderId="19" xfId="0" applyFont="1" applyBorder="1" applyAlignment="1" applyProtection="1">
      <alignment horizontal="left" wrapText="1"/>
    </xf>
    <xf numFmtId="0" fontId="0" fillId="0" borderId="19" xfId="0" applyBorder="1" applyAlignment="1">
      <alignment wrapText="1"/>
    </xf>
    <xf numFmtId="0" fontId="0" fillId="0" borderId="21" xfId="0" applyBorder="1" applyAlignment="1">
      <alignment wrapText="1"/>
    </xf>
    <xf numFmtId="0" fontId="4" fillId="0" borderId="0" xfId="0" applyFont="1" applyAlignment="1" applyProtection="1">
      <alignment horizontal="left" wrapText="1"/>
    </xf>
    <xf numFmtId="0" fontId="4" fillId="0" borderId="0" xfId="0" applyFont="1" applyAlignment="1" applyProtection="1">
      <alignment horizontal="center" wrapText="1"/>
    </xf>
    <xf numFmtId="0" fontId="0" fillId="0" borderId="0" xfId="0" applyAlignment="1">
      <alignment horizontal="center" wrapText="1"/>
    </xf>
    <xf numFmtId="0" fontId="0" fillId="0" borderId="25" xfId="0" applyBorder="1" applyAlignment="1">
      <alignment wrapText="1"/>
    </xf>
    <xf numFmtId="0" fontId="17" fillId="0" borderId="19" xfId="0" applyFont="1" applyBorder="1" applyAlignment="1" applyProtection="1">
      <alignment horizontal="center"/>
    </xf>
    <xf numFmtId="0" fontId="9" fillId="0" borderId="0" xfId="0" applyFont="1" applyAlignment="1">
      <alignment horizontal="center"/>
    </xf>
    <xf numFmtId="0" fontId="9" fillId="0" borderId="25" xfId="0" applyFont="1" applyBorder="1" applyAlignment="1">
      <alignment horizontal="center"/>
    </xf>
    <xf numFmtId="0" fontId="4" fillId="0" borderId="31" xfId="0" applyFont="1" applyBorder="1" applyAlignment="1" applyProtection="1">
      <alignment horizontal="left" wrapText="1"/>
    </xf>
    <xf numFmtId="0" fontId="8" fillId="0" borderId="31" xfId="1" applyFont="1" applyBorder="1" applyAlignment="1" applyProtection="1">
      <alignment horizontal="left" wrapText="1"/>
    </xf>
    <xf numFmtId="0" fontId="8" fillId="0" borderId="0" xfId="1" applyFont="1" applyAlignment="1">
      <alignment wrapText="1"/>
    </xf>
    <xf numFmtId="0" fontId="8" fillId="0" borderId="0" xfId="1" applyFont="1" applyAlignment="1" applyProtection="1">
      <alignment horizontal="left" wrapText="1"/>
    </xf>
    <xf numFmtId="0" fontId="4" fillId="0" borderId="31" xfId="1" applyFont="1" applyBorder="1" applyAlignment="1" applyProtection="1">
      <alignment horizontal="left" vertical="top" wrapText="1"/>
    </xf>
    <xf numFmtId="0" fontId="4" fillId="0" borderId="29" xfId="1" applyFont="1" applyBorder="1" applyAlignment="1" applyProtection="1">
      <alignment horizontal="left" vertical="top" wrapText="1"/>
    </xf>
    <xf numFmtId="0" fontId="4" fillId="0" borderId="0" xfId="1" applyFont="1" applyBorder="1" applyAlignment="1" applyProtection="1">
      <alignment horizontal="left" vertical="top" wrapText="1"/>
    </xf>
    <xf numFmtId="0" fontId="4" fillId="0" borderId="5" xfId="1" applyFont="1" applyBorder="1" applyAlignment="1" applyProtection="1">
      <alignment horizontal="left" vertical="top" wrapText="1"/>
    </xf>
    <xf numFmtId="0" fontId="4" fillId="0" borderId="10" xfId="1" applyFont="1" applyBorder="1" applyAlignment="1" applyProtection="1">
      <alignment horizontal="left" wrapText="1"/>
    </xf>
    <xf numFmtId="0" fontId="51" fillId="0" borderId="0" xfId="1" applyFont="1" applyFill="1" applyAlignment="1" applyProtection="1">
      <alignment horizontal="left" wrapText="1"/>
    </xf>
    <xf numFmtId="0" fontId="51" fillId="0" borderId="5" xfId="1" applyFont="1" applyFill="1" applyBorder="1" applyAlignment="1" applyProtection="1">
      <alignment horizontal="left" wrapText="1"/>
    </xf>
    <xf numFmtId="0" fontId="8" fillId="0" borderId="0" xfId="1" applyAlignment="1">
      <alignment horizontal="left" wrapText="1"/>
    </xf>
    <xf numFmtId="0" fontId="8" fillId="0" borderId="5" xfId="1" applyBorder="1" applyAlignment="1">
      <alignment horizontal="left" wrapText="1"/>
    </xf>
    <xf numFmtId="0" fontId="4" fillId="0" borderId="2" xfId="0" applyFont="1" applyBorder="1" applyAlignment="1" applyProtection="1">
      <alignment horizontal="left"/>
    </xf>
    <xf numFmtId="0" fontId="8" fillId="0" borderId="41" xfId="0" applyFont="1" applyBorder="1" applyAlignment="1" applyProtection="1">
      <alignment horizontal="center"/>
    </xf>
    <xf numFmtId="0" fontId="8" fillId="0" borderId="42" xfId="0" applyFont="1" applyBorder="1" applyAlignment="1" applyProtection="1">
      <alignment horizontal="center"/>
    </xf>
    <xf numFmtId="0" fontId="8" fillId="0" borderId="39" xfId="0" applyFont="1" applyBorder="1" applyAlignment="1" applyProtection="1">
      <alignment horizontal="center"/>
    </xf>
    <xf numFmtId="0" fontId="20" fillId="0" borderId="31" xfId="0" applyFont="1" applyBorder="1" applyAlignment="1" applyProtection="1">
      <alignment horizontal="left"/>
    </xf>
    <xf numFmtId="0" fontId="20" fillId="0" borderId="29" xfId="0" applyFont="1" applyBorder="1" applyAlignment="1" applyProtection="1">
      <alignment horizontal="left"/>
    </xf>
    <xf numFmtId="0" fontId="20" fillId="0" borderId="0" xfId="0" applyFont="1" applyAlignment="1" applyProtection="1">
      <alignment horizontal="left"/>
    </xf>
    <xf numFmtId="0" fontId="20" fillId="0" borderId="5" xfId="0" applyFont="1" applyBorder="1" applyAlignment="1" applyProtection="1">
      <alignment horizontal="left"/>
    </xf>
    <xf numFmtId="0" fontId="20" fillId="0" borderId="30" xfId="0" applyFont="1" applyBorder="1" applyAlignment="1" applyProtection="1">
      <alignment horizontal="left"/>
    </xf>
    <xf numFmtId="0" fontId="20" fillId="0" borderId="4" xfId="0" applyFont="1" applyBorder="1" applyAlignment="1" applyProtection="1">
      <alignment horizontal="left"/>
    </xf>
    <xf numFmtId="0" fontId="20" fillId="0" borderId="0" xfId="0" applyFont="1" applyBorder="1" applyAlignment="1" applyProtection="1">
      <alignment horizontal="left"/>
    </xf>
    <xf numFmtId="0" fontId="8" fillId="0" borderId="0" xfId="0" applyFont="1" applyAlignment="1" applyProtection="1">
      <alignment horizontal="center"/>
    </xf>
    <xf numFmtId="0" fontId="4" fillId="3" borderId="41" xfId="0" applyFont="1" applyFill="1" applyBorder="1" applyAlignment="1" applyProtection="1">
      <alignment horizontal="center"/>
    </xf>
    <xf numFmtId="0" fontId="4" fillId="3" borderId="42" xfId="0" applyFont="1" applyFill="1" applyBorder="1" applyAlignment="1" applyProtection="1">
      <alignment horizontal="center"/>
    </xf>
    <xf numFmtId="0" fontId="4" fillId="3" borderId="39" xfId="0" applyFont="1" applyFill="1" applyBorder="1" applyAlignment="1" applyProtection="1">
      <alignment horizontal="center"/>
    </xf>
    <xf numFmtId="0" fontId="20" fillId="0" borderId="10" xfId="0" applyFont="1" applyBorder="1" applyAlignment="1" applyProtection="1">
      <alignment horizontal="left"/>
    </xf>
    <xf numFmtId="0" fontId="20" fillId="0" borderId="11" xfId="0" applyFont="1" applyBorder="1" applyAlignment="1" applyProtection="1">
      <alignment horizontal="left"/>
    </xf>
    <xf numFmtId="0" fontId="20" fillId="0" borderId="9" xfId="0" applyFont="1" applyBorder="1" applyAlignment="1" applyProtection="1">
      <alignment horizontal="left"/>
    </xf>
    <xf numFmtId="0" fontId="8" fillId="0" borderId="4" xfId="0" applyFont="1" applyBorder="1" applyAlignment="1" applyProtection="1">
      <alignment horizontal="left"/>
    </xf>
    <xf numFmtId="0" fontId="8" fillId="0" borderId="0" xfId="0" applyFont="1" applyAlignment="1" applyProtection="1">
      <alignment horizontal="left"/>
    </xf>
    <xf numFmtId="0" fontId="8" fillId="0" borderId="5" xfId="0" applyFont="1" applyBorder="1" applyAlignment="1" applyProtection="1">
      <alignment horizontal="left"/>
    </xf>
    <xf numFmtId="0" fontId="9" fillId="0" borderId="4" xfId="0" applyFont="1" applyBorder="1" applyAlignment="1" applyProtection="1">
      <alignment horizontal="center"/>
    </xf>
    <xf numFmtId="0" fontId="9" fillId="0" borderId="0" xfId="0" applyFont="1" applyBorder="1" applyAlignment="1" applyProtection="1">
      <alignment horizontal="center"/>
    </xf>
    <xf numFmtId="0" fontId="9" fillId="0" borderId="5" xfId="0" applyFont="1" applyBorder="1" applyAlignment="1" applyProtection="1">
      <alignment horizontal="center"/>
    </xf>
    <xf numFmtId="0" fontId="8" fillId="18" borderId="9" xfId="0" applyFont="1" applyFill="1" applyBorder="1" applyAlignment="1">
      <alignment horizontal="center"/>
    </xf>
    <xf numFmtId="0" fontId="0" fillId="18" borderId="26" xfId="0" applyFill="1" applyBorder="1" applyAlignment="1">
      <alignment horizontal="center"/>
    </xf>
    <xf numFmtId="0" fontId="8" fillId="18" borderId="21" xfId="0" applyFont="1" applyFill="1" applyBorder="1" applyAlignment="1">
      <alignment horizontal="center"/>
    </xf>
    <xf numFmtId="0" fontId="8" fillId="18" borderId="30" xfId="0" applyFont="1" applyFill="1" applyBorder="1" applyAlignment="1">
      <alignment horizontal="center"/>
    </xf>
    <xf numFmtId="0" fontId="0" fillId="18" borderId="27" xfId="0" applyFill="1" applyBorder="1" applyAlignment="1">
      <alignment horizontal="center"/>
    </xf>
    <xf numFmtId="0" fontId="8" fillId="18" borderId="4" xfId="0" applyFont="1" applyFill="1" applyBorder="1" applyAlignment="1">
      <alignment horizontal="center"/>
    </xf>
    <xf numFmtId="0" fontId="0" fillId="18" borderId="25" xfId="0" applyFill="1" applyBorder="1" applyAlignment="1">
      <alignment horizontal="center"/>
    </xf>
    <xf numFmtId="0" fontId="8" fillId="18" borderId="19" xfId="0" applyFont="1" applyFill="1" applyBorder="1" applyAlignment="1">
      <alignment horizontal="center"/>
    </xf>
    <xf numFmtId="0" fontId="8" fillId="18" borderId="4" xfId="0" applyFont="1" applyFill="1" applyBorder="1" applyAlignment="1">
      <alignment wrapText="1"/>
    </xf>
    <xf numFmtId="0" fontId="0" fillId="18" borderId="4" xfId="0" applyFill="1" applyBorder="1" applyAlignment="1">
      <alignment wrapText="1"/>
    </xf>
    <xf numFmtId="0" fontId="8" fillId="18" borderId="0" xfId="0" applyFont="1" applyFill="1" applyBorder="1" applyAlignment="1">
      <alignment wrapText="1"/>
    </xf>
    <xf numFmtId="0" fontId="0" fillId="18" borderId="0" xfId="0" applyFill="1" applyBorder="1" applyAlignment="1">
      <alignment wrapText="1"/>
    </xf>
    <xf numFmtId="0" fontId="0" fillId="18" borderId="5" xfId="0" applyFill="1" applyBorder="1" applyAlignment="1">
      <alignment wrapText="1"/>
    </xf>
    <xf numFmtId="0" fontId="8" fillId="18" borderId="0" xfId="0" applyFont="1" applyFill="1" applyAlignment="1">
      <alignment wrapText="1"/>
    </xf>
    <xf numFmtId="0" fontId="0" fillId="18" borderId="11" xfId="0" applyFill="1" applyBorder="1" applyAlignment="1">
      <alignment wrapText="1"/>
    </xf>
    <xf numFmtId="0" fontId="0" fillId="18" borderId="9" xfId="0" applyFill="1" applyBorder="1" applyAlignment="1">
      <alignment wrapText="1"/>
    </xf>
    <xf numFmtId="0" fontId="8" fillId="0" borderId="30" xfId="1" applyFont="1" applyBorder="1" applyAlignment="1">
      <alignment wrapText="1"/>
    </xf>
    <xf numFmtId="0" fontId="8" fillId="0" borderId="29" xfId="1" applyBorder="1" applyAlignment="1">
      <alignment wrapText="1"/>
    </xf>
    <xf numFmtId="0" fontId="8" fillId="0" borderId="4" xfId="1" applyBorder="1" applyAlignment="1">
      <alignment wrapText="1"/>
    </xf>
    <xf numFmtId="0" fontId="8" fillId="0" borderId="4" xfId="1" applyFont="1" applyBorder="1" applyAlignment="1">
      <alignment wrapText="1"/>
    </xf>
    <xf numFmtId="0" fontId="8" fillId="18" borderId="30" xfId="1" applyFont="1" applyFill="1" applyBorder="1" applyAlignment="1">
      <alignment wrapText="1"/>
    </xf>
    <xf numFmtId="0" fontId="8" fillId="18" borderId="31" xfId="1" applyFill="1" applyBorder="1" applyAlignment="1">
      <alignment wrapText="1"/>
    </xf>
    <xf numFmtId="0" fontId="8" fillId="18" borderId="4" xfId="1" applyFill="1" applyBorder="1" applyAlignment="1">
      <alignment wrapText="1"/>
    </xf>
    <xf numFmtId="0" fontId="8" fillId="18" borderId="0" xfId="1" applyFill="1" applyAlignment="1">
      <alignment wrapText="1"/>
    </xf>
    <xf numFmtId="0" fontId="8" fillId="18" borderId="4" xfId="1" applyFont="1" applyFill="1" applyBorder="1" applyAlignment="1">
      <alignment wrapText="1"/>
    </xf>
    <xf numFmtId="0" fontId="8" fillId="18" borderId="0" xfId="1" applyFont="1" applyFill="1" applyAlignment="1">
      <alignment wrapText="1"/>
    </xf>
    <xf numFmtId="0" fontId="8" fillId="18" borderId="5" xfId="1" applyFill="1" applyBorder="1" applyAlignment="1">
      <alignment wrapText="1"/>
    </xf>
    <xf numFmtId="0" fontId="8" fillId="18" borderId="0" xfId="1" applyFill="1" applyBorder="1" applyAlignment="1">
      <alignment wrapText="1"/>
    </xf>
    <xf numFmtId="0" fontId="8" fillId="18" borderId="9" xfId="1" applyFill="1" applyBorder="1" applyAlignment="1">
      <alignment wrapText="1"/>
    </xf>
    <xf numFmtId="0" fontId="8" fillId="18" borderId="10" xfId="1" applyFill="1" applyBorder="1" applyAlignment="1">
      <alignment wrapText="1"/>
    </xf>
    <xf numFmtId="0" fontId="8" fillId="18" borderId="11" xfId="1" applyFill="1" applyBorder="1" applyAlignment="1">
      <alignment wrapText="1"/>
    </xf>
    <xf numFmtId="0" fontId="8" fillId="18" borderId="0" xfId="1" applyFont="1" applyFill="1" applyAlignment="1">
      <alignment horizontal="left" wrapText="1"/>
    </xf>
    <xf numFmtId="0" fontId="8" fillId="18" borderId="5" xfId="1" applyFont="1" applyFill="1" applyBorder="1" applyAlignment="1">
      <alignment horizontal="left" wrapText="1"/>
    </xf>
    <xf numFmtId="0" fontId="8" fillId="18" borderId="30" xfId="1" applyFont="1" applyFill="1" applyBorder="1" applyAlignment="1">
      <alignment horizontal="left" wrapText="1"/>
    </xf>
    <xf numFmtId="0" fontId="8" fillId="18" borderId="31" xfId="1" applyFont="1" applyFill="1" applyBorder="1" applyAlignment="1">
      <alignment horizontal="left" wrapText="1"/>
    </xf>
    <xf numFmtId="0" fontId="8" fillId="18" borderId="4" xfId="1" applyFont="1" applyFill="1" applyBorder="1" applyAlignment="1">
      <alignment horizontal="left" wrapText="1"/>
    </xf>
    <xf numFmtId="0" fontId="8" fillId="18" borderId="0" xfId="1" applyFont="1" applyFill="1" applyBorder="1" applyAlignment="1">
      <alignment horizontal="left" wrapText="1"/>
    </xf>
    <xf numFmtId="0" fontId="8" fillId="18" borderId="4" xfId="1" applyFont="1" applyFill="1" applyBorder="1" applyAlignment="1">
      <alignment horizontal="left" vertical="top" wrapText="1"/>
    </xf>
    <xf numFmtId="0" fontId="8" fillId="18" borderId="0" xfId="1" applyFont="1" applyFill="1" applyBorder="1" applyAlignment="1">
      <alignment horizontal="left" vertical="top" wrapText="1"/>
    </xf>
    <xf numFmtId="0" fontId="8" fillId="18" borderId="31" xfId="1" applyFont="1" applyFill="1" applyBorder="1" applyAlignment="1">
      <alignment horizontal="left" vertical="top" wrapText="1"/>
    </xf>
    <xf numFmtId="0" fontId="8" fillId="18" borderId="29" xfId="1" applyFont="1" applyFill="1" applyBorder="1" applyAlignment="1">
      <alignment horizontal="left" vertical="top" wrapText="1"/>
    </xf>
    <xf numFmtId="0" fontId="8" fillId="18" borderId="0" xfId="1" applyFont="1" applyFill="1" applyAlignment="1">
      <alignment horizontal="left" vertical="top" wrapText="1"/>
    </xf>
    <xf numFmtId="0" fontId="8" fillId="18" borderId="5" xfId="1" applyFont="1" applyFill="1" applyBorder="1" applyAlignment="1">
      <alignment horizontal="left" vertical="top" wrapText="1"/>
    </xf>
    <xf numFmtId="0" fontId="8" fillId="18" borderId="4" xfId="1" applyFill="1" applyBorder="1" applyAlignment="1">
      <alignment horizontal="left" wrapText="1"/>
    </xf>
    <xf numFmtId="0" fontId="8" fillId="18" borderId="0" xfId="1" applyFill="1" applyBorder="1" applyAlignment="1">
      <alignment horizontal="left" wrapText="1"/>
    </xf>
    <xf numFmtId="0" fontId="8" fillId="18" borderId="29" xfId="1" applyFont="1" applyFill="1" applyBorder="1" applyAlignment="1">
      <alignment horizontal="left" wrapText="1"/>
    </xf>
    <xf numFmtId="0" fontId="20" fillId="18" borderId="15" xfId="1" applyFont="1" applyFill="1" applyBorder="1" applyAlignment="1">
      <alignment horizontal="center" wrapText="1"/>
    </xf>
    <xf numFmtId="0" fontId="8" fillId="0" borderId="30" xfId="0" applyFont="1" applyBorder="1" applyAlignment="1" applyProtection="1">
      <alignment horizontal="center"/>
    </xf>
    <xf numFmtId="0" fontId="8" fillId="0" borderId="31" xfId="0" applyFont="1" applyBorder="1" applyAlignment="1" applyProtection="1">
      <alignment horizontal="center"/>
    </xf>
    <xf numFmtId="0" fontId="8" fillId="0" borderId="27" xfId="0" applyFont="1" applyBorder="1" applyAlignment="1" applyProtection="1">
      <alignment horizontal="center"/>
    </xf>
    <xf numFmtId="0" fontId="8" fillId="0" borderId="4" xfId="0" applyFont="1" applyBorder="1" applyAlignment="1" applyProtection="1">
      <alignment horizontal="center"/>
    </xf>
    <xf numFmtId="0" fontId="8" fillId="0" borderId="197" xfId="0" applyFont="1" applyBorder="1" applyAlignment="1" applyProtection="1">
      <alignment horizontal="center"/>
    </xf>
    <xf numFmtId="0" fontId="8" fillId="0" borderId="31" xfId="0" applyFont="1" applyBorder="1" applyAlignment="1" applyProtection="1">
      <alignment horizontal="left"/>
    </xf>
    <xf numFmtId="0" fontId="8" fillId="0" borderId="29" xfId="0" applyFont="1" applyBorder="1" applyAlignment="1" applyProtection="1">
      <alignment horizontal="left"/>
    </xf>
    <xf numFmtId="0" fontId="8" fillId="0" borderId="0" xfId="0" applyFont="1" applyAlignment="1">
      <alignment horizontal="left"/>
    </xf>
    <xf numFmtId="0" fontId="20" fillId="18" borderId="30" xfId="1" applyFont="1" applyFill="1" applyBorder="1" applyAlignment="1" applyProtection="1">
      <alignment horizontal="left"/>
    </xf>
    <xf numFmtId="0" fontId="20" fillId="18" borderId="31" xfId="1" applyFont="1" applyFill="1" applyBorder="1" applyAlignment="1" applyProtection="1">
      <alignment horizontal="left"/>
    </xf>
    <xf numFmtId="0" fontId="20" fillId="18" borderId="4" xfId="1" applyFont="1" applyFill="1" applyBorder="1" applyAlignment="1" applyProtection="1">
      <alignment horizontal="left"/>
    </xf>
    <xf numFmtId="0" fontId="20" fillId="18" borderId="0" xfId="1" applyFont="1" applyFill="1" applyBorder="1" applyAlignment="1" applyProtection="1">
      <alignment horizontal="left"/>
    </xf>
    <xf numFmtId="0" fontId="8" fillId="18" borderId="0" xfId="1" applyFont="1" applyFill="1" applyAlignment="1" applyProtection="1">
      <alignment horizontal="left"/>
    </xf>
    <xf numFmtId="0" fontId="8" fillId="18" borderId="0" xfId="1" applyFont="1" applyFill="1" applyAlignment="1" applyProtection="1">
      <alignment horizontal="center"/>
    </xf>
    <xf numFmtId="0" fontId="8" fillId="18" borderId="19" xfId="1" applyFont="1" applyFill="1" applyBorder="1" applyAlignment="1" applyProtection="1">
      <alignment horizontal="center"/>
    </xf>
    <xf numFmtId="0" fontId="8" fillId="18" borderId="0" xfId="1" applyFont="1" applyFill="1" applyBorder="1" applyAlignment="1" applyProtection="1">
      <alignment horizontal="center"/>
    </xf>
    <xf numFmtId="0" fontId="8" fillId="18" borderId="25" xfId="1" applyFont="1" applyFill="1" applyBorder="1" applyAlignment="1" applyProtection="1">
      <alignment horizontal="center"/>
    </xf>
    <xf numFmtId="0" fontId="8" fillId="18" borderId="21" xfId="1" applyFont="1" applyFill="1" applyBorder="1" applyAlignment="1" applyProtection="1">
      <alignment horizontal="center"/>
    </xf>
    <xf numFmtId="0" fontId="8" fillId="18" borderId="10" xfId="1" applyFont="1" applyFill="1" applyBorder="1" applyAlignment="1" applyProtection="1">
      <alignment horizontal="center"/>
    </xf>
    <xf numFmtId="0" fontId="8" fillId="18" borderId="26" xfId="1" applyFont="1" applyFill="1" applyBorder="1" applyAlignment="1" applyProtection="1">
      <alignment horizontal="center"/>
    </xf>
    <xf numFmtId="0" fontId="8" fillId="18" borderId="4" xfId="1" applyFont="1" applyFill="1" applyBorder="1" applyAlignment="1" applyProtection="1">
      <alignment horizontal="left"/>
    </xf>
    <xf numFmtId="0" fontId="8" fillId="18" borderId="0" xfId="1" applyFont="1" applyFill="1" applyBorder="1" applyAlignment="1" applyProtection="1">
      <alignment horizontal="left"/>
    </xf>
    <xf numFmtId="0" fontId="8" fillId="0" borderId="0" xfId="1" applyFont="1" applyFill="1" applyAlignment="1">
      <alignment wrapText="1"/>
    </xf>
    <xf numFmtId="0" fontId="8" fillId="0" borderId="5" xfId="1" applyFont="1" applyFill="1" applyBorder="1" applyAlignment="1">
      <alignment wrapText="1"/>
    </xf>
    <xf numFmtId="0" fontId="8" fillId="0" borderId="10" xfId="1" applyFont="1" applyFill="1" applyBorder="1" applyAlignment="1">
      <alignment wrapText="1"/>
    </xf>
    <xf numFmtId="0" fontId="8" fillId="0" borderId="11" xfId="1" applyFont="1" applyFill="1" applyBorder="1" applyAlignment="1">
      <alignment wrapText="1"/>
    </xf>
    <xf numFmtId="0" fontId="8" fillId="18" borderId="30" xfId="0" applyFont="1" applyFill="1" applyBorder="1" applyAlignment="1">
      <alignment wrapText="1"/>
    </xf>
    <xf numFmtId="0" fontId="0" fillId="18" borderId="29" xfId="0" applyFill="1" applyBorder="1" applyAlignment="1">
      <alignment wrapText="1"/>
    </xf>
    <xf numFmtId="37" fontId="8" fillId="0" borderId="0" xfId="0" applyNumberFormat="1" applyFont="1" applyAlignment="1" applyProtection="1">
      <alignment horizontal="center"/>
    </xf>
    <xf numFmtId="0" fontId="8" fillId="18" borderId="0" xfId="1" applyFill="1" applyAlignment="1">
      <alignment horizontal="center"/>
    </xf>
    <xf numFmtId="0" fontId="8" fillId="18" borderId="44" xfId="1" applyFont="1" applyFill="1" applyBorder="1" applyAlignment="1" applyProtection="1">
      <alignment horizontal="center"/>
    </xf>
    <xf numFmtId="0" fontId="8" fillId="18" borderId="181" xfId="1" applyFont="1" applyFill="1" applyBorder="1" applyAlignment="1" applyProtection="1">
      <alignment horizontal="center"/>
    </xf>
    <xf numFmtId="0" fontId="8" fillId="18" borderId="4" xfId="1" applyFont="1" applyFill="1" applyBorder="1" applyAlignment="1" applyProtection="1">
      <alignment horizontal="center"/>
    </xf>
    <xf numFmtId="0" fontId="8" fillId="18" borderId="5" xfId="1" applyFont="1" applyFill="1" applyBorder="1" applyAlignment="1" applyProtection="1">
      <alignment horizontal="center"/>
    </xf>
    <xf numFmtId="0" fontId="8" fillId="18" borderId="220" xfId="1" applyFont="1" applyFill="1" applyBorder="1" applyAlignment="1" applyProtection="1">
      <alignment horizontal="center"/>
    </xf>
    <xf numFmtId="0" fontId="8" fillId="18" borderId="31" xfId="1" applyFont="1" applyFill="1" applyBorder="1" applyAlignment="1" applyProtection="1">
      <alignment horizontal="center"/>
    </xf>
    <xf numFmtId="0" fontId="8" fillId="18" borderId="29" xfId="1" applyFont="1" applyFill="1" applyBorder="1" applyAlignment="1" applyProtection="1">
      <alignment horizontal="center"/>
    </xf>
    <xf numFmtId="0" fontId="8" fillId="18" borderId="30" xfId="1" applyFont="1" applyFill="1" applyBorder="1" applyAlignment="1" applyProtection="1">
      <alignment horizontal="center"/>
    </xf>
    <xf numFmtId="0" fontId="8" fillId="18" borderId="217" xfId="1" applyFont="1" applyFill="1" applyBorder="1" applyAlignment="1" applyProtection="1">
      <alignment horizontal="center"/>
    </xf>
    <xf numFmtId="0" fontId="8" fillId="18" borderId="9" xfId="1" applyFont="1" applyFill="1" applyBorder="1" applyAlignment="1" applyProtection="1">
      <alignment horizontal="center"/>
    </xf>
    <xf numFmtId="0" fontId="8" fillId="18" borderId="11" xfId="1" applyFont="1" applyFill="1" applyBorder="1" applyAlignment="1" applyProtection="1">
      <alignment horizontal="center"/>
    </xf>
    <xf numFmtId="0" fontId="8" fillId="18" borderId="223" xfId="1" applyFont="1" applyFill="1" applyBorder="1" applyAlignment="1" applyProtection="1">
      <alignment horizontal="center"/>
    </xf>
    <xf numFmtId="0" fontId="8" fillId="18" borderId="45" xfId="1" applyFont="1" applyFill="1" applyBorder="1" applyAlignment="1" applyProtection="1">
      <alignment horizontal="center"/>
    </xf>
    <xf numFmtId="0" fontId="20" fillId="18" borderId="220" xfId="1" applyFont="1" applyFill="1" applyBorder="1" applyAlignment="1" applyProtection="1">
      <alignment horizontal="center"/>
    </xf>
    <xf numFmtId="0" fontId="20" fillId="18" borderId="27" xfId="1" applyFont="1" applyFill="1" applyBorder="1" applyAlignment="1" applyProtection="1">
      <alignment horizontal="center"/>
    </xf>
    <xf numFmtId="0" fontId="20" fillId="18" borderId="221" xfId="1" applyFont="1" applyFill="1" applyBorder="1" applyAlignment="1" applyProtection="1">
      <alignment horizontal="center"/>
    </xf>
    <xf numFmtId="0" fontId="20" fillId="18" borderId="25" xfId="1" applyFont="1" applyFill="1" applyBorder="1" applyAlignment="1" applyProtection="1">
      <alignment horizontal="center"/>
    </xf>
    <xf numFmtId="0" fontId="20" fillId="18" borderId="222" xfId="1" applyFont="1" applyFill="1" applyBorder="1" applyAlignment="1" applyProtection="1">
      <alignment horizontal="center"/>
    </xf>
    <xf numFmtId="0" fontId="20" fillId="18" borderId="26" xfId="1" applyFont="1" applyFill="1" applyBorder="1" applyAlignment="1" applyProtection="1">
      <alignment horizontal="center"/>
    </xf>
    <xf numFmtId="5" fontId="8" fillId="18" borderId="223" xfId="1" applyNumberFormat="1" applyFont="1" applyFill="1" applyBorder="1" applyAlignment="1" applyProtection="1"/>
    <xf numFmtId="5" fontId="8" fillId="18" borderId="45" xfId="1" applyNumberFormat="1" applyFont="1" applyFill="1" applyBorder="1" applyAlignment="1" applyProtection="1"/>
    <xf numFmtId="0" fontId="20" fillId="18" borderId="223" xfId="1" applyFont="1" applyFill="1" applyBorder="1" applyAlignment="1" applyProtection="1">
      <alignment horizontal="center"/>
    </xf>
    <xf numFmtId="0" fontId="20" fillId="18" borderId="42" xfId="1" applyFont="1" applyFill="1" applyBorder="1" applyAlignment="1" applyProtection="1">
      <alignment horizontal="center"/>
    </xf>
    <xf numFmtId="0" fontId="20" fillId="18" borderId="39" xfId="1" applyFont="1" applyFill="1" applyBorder="1" applyAlignment="1" applyProtection="1">
      <alignment horizontal="center"/>
    </xf>
    <xf numFmtId="0" fontId="8" fillId="18" borderId="117" xfId="0" applyFont="1" applyFill="1" applyBorder="1" applyAlignment="1" applyProtection="1"/>
    <xf numFmtId="0" fontId="8" fillId="18" borderId="149" xfId="0" applyFont="1" applyFill="1" applyBorder="1" applyAlignment="1" applyProtection="1"/>
    <xf numFmtId="0" fontId="8" fillId="18" borderId="0" xfId="0" applyFont="1" applyFill="1" applyBorder="1" applyAlignment="1" applyProtection="1"/>
    <xf numFmtId="0" fontId="8" fillId="18" borderId="81" xfId="0" applyFont="1" applyFill="1" applyBorder="1" applyAlignment="1" applyProtection="1"/>
    <xf numFmtId="0" fontId="0" fillId="18" borderId="81" xfId="0" applyFill="1" applyBorder="1" applyAlignment="1"/>
    <xf numFmtId="0" fontId="8" fillId="18" borderId="44" xfId="0" applyFont="1" applyFill="1" applyBorder="1" applyAlignment="1" applyProtection="1"/>
    <xf numFmtId="0" fontId="8" fillId="18" borderId="85" xfId="0" applyFont="1" applyFill="1" applyBorder="1" applyAlignment="1" applyProtection="1"/>
    <xf numFmtId="0" fontId="8" fillId="18" borderId="21" xfId="0" applyFont="1" applyFill="1" applyBorder="1" applyAlignment="1" applyProtection="1"/>
    <xf numFmtId="0" fontId="8" fillId="18" borderId="83" xfId="0" applyFont="1" applyFill="1" applyBorder="1" applyAlignment="1" applyProtection="1"/>
    <xf numFmtId="0" fontId="8" fillId="18" borderId="31" xfId="0" applyFont="1" applyFill="1" applyBorder="1" applyAlignment="1" applyProtection="1"/>
    <xf numFmtId="0" fontId="8" fillId="18" borderId="111" xfId="0" applyFont="1" applyFill="1" applyBorder="1" applyAlignment="1" applyProtection="1"/>
    <xf numFmtId="0" fontId="8" fillId="18" borderId="78" xfId="0" applyFont="1" applyFill="1" applyBorder="1" applyAlignment="1" applyProtection="1">
      <alignment horizontal="left"/>
    </xf>
    <xf numFmtId="0" fontId="8" fillId="18" borderId="79" xfId="0" applyFont="1" applyFill="1" applyBorder="1" applyAlignment="1" applyProtection="1">
      <alignment horizontal="left"/>
    </xf>
    <xf numFmtId="0" fontId="8" fillId="18" borderId="19" xfId="0" applyFont="1" applyFill="1" applyBorder="1" applyAlignment="1" applyProtection="1">
      <alignment horizontal="center"/>
    </xf>
    <xf numFmtId="0" fontId="8" fillId="18" borderId="81" xfId="0" applyFont="1" applyFill="1" applyBorder="1" applyAlignment="1" applyProtection="1">
      <alignment horizontal="center"/>
    </xf>
    <xf numFmtId="164" fontId="8" fillId="18" borderId="21" xfId="0" applyNumberFormat="1" applyFont="1" applyFill="1" applyBorder="1" applyAlignment="1" applyProtection="1">
      <alignment horizontal="center"/>
    </xf>
    <xf numFmtId="164" fontId="8" fillId="18" borderId="83" xfId="0" applyNumberFormat="1" applyFont="1" applyFill="1" applyBorder="1" applyAlignment="1" applyProtection="1">
      <alignment horizontal="center"/>
    </xf>
    <xf numFmtId="0" fontId="20" fillId="18" borderId="159" xfId="0" applyFont="1" applyFill="1" applyBorder="1" applyAlignment="1" applyProtection="1">
      <alignment horizontal="center"/>
    </xf>
    <xf numFmtId="0" fontId="20" fillId="18" borderId="155" xfId="0" applyFont="1" applyFill="1" applyBorder="1" applyAlignment="1" applyProtection="1">
      <alignment horizontal="center"/>
    </xf>
    <xf numFmtId="0" fontId="20" fillId="18" borderId="131" xfId="0" applyFont="1" applyFill="1" applyBorder="1" applyAlignment="1" applyProtection="1">
      <alignment horizontal="center"/>
    </xf>
    <xf numFmtId="0" fontId="20" fillId="18" borderId="164" xfId="0" applyFont="1" applyFill="1" applyBorder="1" applyAlignment="1" applyProtection="1">
      <alignment horizontal="center"/>
    </xf>
    <xf numFmtId="0" fontId="20" fillId="18" borderId="167" xfId="0" applyFont="1" applyFill="1" applyBorder="1" applyAlignment="1" applyProtection="1">
      <alignment horizontal="center"/>
    </xf>
    <xf numFmtId="0" fontId="20" fillId="18" borderId="168" xfId="0" applyFont="1" applyFill="1" applyBorder="1" applyAlignment="1" applyProtection="1">
      <alignment horizontal="center"/>
    </xf>
    <xf numFmtId="0" fontId="20" fillId="18" borderId="132" xfId="0" applyFont="1" applyFill="1" applyBorder="1" applyAlignment="1" applyProtection="1">
      <alignment horizontal="center"/>
    </xf>
    <xf numFmtId="0" fontId="57" fillId="18" borderId="166" xfId="0" applyFont="1" applyFill="1" applyBorder="1" applyAlignment="1">
      <alignment horizontal="center"/>
    </xf>
    <xf numFmtId="0" fontId="0" fillId="18" borderId="92" xfId="0" applyFill="1" applyBorder="1" applyAlignment="1"/>
    <xf numFmtId="0" fontId="8" fillId="18" borderId="97" xfId="0" applyFont="1" applyFill="1" applyBorder="1" applyAlignment="1" applyProtection="1">
      <alignment horizontal="center"/>
    </xf>
    <xf numFmtId="0" fontId="8" fillId="18" borderId="161" xfId="0" applyFont="1" applyFill="1" applyBorder="1" applyAlignment="1" applyProtection="1">
      <alignment horizontal="center"/>
    </xf>
    <xf numFmtId="0" fontId="0" fillId="18" borderId="83" xfId="0" applyFill="1" applyBorder="1" applyAlignment="1"/>
    <xf numFmtId="0" fontId="8" fillId="18" borderId="32" xfId="0" applyFont="1" applyFill="1" applyBorder="1" applyAlignment="1" applyProtection="1"/>
    <xf numFmtId="0" fontId="0" fillId="18" borderId="86" xfId="0" applyFill="1" applyBorder="1" applyAlignment="1"/>
    <xf numFmtId="0" fontId="0" fillId="18" borderId="136" xfId="0" applyFill="1" applyBorder="1" applyAlignment="1"/>
    <xf numFmtId="0" fontId="8" fillId="18" borderId="112" xfId="0" applyFont="1" applyFill="1" applyBorder="1" applyAlignment="1" applyProtection="1"/>
    <xf numFmtId="0" fontId="8" fillId="18" borderId="97" xfId="0" applyFont="1" applyFill="1" applyBorder="1" applyAlignment="1" applyProtection="1"/>
    <xf numFmtId="0" fontId="0" fillId="18" borderId="142" xfId="0" applyFill="1" applyBorder="1" applyAlignment="1"/>
    <xf numFmtId="0" fontId="8" fillId="18" borderId="169" xfId="0" applyFont="1" applyFill="1" applyBorder="1" applyAlignment="1" applyProtection="1"/>
    <xf numFmtId="0" fontId="8" fillId="18" borderId="170" xfId="0" applyFont="1" applyFill="1" applyBorder="1" applyAlignment="1" applyProtection="1"/>
    <xf numFmtId="0" fontId="8" fillId="18" borderId="133" xfId="0" applyFont="1" applyFill="1" applyBorder="1" applyAlignment="1" applyProtection="1"/>
    <xf numFmtId="0" fontId="8" fillId="18" borderId="136" xfId="0" applyFont="1" applyFill="1" applyBorder="1" applyAlignment="1" applyProtection="1"/>
    <xf numFmtId="0" fontId="8" fillId="18" borderId="78" xfId="0" applyFont="1" applyFill="1" applyBorder="1" applyAlignment="1" applyProtection="1">
      <alignment horizontal="center"/>
    </xf>
    <xf numFmtId="0" fontId="0" fillId="18" borderId="75" xfId="0" applyFill="1" applyBorder="1" applyAlignment="1">
      <alignment horizontal="center"/>
    </xf>
    <xf numFmtId="0" fontId="0" fillId="18" borderId="79" xfId="0" applyFill="1" applyBorder="1" applyAlignment="1">
      <alignment horizontal="center"/>
    </xf>
    <xf numFmtId="0" fontId="0" fillId="18" borderId="81" xfId="0" applyFill="1" applyBorder="1" applyAlignment="1">
      <alignment horizontal="center"/>
    </xf>
    <xf numFmtId="0" fontId="0" fillId="18" borderId="158" xfId="0" applyFill="1" applyBorder="1" applyAlignment="1"/>
    <xf numFmtId="0" fontId="9" fillId="18" borderId="4" xfId="0" applyFont="1" applyFill="1" applyBorder="1" applyAlignment="1" applyProtection="1">
      <alignment horizontal="center"/>
    </xf>
    <xf numFmtId="0" fontId="9" fillId="18" borderId="0" xfId="0" applyFont="1" applyFill="1" applyAlignment="1" applyProtection="1">
      <alignment horizontal="center"/>
    </xf>
    <xf numFmtId="0" fontId="9" fillId="18" borderId="5" xfId="0" applyFont="1" applyFill="1" applyBorder="1" applyAlignment="1" applyProtection="1">
      <alignment horizontal="center"/>
    </xf>
    <xf numFmtId="0" fontId="9" fillId="18" borderId="61" xfId="0" applyFont="1" applyFill="1" applyBorder="1" applyAlignment="1" applyProtection="1">
      <alignment horizontal="center"/>
    </xf>
    <xf numFmtId="0" fontId="9" fillId="18" borderId="59" xfId="0" applyFont="1" applyFill="1" applyBorder="1" applyAlignment="1" applyProtection="1">
      <alignment horizontal="center"/>
    </xf>
    <xf numFmtId="0" fontId="9" fillId="18" borderId="60" xfId="0" applyFont="1" applyFill="1" applyBorder="1" applyAlignment="1" applyProtection="1">
      <alignment horizontal="center"/>
    </xf>
    <xf numFmtId="0" fontId="8" fillId="18" borderId="135" xfId="0" applyFont="1" applyFill="1" applyBorder="1" applyAlignment="1" applyProtection="1">
      <alignment horizontal="center"/>
    </xf>
    <xf numFmtId="0" fontId="8" fillId="18" borderId="106" xfId="0" applyFont="1" applyFill="1" applyBorder="1" applyAlignment="1" applyProtection="1">
      <alignment horizontal="center"/>
    </xf>
    <xf numFmtId="0" fontId="8" fillId="18" borderId="171" xfId="0" applyFont="1" applyFill="1" applyBorder="1" applyAlignment="1" applyProtection="1">
      <alignment horizontal="center"/>
    </xf>
    <xf numFmtId="0" fontId="57" fillId="18" borderId="159" xfId="0" applyFont="1" applyFill="1" applyBorder="1" applyAlignment="1">
      <alignment horizontal="center"/>
    </xf>
    <xf numFmtId="0" fontId="57" fillId="18" borderId="155" xfId="0" applyFont="1" applyFill="1" applyBorder="1" applyAlignment="1">
      <alignment horizontal="center"/>
    </xf>
    <xf numFmtId="0" fontId="57" fillId="18" borderId="131" xfId="0" applyFont="1" applyFill="1" applyBorder="1" applyAlignment="1">
      <alignment horizontal="center"/>
    </xf>
    <xf numFmtId="0" fontId="8" fillId="18" borderId="87" xfId="0" applyFont="1" applyFill="1" applyBorder="1" applyAlignment="1" applyProtection="1">
      <alignment horizontal="center"/>
    </xf>
    <xf numFmtId="0" fontId="8" fillId="18" borderId="88" xfId="0" applyFont="1" applyFill="1" applyBorder="1" applyAlignment="1" applyProtection="1">
      <alignment horizontal="center"/>
    </xf>
    <xf numFmtId="0" fontId="8" fillId="18" borderId="89" xfId="0" applyFont="1" applyFill="1" applyBorder="1" applyAlignment="1" applyProtection="1">
      <alignment horizontal="center"/>
    </xf>
  </cellXfs>
  <cellStyles count="16">
    <cellStyle name="Comma" xfId="3" builtinId="3"/>
    <cellStyle name="Comma 2" xfId="14"/>
    <cellStyle name="Currency 2" xfId="15"/>
    <cellStyle name="Normal" xfId="0" builtinId="0"/>
    <cellStyle name="Normal 2" xfId="1"/>
    <cellStyle name="Normal 2 2" xfId="5"/>
    <cellStyle name="Normal_FERC" xfId="7"/>
    <cellStyle name="Normal_nfg" xfId="2"/>
    <cellStyle name="Normal_Workpaper Support_2008" xfId="6"/>
    <cellStyle name="Percent" xfId="4" builtinId="5"/>
    <cellStyle name="PSChar" xfId="8"/>
    <cellStyle name="PSDate" xfId="9"/>
    <cellStyle name="PSDec" xfId="10"/>
    <cellStyle name="PSHeading" xfId="11"/>
    <cellStyle name="PSInt" xfId="12"/>
    <cellStyle name="PSSpacer" xfId="13"/>
  </cellStyles>
  <dxfs count="0"/>
  <tableStyles count="0" defaultTableStyle="TableStyleMedium9"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externalLink" Target="externalLinks/externalLink1.xml"/><Relationship Id="rId97"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externalLink" Target="externalLinks/externalLink2.xml"/><Relationship Id="rId95"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externalLink" Target="externalLinks/externalLink5.xml"/><Relationship Id="rId98"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externalLink" Target="externalLinks/externalLink3.xml"/><Relationship Id="rId9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trlProps/ctrlProp1.xml><?xml version="1.0" encoding="utf-8"?>
<formControlPr xmlns="http://schemas.microsoft.com/office/spreadsheetml/2009/9/main" objectType="Button"/>
</file>

<file path=xl/ctrlProps/ctrlProp2.xml><?xml version="1.0" encoding="utf-8"?>
<formControlPr xmlns="http://schemas.microsoft.com/office/spreadsheetml/2009/9/main" objectType="Button"/>
</file>

<file path=xl/ctrlProps/ctrlProp3.xml><?xml version="1.0" encoding="utf-8"?>
<formControlPr xmlns="http://schemas.microsoft.com/office/spreadsheetml/2009/9/main" objectType="Button"/>
</file>

<file path=xl/ctrlProps/ctrlProp4.xml><?xml version="1.0" encoding="utf-8"?>
<formControlPr xmlns="http://schemas.microsoft.com/office/spreadsheetml/2009/9/main" objectType="Button"/>
</file>

<file path=xl/ctrlProps/ctrlProp5.xml><?xml version="1.0" encoding="utf-8"?>
<formControlPr xmlns="http://schemas.microsoft.com/office/spreadsheetml/2009/9/main" objectType="Button"/>
</file>

<file path=xl/ctrlProps/ctrlProp6.xml><?xml version="1.0" encoding="utf-8"?>
<formControlPr xmlns="http://schemas.microsoft.com/office/spreadsheetml/2009/9/main" objectType="Button"/>
</file>

<file path=xl/ctrlProps/ctrlProp7.xml><?xml version="1.0" encoding="utf-8"?>
<formControlPr xmlns="http://schemas.microsoft.com/office/spreadsheetml/2009/9/main" objectType="Button"/>
</file>

<file path=xl/drawings/drawing1.xml><?xml version="1.0" encoding="utf-8"?>
<xdr:wsDr xmlns:xdr="http://schemas.openxmlformats.org/drawingml/2006/spreadsheetDrawing" xmlns:a="http://schemas.openxmlformats.org/drawingml/2006/main">
  <xdr:twoCellAnchor>
    <xdr:from>
      <xdr:col>1</xdr:col>
      <xdr:colOff>2867025</xdr:colOff>
      <xdr:row>145</xdr:row>
      <xdr:rowOff>38100</xdr:rowOff>
    </xdr:from>
    <xdr:to>
      <xdr:col>1</xdr:col>
      <xdr:colOff>3305175</xdr:colOff>
      <xdr:row>146</xdr:row>
      <xdr:rowOff>0</xdr:rowOff>
    </xdr:to>
    <xdr:sp macro="" textlink="" fLocksText="0">
      <xdr:nvSpPr>
        <xdr:cNvPr id="6804" name="Rectangle 9"/>
        <xdr:cNvSpPr>
          <a:spLocks noChangeArrowheads="1"/>
        </xdr:cNvSpPr>
      </xdr:nvSpPr>
      <xdr:spPr bwMode="auto">
        <a:xfrm>
          <a:off x="3095625" y="29546550"/>
          <a:ext cx="438150" cy="152400"/>
        </a:xfrm>
        <a:prstGeom prst="rect">
          <a:avLst/>
        </a:prstGeom>
        <a:noFill/>
        <a:ln w="9525">
          <a:solidFill>
            <a:srgbClr val="000000"/>
          </a:solidFill>
          <a:miter lim="800000"/>
          <a:headEnd/>
          <a:tailEnd/>
        </a:ln>
      </xdr:spPr>
      <xdr:txBody>
        <a:bodyPr anchor="t"/>
        <a:lstStyle/>
        <a:p>
          <a:r>
            <a:rPr lang="en-US" sz="1200"/>
            <a:t>X</a:t>
          </a:r>
        </a:p>
      </xdr:txBody>
    </xdr:sp>
    <xdr:clientData fLocksWithSheet="0"/>
  </xdr:twoCellAnchor>
  <xdr:twoCellAnchor>
    <xdr:from>
      <xdr:col>1</xdr:col>
      <xdr:colOff>3381375</xdr:colOff>
      <xdr:row>147</xdr:row>
      <xdr:rowOff>47625</xdr:rowOff>
    </xdr:from>
    <xdr:to>
      <xdr:col>1</xdr:col>
      <xdr:colOff>3810000</xdr:colOff>
      <xdr:row>148</xdr:row>
      <xdr:rowOff>9525</xdr:rowOff>
    </xdr:to>
    <xdr:sp macro="" textlink="" fLocksText="0">
      <xdr:nvSpPr>
        <xdr:cNvPr id="6805" name="Rectangle 10"/>
        <xdr:cNvSpPr>
          <a:spLocks noChangeArrowheads="1"/>
        </xdr:cNvSpPr>
      </xdr:nvSpPr>
      <xdr:spPr bwMode="auto">
        <a:xfrm>
          <a:off x="3609975" y="29946600"/>
          <a:ext cx="428625" cy="161925"/>
        </a:xfrm>
        <a:prstGeom prst="rect">
          <a:avLst/>
        </a:prstGeom>
        <a:noFill/>
        <a:ln w="9525">
          <a:solidFill>
            <a:srgbClr val="000000"/>
          </a:solidFill>
          <a:miter lim="800000"/>
          <a:headEnd/>
          <a:tailEnd/>
        </a:ln>
      </xdr:spPr>
    </xdr:sp>
    <xdr:clientData fLocksWithSheet="0"/>
  </xdr:twoCellAnchor>
  <xdr:twoCellAnchor>
    <xdr:from>
      <xdr:col>1</xdr:col>
      <xdr:colOff>2867025</xdr:colOff>
      <xdr:row>144</xdr:row>
      <xdr:rowOff>38100</xdr:rowOff>
    </xdr:from>
    <xdr:to>
      <xdr:col>1</xdr:col>
      <xdr:colOff>3305175</xdr:colOff>
      <xdr:row>145</xdr:row>
      <xdr:rowOff>0</xdr:rowOff>
    </xdr:to>
    <xdr:sp macro="" textlink="" fLocksText="0">
      <xdr:nvSpPr>
        <xdr:cNvPr id="4" name="Rectangle 9"/>
        <xdr:cNvSpPr>
          <a:spLocks noChangeArrowheads="1"/>
        </xdr:cNvSpPr>
      </xdr:nvSpPr>
      <xdr:spPr bwMode="auto">
        <a:xfrm>
          <a:off x="3095625" y="29356050"/>
          <a:ext cx="438150" cy="152400"/>
        </a:xfrm>
        <a:prstGeom prst="rect">
          <a:avLst/>
        </a:prstGeom>
        <a:noFill/>
        <a:ln w="9525">
          <a:solidFill>
            <a:srgbClr val="000000"/>
          </a:solidFill>
          <a:miter lim="800000"/>
          <a:headEnd/>
          <a:tailEnd/>
        </a:ln>
      </xdr:spPr>
    </xdr:sp>
    <xdr:clientData fLocksWithSheet="0"/>
  </xdr:twoCellAnchor>
  <xdr:twoCellAnchor>
    <xdr:from>
      <xdr:col>1</xdr:col>
      <xdr:colOff>3381375</xdr:colOff>
      <xdr:row>146</xdr:row>
      <xdr:rowOff>47625</xdr:rowOff>
    </xdr:from>
    <xdr:to>
      <xdr:col>1</xdr:col>
      <xdr:colOff>3810000</xdr:colOff>
      <xdr:row>147</xdr:row>
      <xdr:rowOff>9525</xdr:rowOff>
    </xdr:to>
    <xdr:sp macro="" textlink="" fLocksText="0">
      <xdr:nvSpPr>
        <xdr:cNvPr id="5" name="Rectangle 10"/>
        <xdr:cNvSpPr>
          <a:spLocks noChangeArrowheads="1"/>
        </xdr:cNvSpPr>
      </xdr:nvSpPr>
      <xdr:spPr bwMode="auto">
        <a:xfrm>
          <a:off x="3609975" y="29756100"/>
          <a:ext cx="428625" cy="161925"/>
        </a:xfrm>
        <a:prstGeom prst="rect">
          <a:avLst/>
        </a:prstGeom>
        <a:noFill/>
        <a:ln w="9525">
          <a:solidFill>
            <a:srgbClr val="000000"/>
          </a:solidFill>
          <a:miter lim="800000"/>
          <a:headEnd/>
          <a:tailEnd/>
        </a:ln>
      </xdr:spPr>
    </xdr:sp>
    <xdr:clientData fLocksWithSheet="0"/>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0</xdr:colOff>
          <xdr:row>60</xdr:row>
          <xdr:rowOff>0</xdr:rowOff>
        </xdr:from>
        <xdr:to>
          <xdr:col>3</xdr:col>
          <xdr:colOff>1428750</xdr:colOff>
          <xdr:row>60</xdr:row>
          <xdr:rowOff>0</xdr:rowOff>
        </xdr:to>
        <xdr:sp macro="" textlink="">
          <xdr:nvSpPr>
            <xdr:cNvPr id="46132" name="Button 52" hidden="1">
              <a:extLst>
                <a:ext uri="{63B3BB69-23CF-44E3-9099-C40C66FF867C}">
                  <a14:compatExt spid="_x0000_s461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a:cs typeface="Arial"/>
                </a:rPr>
                <a:t>Print Pg 274 - 27</a:t>
              </a:r>
            </a:p>
          </xdr:txBody>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228600</xdr:colOff>
          <xdr:row>62</xdr:row>
          <xdr:rowOff>0</xdr:rowOff>
        </xdr:from>
        <xdr:to>
          <xdr:col>4</xdr:col>
          <xdr:colOff>276225</xdr:colOff>
          <xdr:row>62</xdr:row>
          <xdr:rowOff>0</xdr:rowOff>
        </xdr:to>
        <xdr:sp macro="" textlink="">
          <xdr:nvSpPr>
            <xdr:cNvPr id="47157" name="Button 53" hidden="1">
              <a:extLst>
                <a:ext uri="{63B3BB69-23CF-44E3-9099-C40C66FF867C}">
                  <a14:compatExt spid="_x0000_s471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a:cs typeface="Arial"/>
                </a:rPr>
                <a:t>Print Pg 276 - 27</a:t>
              </a:r>
            </a:p>
          </xdr:txBody>
        </xdr:sp>
        <xdr:clientData fLock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38100</xdr:colOff>
          <xdr:row>65</xdr:row>
          <xdr:rowOff>0</xdr:rowOff>
        </xdr:from>
        <xdr:to>
          <xdr:col>4</xdr:col>
          <xdr:colOff>647700</xdr:colOff>
          <xdr:row>65</xdr:row>
          <xdr:rowOff>0</xdr:rowOff>
        </xdr:to>
        <xdr:sp macro="" textlink="">
          <xdr:nvSpPr>
            <xdr:cNvPr id="48182" name="Button 54" hidden="1">
              <a:extLst>
                <a:ext uri="{63B3BB69-23CF-44E3-9099-C40C66FF867C}">
                  <a14:compatExt spid="_x0000_s481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a:cs typeface="Arial"/>
                </a:rPr>
                <a:t>Print </a:t>
              </a: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38100</xdr:colOff>
          <xdr:row>65</xdr:row>
          <xdr:rowOff>0</xdr:rowOff>
        </xdr:from>
        <xdr:to>
          <xdr:col>4</xdr:col>
          <xdr:colOff>647700</xdr:colOff>
          <xdr:row>65</xdr:row>
          <xdr:rowOff>0</xdr:rowOff>
        </xdr:to>
        <xdr:sp macro="" textlink="">
          <xdr:nvSpPr>
            <xdr:cNvPr id="48183" name="Button 55" hidden="1">
              <a:extLst>
                <a:ext uri="{63B3BB69-23CF-44E3-9099-C40C66FF867C}">
                  <a14:compatExt spid="_x0000_s481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a:cs typeface="Arial"/>
                </a:rPr>
                <a:t>Print </a:t>
              </a: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xdr:txBody>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0</xdr:colOff>
          <xdr:row>63</xdr:row>
          <xdr:rowOff>0</xdr:rowOff>
        </xdr:from>
        <xdr:to>
          <xdr:col>5</xdr:col>
          <xdr:colOff>428625</xdr:colOff>
          <xdr:row>63</xdr:row>
          <xdr:rowOff>0</xdr:rowOff>
        </xdr:to>
        <xdr:sp macro="" textlink="">
          <xdr:nvSpPr>
            <xdr:cNvPr id="55357" name="Button 61" hidden="1">
              <a:extLst>
                <a:ext uri="{63B3BB69-23CF-44E3-9099-C40C66FF867C}">
                  <a14:compatExt spid="_x0000_s553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a:cs typeface="Arial"/>
                </a:rPr>
                <a:t>Print Page 332</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63</xdr:row>
          <xdr:rowOff>0</xdr:rowOff>
        </xdr:from>
        <xdr:to>
          <xdr:col>5</xdr:col>
          <xdr:colOff>428625</xdr:colOff>
          <xdr:row>63</xdr:row>
          <xdr:rowOff>0</xdr:rowOff>
        </xdr:to>
        <xdr:sp macro="" textlink="">
          <xdr:nvSpPr>
            <xdr:cNvPr id="55358" name="Button 62" hidden="1">
              <a:extLst>
                <a:ext uri="{63B3BB69-23CF-44E3-9099-C40C66FF867C}">
                  <a14:compatExt spid="_x0000_s553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a:cs typeface="Arial"/>
                </a:rPr>
                <a:t>Print Page 332</a:t>
              </a:r>
            </a:p>
          </xdr:txBody>
        </xdr:sp>
        <xdr:clientData fLock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409575</xdr:colOff>
          <xdr:row>66</xdr:row>
          <xdr:rowOff>0</xdr:rowOff>
        </xdr:from>
        <xdr:to>
          <xdr:col>4</xdr:col>
          <xdr:colOff>1562100</xdr:colOff>
          <xdr:row>66</xdr:row>
          <xdr:rowOff>0</xdr:rowOff>
        </xdr:to>
        <xdr:sp macro="" textlink="">
          <xdr:nvSpPr>
            <xdr:cNvPr id="75857" name="Button 81" hidden="1">
              <a:extLst>
                <a:ext uri="{63B3BB69-23CF-44E3-9099-C40C66FF867C}">
                  <a14:compatExt spid="_x0000_s758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a:cs typeface="Arial"/>
                </a:rPr>
                <a:t>Print Page 45</a:t>
              </a:r>
            </a:p>
          </xdr:txBody>
        </xdr:sp>
        <xdr:clientData fLock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FarleyM/Local%20Settings/Temporary%20Internet%20Files/Content.Outlook/CKC7ZR3R/Accounting/Common/ACCT/SS/MML/NYPSC%20Annual%20Report/Calendar%202008/2008%20filed%20version/Unredacted%20-%20emailed%20to%20records%20officer/NFG_unredacte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Accounting/Common/ACCT/SS/MML/NYPSC%20Annual%20Report/Calendar%202014/NFG_201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FarleyM/Local%20Settings/Temporary%20Internet%20Files/Content.Outlook/CKC7ZR3R/Accounting/SOX%20Secured%20Files/Garth%20and%20Karen/Monthly/UNBILLED/Fiscal06/UNB120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Accounting/SOX%20Secured%20Files/Garth%20and%20Karen/Monthly/UNBILLED/Fiscal06/UNB120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a288wk/Desktop/Copy%20of%20fercform.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a288wk/Documents/USOA%20Format%20assesment/PSC%20fercform%20with%20revisions%20based%20on%20FERC%20form%201%20changes%209-26-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6107"/>
      <sheetName val="108109"/>
      <sheetName val="110113"/>
      <sheetName val="114117"/>
      <sheetName val="114117(A)"/>
      <sheetName val="118119"/>
      <sheetName val="120121"/>
      <sheetName val="122123"/>
      <sheetName val="200201"/>
      <sheetName val="200201 (A)"/>
      <sheetName val="202203"/>
      <sheetName val="204207"/>
      <sheetName val="213"/>
      <sheetName val="214"/>
      <sheetName val="216"/>
      <sheetName val="217"/>
      <sheetName val="218"/>
      <sheetName val="219"/>
      <sheetName val="221222"/>
      <sheetName val="224225"/>
      <sheetName val="227"/>
      <sheetName val="228229"/>
      <sheetName val="230"/>
      <sheetName val="232"/>
      <sheetName val="233"/>
      <sheetName val="234"/>
      <sheetName val="250251"/>
      <sheetName val="252"/>
      <sheetName val="253"/>
      <sheetName val="254"/>
      <sheetName val="256257"/>
      <sheetName val="261"/>
      <sheetName val="262263"/>
      <sheetName val="262263BC"/>
      <sheetName val="266267"/>
      <sheetName val="269"/>
      <sheetName val="272273"/>
      <sheetName val="274275"/>
      <sheetName val="276277"/>
      <sheetName val="278"/>
      <sheetName val="300301"/>
      <sheetName val="304"/>
      <sheetName val="310311"/>
      <sheetName val="320323"/>
      <sheetName val="326327"/>
      <sheetName val="328330"/>
      <sheetName val="332"/>
      <sheetName val="335"/>
      <sheetName val="336"/>
      <sheetName val="337"/>
      <sheetName val="340"/>
      <sheetName val="350351"/>
      <sheetName val="352353"/>
      <sheetName val="354355"/>
      <sheetName val="354A355A"/>
      <sheetName val="356"/>
      <sheetName val="401"/>
      <sheetName val="402403"/>
      <sheetName val="406407"/>
      <sheetName val="408409"/>
      <sheetName val="410411"/>
      <sheetName val="422423"/>
      <sheetName val="424425"/>
      <sheetName val="426427"/>
      <sheetName val="429"/>
      <sheetName val="430"/>
      <sheetName val="431"/>
      <sheetName val="450"/>
      <sheetName val="BOO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6107"/>
      <sheetName val="108109"/>
      <sheetName val="110113"/>
      <sheetName val="114117"/>
      <sheetName val="114117(A)"/>
      <sheetName val="118119"/>
      <sheetName val="120121"/>
      <sheetName val="122123"/>
      <sheetName val="200201"/>
      <sheetName val="200201 (A)"/>
      <sheetName val="202203"/>
      <sheetName val="204207"/>
      <sheetName val="213"/>
      <sheetName val="214"/>
      <sheetName val="216"/>
      <sheetName val="217"/>
      <sheetName val="218"/>
      <sheetName val="219"/>
      <sheetName val="221222"/>
      <sheetName val="224225"/>
      <sheetName val="227"/>
      <sheetName val="228229"/>
      <sheetName val="230"/>
      <sheetName val="232"/>
      <sheetName val="233"/>
      <sheetName val="234"/>
      <sheetName val="250251"/>
      <sheetName val="252"/>
      <sheetName val="253"/>
      <sheetName val="254"/>
      <sheetName val="256257"/>
      <sheetName val="261"/>
      <sheetName val="262263"/>
      <sheetName val="262263BC"/>
      <sheetName val="266267"/>
      <sheetName val="269"/>
      <sheetName val="272273"/>
      <sheetName val="274275"/>
      <sheetName val="276277"/>
      <sheetName val="278"/>
      <sheetName val="300301"/>
      <sheetName val="304"/>
      <sheetName val="310311"/>
      <sheetName val="320323"/>
      <sheetName val="326327"/>
      <sheetName val="328330"/>
      <sheetName val="332"/>
      <sheetName val="335"/>
      <sheetName val="336"/>
      <sheetName val="337"/>
      <sheetName val="340"/>
      <sheetName val="350351"/>
      <sheetName val="352353"/>
      <sheetName val="354355"/>
      <sheetName val="354A355A"/>
      <sheetName val="356"/>
      <sheetName val="401"/>
      <sheetName val="402403"/>
      <sheetName val="406407"/>
      <sheetName val="408409"/>
      <sheetName val="410411"/>
      <sheetName val="422423"/>
      <sheetName val="424425"/>
      <sheetName val="426427"/>
      <sheetName val="429"/>
      <sheetName val="430"/>
      <sheetName val="431"/>
      <sheetName val="450"/>
      <sheetName val="BOOK"/>
    </sheetNames>
    <sheetDataSet>
      <sheetData sheetId="0"/>
      <sheetData sheetId="1">
        <row r="25">
          <cell r="C25" t="str">
            <v>National Fuel Gas Distribution Corporation</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rksht"/>
      <sheetName val="Trans NY"/>
      <sheetName val="Trans PA"/>
      <sheetName val="NY Entry"/>
      <sheetName val="PA Entry"/>
      <sheetName val="document"/>
      <sheetName val="Review"/>
      <sheetName val="amort"/>
      <sheetName val="NYTB_113004"/>
      <sheetName val="PATB_113004"/>
      <sheetName val="Module1"/>
    </sheetNames>
    <sheetDataSet>
      <sheetData sheetId="0"/>
      <sheetData sheetId="1" refreshError="1">
        <row r="1">
          <cell r="A1" t="str">
            <v>National Fuel Gas Distribution Corporation</v>
          </cell>
        </row>
        <row r="2">
          <cell r="A2" t="str">
            <v>New York Division</v>
          </cell>
        </row>
        <row r="3">
          <cell r="A3" t="str">
            <v>Transportation Unbilled Revenue</v>
          </cell>
          <cell r="E3" t="str">
            <v>Dr. 1901-173000</v>
          </cell>
        </row>
        <row r="4">
          <cell r="A4" t="str">
            <v>Source:KRVN0734</v>
          </cell>
          <cell r="E4" t="str">
            <v>Cr. 1901-489269</v>
          </cell>
        </row>
        <row r="5">
          <cell r="D5" t="str">
            <v>Monthly</v>
          </cell>
          <cell r="H5" t="str">
            <v>YTD</v>
          </cell>
        </row>
        <row r="6">
          <cell r="C6" t="str">
            <v>Customers</v>
          </cell>
          <cell r="D6" t="str">
            <v>CCF</v>
          </cell>
          <cell r="E6" t="str">
            <v>Net Revenue</v>
          </cell>
          <cell r="G6" t="str">
            <v>Customers</v>
          </cell>
          <cell r="H6" t="str">
            <v>CCF</v>
          </cell>
          <cell r="I6" t="str">
            <v>Net Revenue</v>
          </cell>
        </row>
        <row r="8">
          <cell r="B8" t="str">
            <v>Revenue Class</v>
          </cell>
        </row>
        <row r="9">
          <cell r="B9" t="str">
            <v>01/11</v>
          </cell>
          <cell r="G9">
            <v>22379</v>
          </cell>
          <cell r="H9">
            <v>398803</v>
          </cell>
          <cell r="I9">
            <v>280071.95</v>
          </cell>
        </row>
        <row r="10">
          <cell r="B10" t="str">
            <v>02/12</v>
          </cell>
          <cell r="G10">
            <v>2650</v>
          </cell>
          <cell r="H10">
            <v>357585</v>
          </cell>
          <cell r="I10">
            <v>116411.24</v>
          </cell>
        </row>
        <row r="11">
          <cell r="B11" t="str">
            <v>03/13</v>
          </cell>
          <cell r="G11">
            <v>36</v>
          </cell>
          <cell r="H11">
            <v>117277</v>
          </cell>
          <cell r="I11">
            <v>17599.900000000001</v>
          </cell>
        </row>
        <row r="12">
          <cell r="B12" t="str">
            <v>04/14</v>
          </cell>
          <cell r="G12">
            <v>78</v>
          </cell>
          <cell r="H12">
            <v>23102</v>
          </cell>
          <cell r="I12">
            <v>5448.04</v>
          </cell>
        </row>
        <row r="13">
          <cell r="A13">
            <v>38625</v>
          </cell>
          <cell r="C13">
            <v>0</v>
          </cell>
          <cell r="D13">
            <v>0</v>
          </cell>
          <cell r="E13">
            <v>0</v>
          </cell>
          <cell r="G13">
            <v>25143</v>
          </cell>
          <cell r="H13">
            <v>896767</v>
          </cell>
          <cell r="I13">
            <v>419531.13</v>
          </cell>
        </row>
        <row r="15">
          <cell r="B15" t="str">
            <v>Revenue Class</v>
          </cell>
        </row>
        <row r="16">
          <cell r="B16" t="str">
            <v>01/11</v>
          </cell>
          <cell r="C16">
            <v>-96</v>
          </cell>
          <cell r="D16">
            <v>881348</v>
          </cell>
          <cell r="E16">
            <v>203573.19</v>
          </cell>
          <cell r="G16">
            <v>22283</v>
          </cell>
          <cell r="H16">
            <v>1280151</v>
          </cell>
          <cell r="I16">
            <v>483645.14</v>
          </cell>
        </row>
        <row r="17">
          <cell r="B17" t="str">
            <v>02/12</v>
          </cell>
          <cell r="C17">
            <v>2</v>
          </cell>
          <cell r="D17">
            <v>489846</v>
          </cell>
          <cell r="E17">
            <v>100045.52999999998</v>
          </cell>
          <cell r="G17">
            <v>2652</v>
          </cell>
          <cell r="H17">
            <v>847431</v>
          </cell>
          <cell r="I17">
            <v>216456.77</v>
          </cell>
        </row>
        <row r="18">
          <cell r="B18" t="str">
            <v>03/13</v>
          </cell>
          <cell r="C18">
            <v>0</v>
          </cell>
          <cell r="D18">
            <v>45232</v>
          </cell>
          <cell r="E18">
            <v>6415.4599999999991</v>
          </cell>
          <cell r="G18">
            <v>36</v>
          </cell>
          <cell r="H18">
            <v>162509</v>
          </cell>
          <cell r="I18">
            <v>24015.360000000001</v>
          </cell>
        </row>
        <row r="19">
          <cell r="B19" t="str">
            <v>04/14</v>
          </cell>
          <cell r="C19">
            <v>-4</v>
          </cell>
          <cell r="D19">
            <v>31055</v>
          </cell>
          <cell r="E19">
            <v>5778.0099999999993</v>
          </cell>
          <cell r="G19">
            <v>74</v>
          </cell>
          <cell r="H19">
            <v>54157</v>
          </cell>
          <cell r="I19">
            <v>11226.05</v>
          </cell>
        </row>
        <row r="20">
          <cell r="A20">
            <v>38656</v>
          </cell>
          <cell r="C20">
            <v>-98</v>
          </cell>
          <cell r="D20">
            <v>1447481</v>
          </cell>
          <cell r="E20">
            <v>315812.19</v>
          </cell>
          <cell r="G20">
            <v>25045</v>
          </cell>
          <cell r="H20">
            <v>2344248</v>
          </cell>
          <cell r="I20">
            <v>735343.32000000007</v>
          </cell>
        </row>
        <row r="22">
          <cell r="B22" t="str">
            <v>Revenue Class</v>
          </cell>
        </row>
        <row r="23">
          <cell r="B23" t="str">
            <v>01/11</v>
          </cell>
          <cell r="C23">
            <v>389</v>
          </cell>
          <cell r="D23">
            <v>593196</v>
          </cell>
          <cell r="E23">
            <v>141208.77000000002</v>
          </cell>
          <cell r="G23">
            <v>22672</v>
          </cell>
          <cell r="H23">
            <v>1873347</v>
          </cell>
          <cell r="I23">
            <v>624853.91</v>
          </cell>
        </row>
        <row r="24">
          <cell r="B24" t="str">
            <v>02/12</v>
          </cell>
          <cell r="C24">
            <v>30</v>
          </cell>
          <cell r="D24">
            <v>353679</v>
          </cell>
          <cell r="E24">
            <v>77322.28</v>
          </cell>
          <cell r="G24">
            <v>2682</v>
          </cell>
          <cell r="H24">
            <v>1201110</v>
          </cell>
          <cell r="I24">
            <v>293779.05</v>
          </cell>
        </row>
        <row r="25">
          <cell r="B25" t="str">
            <v>03/13</v>
          </cell>
          <cell r="C25">
            <v>1</v>
          </cell>
          <cell r="D25">
            <v>55151</v>
          </cell>
          <cell r="E25">
            <v>9366.7200000000012</v>
          </cell>
          <cell r="G25">
            <v>37</v>
          </cell>
          <cell r="H25">
            <v>217660</v>
          </cell>
          <cell r="I25">
            <v>33382.080000000002</v>
          </cell>
        </row>
        <row r="26">
          <cell r="B26" t="str">
            <v>04/14</v>
          </cell>
          <cell r="C26">
            <v>-1</v>
          </cell>
          <cell r="D26">
            <v>26550</v>
          </cell>
          <cell r="E26">
            <v>4585.8500000000004</v>
          </cell>
          <cell r="G26">
            <v>73</v>
          </cell>
          <cell r="H26">
            <v>80707</v>
          </cell>
          <cell r="I26">
            <v>15811.9</v>
          </cell>
        </row>
        <row r="27">
          <cell r="A27">
            <v>38686</v>
          </cell>
          <cell r="C27">
            <v>419</v>
          </cell>
          <cell r="D27">
            <v>1028576</v>
          </cell>
          <cell r="E27">
            <v>232483.62000000002</v>
          </cell>
          <cell r="G27">
            <v>25464</v>
          </cell>
          <cell r="H27">
            <v>3372824</v>
          </cell>
          <cell r="I27">
            <v>967826.94</v>
          </cell>
        </row>
        <row r="29">
          <cell r="B29" t="str">
            <v>Revenue Class</v>
          </cell>
        </row>
        <row r="30">
          <cell r="B30" t="str">
            <v>01/11</v>
          </cell>
          <cell r="C30">
            <v>-58</v>
          </cell>
          <cell r="D30">
            <v>519721</v>
          </cell>
          <cell r="E30">
            <v>84289.739999999991</v>
          </cell>
          <cell r="G30">
            <v>22614</v>
          </cell>
          <cell r="H30">
            <v>2393068</v>
          </cell>
          <cell r="I30">
            <v>709143.65</v>
          </cell>
        </row>
        <row r="31">
          <cell r="B31" t="str">
            <v>02/12</v>
          </cell>
          <cell r="C31">
            <v>31</v>
          </cell>
          <cell r="D31">
            <v>324143</v>
          </cell>
          <cell r="E31">
            <v>52838.599999999977</v>
          </cell>
          <cell r="G31">
            <v>2713</v>
          </cell>
          <cell r="H31">
            <v>1525253</v>
          </cell>
          <cell r="I31">
            <v>346617.64999999997</v>
          </cell>
        </row>
        <row r="32">
          <cell r="B32" t="str">
            <v>03/13</v>
          </cell>
          <cell r="C32">
            <v>2</v>
          </cell>
          <cell r="D32">
            <v>-59892</v>
          </cell>
          <cell r="E32">
            <v>-5420.8000000000029</v>
          </cell>
          <cell r="G32">
            <v>39</v>
          </cell>
          <cell r="H32">
            <v>157768</v>
          </cell>
          <cell r="I32">
            <v>27961.279999999999</v>
          </cell>
        </row>
        <row r="33">
          <cell r="B33" t="str">
            <v>04/14</v>
          </cell>
          <cell r="C33">
            <v>-1</v>
          </cell>
          <cell r="D33">
            <v>22556</v>
          </cell>
          <cell r="E33">
            <v>3336.1100000000024</v>
          </cell>
          <cell r="G33">
            <v>72</v>
          </cell>
          <cell r="H33">
            <v>103263</v>
          </cell>
          <cell r="I33">
            <v>19148.010000000002</v>
          </cell>
        </row>
        <row r="34">
          <cell r="A34">
            <v>38716</v>
          </cell>
          <cell r="C34">
            <v>-26</v>
          </cell>
          <cell r="D34">
            <v>806528</v>
          </cell>
          <cell r="E34">
            <v>135043.65</v>
          </cell>
          <cell r="G34">
            <v>25438</v>
          </cell>
          <cell r="H34">
            <v>4179352</v>
          </cell>
          <cell r="I34">
            <v>1102870.5900000001</v>
          </cell>
        </row>
        <row r="41">
          <cell r="A41">
            <v>38747</v>
          </cell>
        </row>
        <row r="48">
          <cell r="A48">
            <v>38775</v>
          </cell>
        </row>
        <row r="55">
          <cell r="A55">
            <v>38806</v>
          </cell>
        </row>
        <row r="62">
          <cell r="A62">
            <v>38837</v>
          </cell>
        </row>
        <row r="69">
          <cell r="A69">
            <v>38867</v>
          </cell>
        </row>
        <row r="76">
          <cell r="A76">
            <v>38898</v>
          </cell>
        </row>
        <row r="83">
          <cell r="A83">
            <v>38928</v>
          </cell>
        </row>
        <row r="90">
          <cell r="A90">
            <v>38959</v>
          </cell>
        </row>
        <row r="97">
          <cell r="A97">
            <v>38990</v>
          </cell>
        </row>
      </sheetData>
      <sheetData sheetId="2"/>
      <sheetData sheetId="3"/>
      <sheetData sheetId="4"/>
      <sheetData sheetId="5"/>
      <sheetData sheetId="6"/>
      <sheetData sheetId="7"/>
      <sheetData sheetId="8"/>
      <sheetData sheetId="9"/>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rksht"/>
      <sheetName val="Trans NY"/>
      <sheetName val="Trans PA"/>
      <sheetName val="NY Entry"/>
      <sheetName val="PA Entry"/>
      <sheetName val="document"/>
      <sheetName val="Review"/>
      <sheetName val="amort"/>
      <sheetName val="NYTB_113004"/>
      <sheetName val="PATB_113004"/>
      <sheetName val="Module1"/>
    </sheetNames>
    <sheetDataSet>
      <sheetData sheetId="0"/>
      <sheetData sheetId="1" refreshError="1">
        <row r="1">
          <cell r="A1" t="str">
            <v>National Fuel Gas Distribution Corporation</v>
          </cell>
        </row>
        <row r="2">
          <cell r="A2" t="str">
            <v>New York Division</v>
          </cell>
        </row>
        <row r="3">
          <cell r="A3" t="str">
            <v>Transportation Unbilled Revenue</v>
          </cell>
          <cell r="E3" t="str">
            <v>Dr. 1901-173000</v>
          </cell>
        </row>
        <row r="4">
          <cell r="A4" t="str">
            <v>Source:KRVN0734</v>
          </cell>
          <cell r="E4" t="str">
            <v>Cr. 1901-489269</v>
          </cell>
        </row>
        <row r="5">
          <cell r="D5" t="str">
            <v>Monthly</v>
          </cell>
          <cell r="H5" t="str">
            <v>YTD</v>
          </cell>
        </row>
        <row r="6">
          <cell r="C6" t="str">
            <v>Customers</v>
          </cell>
          <cell r="D6" t="str">
            <v>CCF</v>
          </cell>
          <cell r="E6" t="str">
            <v>Net Revenue</v>
          </cell>
          <cell r="G6" t="str">
            <v>Customers</v>
          </cell>
          <cell r="H6" t="str">
            <v>CCF</v>
          </cell>
          <cell r="I6" t="str">
            <v>Net Revenue</v>
          </cell>
        </row>
        <row r="8">
          <cell r="B8" t="str">
            <v>Revenue Class</v>
          </cell>
        </row>
        <row r="9">
          <cell r="B9" t="str">
            <v>01/11</v>
          </cell>
          <cell r="G9">
            <v>22379</v>
          </cell>
          <cell r="H9">
            <v>398803</v>
          </cell>
          <cell r="I9">
            <v>280071.95</v>
          </cell>
        </row>
        <row r="10">
          <cell r="B10" t="str">
            <v>02/12</v>
          </cell>
          <cell r="G10">
            <v>2650</v>
          </cell>
          <cell r="H10">
            <v>357585</v>
          </cell>
          <cell r="I10">
            <v>116411.24</v>
          </cell>
        </row>
        <row r="11">
          <cell r="B11" t="str">
            <v>03/13</v>
          </cell>
          <cell r="G11">
            <v>36</v>
          </cell>
          <cell r="H11">
            <v>117277</v>
          </cell>
          <cell r="I11">
            <v>17599.900000000001</v>
          </cell>
        </row>
        <row r="12">
          <cell r="B12" t="str">
            <v>04/14</v>
          </cell>
          <cell r="G12">
            <v>78</v>
          </cell>
          <cell r="H12">
            <v>23102</v>
          </cell>
          <cell r="I12">
            <v>5448.04</v>
          </cell>
        </row>
        <row r="13">
          <cell r="A13">
            <v>38625</v>
          </cell>
          <cell r="C13">
            <v>0</v>
          </cell>
          <cell r="D13">
            <v>0</v>
          </cell>
          <cell r="E13">
            <v>0</v>
          </cell>
          <cell r="G13">
            <v>25143</v>
          </cell>
          <cell r="H13">
            <v>896767</v>
          </cell>
          <cell r="I13">
            <v>419531.13</v>
          </cell>
        </row>
        <row r="15">
          <cell r="B15" t="str">
            <v>Revenue Class</v>
          </cell>
        </row>
        <row r="16">
          <cell r="B16" t="str">
            <v>01/11</v>
          </cell>
          <cell r="C16">
            <v>-96</v>
          </cell>
          <cell r="D16">
            <v>881348</v>
          </cell>
          <cell r="E16">
            <v>203573.19</v>
          </cell>
          <cell r="G16">
            <v>22283</v>
          </cell>
          <cell r="H16">
            <v>1280151</v>
          </cell>
          <cell r="I16">
            <v>483645.14</v>
          </cell>
        </row>
        <row r="17">
          <cell r="B17" t="str">
            <v>02/12</v>
          </cell>
          <cell r="C17">
            <v>2</v>
          </cell>
          <cell r="D17">
            <v>489846</v>
          </cell>
          <cell r="E17">
            <v>100045.52999999998</v>
          </cell>
          <cell r="G17">
            <v>2652</v>
          </cell>
          <cell r="H17">
            <v>847431</v>
          </cell>
          <cell r="I17">
            <v>216456.77</v>
          </cell>
        </row>
        <row r="18">
          <cell r="B18" t="str">
            <v>03/13</v>
          </cell>
          <cell r="C18">
            <v>0</v>
          </cell>
          <cell r="D18">
            <v>45232</v>
          </cell>
          <cell r="E18">
            <v>6415.4599999999991</v>
          </cell>
          <cell r="G18">
            <v>36</v>
          </cell>
          <cell r="H18">
            <v>162509</v>
          </cell>
          <cell r="I18">
            <v>24015.360000000001</v>
          </cell>
        </row>
        <row r="19">
          <cell r="B19" t="str">
            <v>04/14</v>
          </cell>
          <cell r="C19">
            <v>-4</v>
          </cell>
          <cell r="D19">
            <v>31055</v>
          </cell>
          <cell r="E19">
            <v>5778.0099999999993</v>
          </cell>
          <cell r="G19">
            <v>74</v>
          </cell>
          <cell r="H19">
            <v>54157</v>
          </cell>
          <cell r="I19">
            <v>11226.05</v>
          </cell>
        </row>
        <row r="20">
          <cell r="A20">
            <v>38656</v>
          </cell>
          <cell r="C20">
            <v>-98</v>
          </cell>
          <cell r="D20">
            <v>1447481</v>
          </cell>
          <cell r="E20">
            <v>315812.19</v>
          </cell>
          <cell r="G20">
            <v>25045</v>
          </cell>
          <cell r="H20">
            <v>2344248</v>
          </cell>
          <cell r="I20">
            <v>735343.32000000007</v>
          </cell>
        </row>
        <row r="22">
          <cell r="B22" t="str">
            <v>Revenue Class</v>
          </cell>
        </row>
        <row r="23">
          <cell r="B23" t="str">
            <v>01/11</v>
          </cell>
          <cell r="C23">
            <v>389</v>
          </cell>
          <cell r="D23">
            <v>593196</v>
          </cell>
          <cell r="E23">
            <v>141208.77000000002</v>
          </cell>
          <cell r="G23">
            <v>22672</v>
          </cell>
          <cell r="H23">
            <v>1873347</v>
          </cell>
          <cell r="I23">
            <v>624853.91</v>
          </cell>
        </row>
        <row r="24">
          <cell r="B24" t="str">
            <v>02/12</v>
          </cell>
          <cell r="C24">
            <v>30</v>
          </cell>
          <cell r="D24">
            <v>353679</v>
          </cell>
          <cell r="E24">
            <v>77322.28</v>
          </cell>
          <cell r="G24">
            <v>2682</v>
          </cell>
          <cell r="H24">
            <v>1201110</v>
          </cell>
          <cell r="I24">
            <v>293779.05</v>
          </cell>
        </row>
        <row r="25">
          <cell r="B25" t="str">
            <v>03/13</v>
          </cell>
          <cell r="C25">
            <v>1</v>
          </cell>
          <cell r="D25">
            <v>55151</v>
          </cell>
          <cell r="E25">
            <v>9366.7200000000012</v>
          </cell>
          <cell r="G25">
            <v>37</v>
          </cell>
          <cell r="H25">
            <v>217660</v>
          </cell>
          <cell r="I25">
            <v>33382.080000000002</v>
          </cell>
        </row>
        <row r="26">
          <cell r="B26" t="str">
            <v>04/14</v>
          </cell>
          <cell r="C26">
            <v>-1</v>
          </cell>
          <cell r="D26">
            <v>26550</v>
          </cell>
          <cell r="E26">
            <v>4585.8500000000004</v>
          </cell>
          <cell r="G26">
            <v>73</v>
          </cell>
          <cell r="H26">
            <v>80707</v>
          </cell>
          <cell r="I26">
            <v>15811.9</v>
          </cell>
        </row>
        <row r="27">
          <cell r="A27">
            <v>38686</v>
          </cell>
          <cell r="C27">
            <v>419</v>
          </cell>
          <cell r="D27">
            <v>1028576</v>
          </cell>
          <cell r="E27">
            <v>232483.62000000002</v>
          </cell>
          <cell r="G27">
            <v>25464</v>
          </cell>
          <cell r="H27">
            <v>3372824</v>
          </cell>
          <cell r="I27">
            <v>967826.94</v>
          </cell>
        </row>
        <row r="29">
          <cell r="B29" t="str">
            <v>Revenue Class</v>
          </cell>
        </row>
        <row r="30">
          <cell r="B30" t="str">
            <v>01/11</v>
          </cell>
          <cell r="C30">
            <v>-58</v>
          </cell>
          <cell r="D30">
            <v>519721</v>
          </cell>
          <cell r="E30">
            <v>84289.739999999991</v>
          </cell>
          <cell r="G30">
            <v>22614</v>
          </cell>
          <cell r="H30">
            <v>2393068</v>
          </cell>
          <cell r="I30">
            <v>709143.65</v>
          </cell>
        </row>
        <row r="31">
          <cell r="B31" t="str">
            <v>02/12</v>
          </cell>
          <cell r="C31">
            <v>31</v>
          </cell>
          <cell r="D31">
            <v>324143</v>
          </cell>
          <cell r="E31">
            <v>52838.599999999977</v>
          </cell>
          <cell r="G31">
            <v>2713</v>
          </cell>
          <cell r="H31">
            <v>1525253</v>
          </cell>
          <cell r="I31">
            <v>346617.64999999997</v>
          </cell>
        </row>
        <row r="32">
          <cell r="B32" t="str">
            <v>03/13</v>
          </cell>
          <cell r="C32">
            <v>2</v>
          </cell>
          <cell r="D32">
            <v>-59892</v>
          </cell>
          <cell r="E32">
            <v>-5420.8000000000029</v>
          </cell>
          <cell r="G32">
            <v>39</v>
          </cell>
          <cell r="H32">
            <v>157768</v>
          </cell>
          <cell r="I32">
            <v>27961.279999999999</v>
          </cell>
        </row>
        <row r="33">
          <cell r="B33" t="str">
            <v>04/14</v>
          </cell>
          <cell r="C33">
            <v>-1</v>
          </cell>
          <cell r="D33">
            <v>22556</v>
          </cell>
          <cell r="E33">
            <v>3336.1100000000024</v>
          </cell>
          <cell r="G33">
            <v>72</v>
          </cell>
          <cell r="H33">
            <v>103263</v>
          </cell>
          <cell r="I33">
            <v>19148.010000000002</v>
          </cell>
        </row>
        <row r="34">
          <cell r="A34">
            <v>38716</v>
          </cell>
          <cell r="C34">
            <v>-26</v>
          </cell>
          <cell r="D34">
            <v>806528</v>
          </cell>
          <cell r="E34">
            <v>135043.65</v>
          </cell>
          <cell r="G34">
            <v>25438</v>
          </cell>
          <cell r="H34">
            <v>4179352</v>
          </cell>
          <cell r="I34">
            <v>1102870.5900000001</v>
          </cell>
        </row>
        <row r="41">
          <cell r="A41">
            <v>38747</v>
          </cell>
        </row>
        <row r="48">
          <cell r="A48">
            <v>38775</v>
          </cell>
        </row>
        <row r="55">
          <cell r="A55">
            <v>38806</v>
          </cell>
        </row>
        <row r="62">
          <cell r="A62">
            <v>38837</v>
          </cell>
        </row>
        <row r="69">
          <cell r="A69">
            <v>38867</v>
          </cell>
        </row>
        <row r="76">
          <cell r="A76">
            <v>38898</v>
          </cell>
        </row>
        <row r="83">
          <cell r="A83">
            <v>38928</v>
          </cell>
        </row>
        <row r="90">
          <cell r="A90">
            <v>38959</v>
          </cell>
        </row>
        <row r="97">
          <cell r="A97">
            <v>38990</v>
          </cell>
        </row>
      </sheetData>
      <sheetData sheetId="2"/>
      <sheetData sheetId="3"/>
      <sheetData sheetId="4"/>
      <sheetData sheetId="5"/>
      <sheetData sheetId="6"/>
      <sheetData sheetId="7"/>
      <sheetData sheetId="8"/>
      <sheetData sheetId="9"/>
      <sheetData sheetId="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6107"/>
      <sheetName val="108109"/>
      <sheetName val="110113"/>
      <sheetName val="114117"/>
      <sheetName val="118119"/>
      <sheetName val="120121"/>
      <sheetName val="122123"/>
      <sheetName val="200201"/>
      <sheetName val="202203"/>
      <sheetName val="204207"/>
      <sheetName val="213"/>
      <sheetName val="214"/>
      <sheetName val="216"/>
      <sheetName val="217"/>
      <sheetName val="218"/>
      <sheetName val="219"/>
      <sheetName val="221"/>
      <sheetName val="224225"/>
      <sheetName val="227"/>
      <sheetName val="228229"/>
      <sheetName val="230"/>
      <sheetName val="232"/>
      <sheetName val="233"/>
      <sheetName val="234"/>
      <sheetName val="250251"/>
      <sheetName val="252"/>
      <sheetName val="253"/>
      <sheetName val="254"/>
      <sheetName val="256257"/>
      <sheetName val="261"/>
      <sheetName val="262263"/>
      <sheetName val="266267"/>
      <sheetName val="269"/>
      <sheetName val="272273"/>
      <sheetName val="274275"/>
      <sheetName val="276277"/>
      <sheetName val="278"/>
      <sheetName val="300301"/>
      <sheetName val="304"/>
      <sheetName val="310311"/>
      <sheetName val="320323"/>
      <sheetName val="326327"/>
      <sheetName val="328330"/>
      <sheetName val="332"/>
      <sheetName val="335"/>
      <sheetName val="336"/>
      <sheetName val="337"/>
      <sheetName val="340"/>
      <sheetName val="350351"/>
      <sheetName val="352353"/>
      <sheetName val="354355"/>
      <sheetName val="356"/>
      <sheetName val="401"/>
      <sheetName val="402403"/>
      <sheetName val="406407"/>
      <sheetName val="408409"/>
      <sheetName val="410411"/>
      <sheetName val="422423"/>
      <sheetName val="424425"/>
      <sheetName val="426427"/>
      <sheetName val="429"/>
      <sheetName val="430"/>
      <sheetName val="431"/>
      <sheetName val="450"/>
      <sheetName val="BOOK"/>
    </sheetNames>
    <sheetDataSet>
      <sheetData sheetId="0" refreshError="1"/>
      <sheetData sheetId="1" refreshError="1">
        <row r="25">
          <cell r="C25" t="str">
            <v xml:space="preserve"> </v>
          </cell>
        </row>
        <row r="38">
          <cell r="C38" t="str">
            <v xml:space="preserve"> </v>
          </cell>
        </row>
        <row r="40">
          <cell r="C40" t="str">
            <v xml:space="preserve">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Index"/>
      <sheetName val="README"/>
      <sheetName val="Data Sheet"/>
      <sheetName val="Cover"/>
      <sheetName val="Comments"/>
      <sheetName val="Gen Inst"/>
      <sheetName val="Table"/>
      <sheetName val="101"/>
      <sheetName val="102"/>
      <sheetName val="103"/>
      <sheetName val="104105"/>
      <sheetName val="106, 106a &amp; 106b"/>
      <sheetName val="106107"/>
      <sheetName val="108109"/>
      <sheetName val="110113"/>
      <sheetName val="114117"/>
      <sheetName val="118119"/>
      <sheetName val="120121"/>
      <sheetName val="122123"/>
      <sheetName val="122a122b"/>
      <sheetName val="200201"/>
      <sheetName val="202203"/>
      <sheetName val="204207"/>
      <sheetName val="213"/>
      <sheetName val="214"/>
      <sheetName val="216"/>
      <sheetName val="217"/>
      <sheetName val="218"/>
      <sheetName val="219"/>
      <sheetName val="221"/>
      <sheetName val="224225"/>
      <sheetName val="227"/>
      <sheetName val="228229"/>
      <sheetName val="230"/>
      <sheetName val="231"/>
      <sheetName val="232"/>
      <sheetName val="233"/>
      <sheetName val="234"/>
      <sheetName val="250251"/>
      <sheetName val="252"/>
      <sheetName val="253"/>
      <sheetName val="254"/>
      <sheetName val="256257"/>
      <sheetName val="261"/>
      <sheetName val="262263"/>
      <sheetName val="266267"/>
      <sheetName val="269"/>
      <sheetName val="272273"/>
      <sheetName val="274275"/>
      <sheetName val="276277"/>
      <sheetName val="278"/>
      <sheetName val="300301"/>
      <sheetName val="302"/>
      <sheetName val="304"/>
      <sheetName val="310311"/>
      <sheetName val="320323"/>
      <sheetName val="326327"/>
      <sheetName val="328330"/>
      <sheetName val="331"/>
      <sheetName val="332"/>
      <sheetName val="335"/>
      <sheetName val="336"/>
      <sheetName val="337"/>
      <sheetName val="340"/>
      <sheetName val="350351"/>
      <sheetName val="352353"/>
      <sheetName val="354355"/>
      <sheetName val="356"/>
      <sheetName val="397"/>
      <sheetName val="398"/>
      <sheetName val="400"/>
      <sheetName val="400a"/>
      <sheetName val="401"/>
      <sheetName val="402403"/>
      <sheetName val="406407"/>
      <sheetName val="408409"/>
      <sheetName val="410411"/>
      <sheetName val="414416"/>
      <sheetName val="419420"/>
      <sheetName val="422423"/>
      <sheetName val="424425"/>
      <sheetName val="426427"/>
      <sheetName val="429"/>
      <sheetName val="New PSC 430 429 in the FERC"/>
      <sheetName val="430"/>
      <sheetName val="431"/>
      <sheetName val="450"/>
      <sheetName val="BOOK"/>
    </sheetNames>
    <sheetDataSet>
      <sheetData sheetId="0" refreshError="1"/>
      <sheetData sheetId="1" refreshError="1"/>
      <sheetData sheetId="2">
        <row r="25">
          <cell r="C25" t="str">
            <v xml:space="preserve"> </v>
          </cell>
        </row>
        <row r="38">
          <cell r="C38" t="str">
            <v xml:space="preserve"> </v>
          </cell>
        </row>
        <row r="40">
          <cell r="C40" t="str">
            <v xml:space="preserve"> </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50.bin"/><Relationship Id="rId4" Type="http://schemas.openxmlformats.org/officeDocument/2006/relationships/ctrlProp" Target="../ctrlProps/ctrlProp1.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3.xml"/><Relationship Id="rId1" Type="http://schemas.openxmlformats.org/officeDocument/2006/relationships/printerSettings" Target="../printerSettings/printerSettings51.bin"/><Relationship Id="rId4" Type="http://schemas.openxmlformats.org/officeDocument/2006/relationships/ctrlProp" Target="../ctrlProps/ctrlProp2.xml"/></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4.xml"/><Relationship Id="rId1" Type="http://schemas.openxmlformats.org/officeDocument/2006/relationships/printerSettings" Target="../printerSettings/printerSettings52.bin"/><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5.xml"/><Relationship Id="rId1" Type="http://schemas.openxmlformats.org/officeDocument/2006/relationships/printerSettings" Target="../printerSettings/printerSettings61.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6.xml"/><Relationship Id="rId1" Type="http://schemas.openxmlformats.org/officeDocument/2006/relationships/printerSettings" Target="../printerSettings/printerSettings87.bin"/><Relationship Id="rId4" Type="http://schemas.openxmlformats.org/officeDocument/2006/relationships/ctrlProp" Target="../ctrlProps/ctrlProp7.xml"/></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
    <pageSetUpPr fitToPage="1"/>
  </sheetPr>
  <dimension ref="A1:H70"/>
  <sheetViews>
    <sheetView defaultGridColor="0" topLeftCell="A52" colorId="22" zoomScale="85" zoomScaleNormal="85" workbookViewId="0"/>
  </sheetViews>
  <sheetFormatPr defaultColWidth="9.6640625" defaultRowHeight="15"/>
  <cols>
    <col min="1" max="1" width="20.6640625" style="9" customWidth="1"/>
    <col min="2" max="2" width="10.6640625" style="9" customWidth="1"/>
    <col min="3" max="3" width="20.6640625" style="9" customWidth="1"/>
    <col min="4" max="4" width="10.6640625" style="9" customWidth="1"/>
    <col min="5" max="10" width="20.6640625" style="9" customWidth="1"/>
    <col min="11" max="11" width="11.6640625" style="9" customWidth="1"/>
    <col min="12" max="16384" width="9.6640625" style="9"/>
  </cols>
  <sheetData>
    <row r="1" spans="1:8" ht="18">
      <c r="B1" s="6"/>
      <c r="C1" s="6"/>
      <c r="D1" s="6"/>
      <c r="E1" s="6"/>
      <c r="F1" s="6"/>
      <c r="G1" s="6"/>
      <c r="H1" s="6"/>
    </row>
    <row r="2" spans="1:8" ht="18">
      <c r="A2" s="3574" t="s">
        <v>2926</v>
      </c>
      <c r="B2" s="3574"/>
      <c r="C2" s="3574"/>
      <c r="D2" s="3574"/>
      <c r="E2" s="3574"/>
      <c r="F2" s="3574"/>
      <c r="G2" s="7"/>
      <c r="H2" s="7"/>
    </row>
    <row r="3" spans="1:8" ht="15" customHeight="1">
      <c r="A3" s="3575" t="s">
        <v>2927</v>
      </c>
      <c r="B3" s="3575"/>
      <c r="C3" s="3575"/>
      <c r="D3" s="3575"/>
      <c r="E3" s="3575"/>
      <c r="F3" s="3575"/>
      <c r="G3" s="8"/>
      <c r="H3" s="8"/>
    </row>
    <row r="4" spans="1:8" ht="15" customHeight="1">
      <c r="A4" s="562"/>
      <c r="B4" s="7"/>
      <c r="C4" s="7"/>
      <c r="D4" s="7"/>
      <c r="E4" s="7"/>
      <c r="F4" s="7"/>
      <c r="G4" s="7"/>
      <c r="H4" s="7"/>
    </row>
    <row r="5" spans="1:8">
      <c r="A5" s="13"/>
      <c r="B5" s="7"/>
      <c r="C5" s="7"/>
      <c r="D5" s="7"/>
      <c r="E5" s="7"/>
      <c r="F5" s="7"/>
      <c r="G5" s="7"/>
      <c r="H5" s="7"/>
    </row>
    <row r="6" spans="1:8">
      <c r="A6" s="561"/>
      <c r="B6" s="7"/>
      <c r="C6" s="7"/>
      <c r="D6" s="7"/>
      <c r="E6" s="7"/>
      <c r="F6" s="7"/>
      <c r="G6" s="7"/>
      <c r="H6" s="7"/>
    </row>
    <row r="7" spans="1:8" ht="15.75">
      <c r="A7" s="3572" t="s">
        <v>2928</v>
      </c>
      <c r="B7" s="3572"/>
      <c r="C7" s="3572"/>
      <c r="D7" s="3572"/>
      <c r="E7" s="3572"/>
      <c r="F7" s="3572"/>
      <c r="G7" s="7"/>
      <c r="H7" s="7"/>
    </row>
    <row r="8" spans="1:8" ht="18.600000000000001" customHeight="1">
      <c r="B8" s="7"/>
      <c r="C8" s="7"/>
      <c r="D8" s="7"/>
      <c r="E8" s="7"/>
      <c r="F8" s="7"/>
      <c r="G8" s="7"/>
      <c r="H8" s="7"/>
    </row>
    <row r="9" spans="1:8" ht="57.6" customHeight="1">
      <c r="A9" s="3571" t="s">
        <v>1053</v>
      </c>
      <c r="B9" s="3571"/>
      <c r="C9" s="3571"/>
      <c r="D9" s="3571"/>
      <c r="E9" s="3571"/>
      <c r="F9" s="3571"/>
      <c r="G9" s="7"/>
      <c r="H9" s="7"/>
    </row>
    <row r="10" spans="1:8" ht="16.149999999999999" customHeight="1">
      <c r="A10"/>
      <c r="B10" s="7"/>
      <c r="C10" s="7"/>
      <c r="D10" s="7"/>
      <c r="E10" s="7"/>
      <c r="F10" s="7"/>
      <c r="G10" s="7"/>
      <c r="H10" s="7"/>
    </row>
    <row r="11" spans="1:8" ht="48.6" customHeight="1">
      <c r="A11" s="3571" t="s">
        <v>1054</v>
      </c>
      <c r="B11" s="3571"/>
      <c r="C11" s="3571"/>
      <c r="D11" s="3571"/>
      <c r="E11" s="3571"/>
      <c r="F11" s="3571"/>
      <c r="G11" s="7"/>
      <c r="H11" s="7"/>
    </row>
    <row r="12" spans="1:8">
      <c r="A12" s="7"/>
      <c r="B12" s="7"/>
      <c r="C12" s="7"/>
      <c r="D12" s="7"/>
      <c r="E12" s="7"/>
      <c r="F12" s="7"/>
      <c r="G12" s="7"/>
      <c r="H12" s="7"/>
    </row>
    <row r="13" spans="1:8" ht="46.15" customHeight="1">
      <c r="A13" s="3571" t="s">
        <v>745</v>
      </c>
      <c r="B13" s="3571"/>
      <c r="C13" s="3571"/>
      <c r="D13" s="3571"/>
      <c r="E13" s="3571"/>
      <c r="F13" s="3571"/>
      <c r="G13" s="7"/>
      <c r="H13" s="7"/>
    </row>
    <row r="14" spans="1:8" ht="15.6" customHeight="1">
      <c r="A14" s="7"/>
      <c r="B14" s="7"/>
      <c r="C14" s="7"/>
      <c r="D14" s="7"/>
      <c r="E14" s="7"/>
      <c r="F14" s="7"/>
      <c r="G14" s="7"/>
      <c r="H14" s="7"/>
    </row>
    <row r="15" spans="1:8" ht="75" customHeight="1">
      <c r="A15" s="3571" t="s">
        <v>1055</v>
      </c>
      <c r="B15" s="3571"/>
      <c r="C15" s="3571"/>
      <c r="D15" s="3571"/>
      <c r="E15" s="3571"/>
      <c r="F15" s="3571"/>
      <c r="G15" s="7"/>
      <c r="H15" s="7"/>
    </row>
    <row r="16" spans="1:8" ht="21" customHeight="1">
      <c r="A16" s="7"/>
      <c r="B16" s="7"/>
      <c r="C16" s="7"/>
      <c r="D16" s="7"/>
      <c r="E16" s="7"/>
      <c r="F16" s="7"/>
      <c r="G16" s="7"/>
      <c r="H16" s="7"/>
    </row>
    <row r="17" spans="1:8" ht="47.45" customHeight="1">
      <c r="A17" s="3571" t="s">
        <v>631</v>
      </c>
      <c r="B17" s="3571"/>
      <c r="C17" s="3571"/>
      <c r="D17" s="3571"/>
      <c r="E17" s="3571"/>
      <c r="F17" s="3571"/>
      <c r="G17" s="7"/>
      <c r="H17" s="7"/>
    </row>
    <row r="18" spans="1:8" ht="15.6" customHeight="1">
      <c r="A18" s="7"/>
      <c r="B18" s="7"/>
      <c r="C18" s="7"/>
      <c r="D18" s="7"/>
      <c r="E18" s="7"/>
      <c r="F18" s="7"/>
      <c r="G18" s="7"/>
      <c r="H18" s="7"/>
    </row>
    <row r="19" spans="1:8" ht="21" customHeight="1">
      <c r="A19" s="3572"/>
      <c r="B19" s="3572"/>
      <c r="C19" s="3572"/>
      <c r="D19" s="3572"/>
      <c r="E19" s="3572"/>
      <c r="F19" s="3572"/>
      <c r="G19" s="7"/>
      <c r="H19" s="7"/>
    </row>
    <row r="20" spans="1:8" ht="15" customHeight="1">
      <c r="A20" s="3571"/>
      <c r="B20" s="3571"/>
      <c r="C20" s="3571"/>
      <c r="D20" s="3571"/>
      <c r="E20" s="3571"/>
      <c r="F20" s="3571"/>
      <c r="G20" s="7"/>
      <c r="H20" s="7"/>
    </row>
    <row r="21" spans="1:8">
      <c r="A21" s="7"/>
      <c r="B21" s="7"/>
      <c r="C21" s="7"/>
      <c r="D21" s="7"/>
      <c r="E21" s="7"/>
      <c r="F21" s="7"/>
      <c r="G21" s="7"/>
      <c r="H21" s="7"/>
    </row>
    <row r="22" spans="1:8" ht="15.75">
      <c r="A22" s="3572" t="s">
        <v>2929</v>
      </c>
      <c r="B22" s="3572"/>
      <c r="C22" s="3572"/>
      <c r="D22" s="3572"/>
      <c r="E22" s="3572"/>
      <c r="F22" s="3572"/>
      <c r="G22" s="7"/>
      <c r="H22" s="7"/>
    </row>
    <row r="23" spans="1:8" ht="72.599999999999994" customHeight="1">
      <c r="A23" s="3571" t="s">
        <v>2708</v>
      </c>
      <c r="B23" s="3571"/>
      <c r="C23" s="3571"/>
      <c r="D23" s="3571"/>
      <c r="E23" s="3571"/>
      <c r="F23" s="3571"/>
      <c r="G23" s="7"/>
      <c r="H23" s="7"/>
    </row>
    <row r="24" spans="1:8">
      <c r="A24" s="7"/>
      <c r="B24" s="7"/>
      <c r="C24" s="7"/>
      <c r="D24" s="7"/>
      <c r="E24" s="7"/>
      <c r="F24" s="7"/>
      <c r="G24" s="7"/>
      <c r="H24" s="7"/>
    </row>
    <row r="25" spans="1:8" ht="22.15" customHeight="1">
      <c r="A25" s="3573" t="s">
        <v>2930</v>
      </c>
      <c r="B25" s="3573"/>
      <c r="C25" s="3573"/>
      <c r="D25" s="3573"/>
      <c r="E25" s="3573"/>
      <c r="F25" s="566"/>
      <c r="G25" s="7"/>
      <c r="H25" s="7"/>
    </row>
    <row r="26" spans="1:8" ht="17.25" customHeight="1">
      <c r="A26" s="3571" t="s">
        <v>633</v>
      </c>
      <c r="B26" s="3571"/>
      <c r="C26" s="3571"/>
      <c r="D26" s="3571"/>
      <c r="E26" s="3571"/>
      <c r="F26" s="3571"/>
      <c r="G26" s="7"/>
      <c r="H26" s="7"/>
    </row>
    <row r="27" spans="1:8">
      <c r="A27" s="7"/>
      <c r="B27" s="7"/>
      <c r="C27" s="7"/>
      <c r="D27" s="7"/>
      <c r="E27" s="7"/>
      <c r="F27" s="7"/>
      <c r="G27" s="7"/>
      <c r="H27" s="7"/>
    </row>
    <row r="28" spans="1:8" ht="15.75">
      <c r="A28" s="3572" t="s">
        <v>2931</v>
      </c>
      <c r="B28" s="3572"/>
      <c r="C28" s="3572"/>
      <c r="D28" s="3572"/>
      <c r="E28" s="3572"/>
      <c r="F28" s="3572"/>
      <c r="G28" s="7"/>
      <c r="H28" s="7"/>
    </row>
    <row r="29" spans="1:8" ht="32.450000000000003" customHeight="1">
      <c r="A29" s="3571" t="s">
        <v>1056</v>
      </c>
      <c r="B29" s="3571"/>
      <c r="C29" s="3571"/>
      <c r="D29" s="3571"/>
      <c r="E29" s="3571"/>
      <c r="F29" s="3571"/>
      <c r="G29" s="7"/>
      <c r="H29" s="7"/>
    </row>
    <row r="30" spans="1:8">
      <c r="A30" s="7"/>
      <c r="B30" s="7"/>
      <c r="C30" s="7"/>
      <c r="D30" s="7"/>
      <c r="E30" s="7"/>
      <c r="F30" s="7"/>
      <c r="G30" s="7"/>
      <c r="H30" s="7"/>
    </row>
    <row r="31" spans="1:8" ht="15.75">
      <c r="A31" s="3572" t="s">
        <v>2932</v>
      </c>
      <c r="B31" s="3572"/>
      <c r="C31" s="3572"/>
      <c r="D31" s="3572"/>
      <c r="E31" s="3572"/>
      <c r="F31" s="3572"/>
      <c r="G31" s="7"/>
      <c r="H31" s="7"/>
    </row>
    <row r="32" spans="1:8" ht="34.9" customHeight="1">
      <c r="A32" s="3571" t="s">
        <v>632</v>
      </c>
      <c r="B32" s="3571"/>
      <c r="C32" s="3571"/>
      <c r="D32" s="3571"/>
      <c r="E32" s="3571"/>
      <c r="F32" s="3571"/>
      <c r="G32" s="7"/>
      <c r="H32" s="7"/>
    </row>
    <row r="33" spans="1:8" ht="12.75" customHeight="1">
      <c r="A33" s="7"/>
      <c r="B33" s="7"/>
      <c r="C33" s="7"/>
      <c r="D33" s="7"/>
      <c r="E33" s="7"/>
      <c r="F33" s="7"/>
      <c r="G33" s="7"/>
      <c r="H33" s="7"/>
    </row>
    <row r="34" spans="1:8" ht="19.899999999999999" customHeight="1">
      <c r="A34" s="3572" t="s">
        <v>2933</v>
      </c>
      <c r="B34" s="3572"/>
      <c r="C34" s="3572"/>
      <c r="D34" s="3572"/>
      <c r="E34" s="3572"/>
      <c r="F34" s="3572"/>
      <c r="G34" s="7"/>
      <c r="H34" s="7"/>
    </row>
    <row r="35" spans="1:8" ht="59.45" customHeight="1">
      <c r="A35" s="3571" t="s">
        <v>634</v>
      </c>
      <c r="B35" s="3571"/>
      <c r="C35" s="3571"/>
      <c r="D35" s="3571"/>
      <c r="E35" s="3571"/>
      <c r="F35" s="3571"/>
      <c r="G35" s="7"/>
      <c r="H35" s="7"/>
    </row>
    <row r="36" spans="1:8" ht="12.75" customHeight="1">
      <c r="A36" s="7"/>
      <c r="B36" s="7"/>
      <c r="C36" s="7"/>
      <c r="D36" s="7"/>
      <c r="E36" s="7"/>
      <c r="F36" s="7"/>
      <c r="G36" s="7"/>
      <c r="H36" s="7"/>
    </row>
    <row r="37" spans="1:8" ht="18" customHeight="1">
      <c r="A37" s="3572" t="s">
        <v>2934</v>
      </c>
      <c r="B37" s="3572"/>
      <c r="C37" s="3572"/>
      <c r="D37" s="3572"/>
      <c r="E37" s="3572"/>
      <c r="F37" s="3572"/>
      <c r="G37" s="7"/>
      <c r="H37" s="7"/>
    </row>
    <row r="38" spans="1:8" ht="34.9" customHeight="1">
      <c r="A38" s="3571" t="s">
        <v>2935</v>
      </c>
      <c r="B38" s="3571"/>
      <c r="C38" s="3571"/>
      <c r="D38" s="3571"/>
      <c r="E38" s="3571"/>
      <c r="F38" s="3571"/>
      <c r="G38" s="7"/>
      <c r="H38" s="7"/>
    </row>
    <row r="39" spans="1:8">
      <c r="A39" s="7"/>
      <c r="B39" s="7"/>
      <c r="C39" s="7"/>
      <c r="D39" s="7"/>
      <c r="E39" s="7"/>
      <c r="F39" s="7"/>
      <c r="G39" s="7"/>
      <c r="H39" s="7"/>
    </row>
    <row r="40" spans="1:8" ht="15.75">
      <c r="B40" s="10"/>
      <c r="C40" s="564" t="s">
        <v>1057</v>
      </c>
      <c r="D40" s="11"/>
      <c r="E40" s="564" t="s">
        <v>1058</v>
      </c>
      <c r="F40" s="12"/>
      <c r="G40" s="10"/>
    </row>
    <row r="41" spans="1:8" ht="15.75">
      <c r="A41" s="563" t="s">
        <v>2936</v>
      </c>
      <c r="B41" s="12"/>
      <c r="C41" s="565" t="s">
        <v>2937</v>
      </c>
      <c r="D41" s="11"/>
      <c r="E41" s="565" t="s">
        <v>2937</v>
      </c>
      <c r="F41" s="11"/>
    </row>
    <row r="42" spans="1:8" ht="18">
      <c r="A42" s="435" t="s">
        <v>2938</v>
      </c>
      <c r="C42" s="9" t="s">
        <v>746</v>
      </c>
      <c r="E42" s="9" t="s">
        <v>758</v>
      </c>
    </row>
    <row r="43" spans="1:8" ht="18">
      <c r="A43" s="435" t="s">
        <v>2939</v>
      </c>
      <c r="C43" s="9" t="s">
        <v>747</v>
      </c>
      <c r="E43" s="9" t="s">
        <v>759</v>
      </c>
    </row>
    <row r="44" spans="1:8" ht="18">
      <c r="A44" s="435" t="s">
        <v>2940</v>
      </c>
      <c r="C44" s="9" t="s">
        <v>748</v>
      </c>
      <c r="E44" s="9" t="s">
        <v>760</v>
      </c>
    </row>
    <row r="45" spans="1:8" ht="18">
      <c r="A45" s="435" t="s">
        <v>2941</v>
      </c>
      <c r="C45" s="9" t="s">
        <v>757</v>
      </c>
      <c r="E45" s="9" t="s">
        <v>761</v>
      </c>
    </row>
    <row r="46" spans="1:8" ht="18">
      <c r="A46" s="435" t="s">
        <v>2942</v>
      </c>
      <c r="C46" s="9" t="s">
        <v>749</v>
      </c>
      <c r="E46" s="9" t="s">
        <v>762</v>
      </c>
    </row>
    <row r="47" spans="1:8" ht="18">
      <c r="A47" s="435" t="s">
        <v>2943</v>
      </c>
      <c r="C47" s="9" t="s">
        <v>750</v>
      </c>
      <c r="E47" s="9" t="s">
        <v>763</v>
      </c>
    </row>
    <row r="48" spans="1:8" ht="18">
      <c r="A48" s="435" t="s">
        <v>2944</v>
      </c>
      <c r="C48" s="9" t="s">
        <v>751</v>
      </c>
      <c r="E48" s="9" t="s">
        <v>764</v>
      </c>
    </row>
    <row r="49" spans="1:7" ht="18">
      <c r="A49" s="435" t="s">
        <v>2945</v>
      </c>
      <c r="C49" s="9" t="s">
        <v>752</v>
      </c>
      <c r="E49" s="9" t="s">
        <v>765</v>
      </c>
    </row>
    <row r="50" spans="1:7" ht="18">
      <c r="A50" s="435" t="s">
        <v>2946</v>
      </c>
      <c r="C50" s="9" t="s">
        <v>753</v>
      </c>
      <c r="E50" s="9" t="s">
        <v>766</v>
      </c>
    </row>
    <row r="51" spans="1:7" ht="18">
      <c r="A51" s="435" t="s">
        <v>2947</v>
      </c>
      <c r="C51" s="9" t="s">
        <v>754</v>
      </c>
      <c r="E51" s="9" t="s">
        <v>767</v>
      </c>
    </row>
    <row r="52" spans="1:7" ht="18">
      <c r="A52" s="435" t="s">
        <v>2948</v>
      </c>
      <c r="C52" s="9" t="s">
        <v>755</v>
      </c>
      <c r="E52" s="9" t="s">
        <v>768</v>
      </c>
    </row>
    <row r="53" spans="1:7" ht="18">
      <c r="A53" s="435" t="s">
        <v>2949</v>
      </c>
      <c r="C53" s="9" t="s">
        <v>756</v>
      </c>
      <c r="E53" s="9" t="s">
        <v>769</v>
      </c>
    </row>
    <row r="54" spans="1:7">
      <c r="A54" s="7"/>
      <c r="B54" s="7"/>
      <c r="C54" s="7"/>
      <c r="D54" s="7"/>
      <c r="E54" s="7"/>
      <c r="F54" s="7"/>
      <c r="G54" s="7"/>
    </row>
    <row r="55" spans="1:7">
      <c r="A55" s="7"/>
      <c r="B55" s="7"/>
      <c r="C55" s="7"/>
      <c r="D55" s="7"/>
      <c r="E55" s="7"/>
      <c r="F55" s="7"/>
      <c r="G55" s="7"/>
    </row>
    <row r="56" spans="1:7">
      <c r="A56" s="7"/>
      <c r="B56" s="7"/>
      <c r="C56" s="7"/>
      <c r="D56" s="7"/>
      <c r="E56" s="7"/>
      <c r="F56" s="7"/>
      <c r="G56" s="7"/>
    </row>
    <row r="57" spans="1:7">
      <c r="A57" s="7"/>
      <c r="B57" s="7"/>
      <c r="C57" s="7"/>
      <c r="D57" s="7"/>
      <c r="E57" s="7"/>
      <c r="F57" s="7"/>
      <c r="G57" s="7"/>
    </row>
    <row r="58" spans="1:7">
      <c r="A58" s="7"/>
      <c r="B58" s="7"/>
      <c r="C58" s="7"/>
      <c r="D58" s="7"/>
      <c r="E58" s="7"/>
      <c r="F58" s="7"/>
      <c r="G58" s="7"/>
    </row>
    <row r="59" spans="1:7">
      <c r="A59" s="7"/>
      <c r="B59" s="7"/>
      <c r="C59" s="7"/>
      <c r="D59" s="7"/>
      <c r="E59" s="7"/>
      <c r="F59" s="7"/>
      <c r="G59" s="7"/>
    </row>
    <row r="60" spans="1:7">
      <c r="A60" s="12"/>
      <c r="C60" s="7"/>
      <c r="D60" s="7"/>
      <c r="E60" s="7"/>
      <c r="F60" s="7"/>
      <c r="G60" s="7"/>
    </row>
    <row r="61" spans="1:7">
      <c r="A61" s="12"/>
      <c r="C61" s="7"/>
      <c r="D61" s="7"/>
      <c r="E61" s="7"/>
      <c r="F61" s="7"/>
      <c r="G61" s="7"/>
    </row>
    <row r="62" spans="1:7">
      <c r="A62" s="12"/>
      <c r="C62" s="7"/>
      <c r="D62" s="7"/>
      <c r="E62" s="7"/>
      <c r="F62" s="7"/>
      <c r="G62" s="7"/>
    </row>
    <row r="63" spans="1:7">
      <c r="A63" s="12"/>
      <c r="C63" s="7"/>
      <c r="D63" s="7"/>
      <c r="E63" s="7"/>
      <c r="F63" s="7"/>
      <c r="G63" s="7"/>
    </row>
    <row r="64" spans="1:7">
      <c r="A64" s="12"/>
      <c r="C64" s="7"/>
      <c r="D64" s="7"/>
      <c r="E64" s="7"/>
      <c r="F64" s="7"/>
      <c r="G64" s="7"/>
    </row>
    <row r="65" spans="1:8">
      <c r="A65" s="12"/>
      <c r="C65" s="7"/>
      <c r="D65" s="7"/>
      <c r="E65" s="7"/>
      <c r="F65" s="7"/>
      <c r="G65" s="7"/>
    </row>
    <row r="66" spans="1:8">
      <c r="A66" s="12"/>
      <c r="C66" s="7"/>
      <c r="D66" s="7"/>
      <c r="E66" s="7"/>
      <c r="F66" s="7"/>
      <c r="G66" s="7"/>
    </row>
    <row r="67" spans="1:8">
      <c r="A67" s="12"/>
      <c r="C67" s="7"/>
      <c r="D67" s="7"/>
      <c r="E67" s="7"/>
      <c r="F67" s="7"/>
      <c r="G67" s="7"/>
    </row>
    <row r="68" spans="1:8">
      <c r="A68" s="12"/>
      <c r="C68" s="7"/>
      <c r="D68" s="7"/>
      <c r="E68" s="7"/>
      <c r="F68" s="7"/>
      <c r="G68" s="7"/>
    </row>
    <row r="69" spans="1:8">
      <c r="A69" s="7"/>
      <c r="B69" s="7"/>
      <c r="C69" s="7"/>
      <c r="D69" s="7"/>
      <c r="E69" s="7"/>
      <c r="F69" s="7"/>
      <c r="G69" s="7"/>
    </row>
    <row r="70" spans="1:8">
      <c r="H70" s="13"/>
    </row>
  </sheetData>
  <mergeCells count="22">
    <mergeCell ref="A17:F17"/>
    <mergeCell ref="A19:F19"/>
    <mergeCell ref="A2:F2"/>
    <mergeCell ref="A3:F3"/>
    <mergeCell ref="A7:F7"/>
    <mergeCell ref="A9:F9"/>
    <mergeCell ref="A11:F11"/>
    <mergeCell ref="A13:F13"/>
    <mergeCell ref="A15:F15"/>
    <mergeCell ref="A28:F28"/>
    <mergeCell ref="A29:F29"/>
    <mergeCell ref="A31:F31"/>
    <mergeCell ref="A25:E25"/>
    <mergeCell ref="A20:F20"/>
    <mergeCell ref="A26:F26"/>
    <mergeCell ref="A23:F23"/>
    <mergeCell ref="A22:F22"/>
    <mergeCell ref="A38:F38"/>
    <mergeCell ref="A32:F32"/>
    <mergeCell ref="A34:F34"/>
    <mergeCell ref="A35:F35"/>
    <mergeCell ref="A37:F37"/>
  </mergeCells>
  <printOptions horizontalCentered="1" verticalCentered="1"/>
  <pageMargins left="0.5" right="0.5" top="0.5" bottom="0.5" header="0.5" footer="0.5"/>
  <pageSetup scale="58" orientation="portrait"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0"/>
  <dimension ref="A1:O57"/>
  <sheetViews>
    <sheetView defaultGridColor="0" colorId="22" zoomScale="80" zoomScaleNormal="80" zoomScaleSheetLayoutView="80" workbookViewId="0">
      <selection activeCell="B19" sqref="B19"/>
    </sheetView>
  </sheetViews>
  <sheetFormatPr defaultColWidth="9.6640625" defaultRowHeight="15"/>
  <cols>
    <col min="1" max="1" width="4.6640625" customWidth="1"/>
    <col min="2" max="2" width="24.88671875" customWidth="1"/>
    <col min="3" max="3" width="46.33203125" customWidth="1"/>
    <col min="4" max="6" width="12.6640625" customWidth="1"/>
    <col min="7" max="7" width="5.6640625" customWidth="1"/>
    <col min="8" max="14" width="14.6640625" customWidth="1"/>
    <col min="15" max="15" width="4.6640625" customWidth="1"/>
  </cols>
  <sheetData>
    <row r="1" spans="1:15" ht="13.5" customHeight="1" thickBot="1">
      <c r="A1" s="14" t="str">
        <f>'Data Sheet'!$C$25</f>
        <v>National Fuel Gas Distribution Corporation</v>
      </c>
      <c r="B1" s="9"/>
      <c r="C1" s="9"/>
      <c r="D1" s="708"/>
      <c r="E1" s="9"/>
      <c r="F1" s="816" t="str">
        <f>+'Data Sheet'!$C$38</f>
        <v>12/31/2015</v>
      </c>
      <c r="G1" s="14" t="str">
        <f>+'Data Sheet'!$C$25</f>
        <v>National Fuel Gas Distribution Corporation</v>
      </c>
      <c r="H1" s="9"/>
      <c r="I1" s="9"/>
      <c r="J1" s="9"/>
      <c r="K1" s="9"/>
      <c r="L1" s="9"/>
      <c r="M1" s="9"/>
      <c r="N1" s="9"/>
      <c r="O1" s="815" t="str">
        <f>+'Data Sheet'!$C$38</f>
        <v>12/31/2015</v>
      </c>
    </row>
    <row r="2" spans="1:15" ht="13.5" customHeight="1">
      <c r="A2" s="601"/>
      <c r="B2" s="604"/>
      <c r="C2" s="604"/>
      <c r="D2" s="604"/>
      <c r="E2" s="604"/>
      <c r="F2" s="709"/>
      <c r="G2" s="601"/>
      <c r="H2" s="604"/>
      <c r="I2" s="604"/>
      <c r="J2" s="604"/>
      <c r="K2" s="604"/>
      <c r="L2" s="604"/>
      <c r="M2" s="604"/>
      <c r="N2" s="604"/>
      <c r="O2" s="709"/>
    </row>
    <row r="3" spans="1:15" ht="15" customHeight="1">
      <c r="A3" s="710" t="s">
        <v>2395</v>
      </c>
      <c r="B3" s="12"/>
      <c r="C3" s="12"/>
      <c r="D3" s="12"/>
      <c r="E3" s="12"/>
      <c r="F3" s="618"/>
      <c r="G3" s="710" t="s">
        <v>2396</v>
      </c>
      <c r="H3" s="711"/>
      <c r="I3" s="12"/>
      <c r="J3" s="12"/>
      <c r="K3" s="12"/>
      <c r="L3" s="12"/>
      <c r="M3" s="12"/>
      <c r="N3" s="12"/>
      <c r="O3" s="618"/>
    </row>
    <row r="4" spans="1:15" ht="15" customHeight="1">
      <c r="A4" s="606"/>
      <c r="B4" s="12"/>
      <c r="C4" s="12"/>
      <c r="D4" s="12"/>
      <c r="E4" s="12"/>
      <c r="F4" s="712"/>
      <c r="G4" s="606"/>
      <c r="H4" s="9"/>
      <c r="I4" s="9"/>
      <c r="J4" s="9"/>
      <c r="K4" s="9"/>
      <c r="L4" s="9"/>
      <c r="M4" s="9"/>
      <c r="N4" s="9"/>
      <c r="O4" s="712"/>
    </row>
    <row r="5" spans="1:15" ht="16.5" customHeight="1">
      <c r="A5" s="713" t="s">
        <v>2397</v>
      </c>
      <c r="B5" s="3571" t="s">
        <v>2876</v>
      </c>
      <c r="C5" s="3613"/>
      <c r="D5" s="3613"/>
      <c r="E5" s="3613"/>
      <c r="F5" s="3614"/>
      <c r="G5" s="606"/>
      <c r="H5" s="3571" t="s">
        <v>637</v>
      </c>
      <c r="I5" s="3571"/>
      <c r="J5" s="3571"/>
      <c r="K5" s="3571"/>
      <c r="L5" s="3571"/>
      <c r="M5" s="3571"/>
      <c r="N5" s="3571"/>
      <c r="O5" s="712"/>
    </row>
    <row r="6" spans="1:15" ht="13.5" customHeight="1">
      <c r="A6" s="606"/>
      <c r="B6" s="3613"/>
      <c r="C6" s="3613"/>
      <c r="D6" s="3613"/>
      <c r="E6" s="3613"/>
      <c r="F6" s="3614"/>
      <c r="G6" s="606"/>
      <c r="H6" s="3571"/>
      <c r="I6" s="3571"/>
      <c r="J6" s="3571"/>
      <c r="K6" s="3571"/>
      <c r="L6" s="3571"/>
      <c r="M6" s="3571"/>
      <c r="N6" s="3571"/>
      <c r="O6" s="712"/>
    </row>
    <row r="7" spans="1:15" ht="13.5" customHeight="1">
      <c r="A7" s="606"/>
      <c r="B7" s="9"/>
      <c r="C7" s="12"/>
      <c r="D7" s="12"/>
      <c r="E7" s="12"/>
      <c r="F7" s="712"/>
      <c r="G7" s="606"/>
      <c r="H7" s="3571"/>
      <c r="I7" s="3571"/>
      <c r="J7" s="3571"/>
      <c r="K7" s="3571"/>
      <c r="L7" s="3571"/>
      <c r="M7" s="3571"/>
      <c r="N7" s="3571"/>
      <c r="O7" s="712"/>
    </row>
    <row r="8" spans="1:15" ht="17.25" customHeight="1">
      <c r="A8" s="713" t="s">
        <v>2317</v>
      </c>
      <c r="B8" s="3571" t="s">
        <v>2877</v>
      </c>
      <c r="C8" s="3613"/>
      <c r="D8" s="3613"/>
      <c r="E8" s="3613"/>
      <c r="F8" s="3614"/>
      <c r="G8" s="606"/>
      <c r="H8" s="3571"/>
      <c r="I8" s="3571"/>
      <c r="J8" s="3571"/>
      <c r="K8" s="3571"/>
      <c r="L8" s="3571"/>
      <c r="M8" s="3571"/>
      <c r="N8" s="3571"/>
      <c r="O8" s="712"/>
    </row>
    <row r="9" spans="1:15" ht="13.5" customHeight="1">
      <c r="A9" s="606"/>
      <c r="B9" s="3613"/>
      <c r="C9" s="3613"/>
      <c r="D9" s="3613"/>
      <c r="E9" s="3613"/>
      <c r="F9" s="3614"/>
      <c r="G9" s="606"/>
      <c r="H9" s="9"/>
      <c r="I9" s="9"/>
      <c r="J9" s="9"/>
      <c r="K9" s="9"/>
      <c r="L9" s="9"/>
      <c r="M9" s="9"/>
      <c r="N9" s="9"/>
      <c r="O9" s="712"/>
    </row>
    <row r="10" spans="1:15" ht="13.5" customHeight="1">
      <c r="A10" s="606"/>
      <c r="B10" s="3596"/>
      <c r="C10" s="3596"/>
      <c r="D10" s="3596"/>
      <c r="E10" s="3596"/>
      <c r="F10" s="3590"/>
      <c r="G10" s="606"/>
      <c r="H10" s="3571" t="s">
        <v>2878</v>
      </c>
      <c r="I10" s="3571"/>
      <c r="J10" s="3571"/>
      <c r="K10" s="3571"/>
      <c r="L10" s="3571"/>
      <c r="M10" s="3571"/>
      <c r="N10" s="3571"/>
      <c r="O10" s="712"/>
    </row>
    <row r="11" spans="1:15" ht="16.5" customHeight="1">
      <c r="A11" s="598"/>
      <c r="C11" s="702"/>
      <c r="D11" s="702"/>
      <c r="E11" s="702"/>
      <c r="F11" s="706"/>
      <c r="G11" s="606"/>
      <c r="H11" s="3571"/>
      <c r="I11" s="3571"/>
      <c r="J11" s="3571"/>
      <c r="K11" s="3571"/>
      <c r="L11" s="3571"/>
      <c r="M11" s="3571"/>
      <c r="N11" s="3571"/>
      <c r="O11" s="712"/>
    </row>
    <row r="12" spans="1:15" ht="13.5" customHeight="1">
      <c r="A12" s="713" t="s">
        <v>2318</v>
      </c>
      <c r="B12" s="3571" t="s">
        <v>2879</v>
      </c>
      <c r="C12" s="3596"/>
      <c r="D12" s="3596"/>
      <c r="E12" s="3596"/>
      <c r="F12" s="3590"/>
      <c r="G12" s="606"/>
      <c r="H12" s="9"/>
      <c r="I12" s="9"/>
      <c r="J12" s="9"/>
      <c r="K12" s="9"/>
      <c r="L12" s="9"/>
      <c r="M12" s="9"/>
      <c r="N12" s="9"/>
      <c r="O12" s="712"/>
    </row>
    <row r="13" spans="1:15" ht="13.5" customHeight="1">
      <c r="A13" s="610"/>
      <c r="B13" s="3611"/>
      <c r="C13" s="3611"/>
      <c r="D13" s="3611"/>
      <c r="E13" s="3611"/>
      <c r="F13" s="3612"/>
      <c r="G13" s="610"/>
      <c r="H13" s="406"/>
      <c r="I13" s="406"/>
      <c r="J13" s="406"/>
      <c r="K13" s="406"/>
      <c r="L13" s="406"/>
      <c r="M13" s="406"/>
      <c r="N13" s="406"/>
      <c r="O13" s="714"/>
    </row>
    <row r="14" spans="1:15" ht="13.5" customHeight="1">
      <c r="A14" s="606"/>
      <c r="B14" s="715"/>
      <c r="C14" s="12" t="s">
        <v>2319</v>
      </c>
      <c r="D14" s="716" t="s">
        <v>2320</v>
      </c>
      <c r="E14" s="716" t="s">
        <v>5070</v>
      </c>
      <c r="F14" s="618"/>
      <c r="G14" s="717"/>
      <c r="H14" s="607"/>
      <c r="I14" s="718"/>
      <c r="J14" s="607"/>
      <c r="K14" s="718"/>
      <c r="L14" s="607"/>
      <c r="M14" s="718"/>
      <c r="N14" s="9"/>
      <c r="O14" s="609"/>
    </row>
    <row r="15" spans="1:15" ht="13.5" customHeight="1">
      <c r="A15" s="713" t="s">
        <v>1729</v>
      </c>
      <c r="B15" s="715"/>
      <c r="C15" s="12" t="s">
        <v>2321</v>
      </c>
      <c r="D15" s="716" t="s">
        <v>2322</v>
      </c>
      <c r="E15" s="719" t="s">
        <v>2323</v>
      </c>
      <c r="F15" s="720" t="s">
        <v>2324</v>
      </c>
      <c r="G15" s="721" t="s">
        <v>2325</v>
      </c>
      <c r="H15" s="722" t="s">
        <v>2326</v>
      </c>
      <c r="I15" s="722" t="s">
        <v>2327</v>
      </c>
      <c r="J15" s="722" t="s">
        <v>2328</v>
      </c>
      <c r="K15" s="722" t="s">
        <v>2329</v>
      </c>
      <c r="L15" s="722" t="s">
        <v>2330</v>
      </c>
      <c r="M15" s="722" t="s">
        <v>2331</v>
      </c>
      <c r="N15" s="723" t="s">
        <v>2332</v>
      </c>
      <c r="O15" s="724" t="s">
        <v>1729</v>
      </c>
    </row>
    <row r="16" spans="1:15" ht="13.5" customHeight="1">
      <c r="A16" s="713" t="s">
        <v>1732</v>
      </c>
      <c r="B16" s="725" t="s">
        <v>2333</v>
      </c>
      <c r="C16" s="12" t="s">
        <v>2334</v>
      </c>
      <c r="D16" s="716" t="s">
        <v>2335</v>
      </c>
      <c r="E16" s="725" t="s">
        <v>2336</v>
      </c>
      <c r="F16" s="726" t="s">
        <v>2337</v>
      </c>
      <c r="G16" s="721" t="s">
        <v>2338</v>
      </c>
      <c r="H16" s="722" t="s">
        <v>2339</v>
      </c>
      <c r="I16" s="722" t="s">
        <v>2340</v>
      </c>
      <c r="J16" s="722" t="s">
        <v>2341</v>
      </c>
      <c r="K16" s="722" t="s">
        <v>2342</v>
      </c>
      <c r="L16" s="722" t="s">
        <v>2343</v>
      </c>
      <c r="M16" s="722" t="s">
        <v>2344</v>
      </c>
      <c r="N16" s="723" t="s">
        <v>2345</v>
      </c>
      <c r="O16" s="724" t="s">
        <v>1732</v>
      </c>
    </row>
    <row r="17" spans="1:15" ht="13.5" customHeight="1">
      <c r="A17" s="606"/>
      <c r="B17" s="725" t="s">
        <v>3021</v>
      </c>
      <c r="C17" s="12" t="s">
        <v>3022</v>
      </c>
      <c r="D17" s="716" t="s">
        <v>2346</v>
      </c>
      <c r="E17" s="725" t="s">
        <v>3024</v>
      </c>
      <c r="F17" s="726" t="s">
        <v>2347</v>
      </c>
      <c r="G17" s="721" t="s">
        <v>1736</v>
      </c>
      <c r="H17" s="722" t="s">
        <v>2348</v>
      </c>
      <c r="I17" s="722" t="s">
        <v>2349</v>
      </c>
      <c r="J17" s="722" t="s">
        <v>2350</v>
      </c>
      <c r="K17" s="722" t="s">
        <v>2351</v>
      </c>
      <c r="L17" s="722" t="s">
        <v>2352</v>
      </c>
      <c r="M17" s="722" t="s">
        <v>2353</v>
      </c>
      <c r="N17" s="723" t="s">
        <v>2354</v>
      </c>
      <c r="O17" s="609"/>
    </row>
    <row r="18" spans="1:15" s="2246" customFormat="1" ht="13.5" customHeight="1">
      <c r="A18" s="606"/>
      <c r="B18" s="725"/>
      <c r="C18" s="12"/>
      <c r="D18" s="716" t="s">
        <v>3023</v>
      </c>
      <c r="E18" s="725"/>
      <c r="F18" s="726"/>
      <c r="G18" s="721"/>
      <c r="H18" s="722" t="s">
        <v>5071</v>
      </c>
      <c r="I18" s="722" t="s">
        <v>5073</v>
      </c>
      <c r="J18" s="722" t="s">
        <v>5072</v>
      </c>
      <c r="K18" s="722" t="s">
        <v>5074</v>
      </c>
      <c r="L18" s="722" t="s">
        <v>5075</v>
      </c>
      <c r="M18" s="722" t="s">
        <v>5076</v>
      </c>
      <c r="N18" s="723" t="s">
        <v>5075</v>
      </c>
      <c r="O18" s="609"/>
    </row>
    <row r="19" spans="1:15" ht="13.5" customHeight="1">
      <c r="A19" s="727" t="s">
        <v>1737</v>
      </c>
      <c r="B19" s="84" t="s">
        <v>4945</v>
      </c>
      <c r="C19" s="728" t="s">
        <v>4948</v>
      </c>
      <c r="D19" s="729" t="s">
        <v>4959</v>
      </c>
      <c r="E19" s="87">
        <v>546000</v>
      </c>
      <c r="F19" s="88">
        <v>522000</v>
      </c>
      <c r="G19" s="89"/>
      <c r="H19" s="90">
        <v>640337</v>
      </c>
      <c r="I19" s="90">
        <v>1017262</v>
      </c>
      <c r="J19" s="90">
        <v>15900</v>
      </c>
      <c r="K19" s="90">
        <v>681153</v>
      </c>
      <c r="L19" s="90">
        <v>15000</v>
      </c>
      <c r="M19" s="90">
        <v>47469</v>
      </c>
      <c r="N19" s="91">
        <f>SUM(F19:M19)</f>
        <v>2939121</v>
      </c>
      <c r="O19" s="730" t="s">
        <v>1737</v>
      </c>
    </row>
    <row r="20" spans="1:15" ht="13.5" customHeight="1">
      <c r="A20" s="2373" t="s">
        <v>1738</v>
      </c>
      <c r="B20" s="2374"/>
      <c r="C20" s="2375"/>
      <c r="D20" s="2376"/>
      <c r="E20" s="2377" t="s">
        <v>1789</v>
      </c>
      <c r="F20" s="2378"/>
      <c r="G20" s="2379"/>
      <c r="H20" s="2380"/>
      <c r="I20" s="2380"/>
      <c r="J20" s="2380"/>
      <c r="K20" s="2380"/>
      <c r="L20" s="2380"/>
      <c r="M20" s="2380"/>
      <c r="N20" s="99">
        <f t="shared" ref="N20:N43" si="0">SUM(F20:M20)</f>
        <v>0</v>
      </c>
      <c r="O20" s="724" t="s">
        <v>1738</v>
      </c>
    </row>
    <row r="21" spans="1:15" ht="13.5" customHeight="1">
      <c r="A21" s="713" t="s">
        <v>1739</v>
      </c>
      <c r="B21" s="93" t="s">
        <v>4946</v>
      </c>
      <c r="C21" s="9" t="s">
        <v>4949</v>
      </c>
      <c r="D21" s="729" t="s">
        <v>4959</v>
      </c>
      <c r="E21" s="95">
        <v>950000</v>
      </c>
      <c r="F21" s="96">
        <v>926000</v>
      </c>
      <c r="G21" s="97"/>
      <c r="H21" s="98">
        <v>1871608</v>
      </c>
      <c r="I21" s="98">
        <v>2255352</v>
      </c>
      <c r="J21" s="98">
        <v>15900</v>
      </c>
      <c r="K21" s="98">
        <v>2769023</v>
      </c>
      <c r="L21" s="98">
        <v>15000</v>
      </c>
      <c r="M21" s="98">
        <v>121748</v>
      </c>
      <c r="N21" s="99">
        <f t="shared" si="0"/>
        <v>7974631</v>
      </c>
      <c r="O21" s="724" t="s">
        <v>1739</v>
      </c>
    </row>
    <row r="22" spans="1:15" ht="13.5" customHeight="1">
      <c r="A22" s="2373" t="s">
        <v>1740</v>
      </c>
      <c r="B22" s="2374"/>
      <c r="C22" s="2375"/>
      <c r="D22" s="2376"/>
      <c r="E22" s="2377"/>
      <c r="F22" s="2378"/>
      <c r="G22" s="2379"/>
      <c r="H22" s="2380"/>
      <c r="I22" s="2380"/>
      <c r="J22" s="2380"/>
      <c r="K22" s="2380"/>
      <c r="L22" s="2380"/>
      <c r="M22" s="98"/>
      <c r="N22" s="99">
        <f t="shared" si="0"/>
        <v>0</v>
      </c>
      <c r="O22" s="724" t="s">
        <v>1740</v>
      </c>
    </row>
    <row r="23" spans="1:15" ht="13.5" customHeight="1">
      <c r="A23" s="713" t="s">
        <v>1741</v>
      </c>
      <c r="B23" s="93" t="s">
        <v>4947</v>
      </c>
      <c r="C23" s="9" t="s">
        <v>4950</v>
      </c>
      <c r="D23" s="729" t="s">
        <v>4959</v>
      </c>
      <c r="E23" s="95">
        <v>375000</v>
      </c>
      <c r="F23" s="96">
        <v>359100</v>
      </c>
      <c r="G23" s="97"/>
      <c r="H23" s="98">
        <v>215559</v>
      </c>
      <c r="I23" s="98">
        <v>543853</v>
      </c>
      <c r="J23" s="98">
        <v>15900</v>
      </c>
      <c r="K23" s="98">
        <v>336072</v>
      </c>
      <c r="L23" s="98">
        <v>1123</v>
      </c>
      <c r="M23" s="2381">
        <v>19969</v>
      </c>
      <c r="N23" s="99">
        <f t="shared" si="0"/>
        <v>1491576</v>
      </c>
      <c r="O23" s="724" t="s">
        <v>1741</v>
      </c>
    </row>
    <row r="24" spans="1:15" ht="13.5" customHeight="1">
      <c r="A24" s="2373" t="s">
        <v>1742</v>
      </c>
      <c r="B24" s="2374"/>
      <c r="C24" s="2409" t="s">
        <v>5086</v>
      </c>
      <c r="D24" s="2376"/>
      <c r="E24" s="2377"/>
      <c r="F24" s="2378"/>
      <c r="G24" s="2379"/>
      <c r="H24" s="2380"/>
      <c r="I24" s="2380"/>
      <c r="J24" s="2380"/>
      <c r="K24" s="2380"/>
      <c r="L24" s="2380"/>
      <c r="M24" s="98"/>
      <c r="N24" s="99">
        <f t="shared" si="0"/>
        <v>0</v>
      </c>
      <c r="O24" s="724" t="s">
        <v>1742</v>
      </c>
    </row>
    <row r="25" spans="1:15" ht="13.5" customHeight="1">
      <c r="A25" s="713" t="s">
        <v>1743</v>
      </c>
      <c r="B25" s="93"/>
      <c r="C25" s="9" t="s">
        <v>4951</v>
      </c>
      <c r="D25" s="729" t="s">
        <v>4959</v>
      </c>
      <c r="E25" s="95">
        <v>340000</v>
      </c>
      <c r="F25" s="96">
        <v>316000</v>
      </c>
      <c r="G25" s="97"/>
      <c r="H25" s="98">
        <v>446366</v>
      </c>
      <c r="I25" s="98">
        <v>412995</v>
      </c>
      <c r="J25" s="98">
        <v>15900</v>
      </c>
      <c r="K25" s="98">
        <v>538092</v>
      </c>
      <c r="L25" s="98">
        <v>15000</v>
      </c>
      <c r="M25" s="2381">
        <v>16780</v>
      </c>
      <c r="N25" s="99">
        <f t="shared" si="0"/>
        <v>1761133</v>
      </c>
      <c r="O25" s="724" t="s">
        <v>1743</v>
      </c>
    </row>
    <row r="26" spans="1:15" ht="27" customHeight="1">
      <c r="A26" s="2383" t="s">
        <v>1744</v>
      </c>
      <c r="B26" s="2374"/>
      <c r="C26" s="2409" t="s">
        <v>4952</v>
      </c>
      <c r="D26" s="2382"/>
      <c r="E26" s="2377"/>
      <c r="F26" s="2378"/>
      <c r="G26" s="2379"/>
      <c r="H26" s="2380"/>
      <c r="I26" s="2380"/>
      <c r="J26" s="2380"/>
      <c r="K26" s="2380"/>
      <c r="L26" s="2380"/>
      <c r="M26" s="2377"/>
      <c r="N26" s="99">
        <f t="shared" si="0"/>
        <v>0</v>
      </c>
      <c r="O26" s="724" t="s">
        <v>1744</v>
      </c>
    </row>
    <row r="27" spans="1:15" ht="13.5" customHeight="1">
      <c r="A27" s="713" t="s">
        <v>1745</v>
      </c>
      <c r="B27" s="93"/>
      <c r="C27" s="9" t="s">
        <v>4953</v>
      </c>
      <c r="D27" s="729" t="s">
        <v>4959</v>
      </c>
      <c r="E27" s="95">
        <v>420000</v>
      </c>
      <c r="F27" s="96">
        <v>396000</v>
      </c>
      <c r="G27" s="97"/>
      <c r="H27" s="98">
        <v>463504</v>
      </c>
      <c r="I27" s="98">
        <v>585655</v>
      </c>
      <c r="J27" s="98">
        <v>15900</v>
      </c>
      <c r="K27" s="98">
        <v>325469</v>
      </c>
      <c r="L27" s="98">
        <v>15000</v>
      </c>
      <c r="M27" s="98">
        <v>24790</v>
      </c>
      <c r="N27" s="99">
        <f t="shared" si="0"/>
        <v>1826318</v>
      </c>
      <c r="O27" s="724" t="s">
        <v>1745</v>
      </c>
    </row>
    <row r="28" spans="1:15" ht="27" customHeight="1">
      <c r="A28" s="713" t="s">
        <v>1746</v>
      </c>
      <c r="B28" s="2374"/>
      <c r="C28" s="2409" t="s">
        <v>4954</v>
      </c>
      <c r="D28" s="2376"/>
      <c r="E28" s="2377"/>
      <c r="F28" s="2378"/>
      <c r="G28" s="2379"/>
      <c r="H28" s="2380"/>
      <c r="I28" s="2380"/>
      <c r="J28" s="2380"/>
      <c r="K28" s="2380"/>
      <c r="L28" s="2377"/>
      <c r="M28" s="98"/>
      <c r="N28" s="99">
        <f t="shared" si="0"/>
        <v>0</v>
      </c>
      <c r="O28" s="724" t="s">
        <v>1746</v>
      </c>
    </row>
    <row r="29" spans="1:15" ht="13.5" customHeight="1">
      <c r="A29" s="713" t="s">
        <v>1747</v>
      </c>
      <c r="B29" s="93"/>
      <c r="C29" s="9" t="s">
        <v>4955</v>
      </c>
      <c r="D29" s="729" t="s">
        <v>4959</v>
      </c>
      <c r="E29" s="95">
        <v>340000</v>
      </c>
      <c r="F29" s="96">
        <v>312250</v>
      </c>
      <c r="G29" s="97"/>
      <c r="H29" s="98">
        <v>314746</v>
      </c>
      <c r="I29" s="98">
        <v>309084</v>
      </c>
      <c r="J29" s="98">
        <v>15900</v>
      </c>
      <c r="K29" s="98">
        <v>175172</v>
      </c>
      <c r="L29" s="98">
        <v>15000</v>
      </c>
      <c r="M29" s="2381">
        <v>14654</v>
      </c>
      <c r="N29" s="99">
        <f t="shared" si="0"/>
        <v>1156806</v>
      </c>
      <c r="O29" s="724" t="s">
        <v>1747</v>
      </c>
    </row>
    <row r="30" spans="1:15" ht="13.5" customHeight="1">
      <c r="A30" s="713" t="s">
        <v>1748</v>
      </c>
      <c r="B30" s="2374"/>
      <c r="C30" s="2410" t="s">
        <v>4956</v>
      </c>
      <c r="D30" s="2376"/>
      <c r="E30" s="2377"/>
      <c r="F30" s="2378"/>
      <c r="G30" s="2379"/>
      <c r="H30" s="2380"/>
      <c r="I30" s="2380"/>
      <c r="J30" s="2380"/>
      <c r="K30" s="2380"/>
      <c r="L30" s="98"/>
      <c r="M30" s="98"/>
      <c r="N30" s="99">
        <f t="shared" si="0"/>
        <v>0</v>
      </c>
      <c r="O30" s="724" t="s">
        <v>1748</v>
      </c>
    </row>
    <row r="31" spans="1:15" ht="13.5" customHeight="1">
      <c r="A31" s="713" t="s">
        <v>1749</v>
      </c>
      <c r="B31" s="93"/>
      <c r="C31" s="9" t="s">
        <v>4951</v>
      </c>
      <c r="D31" s="729" t="s">
        <v>4959</v>
      </c>
      <c r="E31" s="95">
        <v>421000</v>
      </c>
      <c r="F31" s="96">
        <v>397000</v>
      </c>
      <c r="G31" s="97"/>
      <c r="H31" s="98">
        <v>555672</v>
      </c>
      <c r="I31" s="98">
        <v>563956</v>
      </c>
      <c r="J31" s="98">
        <v>15900</v>
      </c>
      <c r="K31" s="98">
        <v>304550</v>
      </c>
      <c r="L31" s="2381">
        <v>15000</v>
      </c>
      <c r="M31" s="2381">
        <v>27475</v>
      </c>
      <c r="N31" s="99">
        <f t="shared" si="0"/>
        <v>1879553</v>
      </c>
      <c r="O31" s="724" t="s">
        <v>1749</v>
      </c>
    </row>
    <row r="32" spans="1:15" ht="13.5" customHeight="1">
      <c r="A32" s="713" t="s">
        <v>1750</v>
      </c>
      <c r="B32" s="2374"/>
      <c r="C32" s="2410" t="s">
        <v>4957</v>
      </c>
      <c r="D32" s="2376"/>
      <c r="E32" s="2377"/>
      <c r="F32" s="2378"/>
      <c r="G32" s="2379"/>
      <c r="H32" s="2380"/>
      <c r="I32" s="2380"/>
      <c r="J32" s="2380"/>
      <c r="K32" s="2380"/>
      <c r="L32" s="2377"/>
      <c r="M32" s="98"/>
      <c r="N32" s="99">
        <f t="shared" si="0"/>
        <v>0</v>
      </c>
      <c r="O32" s="724" t="s">
        <v>1750</v>
      </c>
    </row>
    <row r="33" spans="1:15" ht="13.5" customHeight="1">
      <c r="A33" s="713" t="s">
        <v>1751</v>
      </c>
      <c r="B33" s="93"/>
      <c r="C33" s="9" t="s">
        <v>4950</v>
      </c>
      <c r="D33" s="3530" t="s">
        <v>5334</v>
      </c>
      <c r="E33" s="95">
        <v>25900</v>
      </c>
      <c r="F33" s="96">
        <v>23350</v>
      </c>
      <c r="G33" s="97"/>
      <c r="H33" s="98">
        <v>2550</v>
      </c>
      <c r="I33" s="98">
        <v>55380</v>
      </c>
      <c r="J33" s="98">
        <v>1275</v>
      </c>
      <c r="K33" s="98">
        <v>0</v>
      </c>
      <c r="L33" s="98">
        <v>0</v>
      </c>
      <c r="M33" s="2381">
        <v>5719</v>
      </c>
      <c r="N33" s="99">
        <f t="shared" si="0"/>
        <v>88274</v>
      </c>
      <c r="O33" s="724" t="s">
        <v>1751</v>
      </c>
    </row>
    <row r="34" spans="1:15" ht="13.5" customHeight="1">
      <c r="A34" s="713" t="s">
        <v>1752</v>
      </c>
      <c r="B34" s="2374"/>
      <c r="C34" s="2410" t="s">
        <v>4958</v>
      </c>
      <c r="D34" s="2376"/>
      <c r="E34" s="2377"/>
      <c r="F34" s="2378"/>
      <c r="G34" s="2379"/>
      <c r="H34" s="2380"/>
      <c r="I34" s="2380"/>
      <c r="J34" s="2380"/>
      <c r="K34" s="2380"/>
      <c r="L34" s="98"/>
      <c r="M34" s="98"/>
      <c r="N34" s="99">
        <f t="shared" si="0"/>
        <v>0</v>
      </c>
      <c r="O34" s="724" t="s">
        <v>1752</v>
      </c>
    </row>
    <row r="35" spans="1:15" ht="13.5" customHeight="1">
      <c r="A35" s="713" t="s">
        <v>1753</v>
      </c>
      <c r="B35" s="93"/>
      <c r="C35" s="9"/>
      <c r="D35" s="385"/>
      <c r="E35" s="95"/>
      <c r="F35" s="96"/>
      <c r="G35" s="97"/>
      <c r="H35" s="98"/>
      <c r="I35" s="98"/>
      <c r="J35" s="98"/>
      <c r="K35" s="98"/>
      <c r="L35" s="2381"/>
      <c r="M35" s="2381"/>
      <c r="N35" s="99">
        <f t="shared" si="0"/>
        <v>0</v>
      </c>
      <c r="O35" s="724" t="s">
        <v>1753</v>
      </c>
    </row>
    <row r="36" spans="1:15" ht="13.5" customHeight="1">
      <c r="A36" s="713" t="s">
        <v>1754</v>
      </c>
      <c r="B36" s="93"/>
      <c r="C36" s="9"/>
      <c r="D36" s="385"/>
      <c r="E36" s="95"/>
      <c r="F36" s="96"/>
      <c r="G36" s="97"/>
      <c r="H36" s="98"/>
      <c r="I36" s="98"/>
      <c r="J36" s="98"/>
      <c r="K36" s="98"/>
      <c r="L36" s="98"/>
      <c r="M36" s="98"/>
      <c r="N36" s="99">
        <f t="shared" si="0"/>
        <v>0</v>
      </c>
      <c r="O36" s="724" t="s">
        <v>1754</v>
      </c>
    </row>
    <row r="37" spans="1:15" ht="13.5" customHeight="1">
      <c r="A37" s="713" t="s">
        <v>1755</v>
      </c>
      <c r="B37" s="93"/>
      <c r="C37" s="9"/>
      <c r="D37" s="385"/>
      <c r="E37" s="95"/>
      <c r="F37" s="96"/>
      <c r="G37" s="97"/>
      <c r="H37" s="98"/>
      <c r="I37" s="98"/>
      <c r="J37" s="98"/>
      <c r="K37" s="98"/>
      <c r="L37" s="98"/>
      <c r="M37" s="98"/>
      <c r="N37" s="99">
        <f t="shared" si="0"/>
        <v>0</v>
      </c>
      <c r="O37" s="724" t="s">
        <v>1755</v>
      </c>
    </row>
    <row r="38" spans="1:15" ht="13.5" customHeight="1">
      <c r="A38" s="713" t="s">
        <v>1756</v>
      </c>
      <c r="B38" s="93"/>
      <c r="C38" s="9"/>
      <c r="D38" s="385"/>
      <c r="E38" s="95"/>
      <c r="F38" s="96"/>
      <c r="G38" s="97"/>
      <c r="H38" s="98"/>
      <c r="I38" s="98"/>
      <c r="J38" s="98"/>
      <c r="K38" s="98"/>
      <c r="L38" s="98"/>
      <c r="M38" s="98"/>
      <c r="N38" s="99">
        <f t="shared" si="0"/>
        <v>0</v>
      </c>
      <c r="O38" s="724" t="s">
        <v>1756</v>
      </c>
    </row>
    <row r="39" spans="1:15" ht="13.5" customHeight="1">
      <c r="A39" s="713" t="s">
        <v>589</v>
      </c>
      <c r="B39" s="93"/>
      <c r="C39" s="9"/>
      <c r="D39" s="385"/>
      <c r="E39" s="95"/>
      <c r="F39" s="96"/>
      <c r="G39" s="97"/>
      <c r="H39" s="98"/>
      <c r="I39" s="98"/>
      <c r="J39" s="98"/>
      <c r="K39" s="98"/>
      <c r="L39" s="98"/>
      <c r="M39" s="98"/>
      <c r="N39" s="99">
        <f t="shared" si="0"/>
        <v>0</v>
      </c>
      <c r="O39" s="724" t="s">
        <v>589</v>
      </c>
    </row>
    <row r="40" spans="1:15" ht="13.5" customHeight="1">
      <c r="A40" s="713" t="s">
        <v>590</v>
      </c>
      <c r="B40" s="93"/>
      <c r="C40" s="715"/>
      <c r="D40" s="385"/>
      <c r="E40" s="95"/>
      <c r="F40" s="96"/>
      <c r="G40" s="97"/>
      <c r="H40" s="98"/>
      <c r="I40" s="98"/>
      <c r="J40" s="98"/>
      <c r="K40" s="98"/>
      <c r="L40" s="98"/>
      <c r="M40" s="98"/>
      <c r="N40" s="99">
        <f t="shared" si="0"/>
        <v>0</v>
      </c>
      <c r="O40" s="724" t="s">
        <v>590</v>
      </c>
    </row>
    <row r="41" spans="1:15" ht="13.5" customHeight="1">
      <c r="A41" s="713" t="s">
        <v>591</v>
      </c>
      <c r="B41" s="93"/>
      <c r="C41" s="9"/>
      <c r="D41" s="385"/>
      <c r="E41" s="95"/>
      <c r="F41" s="96"/>
      <c r="G41" s="97"/>
      <c r="H41" s="98"/>
      <c r="I41" s="98"/>
      <c r="J41" s="98"/>
      <c r="K41" s="98"/>
      <c r="L41" s="98"/>
      <c r="M41" s="98"/>
      <c r="N41" s="99">
        <f t="shared" si="0"/>
        <v>0</v>
      </c>
      <c r="O41" s="724" t="s">
        <v>591</v>
      </c>
    </row>
    <row r="42" spans="1:15" ht="13.5" customHeight="1">
      <c r="A42" s="713" t="s">
        <v>592</v>
      </c>
      <c r="B42" s="93"/>
      <c r="C42" s="9"/>
      <c r="D42" s="385"/>
      <c r="E42" s="95"/>
      <c r="F42" s="96"/>
      <c r="G42" s="97"/>
      <c r="H42" s="98"/>
      <c r="I42" s="98"/>
      <c r="J42" s="98"/>
      <c r="K42" s="98"/>
      <c r="L42" s="98"/>
      <c r="M42" s="98"/>
      <c r="N42" s="99">
        <f t="shared" si="0"/>
        <v>0</v>
      </c>
      <c r="O42" s="724" t="s">
        <v>592</v>
      </c>
    </row>
    <row r="43" spans="1:15" ht="13.5" customHeight="1">
      <c r="A43" s="731" t="s">
        <v>593</v>
      </c>
      <c r="B43" s="100"/>
      <c r="C43" s="406"/>
      <c r="D43" s="424"/>
      <c r="E43" s="102"/>
      <c r="F43" s="103"/>
      <c r="G43" s="104"/>
      <c r="H43" s="105"/>
      <c r="I43" s="105"/>
      <c r="J43" s="105"/>
      <c r="K43" s="105"/>
      <c r="L43" s="105"/>
      <c r="M43" s="105"/>
      <c r="N43" s="106">
        <f t="shared" si="0"/>
        <v>0</v>
      </c>
      <c r="O43" s="732" t="s">
        <v>593</v>
      </c>
    </row>
    <row r="44" spans="1:15" ht="13.5" customHeight="1">
      <c r="A44" s="606" t="s">
        <v>5069</v>
      </c>
      <c r="B44" s="9"/>
      <c r="C44" s="9"/>
      <c r="D44" s="9"/>
      <c r="E44" s="9"/>
      <c r="F44" s="712"/>
      <c r="G44" s="606"/>
      <c r="H44" s="9" t="str">
        <f>A44</f>
        <v xml:space="preserve"> NOTES: See footnotes at 104-A and 104-B on next page.  See column titles above for footnote reference.</v>
      </c>
      <c r="I44" s="9"/>
      <c r="J44" s="9"/>
      <c r="K44" s="9"/>
      <c r="L44" s="9"/>
      <c r="M44" s="9"/>
      <c r="N44" s="9"/>
      <c r="O44" s="712"/>
    </row>
    <row r="45" spans="1:15" ht="13.5" customHeight="1">
      <c r="A45" s="606"/>
      <c r="B45" s="9"/>
      <c r="C45" s="9"/>
      <c r="D45" s="9"/>
      <c r="E45" s="9"/>
      <c r="F45" s="712"/>
      <c r="G45" s="606"/>
      <c r="H45" s="9"/>
      <c r="I45" s="9"/>
      <c r="J45" s="9"/>
      <c r="K45" s="9"/>
      <c r="L45" s="9"/>
      <c r="M45" s="9"/>
      <c r="N45" s="9"/>
      <c r="O45" s="712"/>
    </row>
    <row r="46" spans="1:15" ht="13.5" customHeight="1">
      <c r="A46" s="606"/>
      <c r="B46" s="533" t="s">
        <v>2880</v>
      </c>
      <c r="C46" s="9"/>
      <c r="D46" s="9"/>
      <c r="E46" s="9"/>
      <c r="F46" s="712"/>
      <c r="G46" s="606"/>
      <c r="H46" s="9"/>
      <c r="I46" s="9"/>
      <c r="J46" s="9"/>
      <c r="K46" s="9"/>
      <c r="L46" s="9"/>
      <c r="M46" s="9"/>
      <c r="N46" s="9"/>
      <c r="O46" s="712"/>
    </row>
    <row r="47" spans="1:15" ht="13.5" customHeight="1">
      <c r="A47" s="606"/>
      <c r="B47" s="533"/>
      <c r="C47" s="9"/>
      <c r="D47" s="9"/>
      <c r="E47" s="9"/>
      <c r="F47" s="712"/>
      <c r="G47" s="606"/>
      <c r="H47" s="9"/>
      <c r="I47" s="9"/>
      <c r="J47" s="9"/>
      <c r="K47" s="9"/>
      <c r="L47" s="9"/>
      <c r="M47" s="9"/>
      <c r="N47" s="9"/>
      <c r="O47" s="712"/>
    </row>
    <row r="48" spans="1:15" ht="13.5" customHeight="1">
      <c r="A48" s="606"/>
      <c r="B48" s="9"/>
      <c r="C48" s="9"/>
      <c r="D48" s="9"/>
      <c r="E48" s="9"/>
      <c r="F48" s="712"/>
      <c r="G48" s="606"/>
      <c r="H48" s="9"/>
      <c r="I48" s="9"/>
      <c r="J48" s="9"/>
      <c r="K48" s="9"/>
      <c r="L48" s="9"/>
      <c r="M48" s="9"/>
      <c r="N48" s="9"/>
      <c r="O48" s="712"/>
    </row>
    <row r="49" spans="1:15" ht="13.5" customHeight="1">
      <c r="A49" s="606"/>
      <c r="B49" s="9"/>
      <c r="C49" s="9"/>
      <c r="D49" s="9"/>
      <c r="E49" s="9"/>
      <c r="F49" s="712"/>
      <c r="G49" s="606"/>
      <c r="H49" s="9"/>
      <c r="I49" s="9"/>
      <c r="J49" s="9"/>
      <c r="K49" s="9"/>
      <c r="L49" s="9"/>
      <c r="M49" s="9"/>
      <c r="N49" s="9"/>
      <c r="O49" s="712"/>
    </row>
    <row r="50" spans="1:15" ht="13.5" customHeight="1">
      <c r="A50" s="606"/>
      <c r="B50" s="9"/>
      <c r="C50" s="9"/>
      <c r="D50" s="9"/>
      <c r="E50" s="9"/>
      <c r="F50" s="712"/>
      <c r="G50" s="606"/>
      <c r="H50" s="9"/>
      <c r="I50" s="9"/>
      <c r="J50" s="9"/>
      <c r="K50" s="9"/>
      <c r="L50" s="9"/>
      <c r="M50" s="9"/>
      <c r="N50" s="9"/>
      <c r="O50" s="712"/>
    </row>
    <row r="51" spans="1:15" ht="13.5" customHeight="1">
      <c r="A51" s="606"/>
      <c r="B51" s="9"/>
      <c r="C51" s="9"/>
      <c r="D51" s="9"/>
      <c r="E51" s="9"/>
      <c r="F51" s="712"/>
      <c r="G51" s="606"/>
      <c r="H51" s="9"/>
      <c r="I51" s="9"/>
      <c r="J51" s="9"/>
      <c r="K51" s="9"/>
      <c r="L51" s="9"/>
      <c r="M51" s="9"/>
      <c r="N51" s="9"/>
      <c r="O51" s="712"/>
    </row>
    <row r="52" spans="1:15" ht="13.5" customHeight="1">
      <c r="A52" s="606"/>
      <c r="B52" s="9"/>
      <c r="C52" s="9"/>
      <c r="D52" s="9"/>
      <c r="E52" s="9"/>
      <c r="F52" s="712"/>
      <c r="G52" s="606"/>
      <c r="H52" s="9"/>
      <c r="I52" s="9"/>
      <c r="J52" s="9"/>
      <c r="K52" s="9"/>
      <c r="L52" s="9"/>
      <c r="M52" s="9"/>
      <c r="N52" s="9"/>
      <c r="O52" s="712"/>
    </row>
    <row r="53" spans="1:15" ht="13.5" customHeight="1">
      <c r="A53" s="606"/>
      <c r="B53" s="9"/>
      <c r="C53" s="9"/>
      <c r="D53" s="9"/>
      <c r="E53" s="9"/>
      <c r="F53" s="712"/>
      <c r="G53" s="606"/>
      <c r="H53" s="9"/>
      <c r="I53" s="9"/>
      <c r="J53" s="9"/>
      <c r="K53" s="9"/>
      <c r="L53" s="9"/>
      <c r="M53" s="9"/>
      <c r="N53" s="9"/>
      <c r="O53" s="712"/>
    </row>
    <row r="54" spans="1:15" ht="13.5" customHeight="1">
      <c r="A54" s="606"/>
      <c r="B54" s="9"/>
      <c r="C54" s="9"/>
      <c r="D54" s="9"/>
      <c r="E54" s="9"/>
      <c r="F54" s="712"/>
      <c r="G54" s="606"/>
      <c r="H54" s="9"/>
      <c r="I54" s="9"/>
      <c r="J54" s="9"/>
      <c r="K54" s="9"/>
      <c r="L54" s="9"/>
      <c r="M54" s="9"/>
      <c r="N54" s="9"/>
      <c r="O54" s="712"/>
    </row>
    <row r="55" spans="1:15" ht="13.5" customHeight="1" thickBot="1">
      <c r="A55" s="621"/>
      <c r="B55" s="622"/>
      <c r="C55" s="622"/>
      <c r="D55" s="622"/>
      <c r="E55" s="622"/>
      <c r="F55" s="733"/>
      <c r="G55" s="621"/>
      <c r="H55" s="622"/>
      <c r="I55" s="622"/>
      <c r="J55" s="622"/>
      <c r="K55" s="622"/>
      <c r="L55" s="622"/>
      <c r="M55" s="622"/>
      <c r="N55" s="622"/>
      <c r="O55" s="733"/>
    </row>
    <row r="56" spans="1:15" ht="13.5" customHeight="1">
      <c r="A56" s="734" t="s">
        <v>1799</v>
      </c>
      <c r="B56" s="9"/>
      <c r="C56" s="9"/>
      <c r="D56" s="9"/>
      <c r="E56" s="9"/>
      <c r="F56" s="9"/>
      <c r="G56" s="9"/>
      <c r="H56" s="9"/>
      <c r="I56" s="9"/>
      <c r="J56" s="9"/>
      <c r="K56" s="9"/>
      <c r="L56" s="9"/>
      <c r="M56" s="9"/>
      <c r="O56" s="735" t="s">
        <v>1799</v>
      </c>
    </row>
    <row r="57" spans="1:15" ht="13.5" customHeight="1">
      <c r="A57" s="12" t="s">
        <v>2355</v>
      </c>
      <c r="B57" s="12"/>
      <c r="C57" s="12"/>
      <c r="D57" s="12"/>
      <c r="E57" s="12"/>
      <c r="F57" s="12"/>
      <c r="G57" s="12" t="s">
        <v>2356</v>
      </c>
      <c r="H57" s="12"/>
      <c r="I57" s="12"/>
      <c r="J57" s="12"/>
      <c r="K57" s="12"/>
      <c r="L57" s="12"/>
      <c r="M57" s="12"/>
      <c r="N57" s="12"/>
      <c r="O57" s="12"/>
    </row>
  </sheetData>
  <mergeCells count="5">
    <mergeCell ref="B12:F13"/>
    <mergeCell ref="B5:F6"/>
    <mergeCell ref="H5:N8"/>
    <mergeCell ref="B8:F10"/>
    <mergeCell ref="H10:N11"/>
  </mergeCells>
  <printOptions horizontalCentered="1" verticalCentered="1"/>
  <pageMargins left="0.25" right="0.25" top="0" bottom="0" header="0.5" footer="0.5"/>
  <pageSetup scale="74" fitToWidth="2" orientation="portrait" horizontalDpi="300" verticalDpi="300" r:id="rId1"/>
  <headerFooter alignWithMargins="0"/>
  <colBreaks count="1" manualBreakCount="1">
    <brk id="6"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3"/>
  <dimension ref="A1:P95"/>
  <sheetViews>
    <sheetView defaultGridColor="0" topLeftCell="D1" colorId="22" zoomScale="70" zoomScaleNormal="70" zoomScaleSheetLayoutView="100" workbookViewId="0">
      <selection activeCell="B35" sqref="B35"/>
    </sheetView>
  </sheetViews>
  <sheetFormatPr defaultColWidth="9.6640625" defaultRowHeight="15"/>
  <cols>
    <col min="1" max="1" width="4.6640625" style="1231" customWidth="1"/>
    <col min="2" max="2" width="14.6640625" style="1231" customWidth="1"/>
    <col min="3" max="3" width="50.6640625" style="1231" bestFit="1" customWidth="1"/>
    <col min="4" max="4" width="12.6640625" style="1231" customWidth="1"/>
    <col min="5" max="5" width="9.5546875" style="1231" bestFit="1" customWidth="1"/>
    <col min="6" max="6" width="16.21875" style="1231" customWidth="1"/>
    <col min="7" max="7" width="8.5546875" style="1231" customWidth="1"/>
    <col min="8" max="8" width="5.6640625" style="1231" customWidth="1"/>
    <col min="9" max="9" width="13.109375" style="1231" bestFit="1" customWidth="1"/>
    <col min="10" max="10" width="15.88671875" style="1231" customWidth="1"/>
    <col min="11" max="11" width="14.109375" style="1231" customWidth="1"/>
    <col min="12" max="12" width="11.21875" style="1231" customWidth="1"/>
    <col min="13" max="13" width="12.109375" style="1231" bestFit="1" customWidth="1"/>
    <col min="14" max="15" width="14.6640625" style="1231" customWidth="1"/>
    <col min="16" max="16" width="7" style="1231" customWidth="1"/>
    <col min="17" max="16384" width="9.6640625" style="1231"/>
  </cols>
  <sheetData>
    <row r="1" spans="1:16" ht="15.75" thickBot="1">
      <c r="A1" s="2411" t="s">
        <v>4960</v>
      </c>
      <c r="B1" s="1477"/>
      <c r="C1" s="1477"/>
      <c r="D1" s="1477"/>
      <c r="E1" s="1477"/>
      <c r="F1" s="2412"/>
      <c r="G1" s="2412"/>
      <c r="H1" s="2413" t="s">
        <v>4960</v>
      </c>
      <c r="I1" s="2413"/>
      <c r="J1" s="2413"/>
      <c r="K1" s="2413"/>
      <c r="L1" s="2414"/>
      <c r="M1" s="2415"/>
    </row>
    <row r="2" spans="1:16">
      <c r="A2" s="2416"/>
      <c r="B2" s="2417"/>
      <c r="C2" s="2417"/>
      <c r="D2" s="2417"/>
      <c r="E2" s="2417"/>
      <c r="F2" s="2418"/>
      <c r="G2" s="2419"/>
      <c r="H2" s="2420"/>
      <c r="I2" s="2421"/>
      <c r="J2" s="2421"/>
      <c r="K2" s="2421"/>
      <c r="L2" s="2421"/>
      <c r="M2" s="2421"/>
      <c r="N2" s="2422"/>
      <c r="O2" s="2422"/>
      <c r="P2" s="2423"/>
    </row>
    <row r="3" spans="1:16" ht="15.75">
      <c r="A3" s="2424" t="s">
        <v>2395</v>
      </c>
      <c r="B3" s="2425"/>
      <c r="C3" s="2425"/>
      <c r="D3" s="2425"/>
      <c r="E3" s="2425"/>
      <c r="F3" s="2426"/>
      <c r="G3" s="2427"/>
      <c r="H3" s="2428"/>
      <c r="I3" s="2429"/>
      <c r="J3" s="2430"/>
      <c r="K3" s="2430"/>
      <c r="L3" s="2430"/>
      <c r="M3" s="2431"/>
      <c r="N3" s="2432"/>
      <c r="O3" s="2432"/>
      <c r="P3" s="2433"/>
    </row>
    <row r="4" spans="1:16" ht="15.75">
      <c r="A4" s="2424" t="s">
        <v>1377</v>
      </c>
      <c r="B4" s="2425"/>
      <c r="C4" s="2434"/>
      <c r="D4" s="2425"/>
      <c r="E4" s="2425"/>
      <c r="F4" s="2426"/>
      <c r="G4" s="2427"/>
      <c r="H4" s="2428"/>
      <c r="P4" s="2433"/>
    </row>
    <row r="5" spans="1:16">
      <c r="A5" s="2435"/>
      <c r="B5" s="2425"/>
      <c r="C5" s="2425"/>
      <c r="D5" s="2425"/>
      <c r="E5" s="2425"/>
      <c r="F5" s="2426"/>
      <c r="G5" s="2427"/>
      <c r="H5" s="2428"/>
      <c r="P5" s="2433"/>
    </row>
    <row r="6" spans="1:16">
      <c r="A6" s="2435" t="s">
        <v>1345</v>
      </c>
      <c r="B6" s="2436" t="s">
        <v>4961</v>
      </c>
      <c r="C6" s="2436"/>
      <c r="D6" s="2436"/>
      <c r="E6" s="2436"/>
      <c r="F6" s="2437"/>
      <c r="G6" s="2431"/>
      <c r="H6" s="2428"/>
      <c r="I6" s="2431" t="s">
        <v>4962</v>
      </c>
      <c r="J6" s="2431"/>
      <c r="K6" s="2431"/>
      <c r="L6" s="2432"/>
      <c r="M6" s="2433"/>
      <c r="N6" s="2432"/>
      <c r="O6" s="2432"/>
      <c r="P6" s="2433"/>
    </row>
    <row r="7" spans="1:16">
      <c r="A7" s="2435"/>
      <c r="B7" s="2436" t="s">
        <v>4963</v>
      </c>
      <c r="C7" s="2436"/>
      <c r="D7" s="2436"/>
      <c r="E7" s="2436"/>
      <c r="F7" s="2437"/>
      <c r="G7" s="2431"/>
      <c r="H7" s="2428"/>
      <c r="I7" s="2431" t="s">
        <v>4964</v>
      </c>
      <c r="J7" s="2431"/>
      <c r="K7" s="2431"/>
      <c r="L7" s="2432"/>
      <c r="M7" s="2433"/>
      <c r="N7" s="2432"/>
      <c r="O7" s="2432"/>
      <c r="P7" s="2433"/>
    </row>
    <row r="8" spans="1:16">
      <c r="A8" s="2435"/>
      <c r="B8" s="2436" t="s">
        <v>5331</v>
      </c>
      <c r="C8" s="2436"/>
      <c r="D8" s="2436"/>
      <c r="E8" s="2436"/>
      <c r="F8" s="2437"/>
      <c r="G8" s="2431"/>
      <c r="H8" s="2428"/>
      <c r="I8" s="2431" t="s">
        <v>4965</v>
      </c>
      <c r="J8" s="2431"/>
      <c r="K8" s="2431"/>
      <c r="L8" s="2432"/>
      <c r="M8" s="2433"/>
      <c r="N8" s="2432"/>
      <c r="O8" s="2432"/>
      <c r="P8" s="2433"/>
    </row>
    <row r="9" spans="1:16">
      <c r="A9" s="2435"/>
      <c r="B9" s="2436" t="s">
        <v>5332</v>
      </c>
      <c r="C9" s="2436"/>
      <c r="D9" s="2436"/>
      <c r="E9" s="2436"/>
      <c r="F9" s="2437"/>
      <c r="G9" s="2431"/>
      <c r="H9" s="2428"/>
      <c r="I9" s="2431" t="s">
        <v>4966</v>
      </c>
      <c r="J9" s="2431"/>
      <c r="K9" s="2431"/>
      <c r="L9" s="2432"/>
      <c r="M9" s="2433"/>
      <c r="N9" s="2432"/>
      <c r="O9" s="2432"/>
      <c r="P9" s="2433"/>
    </row>
    <row r="10" spans="1:16">
      <c r="A10" s="2435"/>
      <c r="B10" s="2430"/>
      <c r="C10" s="2430"/>
      <c r="D10" s="2438"/>
      <c r="E10" s="2438"/>
      <c r="F10" s="2437"/>
      <c r="G10" s="2431"/>
      <c r="H10" s="2428"/>
      <c r="I10" s="2431" t="s">
        <v>4967</v>
      </c>
      <c r="J10" s="2431"/>
      <c r="K10" s="2431"/>
      <c r="L10" s="2432"/>
      <c r="M10" s="2433"/>
      <c r="N10" s="2432"/>
      <c r="O10" s="2432"/>
      <c r="P10" s="2433"/>
    </row>
    <row r="11" spans="1:16">
      <c r="A11" s="2435" t="s">
        <v>1348</v>
      </c>
      <c r="B11" s="2436" t="s">
        <v>4968</v>
      </c>
      <c r="C11" s="2436"/>
      <c r="D11" s="2438"/>
      <c r="E11" s="2438"/>
      <c r="F11" s="2437"/>
      <c r="G11" s="2431"/>
      <c r="H11" s="2428"/>
      <c r="I11" s="2431" t="s">
        <v>4969</v>
      </c>
      <c r="J11" s="2431"/>
      <c r="K11" s="2431"/>
      <c r="L11" s="2432"/>
      <c r="M11" s="2433"/>
      <c r="P11" s="2433"/>
    </row>
    <row r="12" spans="1:16">
      <c r="A12" s="2435"/>
      <c r="B12" s="2436" t="s">
        <v>4970</v>
      </c>
      <c r="C12" s="2436"/>
      <c r="D12" s="2438"/>
      <c r="E12" s="2438"/>
      <c r="F12" s="2437"/>
      <c r="G12" s="2431"/>
      <c r="H12" s="2428"/>
      <c r="I12" s="2431" t="s">
        <v>4971</v>
      </c>
      <c r="J12" s="2431"/>
      <c r="K12" s="2431"/>
      <c r="L12" s="2432"/>
      <c r="M12" s="2433"/>
      <c r="P12" s="2433"/>
    </row>
    <row r="13" spans="1:16">
      <c r="A13" s="2435"/>
      <c r="B13" s="2436"/>
      <c r="C13" s="2436"/>
      <c r="D13" s="2438"/>
      <c r="E13" s="2438"/>
      <c r="F13" s="2437"/>
      <c r="G13" s="2431"/>
      <c r="H13" s="2428"/>
      <c r="I13" s="2431" t="s">
        <v>4972</v>
      </c>
      <c r="J13" s="2431"/>
      <c r="K13" s="2431"/>
      <c r="L13" s="2432"/>
      <c r="M13" s="2433"/>
      <c r="P13" s="2433"/>
    </row>
    <row r="14" spans="1:16">
      <c r="A14" s="2435"/>
      <c r="B14" s="2436"/>
      <c r="C14" s="2436"/>
      <c r="D14" s="2438"/>
      <c r="E14" s="2438"/>
      <c r="F14" s="2437"/>
      <c r="G14" s="2431"/>
      <c r="H14" s="2428"/>
      <c r="I14" s="2439" t="s">
        <v>4973</v>
      </c>
      <c r="J14" s="2431"/>
      <c r="K14" s="2431"/>
      <c r="L14" s="2432"/>
      <c r="M14" s="2433"/>
      <c r="P14" s="2433"/>
    </row>
    <row r="15" spans="1:16">
      <c r="A15" s="2435" t="s">
        <v>4974</v>
      </c>
      <c r="B15" s="2436" t="s">
        <v>4975</v>
      </c>
      <c r="C15" s="2436"/>
      <c r="D15" s="2431"/>
      <c r="E15" s="2431"/>
      <c r="F15" s="2437"/>
      <c r="G15" s="2431"/>
      <c r="H15" s="2428"/>
      <c r="P15" s="2433"/>
    </row>
    <row r="16" spans="1:16">
      <c r="A16" s="2435"/>
      <c r="B16" s="2436" t="s">
        <v>4976</v>
      </c>
      <c r="C16" s="2436"/>
      <c r="D16" s="2431"/>
      <c r="E16" s="2431"/>
      <c r="F16" s="2437"/>
      <c r="G16" s="2431"/>
      <c r="H16" s="2440" t="s">
        <v>4977</v>
      </c>
      <c r="I16" s="2431" t="s">
        <v>4978</v>
      </c>
      <c r="J16" s="2431"/>
      <c r="K16" s="2431"/>
      <c r="L16" s="2431"/>
      <c r="M16" s="2441"/>
      <c r="N16" s="2432"/>
      <c r="O16" s="2432"/>
      <c r="P16" s="2433"/>
    </row>
    <row r="17" spans="1:16">
      <c r="A17" s="2435"/>
      <c r="B17" s="2436" t="s">
        <v>4979</v>
      </c>
      <c r="C17" s="2436"/>
      <c r="D17" s="2436"/>
      <c r="E17" s="2436"/>
      <c r="F17" s="2437"/>
      <c r="G17" s="2431"/>
      <c r="H17" s="2442"/>
      <c r="I17" s="2431" t="s">
        <v>4980</v>
      </c>
      <c r="J17" s="2431"/>
      <c r="K17" s="2431"/>
      <c r="L17" s="2431"/>
      <c r="M17" s="2441"/>
      <c r="N17" s="2432"/>
      <c r="O17" s="2432"/>
      <c r="P17" s="2433"/>
    </row>
    <row r="18" spans="1:16">
      <c r="A18" s="2435"/>
      <c r="B18" s="2436" t="s">
        <v>4981</v>
      </c>
      <c r="C18" s="2436"/>
      <c r="D18" s="2436"/>
      <c r="E18" s="2436"/>
      <c r="F18" s="2437"/>
      <c r="G18" s="2431"/>
      <c r="H18" s="2442"/>
      <c r="I18" s="2431" t="s">
        <v>4982</v>
      </c>
      <c r="J18" s="2431"/>
      <c r="K18" s="2431"/>
      <c r="L18" s="2431"/>
      <c r="M18" s="2441"/>
      <c r="N18" s="2432"/>
      <c r="O18" s="2432"/>
      <c r="P18" s="2433"/>
    </row>
    <row r="19" spans="1:16">
      <c r="A19" s="2435"/>
      <c r="B19" s="2436" t="s">
        <v>4983</v>
      </c>
      <c r="C19" s="2436"/>
      <c r="D19" s="2436"/>
      <c r="E19" s="2436"/>
      <c r="F19" s="2437"/>
      <c r="G19" s="2431"/>
      <c r="H19" s="2442"/>
      <c r="I19" s="2431" t="s">
        <v>4984</v>
      </c>
      <c r="J19" s="2431"/>
      <c r="K19" s="2431"/>
      <c r="L19" s="2431"/>
      <c r="M19" s="2441"/>
      <c r="N19" s="2432"/>
      <c r="O19" s="2432"/>
      <c r="P19" s="2433"/>
    </row>
    <row r="20" spans="1:16">
      <c r="A20" s="2435"/>
      <c r="B20" s="2436" t="s">
        <v>4985</v>
      </c>
      <c r="C20" s="2436"/>
      <c r="D20" s="2436"/>
      <c r="E20" s="2436"/>
      <c r="F20" s="2437"/>
      <c r="G20" s="2431"/>
      <c r="H20" s="2442"/>
      <c r="I20" s="2431" t="s">
        <v>4986</v>
      </c>
      <c r="J20" s="2431"/>
      <c r="K20" s="2431"/>
      <c r="L20" s="2431"/>
      <c r="M20" s="2441"/>
      <c r="N20" s="2432"/>
      <c r="O20" s="2432"/>
      <c r="P20" s="2433"/>
    </row>
    <row r="21" spans="1:16">
      <c r="A21" s="2435"/>
      <c r="B21" s="2436" t="s">
        <v>4987</v>
      </c>
      <c r="C21" s="2436"/>
      <c r="D21" s="2436"/>
      <c r="E21" s="2436"/>
      <c r="F21" s="2437"/>
      <c r="G21" s="2431"/>
      <c r="H21" s="2428"/>
      <c r="I21" s="2431" t="s">
        <v>4988</v>
      </c>
      <c r="J21" s="2431"/>
      <c r="K21" s="2432"/>
      <c r="L21" s="2432"/>
      <c r="M21" s="2443"/>
      <c r="N21" s="2432"/>
      <c r="O21" s="2432"/>
      <c r="P21" s="2433"/>
    </row>
    <row r="22" spans="1:16">
      <c r="A22" s="2435"/>
      <c r="B22" s="2436" t="s">
        <v>4989</v>
      </c>
      <c r="C22" s="2436"/>
      <c r="D22" s="2436"/>
      <c r="E22" s="2436"/>
      <c r="F22" s="2437"/>
      <c r="G22" s="2431"/>
      <c r="H22" s="2428"/>
      <c r="I22" s="2439" t="s">
        <v>4990</v>
      </c>
      <c r="J22" s="2431"/>
      <c r="K22" s="2431"/>
      <c r="L22" s="2431"/>
      <c r="M22" s="2441"/>
      <c r="N22" s="2432"/>
      <c r="O22" s="2432"/>
      <c r="P22" s="2433"/>
    </row>
    <row r="23" spans="1:16">
      <c r="A23" s="2435"/>
      <c r="B23" s="2431" t="s">
        <v>4991</v>
      </c>
      <c r="C23" s="2431"/>
      <c r="D23" s="2436"/>
      <c r="E23" s="2436"/>
      <c r="F23" s="2437"/>
      <c r="G23" s="2431"/>
      <c r="H23" s="2428"/>
      <c r="I23" s="2432"/>
      <c r="J23" s="2432"/>
      <c r="K23" s="2432"/>
      <c r="L23" s="2432"/>
      <c r="M23" s="2432"/>
      <c r="N23" s="2432"/>
      <c r="O23" s="2432"/>
      <c r="P23" s="2433"/>
    </row>
    <row r="24" spans="1:16">
      <c r="A24" s="2435"/>
      <c r="B24" s="2431" t="s">
        <v>4992</v>
      </c>
      <c r="C24" s="2431"/>
      <c r="D24" s="2436"/>
      <c r="E24" s="2436"/>
      <c r="F24" s="2437"/>
      <c r="G24" s="2431"/>
      <c r="H24" s="2428"/>
      <c r="I24" s="2429" t="s">
        <v>4993</v>
      </c>
      <c r="J24" s="2429"/>
      <c r="K24" s="2429"/>
      <c r="L24" s="2429"/>
      <c r="M24" s="2444"/>
      <c r="N24" s="2432"/>
      <c r="O24" s="2432"/>
      <c r="P24" s="2433"/>
    </row>
    <row r="25" spans="1:16">
      <c r="A25" s="2435"/>
      <c r="B25" s="2431"/>
      <c r="C25" s="2431"/>
      <c r="D25" s="2431"/>
      <c r="E25" s="2431"/>
      <c r="F25" s="2437"/>
      <c r="G25" s="2431"/>
      <c r="H25" s="2428"/>
      <c r="I25" s="2429" t="s">
        <v>4994</v>
      </c>
      <c r="J25" s="2429"/>
      <c r="K25" s="2445"/>
      <c r="L25" s="2445"/>
      <c r="M25" s="2429"/>
      <c r="N25" s="2432"/>
      <c r="O25" s="2432"/>
      <c r="P25" s="2433"/>
    </row>
    <row r="26" spans="1:16">
      <c r="A26" s="2435"/>
      <c r="B26" s="2431" t="s">
        <v>4995</v>
      </c>
      <c r="C26" s="2446"/>
      <c r="F26" s="2437"/>
      <c r="G26" s="2431"/>
      <c r="H26" s="2428"/>
      <c r="I26" s="2429" t="s">
        <v>4996</v>
      </c>
      <c r="J26" s="2445"/>
      <c r="K26" s="2445"/>
      <c r="L26" s="2445"/>
      <c r="M26" s="2445"/>
      <c r="N26" s="2432"/>
      <c r="O26" s="2432"/>
      <c r="P26" s="2433"/>
    </row>
    <row r="27" spans="1:16">
      <c r="A27" s="2435"/>
      <c r="B27" s="2431" t="s">
        <v>4997</v>
      </c>
      <c r="C27" s="2447"/>
      <c r="D27" s="2431"/>
      <c r="E27" s="2431"/>
      <c r="F27" s="2437"/>
      <c r="G27" s="2431"/>
      <c r="H27" s="2428"/>
      <c r="I27" s="2429"/>
      <c r="J27" s="2445"/>
      <c r="K27" s="2445"/>
      <c r="L27" s="2445"/>
      <c r="M27" s="2445"/>
      <c r="N27" s="2432"/>
      <c r="O27" s="2432"/>
      <c r="P27" s="2433"/>
    </row>
    <row r="28" spans="1:16">
      <c r="A28" s="2435"/>
      <c r="B28" s="2431" t="s">
        <v>4998</v>
      </c>
      <c r="C28" s="2447"/>
      <c r="D28" s="2431"/>
      <c r="E28" s="2431"/>
      <c r="F28" s="2437"/>
      <c r="G28" s="2431"/>
      <c r="H28" s="2428"/>
      <c r="P28" s="2433"/>
    </row>
    <row r="29" spans="1:16">
      <c r="A29" s="2435"/>
      <c r="B29" s="2447"/>
      <c r="C29" s="2447"/>
      <c r="D29" s="2431"/>
      <c r="E29" s="2431"/>
      <c r="F29" s="2437"/>
      <c r="G29" s="2431"/>
      <c r="H29" s="2428" t="s">
        <v>4999</v>
      </c>
      <c r="I29" s="2431" t="s">
        <v>5000</v>
      </c>
      <c r="J29" s="2431"/>
      <c r="K29" s="2431"/>
      <c r="L29" s="2432"/>
      <c r="M29" s="2432"/>
      <c r="N29" s="2432"/>
      <c r="O29" s="2432"/>
      <c r="P29" s="2433"/>
    </row>
    <row r="30" spans="1:16">
      <c r="A30" s="2435"/>
      <c r="B30" s="2431" t="s">
        <v>5001</v>
      </c>
      <c r="C30" s="2431"/>
      <c r="D30" s="2431"/>
      <c r="E30" s="2431"/>
      <c r="F30" s="2437"/>
      <c r="G30" s="2431"/>
      <c r="H30" s="2428"/>
      <c r="I30" s="2431" t="s">
        <v>5002</v>
      </c>
      <c r="J30" s="2431"/>
      <c r="K30" s="2431"/>
      <c r="L30" s="2432"/>
      <c r="M30" s="2432"/>
      <c r="N30" s="2432"/>
      <c r="O30" s="2432"/>
      <c r="P30" s="2433"/>
    </row>
    <row r="31" spans="1:16">
      <c r="A31" s="2435"/>
      <c r="B31" s="2431" t="s">
        <v>5003</v>
      </c>
      <c r="C31" s="2431"/>
      <c r="D31" s="2431"/>
      <c r="F31" s="2437"/>
      <c r="G31" s="2431"/>
      <c r="H31" s="2428"/>
      <c r="I31" s="2431" t="s">
        <v>5004</v>
      </c>
      <c r="J31" s="2431"/>
      <c r="K31" s="2431"/>
      <c r="L31" s="2432"/>
      <c r="M31" s="2432"/>
      <c r="N31" s="2432"/>
      <c r="O31" s="2432"/>
      <c r="P31" s="2433"/>
    </row>
    <row r="32" spans="1:16">
      <c r="A32" s="2435"/>
      <c r="B32" s="2431" t="s">
        <v>5005</v>
      </c>
      <c r="C32" s="2431"/>
      <c r="D32" s="2431"/>
      <c r="F32" s="2437"/>
      <c r="G32" s="2431"/>
      <c r="H32" s="2428"/>
      <c r="I32" s="2431" t="s">
        <v>5006</v>
      </c>
      <c r="J32" s="2431"/>
      <c r="K32" s="2431"/>
      <c r="L32" s="2432"/>
      <c r="M32" s="2432"/>
      <c r="N32" s="2432"/>
      <c r="O32" s="2432"/>
      <c r="P32" s="2433"/>
    </row>
    <row r="33" spans="1:16">
      <c r="A33" s="2435" t="s">
        <v>1789</v>
      </c>
      <c r="B33" s="2431" t="s">
        <v>5007</v>
      </c>
      <c r="C33" s="2431"/>
      <c r="D33" s="2431"/>
      <c r="E33" s="2431"/>
      <c r="F33" s="2437"/>
      <c r="G33" s="2431"/>
      <c r="H33" s="2428"/>
      <c r="I33" s="2431" t="s">
        <v>5008</v>
      </c>
      <c r="J33" s="2431"/>
      <c r="K33" s="2431"/>
      <c r="L33" s="2432"/>
      <c r="M33" s="2432"/>
      <c r="N33" s="2432"/>
      <c r="O33" s="2432"/>
      <c r="P33" s="2433"/>
    </row>
    <row r="34" spans="1:16">
      <c r="A34" s="2435"/>
      <c r="B34" s="2431"/>
      <c r="C34" s="2431"/>
      <c r="D34" s="2431"/>
      <c r="E34" s="2431"/>
      <c r="F34" s="2437"/>
      <c r="G34" s="2431"/>
      <c r="H34" s="2442"/>
      <c r="I34" s="2431" t="s">
        <v>5009</v>
      </c>
      <c r="J34" s="2431"/>
      <c r="K34" s="2431"/>
      <c r="L34" s="2431"/>
      <c r="M34" s="2431"/>
      <c r="N34" s="2432"/>
      <c r="O34" s="2432"/>
      <c r="P34" s="2433"/>
    </row>
    <row r="35" spans="1:16">
      <c r="A35" s="2440" t="s">
        <v>5010</v>
      </c>
      <c r="B35" s="2431" t="s">
        <v>5011</v>
      </c>
      <c r="C35" s="2431"/>
      <c r="D35" s="2431"/>
      <c r="E35" s="2431"/>
      <c r="F35" s="2437"/>
      <c r="G35" s="2431"/>
      <c r="H35" s="2442"/>
      <c r="I35" s="2431"/>
      <c r="J35" s="2431"/>
      <c r="K35" s="2431"/>
      <c r="L35" s="2431"/>
      <c r="M35" s="2431"/>
      <c r="N35" s="2432"/>
      <c r="O35" s="2432"/>
      <c r="P35" s="2433"/>
    </row>
    <row r="36" spans="1:16">
      <c r="A36" s="2428"/>
      <c r="B36" s="2429" t="s">
        <v>5012</v>
      </c>
      <c r="C36" s="2432"/>
      <c r="D36" s="2432"/>
      <c r="E36" s="2432"/>
      <c r="F36" s="2433"/>
      <c r="G36" s="2431"/>
      <c r="H36" s="2442"/>
      <c r="I36" s="2431" t="s">
        <v>5013</v>
      </c>
      <c r="J36" s="2431"/>
      <c r="K36" s="2431"/>
      <c r="L36" s="2431"/>
      <c r="M36" s="2431"/>
      <c r="N36" s="2432"/>
      <c r="O36" s="2432"/>
      <c r="P36" s="2433"/>
    </row>
    <row r="37" spans="1:16">
      <c r="A37" s="2428"/>
      <c r="B37" s="2429" t="s">
        <v>5014</v>
      </c>
      <c r="C37" s="2432"/>
      <c r="D37" s="2432"/>
      <c r="E37" s="2432"/>
      <c r="F37" s="2433"/>
      <c r="G37" s="2431"/>
      <c r="H37" s="2442"/>
      <c r="I37" s="2431" t="s">
        <v>5015</v>
      </c>
      <c r="J37" s="2431"/>
      <c r="K37" s="2431"/>
      <c r="L37" s="2431"/>
      <c r="M37" s="2431"/>
      <c r="N37" s="2432"/>
      <c r="O37" s="2432"/>
      <c r="P37" s="2433"/>
    </row>
    <row r="38" spans="1:16">
      <c r="A38" s="2428"/>
      <c r="B38" s="2429" t="s">
        <v>5016</v>
      </c>
      <c r="C38" s="2432"/>
      <c r="D38" s="2432"/>
      <c r="E38" s="2432"/>
      <c r="F38" s="2433"/>
      <c r="G38" s="2431"/>
      <c r="H38" s="2442"/>
      <c r="I38" s="2431" t="s">
        <v>5017</v>
      </c>
      <c r="J38" s="2431"/>
      <c r="K38" s="2431"/>
      <c r="L38" s="2431"/>
      <c r="M38" s="2431"/>
      <c r="N38" s="2432"/>
      <c r="O38" s="2432"/>
      <c r="P38" s="2433"/>
    </row>
    <row r="39" spans="1:16">
      <c r="A39" s="2428"/>
      <c r="F39" s="2433"/>
      <c r="G39" s="2431"/>
      <c r="H39" s="2428"/>
      <c r="I39" s="2431" t="s">
        <v>5018</v>
      </c>
      <c r="J39" s="2431"/>
      <c r="K39" s="2431"/>
      <c r="L39" s="2431"/>
      <c r="M39" s="2431"/>
      <c r="N39" s="2432"/>
      <c r="O39" s="2432"/>
      <c r="P39" s="2433"/>
    </row>
    <row r="40" spans="1:16">
      <c r="A40" s="2428"/>
      <c r="B40" s="2431" t="s">
        <v>5019</v>
      </c>
      <c r="C40" s="2431"/>
      <c r="D40" s="2432"/>
      <c r="E40" s="2432"/>
      <c r="F40" s="2433"/>
      <c r="G40" s="2431"/>
      <c r="H40" s="2428"/>
      <c r="I40" s="2431" t="s">
        <v>5020</v>
      </c>
      <c r="J40" s="2431"/>
      <c r="K40" s="2431"/>
      <c r="L40" s="2431"/>
      <c r="M40" s="2431"/>
      <c r="N40" s="2432"/>
      <c r="O40" s="2432"/>
      <c r="P40" s="2433"/>
    </row>
    <row r="41" spans="1:16">
      <c r="A41" s="2428"/>
      <c r="B41" s="2431" t="s">
        <v>5021</v>
      </c>
      <c r="C41" s="2431"/>
      <c r="D41" s="2432"/>
      <c r="E41" s="2432"/>
      <c r="F41" s="2433"/>
      <c r="G41" s="2431"/>
      <c r="H41" s="2428"/>
      <c r="I41" s="2431" t="s">
        <v>5022</v>
      </c>
      <c r="J41" s="2431"/>
      <c r="K41" s="2431"/>
      <c r="L41" s="2431"/>
      <c r="M41" s="2431"/>
      <c r="N41" s="2432"/>
      <c r="O41" s="2432"/>
      <c r="P41" s="2433"/>
    </row>
    <row r="42" spans="1:16">
      <c r="A42" s="2428"/>
      <c r="B42" s="2431" t="s">
        <v>5023</v>
      </c>
      <c r="C42" s="2431"/>
      <c r="D42" s="2432"/>
      <c r="E42" s="2432"/>
      <c r="F42" s="2433"/>
      <c r="G42" s="2431"/>
      <c r="H42" s="2428"/>
      <c r="I42" s="2431" t="s">
        <v>5024</v>
      </c>
      <c r="J42" s="2431"/>
      <c r="K42" s="2431"/>
      <c r="L42" s="2431"/>
      <c r="M42" s="2431"/>
      <c r="N42" s="2432"/>
      <c r="O42" s="2432"/>
      <c r="P42" s="2433"/>
    </row>
    <row r="43" spans="1:16">
      <c r="A43" s="2428"/>
      <c r="B43" s="2431" t="s">
        <v>5025</v>
      </c>
      <c r="C43" s="2431"/>
      <c r="D43" s="2432"/>
      <c r="E43" s="2432"/>
      <c r="F43" s="2433"/>
      <c r="G43" s="2431"/>
      <c r="H43" s="2428"/>
      <c r="I43" s="2431" t="s">
        <v>5026</v>
      </c>
      <c r="J43" s="2431"/>
      <c r="K43" s="2431"/>
      <c r="L43" s="2431"/>
      <c r="M43" s="2431"/>
      <c r="N43" s="2432"/>
      <c r="O43" s="2432"/>
      <c r="P43" s="2433"/>
    </row>
    <row r="44" spans="1:16">
      <c r="A44" s="2428"/>
      <c r="B44" s="2431" t="s">
        <v>5027</v>
      </c>
      <c r="C44" s="2431"/>
      <c r="D44" s="2432"/>
      <c r="E44" s="2432"/>
      <c r="F44" s="2433"/>
      <c r="G44" s="2431"/>
      <c r="H44" s="2428"/>
      <c r="P44" s="2433"/>
    </row>
    <row r="45" spans="1:16">
      <c r="A45" s="2428"/>
      <c r="B45" s="2431" t="s">
        <v>5028</v>
      </c>
      <c r="C45" s="2431"/>
      <c r="D45" s="2432"/>
      <c r="E45" s="2432"/>
      <c r="F45" s="2433"/>
      <c r="G45" s="2431"/>
      <c r="H45" s="2428"/>
      <c r="I45" s="2431" t="s">
        <v>5029</v>
      </c>
      <c r="J45" s="2431"/>
      <c r="K45" s="2431"/>
      <c r="L45" s="2431"/>
      <c r="M45" s="2431"/>
      <c r="N45" s="2432"/>
      <c r="O45" s="2432"/>
      <c r="P45" s="2433"/>
    </row>
    <row r="46" spans="1:16">
      <c r="A46" s="2442"/>
      <c r="B46" s="2431" t="s">
        <v>5030</v>
      </c>
      <c r="C46" s="2431"/>
      <c r="D46" s="2432"/>
      <c r="E46" s="2432"/>
      <c r="F46" s="2433"/>
      <c r="G46" s="2431"/>
      <c r="H46" s="2428"/>
      <c r="I46" s="2431" t="s">
        <v>5031</v>
      </c>
      <c r="J46" s="2431"/>
      <c r="K46" s="2431"/>
      <c r="L46" s="2431"/>
      <c r="M46" s="2431"/>
      <c r="N46" s="2432"/>
      <c r="O46" s="2432"/>
      <c r="P46" s="2433"/>
    </row>
    <row r="47" spans="1:16">
      <c r="A47" s="2435"/>
      <c r="B47" s="2431" t="s">
        <v>5032</v>
      </c>
      <c r="C47" s="2431"/>
      <c r="D47" s="2432"/>
      <c r="E47" s="2432"/>
      <c r="F47" s="2433"/>
      <c r="G47" s="2431"/>
      <c r="H47" s="2428"/>
      <c r="I47" s="2431" t="s">
        <v>5033</v>
      </c>
      <c r="J47" s="2431"/>
      <c r="K47" s="2431"/>
      <c r="L47" s="2431"/>
      <c r="M47" s="2431"/>
      <c r="N47" s="2432"/>
      <c r="O47" s="2432"/>
      <c r="P47" s="2433"/>
    </row>
    <row r="48" spans="1:16">
      <c r="A48" s="2428"/>
      <c r="B48" s="2431" t="s">
        <v>5034</v>
      </c>
      <c r="C48" s="2431"/>
      <c r="D48" s="2431"/>
      <c r="E48" s="2431"/>
      <c r="F48" s="2433"/>
      <c r="G48" s="2431"/>
      <c r="H48" s="2428"/>
      <c r="I48" s="2432"/>
      <c r="J48" s="2432"/>
      <c r="K48" s="2432"/>
      <c r="L48" s="2432"/>
      <c r="M48" s="2432"/>
      <c r="N48" s="2432"/>
      <c r="O48" s="2432"/>
      <c r="P48" s="2433"/>
    </row>
    <row r="49" spans="1:16">
      <c r="A49" s="2428"/>
      <c r="B49" s="2431" t="s">
        <v>5035</v>
      </c>
      <c r="C49" s="2431"/>
      <c r="D49" s="2431"/>
      <c r="E49" s="2431"/>
      <c r="F49" s="2437"/>
      <c r="G49" s="2431"/>
      <c r="H49" s="2440" t="s">
        <v>5036</v>
      </c>
      <c r="I49" s="2431" t="s">
        <v>5037</v>
      </c>
      <c r="J49" s="2431"/>
      <c r="K49" s="2431"/>
      <c r="L49" s="2431"/>
      <c r="M49" s="2431"/>
      <c r="N49" s="2432"/>
      <c r="O49" s="2432"/>
      <c r="P49" s="2433"/>
    </row>
    <row r="50" spans="1:16">
      <c r="A50" s="2428"/>
      <c r="B50" s="2431" t="s">
        <v>5038</v>
      </c>
      <c r="C50" s="2431"/>
      <c r="D50" s="2432"/>
      <c r="E50" s="2432"/>
      <c r="F50" s="2437"/>
      <c r="G50" s="2431"/>
      <c r="H50" s="2442"/>
      <c r="I50" s="2431" t="s">
        <v>5039</v>
      </c>
      <c r="J50" s="2431"/>
      <c r="K50" s="2431"/>
      <c r="L50" s="2431"/>
      <c r="M50" s="2431"/>
      <c r="N50" s="2432"/>
      <c r="O50" s="2432"/>
      <c r="P50" s="2433"/>
    </row>
    <row r="51" spans="1:16">
      <c r="A51" s="2435"/>
      <c r="B51" s="2432"/>
      <c r="C51" s="2432"/>
      <c r="D51" s="2432"/>
      <c r="E51" s="2432"/>
      <c r="F51" s="2433"/>
      <c r="G51" s="2431"/>
      <c r="H51" s="2442"/>
      <c r="I51" s="2431" t="s">
        <v>5040</v>
      </c>
      <c r="J51" s="2431"/>
      <c r="K51" s="2431"/>
      <c r="L51" s="2431"/>
      <c r="M51" s="2431"/>
      <c r="N51" s="2432"/>
      <c r="O51" s="2432"/>
      <c r="P51" s="2433"/>
    </row>
    <row r="52" spans="1:16">
      <c r="A52" s="2448"/>
      <c r="B52" s="2431" t="s">
        <v>5041</v>
      </c>
      <c r="C52" s="2431"/>
      <c r="D52" s="2431"/>
      <c r="E52" s="2431"/>
      <c r="F52" s="2433"/>
      <c r="G52" s="2431"/>
      <c r="H52" s="2428"/>
      <c r="I52" s="2431" t="s">
        <v>5042</v>
      </c>
      <c r="J52" s="2431"/>
      <c r="K52" s="2431"/>
      <c r="L52" s="2431"/>
      <c r="M52" s="2431"/>
      <c r="N52" s="2432"/>
      <c r="O52" s="2432"/>
      <c r="P52" s="2433"/>
    </row>
    <row r="53" spans="1:16">
      <c r="A53" s="2428"/>
      <c r="B53" s="2431" t="s">
        <v>5043</v>
      </c>
      <c r="C53" s="2431"/>
      <c r="D53" s="2431"/>
      <c r="E53" s="2431"/>
      <c r="F53" s="2433"/>
      <c r="G53" s="2431"/>
      <c r="H53" s="2428"/>
      <c r="I53" s="2431" t="s">
        <v>5044</v>
      </c>
      <c r="J53" s="2431"/>
      <c r="K53" s="2431"/>
      <c r="L53" s="2431"/>
      <c r="M53" s="2431"/>
      <c r="N53" s="2432"/>
      <c r="O53" s="2432"/>
      <c r="P53" s="2433"/>
    </row>
    <row r="54" spans="1:16">
      <c r="A54" s="2448"/>
      <c r="B54" s="2431" t="s">
        <v>5045</v>
      </c>
      <c r="C54" s="2431"/>
      <c r="D54" s="2431"/>
      <c r="E54" s="2431"/>
      <c r="F54" s="2433"/>
      <c r="H54" s="2428"/>
      <c r="I54" s="2431" t="s">
        <v>5046</v>
      </c>
      <c r="J54" s="2431"/>
      <c r="K54" s="2431"/>
      <c r="L54" s="2431"/>
      <c r="M54" s="2431"/>
      <c r="N54" s="2432"/>
      <c r="O54" s="2432"/>
      <c r="P54" s="2433"/>
    </row>
    <row r="55" spans="1:16">
      <c r="A55" s="2448"/>
      <c r="B55" s="2431" t="s">
        <v>5047</v>
      </c>
      <c r="C55" s="2431"/>
      <c r="D55" s="2431"/>
      <c r="E55" s="2431"/>
      <c r="F55" s="2433"/>
      <c r="H55" s="2428"/>
      <c r="I55" s="2431" t="s">
        <v>5048</v>
      </c>
      <c r="J55" s="2431"/>
      <c r="K55" s="2431"/>
      <c r="L55" s="2431"/>
      <c r="M55" s="2431"/>
      <c r="N55" s="2432"/>
      <c r="O55" s="2432"/>
      <c r="P55" s="2433"/>
    </row>
    <row r="56" spans="1:16">
      <c r="A56" s="2442"/>
      <c r="B56" s="2431" t="s">
        <v>5049</v>
      </c>
      <c r="C56" s="2431"/>
      <c r="D56" s="2431"/>
      <c r="E56" s="2431"/>
      <c r="F56" s="2433"/>
      <c r="G56" s="2432"/>
      <c r="H56" s="2428"/>
      <c r="I56" s="2431" t="s">
        <v>5050</v>
      </c>
      <c r="J56" s="2431"/>
      <c r="K56" s="2430"/>
      <c r="L56" s="2430"/>
      <c r="M56" s="2431"/>
      <c r="N56" s="2432"/>
      <c r="O56" s="2432"/>
      <c r="P56" s="2433"/>
    </row>
    <row r="57" spans="1:16">
      <c r="A57" s="2442"/>
      <c r="B57" s="2431" t="s">
        <v>5051</v>
      </c>
      <c r="C57" s="2431"/>
      <c r="D57" s="2431"/>
      <c r="E57" s="2431"/>
      <c r="F57" s="2433"/>
      <c r="G57" s="2432"/>
      <c r="H57" s="2428"/>
      <c r="L57" s="2432"/>
      <c r="M57" s="2432"/>
      <c r="N57" s="2432"/>
      <c r="O57" s="2432"/>
      <c r="P57" s="2433"/>
    </row>
    <row r="58" spans="1:16">
      <c r="A58" s="2442"/>
      <c r="B58" s="2431" t="s">
        <v>5052</v>
      </c>
      <c r="C58" s="2431"/>
      <c r="D58" s="2431"/>
      <c r="E58" s="2431"/>
      <c r="F58" s="2433"/>
      <c r="G58" s="2432"/>
      <c r="H58" s="2428"/>
      <c r="I58" s="2431" t="s">
        <v>5053</v>
      </c>
      <c r="J58" s="2430"/>
      <c r="K58" s="2431"/>
      <c r="L58" s="2432"/>
      <c r="M58" s="2432"/>
      <c r="N58" s="2432"/>
      <c r="O58" s="2432"/>
      <c r="P58" s="2433"/>
    </row>
    <row r="59" spans="1:16">
      <c r="A59" s="2442"/>
      <c r="B59" s="2431"/>
      <c r="C59" s="2431"/>
      <c r="D59" s="2431"/>
      <c r="E59" s="2431"/>
      <c r="F59" s="2433"/>
      <c r="G59" s="2432"/>
      <c r="H59" s="2428"/>
      <c r="I59" s="2431" t="s">
        <v>5054</v>
      </c>
      <c r="J59" s="2431"/>
      <c r="K59" s="2431"/>
      <c r="L59" s="2432"/>
      <c r="M59" s="2432"/>
      <c r="N59" s="2432"/>
      <c r="O59" s="2432"/>
      <c r="P59" s="2433"/>
    </row>
    <row r="60" spans="1:16">
      <c r="A60" s="2442"/>
      <c r="B60" s="2429" t="s">
        <v>5055</v>
      </c>
      <c r="C60" s="2430"/>
      <c r="D60" s="2430"/>
      <c r="E60" s="2430"/>
      <c r="F60" s="2433"/>
      <c r="G60" s="2432"/>
      <c r="H60" s="2428"/>
      <c r="I60" s="2432"/>
      <c r="J60" s="2432"/>
      <c r="K60" s="2432"/>
      <c r="L60" s="2432"/>
      <c r="M60" s="2432"/>
      <c r="N60" s="2432"/>
      <c r="O60" s="2432"/>
      <c r="P60" s="2433"/>
    </row>
    <row r="61" spans="1:16">
      <c r="A61" s="2442"/>
      <c r="B61" s="2429" t="s">
        <v>5056</v>
      </c>
      <c r="C61" s="2430"/>
      <c r="D61" s="2431"/>
      <c r="E61" s="2431"/>
      <c r="F61" s="2433"/>
      <c r="G61" s="2432"/>
      <c r="H61" s="2428" t="s">
        <v>5057</v>
      </c>
      <c r="I61" s="2431" t="s">
        <v>5058</v>
      </c>
      <c r="J61" s="2431"/>
      <c r="K61" s="2431"/>
      <c r="L61" s="2431"/>
      <c r="M61" s="2431"/>
      <c r="N61" s="2432"/>
      <c r="O61" s="2432"/>
      <c r="P61" s="2433"/>
    </row>
    <row r="62" spans="1:16">
      <c r="A62" s="2449"/>
      <c r="B62" s="2429" t="s">
        <v>5059</v>
      </c>
      <c r="C62" s="2431"/>
      <c r="D62" s="2431"/>
      <c r="E62" s="2431"/>
      <c r="F62" s="2433"/>
      <c r="G62" s="2432"/>
      <c r="H62" s="2428"/>
      <c r="I62" s="2431" t="s">
        <v>5060</v>
      </c>
      <c r="J62" s="2430"/>
      <c r="K62" s="2431"/>
      <c r="L62" s="2431"/>
      <c r="M62" s="2431"/>
      <c r="N62" s="2432"/>
      <c r="O62" s="2432"/>
      <c r="P62" s="2433"/>
    </row>
    <row r="63" spans="1:16">
      <c r="A63" s="2449"/>
      <c r="B63" s="2429" t="s">
        <v>5061</v>
      </c>
      <c r="C63" s="2431"/>
      <c r="D63" s="2431"/>
      <c r="E63" s="2431"/>
      <c r="F63" s="2433"/>
      <c r="G63" s="2432"/>
      <c r="H63" s="2428"/>
      <c r="I63" s="2431" t="s">
        <v>5062</v>
      </c>
      <c r="J63" s="2430"/>
      <c r="K63" s="2431"/>
      <c r="L63" s="2431"/>
      <c r="M63" s="2431"/>
      <c r="N63" s="2432"/>
      <c r="O63" s="2432"/>
      <c r="P63" s="2433"/>
    </row>
    <row r="64" spans="1:16">
      <c r="A64" s="2449"/>
      <c r="B64" s="2429" t="s">
        <v>5063</v>
      </c>
      <c r="C64" s="2431"/>
      <c r="D64" s="2431"/>
      <c r="E64" s="2431"/>
      <c r="F64" s="2433"/>
      <c r="G64" s="2432"/>
      <c r="H64" s="2428"/>
      <c r="I64" s="2447"/>
      <c r="J64" s="2450"/>
      <c r="K64" s="2431"/>
      <c r="L64" s="2431"/>
      <c r="M64" s="2431"/>
      <c r="N64" s="2432"/>
      <c r="O64" s="2432"/>
      <c r="P64" s="2433"/>
    </row>
    <row r="65" spans="1:16">
      <c r="A65" s="2449"/>
      <c r="B65" s="2429" t="s">
        <v>5064</v>
      </c>
      <c r="C65" s="2431"/>
      <c r="D65" s="2431"/>
      <c r="E65" s="2431"/>
      <c r="F65" s="2433"/>
      <c r="G65" s="2432"/>
      <c r="H65" s="2428"/>
      <c r="I65" s="2447"/>
      <c r="J65" s="2450"/>
      <c r="K65" s="2431"/>
      <c r="L65" s="2431"/>
      <c r="M65" s="2431"/>
      <c r="N65" s="2432"/>
      <c r="O65" s="2432"/>
      <c r="P65" s="2433"/>
    </row>
    <row r="66" spans="1:16">
      <c r="A66" s="2449"/>
      <c r="B66" s="2429" t="s">
        <v>5065</v>
      </c>
      <c r="C66" s="2431"/>
      <c r="D66" s="2431"/>
      <c r="E66" s="2431"/>
      <c r="F66" s="2433"/>
      <c r="G66" s="2432"/>
      <c r="H66" s="2428"/>
      <c r="I66" s="2447"/>
      <c r="J66" s="2450"/>
      <c r="K66" s="2431"/>
      <c r="L66" s="2431"/>
      <c r="M66" s="2431"/>
      <c r="N66" s="2432"/>
      <c r="O66" s="2432"/>
      <c r="P66" s="2433"/>
    </row>
    <row r="67" spans="1:16">
      <c r="A67" s="2428"/>
      <c r="F67" s="2433"/>
      <c r="G67" s="2432"/>
      <c r="H67" s="2428"/>
      <c r="I67" s="2432"/>
      <c r="J67" s="2432"/>
      <c r="K67" s="2432"/>
      <c r="L67" s="2432"/>
      <c r="M67" s="2432"/>
      <c r="N67" s="2432"/>
      <c r="O67" s="2432"/>
      <c r="P67" s="2433"/>
    </row>
    <row r="68" spans="1:16" ht="15.75" thickBot="1">
      <c r="A68" s="2451"/>
      <c r="B68" s="2452"/>
      <c r="C68" s="2452"/>
      <c r="D68" s="2452"/>
      <c r="E68" s="2452"/>
      <c r="F68" s="2453"/>
      <c r="G68" s="2431"/>
      <c r="H68" s="2451"/>
      <c r="I68" s="2452"/>
      <c r="J68" s="2452"/>
      <c r="K68" s="2452"/>
      <c r="L68" s="2452"/>
      <c r="M68" s="2452"/>
      <c r="N68" s="2452"/>
      <c r="O68" s="2452"/>
      <c r="P68" s="2453"/>
    </row>
    <row r="69" spans="1:16" ht="15.75">
      <c r="A69" s="2454" t="s">
        <v>1799</v>
      </c>
      <c r="B69" s="2455"/>
      <c r="C69" s="2455"/>
      <c r="D69" s="2455"/>
      <c r="G69" s="2431"/>
      <c r="H69" s="2454" t="s">
        <v>1799</v>
      </c>
      <c r="I69" s="2455"/>
      <c r="J69" s="2455"/>
      <c r="K69" s="2455"/>
      <c r="N69" s="2432"/>
      <c r="O69" s="2432"/>
      <c r="P69" s="2432"/>
    </row>
    <row r="70" spans="1:16">
      <c r="A70" s="2456" t="s">
        <v>5066</v>
      </c>
      <c r="B70" s="2456"/>
      <c r="C70" s="2456"/>
      <c r="D70" s="2456"/>
      <c r="E70" s="2438"/>
      <c r="F70" s="2457"/>
      <c r="G70" s="2431"/>
      <c r="H70" s="2456" t="s">
        <v>5067</v>
      </c>
      <c r="I70" s="2456"/>
      <c r="J70" s="1553"/>
      <c r="K70" s="2456"/>
      <c r="L70" s="2456"/>
      <c r="M70" s="2457"/>
      <c r="N70" s="2458"/>
      <c r="O70" s="2458"/>
      <c r="P70" s="2458"/>
    </row>
    <row r="71" spans="1:16" ht="15.75">
      <c r="E71" s="2455"/>
      <c r="F71" s="2455"/>
      <c r="G71" s="2455"/>
      <c r="H71" s="2459"/>
    </row>
    <row r="72" spans="1:16">
      <c r="E72" s="2456"/>
      <c r="F72" s="2455"/>
      <c r="G72" s="2455"/>
      <c r="H72" s="3615"/>
      <c r="I72" s="3615"/>
      <c r="J72" s="3615"/>
      <c r="K72" s="3615"/>
      <c r="L72" s="3615"/>
      <c r="M72" s="3615"/>
      <c r="N72" s="3615"/>
      <c r="O72" s="3615"/>
      <c r="P72" s="3615"/>
    </row>
    <row r="92" spans="2:9">
      <c r="B92" s="2432"/>
      <c r="C92" s="2432"/>
      <c r="D92" s="2431"/>
      <c r="E92" s="2431"/>
      <c r="F92" s="2433"/>
    </row>
    <row r="95" spans="2:9">
      <c r="I95" s="2431" t="s">
        <v>5068</v>
      </c>
    </row>
  </sheetData>
  <mergeCells count="1">
    <mergeCell ref="H72:P72"/>
  </mergeCells>
  <printOptions horizontalCentered="1" verticalCentered="1"/>
  <pageMargins left="0" right="0" top="0" bottom="0" header="0.5" footer="0.5"/>
  <pageSetup scale="70" fitToWidth="2" fitToHeight="0" orientation="portrait" r:id="rId1"/>
  <headerFooter alignWithMargins="0"/>
  <colBreaks count="1" manualBreakCount="1">
    <brk id="7" max="73"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1"/>
  <dimension ref="A1:G175"/>
  <sheetViews>
    <sheetView defaultGridColor="0" topLeftCell="A55" colorId="22" zoomScaleNormal="100" zoomScaleSheetLayoutView="80" workbookViewId="0">
      <selection activeCell="D26" sqref="D26"/>
    </sheetView>
  </sheetViews>
  <sheetFormatPr defaultColWidth="9.6640625" defaultRowHeight="15"/>
  <cols>
    <col min="1" max="1" width="4.6640625" style="9" customWidth="1"/>
    <col min="2" max="2" width="40.21875" style="9" bestFit="1" customWidth="1"/>
    <col min="3" max="3" width="16.6640625" style="9" customWidth="1"/>
    <col min="4" max="4" width="13.6640625" style="9" customWidth="1"/>
    <col min="5" max="5" width="16.6640625" style="9" customWidth="1"/>
    <col min="6" max="6" width="16.33203125" style="9" customWidth="1"/>
    <col min="7" max="16384" width="9.6640625" style="9"/>
  </cols>
  <sheetData>
    <row r="1" spans="1:7">
      <c r="A1" s="40"/>
      <c r="B1" s="41" t="s">
        <v>1800</v>
      </c>
      <c r="C1" s="55" t="s">
        <v>1344</v>
      </c>
      <c r="D1" s="41"/>
      <c r="E1" s="43" t="s">
        <v>1722</v>
      </c>
      <c r="F1" s="44" t="s">
        <v>1723</v>
      </c>
    </row>
    <row r="2" spans="1:7">
      <c r="A2" s="31"/>
      <c r="B2" s="77" t="str">
        <f>'Data Sheet'!$C$25</f>
        <v>National Fuel Gas Distribution Corporation</v>
      </c>
      <c r="C2" s="53" t="s">
        <v>1724</v>
      </c>
      <c r="D2" s="77"/>
      <c r="E2" s="27" t="s">
        <v>1725</v>
      </c>
      <c r="F2" s="46"/>
    </row>
    <row r="3" spans="1:7" ht="15" customHeight="1">
      <c r="A3" s="34"/>
      <c r="B3" s="112"/>
      <c r="C3" s="113" t="s">
        <v>1726</v>
      </c>
      <c r="D3" s="114"/>
      <c r="E3" s="518" t="str">
        <f>'Data Sheet'!$C$40</f>
        <v>3/31/2016</v>
      </c>
      <c r="F3" s="107" t="str">
        <f>'Data Sheet'!$C$38</f>
        <v>12/31/2015</v>
      </c>
    </row>
    <row r="4" spans="1:7" ht="15" customHeight="1">
      <c r="A4" s="28" t="s">
        <v>2357</v>
      </c>
      <c r="B4" s="29"/>
      <c r="C4" s="29"/>
      <c r="D4" s="29"/>
      <c r="E4" s="29"/>
      <c r="F4" s="30"/>
    </row>
    <row r="5" spans="1:7">
      <c r="A5" s="115"/>
      <c r="B5" s="32"/>
      <c r="C5" s="32"/>
      <c r="D5" s="32"/>
      <c r="E5" s="32"/>
      <c r="F5" s="33"/>
    </row>
    <row r="6" spans="1:7">
      <c r="A6" s="31"/>
      <c r="B6" s="116" t="s">
        <v>2358</v>
      </c>
      <c r="C6" s="117"/>
      <c r="D6" s="593" t="s">
        <v>2359</v>
      </c>
      <c r="E6" s="117"/>
      <c r="F6" s="118"/>
    </row>
    <row r="7" spans="1:7">
      <c r="A7" s="31"/>
      <c r="B7" s="116" t="s">
        <v>2360</v>
      </c>
      <c r="C7" s="119"/>
      <c r="D7" s="593" t="s">
        <v>2361</v>
      </c>
      <c r="E7" s="117"/>
      <c r="F7" s="118"/>
    </row>
    <row r="8" spans="1:7">
      <c r="A8" s="31"/>
      <c r="B8" s="116" t="s">
        <v>2362</v>
      </c>
      <c r="C8" s="119"/>
      <c r="D8" s="593" t="s">
        <v>2363</v>
      </c>
      <c r="E8" s="117"/>
      <c r="F8" s="118"/>
    </row>
    <row r="9" spans="1:7">
      <c r="A9" s="31"/>
      <c r="B9" s="116" t="s">
        <v>2364</v>
      </c>
      <c r="C9" s="119"/>
      <c r="D9" s="593" t="s">
        <v>2365</v>
      </c>
      <c r="E9" s="117"/>
      <c r="F9" s="118"/>
    </row>
    <row r="10" spans="1:7">
      <c r="A10" s="31"/>
      <c r="B10" s="116" t="s">
        <v>3522</v>
      </c>
      <c r="C10" s="119"/>
      <c r="D10" s="593" t="s">
        <v>3523</v>
      </c>
      <c r="E10" s="117"/>
      <c r="F10" s="118"/>
    </row>
    <row r="11" spans="1:7">
      <c r="A11" s="31"/>
      <c r="B11" s="116" t="s">
        <v>3524</v>
      </c>
      <c r="C11" s="119"/>
      <c r="D11" s="593" t="s">
        <v>3525</v>
      </c>
      <c r="E11" s="117"/>
      <c r="F11" s="118"/>
    </row>
    <row r="12" spans="1:7">
      <c r="A12" s="31"/>
      <c r="B12" s="116" t="s">
        <v>3526</v>
      </c>
      <c r="C12" s="119"/>
      <c r="D12" s="593" t="s">
        <v>3527</v>
      </c>
      <c r="E12" s="117"/>
      <c r="F12" s="118"/>
    </row>
    <row r="13" spans="1:7">
      <c r="A13" s="31"/>
      <c r="B13" s="116" t="s">
        <v>3528</v>
      </c>
      <c r="C13" s="119"/>
      <c r="D13" s="593" t="s">
        <v>2445</v>
      </c>
      <c r="E13" s="117"/>
      <c r="F13" s="118"/>
    </row>
    <row r="14" spans="1:7">
      <c r="A14" s="31"/>
      <c r="B14" s="116" t="s">
        <v>2446</v>
      </c>
      <c r="C14" s="119"/>
      <c r="D14" s="593" t="s">
        <v>2447</v>
      </c>
      <c r="E14" s="117"/>
      <c r="F14" s="118"/>
    </row>
    <row r="15" spans="1:7">
      <c r="A15" s="31"/>
      <c r="B15" s="116" t="s">
        <v>2448</v>
      </c>
      <c r="C15" s="119"/>
      <c r="D15" s="593" t="s">
        <v>2449</v>
      </c>
      <c r="E15" s="117"/>
      <c r="F15" s="118"/>
    </row>
    <row r="16" spans="1:7">
      <c r="A16" s="31"/>
      <c r="B16" s="116" t="s">
        <v>2450</v>
      </c>
      <c r="C16" s="119"/>
      <c r="D16" s="593" t="s">
        <v>2451</v>
      </c>
      <c r="E16" s="117"/>
      <c r="F16" s="118"/>
      <c r="G16" s="119"/>
    </row>
    <row r="17" spans="1:7">
      <c r="A17" s="115"/>
      <c r="B17" s="116" t="s">
        <v>2452</v>
      </c>
      <c r="C17" s="119"/>
      <c r="D17" s="593" t="s">
        <v>2453</v>
      </c>
      <c r="E17" s="117"/>
      <c r="F17" s="118"/>
      <c r="G17" s="119"/>
    </row>
    <row r="18" spans="1:7">
      <c r="A18" s="115"/>
      <c r="B18" s="593" t="s">
        <v>2454</v>
      </c>
      <c r="C18" s="119"/>
      <c r="D18" s="593" t="s">
        <v>2455</v>
      </c>
      <c r="E18" s="117"/>
      <c r="F18" s="118"/>
      <c r="G18" s="119"/>
    </row>
    <row r="19" spans="1:7">
      <c r="A19" s="115"/>
      <c r="B19" s="593" t="s">
        <v>2456</v>
      </c>
      <c r="C19" s="119"/>
      <c r="D19" s="593" t="s">
        <v>2457</v>
      </c>
      <c r="E19" s="117"/>
      <c r="F19" s="118"/>
      <c r="G19" s="119"/>
    </row>
    <row r="20" spans="1:7">
      <c r="A20" s="31"/>
      <c r="B20" s="116" t="s">
        <v>2458</v>
      </c>
      <c r="C20" s="119"/>
      <c r="D20" s="593" t="s">
        <v>2459</v>
      </c>
      <c r="E20" s="117"/>
      <c r="F20" s="118"/>
      <c r="G20" s="119"/>
    </row>
    <row r="21" spans="1:7">
      <c r="A21" s="31"/>
      <c r="B21" s="116" t="s">
        <v>2460</v>
      </c>
      <c r="C21" s="119"/>
      <c r="D21" s="593" t="s">
        <v>2461</v>
      </c>
      <c r="E21" s="117"/>
      <c r="F21" s="118"/>
      <c r="G21" s="119"/>
    </row>
    <row r="22" spans="1:7">
      <c r="A22" s="31"/>
      <c r="B22" s="593" t="s">
        <v>2462</v>
      </c>
      <c r="C22" s="119"/>
      <c r="D22" s="593" t="s">
        <v>2463</v>
      </c>
      <c r="E22" s="117"/>
      <c r="F22" s="118"/>
      <c r="G22" s="119"/>
    </row>
    <row r="23" spans="1:7">
      <c r="A23" s="31"/>
      <c r="B23" s="593" t="s">
        <v>2464</v>
      </c>
      <c r="C23" s="119"/>
      <c r="D23" s="593" t="s">
        <v>2465</v>
      </c>
      <c r="E23" s="117"/>
      <c r="F23" s="118"/>
      <c r="G23" s="119"/>
    </row>
    <row r="24" spans="1:7">
      <c r="A24" s="31"/>
      <c r="B24" s="593" t="s">
        <v>2466</v>
      </c>
      <c r="C24" s="119"/>
      <c r="D24" s="593" t="s">
        <v>2467</v>
      </c>
      <c r="E24" s="117"/>
      <c r="F24" s="118"/>
      <c r="G24" s="119"/>
    </row>
    <row r="25" spans="1:7">
      <c r="A25" s="31"/>
      <c r="B25" s="593" t="s">
        <v>2468</v>
      </c>
      <c r="C25" s="119"/>
      <c r="D25" s="593" t="s">
        <v>2469</v>
      </c>
      <c r="E25" s="117"/>
      <c r="F25" s="118"/>
      <c r="G25" s="119"/>
    </row>
    <row r="26" spans="1:7">
      <c r="A26" s="31"/>
      <c r="B26" s="116" t="s">
        <v>2470</v>
      </c>
      <c r="C26" s="119"/>
      <c r="D26" s="593" t="s">
        <v>2471</v>
      </c>
      <c r="E26" s="117"/>
      <c r="F26" s="118"/>
      <c r="G26" s="119"/>
    </row>
    <row r="27" spans="1:7">
      <c r="A27" s="34"/>
      <c r="B27" s="120"/>
      <c r="C27" s="121"/>
      <c r="D27" s="122"/>
      <c r="E27" s="122"/>
      <c r="F27" s="123"/>
      <c r="G27" s="119"/>
    </row>
    <row r="28" spans="1:7">
      <c r="A28" s="31"/>
      <c r="B28" s="117" t="s">
        <v>2472</v>
      </c>
      <c r="C28" s="124"/>
      <c r="D28" s="593" t="s">
        <v>2473</v>
      </c>
      <c r="E28" s="125"/>
      <c r="F28" s="118" t="s">
        <v>2474</v>
      </c>
      <c r="G28" s="119"/>
    </row>
    <row r="29" spans="1:7">
      <c r="A29" s="31"/>
      <c r="B29" s="117" t="s">
        <v>2475</v>
      </c>
      <c r="C29" s="124"/>
      <c r="D29" s="593" t="s">
        <v>2476</v>
      </c>
      <c r="E29" s="125"/>
      <c r="F29" s="118" t="s">
        <v>2477</v>
      </c>
      <c r="G29" s="119"/>
    </row>
    <row r="30" spans="1:7">
      <c r="A30" s="31"/>
      <c r="B30" s="117"/>
      <c r="C30" s="124"/>
      <c r="D30" s="593" t="s">
        <v>2478</v>
      </c>
      <c r="E30" s="125"/>
      <c r="F30" s="118"/>
      <c r="G30" s="119"/>
    </row>
    <row r="31" spans="1:7">
      <c r="A31" s="31"/>
      <c r="B31" s="117"/>
      <c r="C31" s="124"/>
      <c r="D31" s="593" t="s">
        <v>2479</v>
      </c>
      <c r="E31" s="125"/>
      <c r="F31" s="2185">
        <v>42090</v>
      </c>
      <c r="G31" s="119"/>
    </row>
    <row r="32" spans="1:7">
      <c r="A32" s="31"/>
      <c r="B32" s="117"/>
      <c r="C32" s="124"/>
      <c r="D32" s="593" t="s">
        <v>3544</v>
      </c>
      <c r="E32" s="124"/>
      <c r="F32" s="126"/>
      <c r="G32" s="119"/>
    </row>
    <row r="33" spans="1:7">
      <c r="A33" s="31"/>
      <c r="B33" s="117"/>
      <c r="C33" s="124"/>
      <c r="D33" s="593" t="s">
        <v>3545</v>
      </c>
      <c r="E33" s="124">
        <v>2000</v>
      </c>
      <c r="F33" s="126"/>
      <c r="G33" s="119"/>
    </row>
    <row r="34" spans="1:7">
      <c r="A34" s="34"/>
      <c r="B34" s="122"/>
      <c r="C34" s="127"/>
      <c r="D34" s="809" t="s">
        <v>3546</v>
      </c>
      <c r="E34" s="127">
        <v>0</v>
      </c>
      <c r="F34" s="128"/>
      <c r="G34" s="119"/>
    </row>
    <row r="35" spans="1:7">
      <c r="A35" s="48"/>
      <c r="B35" s="32"/>
      <c r="C35" s="49" t="s">
        <v>3547</v>
      </c>
      <c r="D35" s="32"/>
      <c r="E35" s="32"/>
      <c r="F35" s="33"/>
      <c r="G35" s="119"/>
    </row>
    <row r="36" spans="1:7">
      <c r="A36" s="147" t="s">
        <v>1729</v>
      </c>
      <c r="B36" s="32"/>
      <c r="C36" s="113" t="s">
        <v>3548</v>
      </c>
      <c r="D36" s="35"/>
      <c r="E36" s="35"/>
      <c r="F36" s="129"/>
      <c r="G36" s="119"/>
    </row>
    <row r="37" spans="1:7">
      <c r="A37" s="147" t="s">
        <v>1732</v>
      </c>
      <c r="B37" s="156" t="s">
        <v>3549</v>
      </c>
      <c r="C37" s="481" t="s">
        <v>2332</v>
      </c>
      <c r="D37" s="482" t="s">
        <v>3550</v>
      </c>
      <c r="E37" s="156" t="s">
        <v>3551</v>
      </c>
      <c r="F37" s="46"/>
      <c r="G37" s="119"/>
    </row>
    <row r="38" spans="1:7">
      <c r="A38" s="48"/>
      <c r="B38" s="156" t="s">
        <v>3552</v>
      </c>
      <c r="C38" s="481" t="s">
        <v>3553</v>
      </c>
      <c r="D38" s="482" t="s">
        <v>2329</v>
      </c>
      <c r="E38" s="156" t="s">
        <v>2329</v>
      </c>
      <c r="F38" s="167" t="s">
        <v>2331</v>
      </c>
      <c r="G38" s="119"/>
    </row>
    <row r="39" spans="1:7">
      <c r="A39" s="51"/>
      <c r="B39" s="29" t="s">
        <v>3554</v>
      </c>
      <c r="C39" s="59" t="s">
        <v>3022</v>
      </c>
      <c r="D39" s="60" t="s">
        <v>3023</v>
      </c>
      <c r="E39" s="29" t="s">
        <v>3024</v>
      </c>
      <c r="F39" s="52" t="s">
        <v>2347</v>
      </c>
      <c r="G39" s="119"/>
    </row>
    <row r="40" spans="1:7">
      <c r="A40" s="148" t="s">
        <v>1740</v>
      </c>
      <c r="B40" s="35" t="s">
        <v>3555</v>
      </c>
      <c r="C40" s="2186">
        <v>2000</v>
      </c>
      <c r="D40" s="2187">
        <v>2000</v>
      </c>
      <c r="E40" s="35"/>
      <c r="F40" s="130"/>
      <c r="G40" s="119"/>
    </row>
    <row r="41" spans="1:7">
      <c r="A41" s="148" t="s">
        <v>1741</v>
      </c>
      <c r="B41" s="35" t="s">
        <v>3556</v>
      </c>
      <c r="C41" s="2186">
        <v>1</v>
      </c>
      <c r="D41" s="2187">
        <v>1</v>
      </c>
      <c r="E41" s="35"/>
      <c r="F41" s="130"/>
      <c r="G41" s="119"/>
    </row>
    <row r="42" spans="1:7">
      <c r="A42" s="147" t="s">
        <v>1742</v>
      </c>
      <c r="B42" s="27" t="s">
        <v>3557</v>
      </c>
      <c r="C42" s="2188"/>
      <c r="D42" s="2189"/>
      <c r="E42" s="27"/>
      <c r="F42" s="46"/>
      <c r="G42" s="119"/>
    </row>
    <row r="43" spans="1:7">
      <c r="A43" s="131"/>
      <c r="B43" s="35" t="s">
        <v>3558</v>
      </c>
      <c r="C43" s="2186">
        <v>2000</v>
      </c>
      <c r="D43" s="2187">
        <v>2000</v>
      </c>
      <c r="E43" s="35"/>
      <c r="F43" s="130"/>
      <c r="G43" s="119"/>
    </row>
    <row r="44" spans="1:7">
      <c r="A44" s="147" t="s">
        <v>1743</v>
      </c>
      <c r="B44" s="27"/>
      <c r="C44" s="45"/>
      <c r="D44" s="61"/>
      <c r="E44" s="27"/>
      <c r="F44" s="46"/>
      <c r="G44" s="119"/>
    </row>
    <row r="45" spans="1:7">
      <c r="A45" s="147" t="s">
        <v>1744</v>
      </c>
      <c r="B45" s="2190" t="s">
        <v>4731</v>
      </c>
      <c r="C45" s="45"/>
      <c r="D45" s="61"/>
      <c r="E45" s="27"/>
      <c r="F45" s="46"/>
      <c r="G45" s="119"/>
    </row>
    <row r="46" spans="1:7">
      <c r="A46" s="147" t="s">
        <v>1745</v>
      </c>
      <c r="B46" s="2190" t="s">
        <v>4732</v>
      </c>
      <c r="C46" s="45"/>
      <c r="D46" s="61"/>
      <c r="E46" s="27"/>
      <c r="F46" s="46"/>
      <c r="G46" s="119"/>
    </row>
    <row r="47" spans="1:7">
      <c r="A47" s="147" t="s">
        <v>1746</v>
      </c>
      <c r="B47" s="2190" t="s">
        <v>4733</v>
      </c>
      <c r="C47" s="45"/>
      <c r="D47" s="61"/>
      <c r="E47" s="27"/>
      <c r="F47" s="46"/>
    </row>
    <row r="48" spans="1:7">
      <c r="A48" s="147" t="s">
        <v>1747</v>
      </c>
      <c r="B48" s="27"/>
      <c r="C48" s="57"/>
      <c r="D48" s="58"/>
      <c r="E48" s="32"/>
      <c r="F48" s="50"/>
    </row>
    <row r="49" spans="1:6">
      <c r="A49" s="147" t="s">
        <v>1748</v>
      </c>
      <c r="B49" s="27"/>
      <c r="C49" s="45"/>
      <c r="D49" s="61"/>
      <c r="E49" s="27"/>
      <c r="F49" s="46"/>
    </row>
    <row r="50" spans="1:6">
      <c r="A50" s="147" t="s">
        <v>1749</v>
      </c>
      <c r="B50" s="27"/>
      <c r="C50" s="45"/>
      <c r="D50" s="61"/>
      <c r="E50" s="27"/>
      <c r="F50" s="46"/>
    </row>
    <row r="51" spans="1:6">
      <c r="A51" s="147" t="s">
        <v>1750</v>
      </c>
      <c r="B51" s="27"/>
      <c r="C51" s="45"/>
      <c r="D51" s="61"/>
      <c r="E51" s="27"/>
      <c r="F51" s="46"/>
    </row>
    <row r="52" spans="1:6">
      <c r="A52" s="147" t="s">
        <v>1751</v>
      </c>
      <c r="B52" s="27"/>
      <c r="C52" s="45"/>
      <c r="D52" s="61"/>
      <c r="E52" s="27"/>
      <c r="F52" s="46"/>
    </row>
    <row r="53" spans="1:6">
      <c r="A53" s="147" t="s">
        <v>1752</v>
      </c>
      <c r="B53" s="132"/>
      <c r="C53" s="45"/>
      <c r="D53" s="61"/>
      <c r="E53" s="27"/>
      <c r="F53" s="46"/>
    </row>
    <row r="54" spans="1:6">
      <c r="A54" s="147" t="s">
        <v>1753</v>
      </c>
      <c r="B54" s="132"/>
      <c r="C54" s="45"/>
      <c r="D54" s="61"/>
      <c r="E54" s="27"/>
      <c r="F54" s="46"/>
    </row>
    <row r="55" spans="1:6" ht="15.75" thickBot="1">
      <c r="A55" s="478" t="s">
        <v>1754</v>
      </c>
      <c r="B55" s="133"/>
      <c r="C55" s="134"/>
      <c r="D55" s="135"/>
      <c r="E55" s="38"/>
      <c r="F55" s="136"/>
    </row>
    <row r="56" spans="1:6">
      <c r="A56" s="14"/>
      <c r="B56" s="132"/>
      <c r="C56" s="27"/>
      <c r="D56" s="27"/>
      <c r="E56" s="27"/>
      <c r="F56" s="27"/>
    </row>
    <row r="57" spans="1:6">
      <c r="A57" s="14" t="s">
        <v>1720</v>
      </c>
      <c r="B57" s="132"/>
      <c r="C57" s="27"/>
      <c r="D57" s="27"/>
      <c r="E57" s="27"/>
      <c r="F57" s="27"/>
    </row>
    <row r="58" spans="1:6" ht="15.75" thickBot="1">
      <c r="A58" s="32" t="s">
        <v>3559</v>
      </c>
      <c r="B58" s="32"/>
      <c r="C58" s="32"/>
      <c r="D58" s="32"/>
      <c r="E58" s="32"/>
      <c r="F58" s="32"/>
    </row>
    <row r="59" spans="1:6">
      <c r="A59" s="40"/>
      <c r="B59" s="41" t="s">
        <v>1800</v>
      </c>
      <c r="C59" s="55" t="s">
        <v>1344</v>
      </c>
      <c r="D59" s="41"/>
      <c r="E59" s="43" t="s">
        <v>1722</v>
      </c>
      <c r="F59" s="44" t="s">
        <v>1723</v>
      </c>
    </row>
    <row r="60" spans="1:6">
      <c r="A60" s="31"/>
      <c r="B60" s="77" t="str">
        <f>'Data Sheet'!$C$25</f>
        <v>National Fuel Gas Distribution Corporation</v>
      </c>
      <c r="C60" s="53" t="s">
        <v>1724</v>
      </c>
      <c r="D60" s="61"/>
      <c r="E60" s="27" t="s">
        <v>1725</v>
      </c>
      <c r="F60" s="46"/>
    </row>
    <row r="61" spans="1:6">
      <c r="A61" s="34"/>
      <c r="B61" s="112"/>
      <c r="C61" s="113" t="s">
        <v>1726</v>
      </c>
      <c r="D61" s="112"/>
      <c r="E61" s="518" t="str">
        <f>'Data Sheet'!$C$40</f>
        <v>3/31/2016</v>
      </c>
      <c r="F61" s="107" t="str">
        <f>'Data Sheet'!$C$38</f>
        <v>12/31/2015</v>
      </c>
    </row>
    <row r="62" spans="1:6">
      <c r="A62" s="28" t="s">
        <v>3560</v>
      </c>
      <c r="B62" s="29"/>
      <c r="C62" s="29"/>
      <c r="D62" s="29"/>
      <c r="E62" s="29"/>
      <c r="F62" s="52"/>
    </row>
    <row r="63" spans="1:6">
      <c r="A63" s="147" t="s">
        <v>1729</v>
      </c>
      <c r="B63" s="27" t="s">
        <v>3549</v>
      </c>
      <c r="C63" s="481" t="s">
        <v>2332</v>
      </c>
      <c r="D63" s="482" t="s">
        <v>3550</v>
      </c>
      <c r="E63" s="156" t="s">
        <v>3551</v>
      </c>
      <c r="F63" s="46"/>
    </row>
    <row r="64" spans="1:6">
      <c r="A64" s="147" t="s">
        <v>1732</v>
      </c>
      <c r="B64" s="156" t="s">
        <v>3552</v>
      </c>
      <c r="C64" s="481" t="s">
        <v>3553</v>
      </c>
      <c r="D64" s="482" t="s">
        <v>2329</v>
      </c>
      <c r="E64" s="156" t="s">
        <v>2329</v>
      </c>
      <c r="F64" s="167" t="s">
        <v>2331</v>
      </c>
    </row>
    <row r="65" spans="1:6">
      <c r="A65" s="51"/>
      <c r="B65" s="29" t="s">
        <v>3554</v>
      </c>
      <c r="C65" s="59" t="s">
        <v>3022</v>
      </c>
      <c r="D65" s="60" t="s">
        <v>3023</v>
      </c>
      <c r="E65" s="29" t="s">
        <v>3024</v>
      </c>
      <c r="F65" s="52" t="s">
        <v>2347</v>
      </c>
    </row>
    <row r="66" spans="1:6">
      <c r="A66" s="147" t="s">
        <v>1755</v>
      </c>
      <c r="B66" s="27"/>
      <c r="C66" s="45"/>
      <c r="D66" s="61"/>
      <c r="E66" s="27"/>
      <c r="F66" s="46"/>
    </row>
    <row r="67" spans="1:6">
      <c r="A67" s="147" t="s">
        <v>1756</v>
      </c>
      <c r="B67" s="27"/>
      <c r="C67" s="45"/>
      <c r="D67" s="61"/>
      <c r="E67" s="27"/>
      <c r="F67" s="46"/>
    </row>
    <row r="68" spans="1:6">
      <c r="A68" s="147" t="s">
        <v>589</v>
      </c>
      <c r="B68" s="27"/>
      <c r="C68" s="45"/>
      <c r="D68" s="61"/>
      <c r="E68" s="27"/>
      <c r="F68" s="46"/>
    </row>
    <row r="69" spans="1:6">
      <c r="A69" s="147" t="s">
        <v>590</v>
      </c>
      <c r="B69" s="27"/>
      <c r="C69" s="45"/>
      <c r="D69" s="61"/>
      <c r="E69" s="27"/>
      <c r="F69" s="46"/>
    </row>
    <row r="70" spans="1:6">
      <c r="A70" s="147" t="s">
        <v>591</v>
      </c>
      <c r="B70" s="27"/>
      <c r="C70" s="45"/>
      <c r="D70" s="61"/>
      <c r="E70" s="27"/>
      <c r="F70" s="46"/>
    </row>
    <row r="71" spans="1:6">
      <c r="A71" s="147" t="s">
        <v>592</v>
      </c>
      <c r="B71" s="27"/>
      <c r="C71" s="45"/>
      <c r="D71" s="61"/>
      <c r="E71" s="27"/>
      <c r="F71" s="46"/>
    </row>
    <row r="72" spans="1:6">
      <c r="A72" s="147" t="s">
        <v>593</v>
      </c>
      <c r="B72" s="27"/>
      <c r="C72" s="45"/>
      <c r="D72" s="61"/>
      <c r="E72" s="27"/>
      <c r="F72" s="46"/>
    </row>
    <row r="73" spans="1:6">
      <c r="A73" s="147" t="s">
        <v>594</v>
      </c>
      <c r="B73" s="27"/>
      <c r="C73" s="45"/>
      <c r="D73" s="61"/>
      <c r="E73" s="27"/>
      <c r="F73" s="46"/>
    </row>
    <row r="74" spans="1:6">
      <c r="A74" s="147" t="s">
        <v>595</v>
      </c>
      <c r="B74" s="27"/>
      <c r="C74" s="57"/>
      <c r="D74" s="58"/>
      <c r="E74" s="32"/>
      <c r="F74" s="50"/>
    </row>
    <row r="75" spans="1:6">
      <c r="A75" s="147" t="s">
        <v>2370</v>
      </c>
      <c r="B75" s="27"/>
      <c r="C75" s="45"/>
      <c r="D75" s="61"/>
      <c r="E75" s="27"/>
      <c r="F75" s="46"/>
    </row>
    <row r="76" spans="1:6">
      <c r="A76" s="147" t="s">
        <v>2371</v>
      </c>
      <c r="B76" s="27"/>
      <c r="C76" s="45"/>
      <c r="D76" s="61"/>
      <c r="E76" s="27"/>
      <c r="F76" s="46"/>
    </row>
    <row r="77" spans="1:6">
      <c r="A77" s="147" t="s">
        <v>2372</v>
      </c>
      <c r="B77" s="27"/>
      <c r="C77" s="45"/>
      <c r="D77" s="61"/>
      <c r="E77" s="27"/>
      <c r="F77" s="46"/>
    </row>
    <row r="78" spans="1:6">
      <c r="A78" s="147" t="s">
        <v>2373</v>
      </c>
      <c r="B78" s="27"/>
      <c r="C78" s="45"/>
      <c r="D78" s="61"/>
      <c r="E78" s="27"/>
      <c r="F78" s="46"/>
    </row>
    <row r="79" spans="1:6">
      <c r="A79" s="147" t="s">
        <v>2374</v>
      </c>
      <c r="B79" s="27"/>
      <c r="C79" s="45"/>
      <c r="D79" s="61"/>
      <c r="E79" s="27"/>
      <c r="F79" s="46"/>
    </row>
    <row r="80" spans="1:6">
      <c r="A80" s="147" t="s">
        <v>2375</v>
      </c>
      <c r="B80" s="27"/>
      <c r="C80" s="45"/>
      <c r="D80" s="61"/>
      <c r="E80" s="27"/>
      <c r="F80" s="46"/>
    </row>
    <row r="81" spans="1:6">
      <c r="A81" s="147" t="s">
        <v>2376</v>
      </c>
      <c r="B81" s="27"/>
      <c r="C81" s="45"/>
      <c r="D81" s="61"/>
      <c r="E81" s="27"/>
      <c r="F81" s="46"/>
    </row>
    <row r="82" spans="1:6">
      <c r="A82" s="147" t="s">
        <v>2377</v>
      </c>
      <c r="B82" s="27"/>
      <c r="C82" s="45"/>
      <c r="D82" s="61"/>
      <c r="E82" s="27"/>
      <c r="F82" s="46"/>
    </row>
    <row r="83" spans="1:6">
      <c r="A83" s="147" t="s">
        <v>2378</v>
      </c>
      <c r="B83" s="27"/>
      <c r="C83" s="45"/>
      <c r="D83" s="61"/>
      <c r="E83" s="27"/>
      <c r="F83" s="46"/>
    </row>
    <row r="84" spans="1:6">
      <c r="A84" s="147" t="s">
        <v>2379</v>
      </c>
      <c r="B84" s="27"/>
      <c r="C84" s="45"/>
      <c r="D84" s="61"/>
      <c r="E84" s="27"/>
      <c r="F84" s="46"/>
    </row>
    <row r="85" spans="1:6">
      <c r="A85" s="147" t="s">
        <v>2380</v>
      </c>
      <c r="B85" s="27"/>
      <c r="C85" s="45"/>
      <c r="D85" s="61"/>
      <c r="E85" s="27"/>
      <c r="F85" s="46"/>
    </row>
    <row r="86" spans="1:6">
      <c r="A86" s="147" t="s">
        <v>2381</v>
      </c>
      <c r="B86" s="27"/>
      <c r="C86" s="45"/>
      <c r="D86" s="61"/>
      <c r="E86" s="27"/>
      <c r="F86" s="46"/>
    </row>
    <row r="87" spans="1:6">
      <c r="A87" s="147" t="s">
        <v>2382</v>
      </c>
      <c r="B87" s="27"/>
      <c r="C87" s="45"/>
      <c r="D87" s="61"/>
      <c r="E87" s="27"/>
      <c r="F87" s="46"/>
    </row>
    <row r="88" spans="1:6">
      <c r="A88" s="147" t="s">
        <v>2383</v>
      </c>
      <c r="B88" s="27"/>
      <c r="C88" s="45"/>
      <c r="D88" s="61"/>
      <c r="E88" s="27"/>
      <c r="F88" s="46"/>
    </row>
    <row r="89" spans="1:6">
      <c r="A89" s="147" t="s">
        <v>2384</v>
      </c>
      <c r="B89" s="27"/>
      <c r="C89" s="45"/>
      <c r="D89" s="61"/>
      <c r="E89" s="27"/>
      <c r="F89" s="46"/>
    </row>
    <row r="90" spans="1:6">
      <c r="A90" s="147" t="s">
        <v>2385</v>
      </c>
      <c r="B90" s="27"/>
      <c r="C90" s="45"/>
      <c r="D90" s="61"/>
      <c r="E90" s="27"/>
      <c r="F90" s="46"/>
    </row>
    <row r="91" spans="1:6">
      <c r="A91" s="147" t="s">
        <v>2386</v>
      </c>
      <c r="B91" s="27"/>
      <c r="C91" s="45"/>
      <c r="D91" s="61"/>
      <c r="E91" s="27"/>
      <c r="F91" s="46"/>
    </row>
    <row r="92" spans="1:6">
      <c r="A92" s="147" t="s">
        <v>2387</v>
      </c>
      <c r="B92" s="27"/>
      <c r="C92" s="45"/>
      <c r="D92" s="61"/>
      <c r="E92" s="27"/>
      <c r="F92" s="46"/>
    </row>
    <row r="93" spans="1:6">
      <c r="A93" s="147" t="s">
        <v>2388</v>
      </c>
      <c r="B93" s="27"/>
      <c r="C93" s="45"/>
      <c r="D93" s="61"/>
      <c r="E93" s="27"/>
      <c r="F93" s="46"/>
    </row>
    <row r="94" spans="1:6">
      <c r="A94" s="147" t="s">
        <v>2389</v>
      </c>
      <c r="B94" s="27"/>
      <c r="C94" s="45"/>
      <c r="D94" s="61"/>
      <c r="E94" s="27"/>
      <c r="F94" s="46"/>
    </row>
    <row r="95" spans="1:6">
      <c r="A95" s="147" t="s">
        <v>2390</v>
      </c>
      <c r="B95" s="27"/>
      <c r="C95" s="45"/>
      <c r="D95" s="61"/>
      <c r="E95" s="27"/>
      <c r="F95" s="46"/>
    </row>
    <row r="96" spans="1:6">
      <c r="A96" s="147" t="s">
        <v>2391</v>
      </c>
      <c r="B96" s="27"/>
      <c r="C96" s="45"/>
      <c r="D96" s="61"/>
      <c r="E96" s="27"/>
      <c r="F96" s="46"/>
    </row>
    <row r="97" spans="1:6">
      <c r="A97" s="147" t="s">
        <v>2392</v>
      </c>
      <c r="B97" s="27"/>
      <c r="C97" s="45"/>
      <c r="D97" s="61"/>
      <c r="E97" s="27"/>
      <c r="F97" s="46"/>
    </row>
    <row r="98" spans="1:6">
      <c r="A98" s="147" t="s">
        <v>3561</v>
      </c>
      <c r="B98" s="27"/>
      <c r="C98" s="45"/>
      <c r="D98" s="61"/>
      <c r="E98" s="27"/>
      <c r="F98" s="46"/>
    </row>
    <row r="99" spans="1:6">
      <c r="A99" s="147" t="s">
        <v>3562</v>
      </c>
      <c r="B99" s="27"/>
      <c r="C99" s="45"/>
      <c r="D99" s="61"/>
      <c r="E99" s="27"/>
      <c r="F99" s="46"/>
    </row>
    <row r="100" spans="1:6">
      <c r="A100" s="148" t="s">
        <v>3563</v>
      </c>
      <c r="B100" s="35"/>
      <c r="C100" s="47"/>
      <c r="D100" s="112"/>
      <c r="E100" s="35"/>
      <c r="F100" s="130"/>
    </row>
    <row r="101" spans="1:6">
      <c r="A101" s="68"/>
      <c r="B101" s="14"/>
      <c r="C101" s="14"/>
      <c r="D101" s="14"/>
      <c r="E101" s="14"/>
      <c r="F101" s="69"/>
    </row>
    <row r="102" spans="1:6">
      <c r="A102" s="68"/>
      <c r="B102" s="14"/>
      <c r="C102" s="14"/>
      <c r="D102" s="14"/>
      <c r="E102" s="14"/>
      <c r="F102" s="69"/>
    </row>
    <row r="103" spans="1:6">
      <c r="A103" s="68"/>
      <c r="B103" s="14"/>
      <c r="C103" s="14"/>
      <c r="D103" s="14"/>
      <c r="E103" s="14"/>
      <c r="F103" s="69"/>
    </row>
    <row r="104" spans="1:6">
      <c r="A104" s="68"/>
      <c r="B104" s="14"/>
      <c r="C104" s="14"/>
      <c r="D104" s="14"/>
      <c r="E104" s="14"/>
      <c r="F104" s="69"/>
    </row>
    <row r="105" spans="1:6">
      <c r="A105" s="68"/>
      <c r="B105" s="14"/>
      <c r="C105" s="14"/>
      <c r="D105" s="14"/>
      <c r="E105" s="14"/>
      <c r="F105" s="69"/>
    </row>
    <row r="106" spans="1:6">
      <c r="A106" s="68"/>
      <c r="B106" s="14"/>
      <c r="C106" s="14"/>
      <c r="D106" s="14"/>
      <c r="E106" s="14"/>
      <c r="F106" s="69"/>
    </row>
    <row r="107" spans="1:6">
      <c r="A107" s="68"/>
      <c r="B107" s="14"/>
      <c r="C107" s="14"/>
      <c r="D107" s="14"/>
      <c r="E107" s="14"/>
      <c r="F107" s="69"/>
    </row>
    <row r="108" spans="1:6">
      <c r="A108" s="68"/>
      <c r="B108" s="14"/>
      <c r="C108" s="14"/>
      <c r="D108" s="14"/>
      <c r="E108" s="14"/>
      <c r="F108" s="69"/>
    </row>
    <row r="109" spans="1:6">
      <c r="A109" s="68"/>
      <c r="B109" s="14"/>
      <c r="C109" s="14"/>
      <c r="D109" s="14"/>
      <c r="E109" s="14"/>
      <c r="F109" s="69"/>
    </row>
    <row r="110" spans="1:6">
      <c r="A110" s="68"/>
      <c r="B110" s="14"/>
      <c r="C110" s="14"/>
      <c r="D110" s="14"/>
      <c r="E110" s="14"/>
      <c r="F110" s="69"/>
    </row>
    <row r="111" spans="1:6">
      <c r="A111" s="68"/>
      <c r="B111" s="14"/>
      <c r="C111" s="14"/>
      <c r="D111" s="14"/>
      <c r="E111" s="14"/>
      <c r="F111" s="69"/>
    </row>
    <row r="112" spans="1:6" ht="15.75" thickBot="1">
      <c r="A112" s="108"/>
      <c r="B112" s="109"/>
      <c r="C112" s="109"/>
      <c r="D112" s="109"/>
      <c r="E112" s="109"/>
      <c r="F112" s="110"/>
    </row>
    <row r="113" spans="1:6">
      <c r="A113" s="14"/>
      <c r="B113" s="14"/>
      <c r="C113" s="14"/>
      <c r="D113" s="14"/>
      <c r="E113" s="14"/>
      <c r="F113" s="14"/>
    </row>
    <row r="114" spans="1:6">
      <c r="A114" s="14" t="s">
        <v>3564</v>
      </c>
      <c r="B114" s="14"/>
      <c r="C114" s="14"/>
      <c r="D114" s="14"/>
      <c r="E114" s="14"/>
      <c r="F114" s="14"/>
    </row>
    <row r="115" spans="1:6">
      <c r="A115" s="65" t="s">
        <v>3565</v>
      </c>
      <c r="B115" s="65"/>
      <c r="C115" s="65"/>
      <c r="D115" s="65"/>
      <c r="E115" s="65"/>
      <c r="F115" s="65"/>
    </row>
    <row r="116" spans="1:6">
      <c r="A116" s="14"/>
      <c r="B116" s="14"/>
      <c r="C116" s="27"/>
      <c r="D116" s="27"/>
      <c r="E116" s="27"/>
      <c r="F116" s="27"/>
    </row>
    <row r="117" spans="1:6" ht="15.75">
      <c r="A117" s="808" t="s">
        <v>2611</v>
      </c>
      <c r="B117" s="14"/>
      <c r="C117" s="27"/>
      <c r="D117" s="27"/>
      <c r="E117" s="27"/>
      <c r="F117" s="27"/>
    </row>
    <row r="118" spans="1:6">
      <c r="A118" s="14"/>
      <c r="B118" s="14"/>
      <c r="C118" s="27"/>
      <c r="D118" s="27"/>
      <c r="E118" s="27"/>
      <c r="F118" s="27"/>
    </row>
    <row r="119" spans="1:6">
      <c r="A119" s="27"/>
      <c r="B119" s="132"/>
      <c r="C119" s="27"/>
      <c r="D119" s="27"/>
      <c r="E119" s="27"/>
      <c r="F119" s="27"/>
    </row>
    <row r="120" spans="1:6" ht="15.75" thickBot="1">
      <c r="A120" s="27"/>
      <c r="B120" s="14" t="str">
        <f>'Data Sheet'!$C$25</f>
        <v>National Fuel Gas Distribution Corporation</v>
      </c>
      <c r="C120" s="27"/>
      <c r="D120" s="27"/>
      <c r="E120" s="518" t="str">
        <f>'Data Sheet'!$C$40</f>
        <v>3/31/2016</v>
      </c>
      <c r="F120" s="9" t="str">
        <f>'Data Sheet'!$C$38</f>
        <v>12/31/2015</v>
      </c>
    </row>
    <row r="121" spans="1:6">
      <c r="A121" s="40"/>
      <c r="B121" s="43"/>
      <c r="C121" s="43"/>
      <c r="D121" s="43"/>
      <c r="E121" s="43"/>
      <c r="F121" s="56"/>
    </row>
    <row r="122" spans="1:6" ht="15.75">
      <c r="A122" s="138" t="s">
        <v>3061</v>
      </c>
      <c r="B122" s="137"/>
      <c r="C122" s="137"/>
      <c r="D122" s="137"/>
      <c r="E122" s="137"/>
      <c r="F122" s="139"/>
    </row>
    <row r="123" spans="1:6" ht="15.75">
      <c r="A123" s="138" t="s">
        <v>1084</v>
      </c>
      <c r="B123" s="137"/>
      <c r="C123" s="137"/>
      <c r="D123" s="137"/>
      <c r="E123" s="137"/>
      <c r="F123" s="139"/>
    </row>
    <row r="124" spans="1:6">
      <c r="A124" s="28"/>
      <c r="B124" s="29"/>
      <c r="C124" s="29"/>
      <c r="D124" s="29"/>
      <c r="E124" s="29"/>
      <c r="F124" s="30"/>
    </row>
    <row r="125" spans="1:6">
      <c r="A125" s="31"/>
      <c r="B125" s="27"/>
      <c r="C125" s="27"/>
      <c r="D125" s="27"/>
      <c r="E125" s="27"/>
      <c r="F125" s="36"/>
    </row>
    <row r="126" spans="1:6">
      <c r="A126" s="31"/>
      <c r="B126" s="27"/>
      <c r="C126" s="27"/>
      <c r="D126" s="27"/>
      <c r="E126" s="27"/>
      <c r="F126" s="36"/>
    </row>
    <row r="127" spans="1:6">
      <c r="A127" s="31"/>
      <c r="B127" s="32"/>
      <c r="C127" s="32"/>
      <c r="D127" s="32"/>
      <c r="E127" s="32"/>
      <c r="F127" s="33"/>
    </row>
    <row r="128" spans="1:6">
      <c r="A128" s="31"/>
      <c r="B128" s="27"/>
      <c r="C128" s="27"/>
      <c r="D128" s="27"/>
      <c r="E128" s="27"/>
      <c r="F128" s="36"/>
    </row>
    <row r="129" spans="1:6">
      <c r="A129" s="31"/>
      <c r="B129" s="27"/>
      <c r="C129" s="27"/>
      <c r="D129" s="27"/>
      <c r="E129" s="27"/>
      <c r="F129" s="36"/>
    </row>
    <row r="130" spans="1:6">
      <c r="A130" s="31"/>
      <c r="B130" s="27"/>
      <c r="C130" s="27"/>
      <c r="D130" s="27"/>
      <c r="E130" s="27"/>
      <c r="F130" s="36"/>
    </row>
    <row r="131" spans="1:6">
      <c r="A131" s="31"/>
      <c r="B131" s="27"/>
      <c r="C131" s="27"/>
      <c r="D131" s="27"/>
      <c r="E131" s="27"/>
      <c r="F131" s="36"/>
    </row>
    <row r="132" spans="1:6">
      <c r="A132" s="31"/>
      <c r="B132" s="27"/>
      <c r="C132" s="27"/>
      <c r="D132" s="27"/>
      <c r="E132" s="27"/>
      <c r="F132" s="36"/>
    </row>
    <row r="133" spans="1:6">
      <c r="A133" s="31"/>
      <c r="B133" s="27"/>
      <c r="C133" s="27"/>
      <c r="D133" s="27"/>
      <c r="E133" s="27"/>
      <c r="F133" s="36"/>
    </row>
    <row r="134" spans="1:6">
      <c r="A134" s="31"/>
      <c r="B134" s="27"/>
      <c r="C134" s="27"/>
      <c r="D134" s="27"/>
      <c r="E134" s="27"/>
      <c r="F134" s="36"/>
    </row>
    <row r="135" spans="1:6">
      <c r="A135" s="31"/>
      <c r="B135" s="27"/>
      <c r="C135" s="27"/>
      <c r="D135" s="27"/>
      <c r="E135" s="27"/>
      <c r="F135" s="36"/>
    </row>
    <row r="136" spans="1:6">
      <c r="A136" s="31"/>
      <c r="B136" s="27"/>
      <c r="C136" s="32"/>
      <c r="D136" s="32"/>
      <c r="E136" s="32"/>
      <c r="F136" s="33"/>
    </row>
    <row r="137" spans="1:6">
      <c r="A137" s="31"/>
      <c r="B137" s="27"/>
      <c r="C137" s="27"/>
      <c r="D137" s="27"/>
      <c r="E137" s="27"/>
      <c r="F137" s="36"/>
    </row>
    <row r="138" spans="1:6">
      <c r="A138" s="31"/>
      <c r="B138" s="27"/>
      <c r="C138" s="27"/>
      <c r="D138" s="27"/>
      <c r="E138" s="27"/>
      <c r="F138" s="36"/>
    </row>
    <row r="139" spans="1:6">
      <c r="A139" s="31"/>
      <c r="B139" s="27"/>
      <c r="C139" s="27"/>
      <c r="D139" s="27"/>
      <c r="E139" s="27"/>
      <c r="F139" s="36"/>
    </row>
    <row r="140" spans="1:6">
      <c r="A140" s="31"/>
      <c r="B140" s="27"/>
      <c r="C140" s="27"/>
      <c r="D140" s="27"/>
      <c r="E140" s="27"/>
      <c r="F140" s="36"/>
    </row>
    <row r="141" spans="1:6">
      <c r="A141" s="31"/>
      <c r="B141" s="27"/>
      <c r="C141" s="27"/>
      <c r="D141" s="27"/>
      <c r="E141" s="27"/>
      <c r="F141" s="36"/>
    </row>
    <row r="142" spans="1:6">
      <c r="A142" s="31"/>
      <c r="B142" s="27"/>
      <c r="C142" s="27"/>
      <c r="D142" s="27"/>
      <c r="E142" s="27"/>
      <c r="F142" s="36"/>
    </row>
    <row r="143" spans="1:6">
      <c r="A143" s="31"/>
      <c r="B143" s="27"/>
      <c r="C143" s="27"/>
      <c r="D143" s="27"/>
      <c r="E143" s="27"/>
      <c r="F143" s="36"/>
    </row>
    <row r="144" spans="1:6">
      <c r="A144" s="31"/>
      <c r="B144" s="27"/>
      <c r="C144" s="27"/>
      <c r="D144" s="27"/>
      <c r="E144" s="27"/>
      <c r="F144" s="36"/>
    </row>
    <row r="145" spans="1:6">
      <c r="A145" s="31"/>
      <c r="B145" s="27"/>
      <c r="C145" s="27"/>
      <c r="D145" s="27"/>
      <c r="E145" s="27"/>
      <c r="F145" s="36"/>
    </row>
    <row r="146" spans="1:6">
      <c r="A146" s="31"/>
      <c r="B146" s="27"/>
      <c r="C146" s="27"/>
      <c r="D146" s="27"/>
      <c r="E146" s="27"/>
      <c r="F146" s="36"/>
    </row>
    <row r="147" spans="1:6">
      <c r="A147" s="31"/>
      <c r="B147" s="27"/>
      <c r="C147" s="27"/>
      <c r="D147" s="27"/>
      <c r="E147" s="27"/>
      <c r="F147" s="36"/>
    </row>
    <row r="148" spans="1:6">
      <c r="A148" s="31"/>
      <c r="B148" s="27"/>
      <c r="C148" s="27"/>
      <c r="D148" s="27"/>
      <c r="E148" s="27"/>
      <c r="F148" s="36"/>
    </row>
    <row r="149" spans="1:6">
      <c r="A149" s="31"/>
      <c r="B149" s="27"/>
      <c r="C149" s="27"/>
      <c r="D149" s="27"/>
      <c r="E149" s="27"/>
      <c r="F149" s="36"/>
    </row>
    <row r="150" spans="1:6">
      <c r="A150" s="31"/>
      <c r="B150" s="27"/>
      <c r="C150" s="27"/>
      <c r="D150" s="27"/>
      <c r="E150" s="27"/>
      <c r="F150" s="36"/>
    </row>
    <row r="151" spans="1:6">
      <c r="A151" s="31"/>
      <c r="B151" s="27"/>
      <c r="C151" s="27"/>
      <c r="D151" s="27"/>
      <c r="E151" s="27"/>
      <c r="F151" s="36"/>
    </row>
    <row r="152" spans="1:6">
      <c r="A152" s="31"/>
      <c r="B152" s="27"/>
      <c r="C152" s="27"/>
      <c r="D152" s="27"/>
      <c r="E152" s="27"/>
      <c r="F152" s="36"/>
    </row>
    <row r="153" spans="1:6">
      <c r="A153" s="31"/>
      <c r="B153" s="27"/>
      <c r="C153" s="27"/>
      <c r="D153" s="27"/>
      <c r="E153" s="27"/>
      <c r="F153" s="36"/>
    </row>
    <row r="154" spans="1:6">
      <c r="A154" s="31"/>
      <c r="B154" s="27"/>
      <c r="C154" s="27"/>
      <c r="D154" s="27"/>
      <c r="E154" s="27"/>
      <c r="F154" s="36"/>
    </row>
    <row r="155" spans="1:6">
      <c r="A155" s="31"/>
      <c r="B155" s="27"/>
      <c r="C155" s="27"/>
      <c r="D155" s="27"/>
      <c r="E155" s="27"/>
      <c r="F155" s="36"/>
    </row>
    <row r="156" spans="1:6">
      <c r="A156" s="31"/>
      <c r="B156" s="27"/>
      <c r="C156" s="27"/>
      <c r="D156" s="27"/>
      <c r="E156" s="27"/>
      <c r="F156" s="36"/>
    </row>
    <row r="157" spans="1:6">
      <c r="A157" s="31"/>
      <c r="B157" s="27"/>
      <c r="C157" s="27"/>
      <c r="D157" s="27"/>
      <c r="E157" s="27"/>
      <c r="F157" s="36"/>
    </row>
    <row r="158" spans="1:6">
      <c r="A158" s="31"/>
      <c r="B158" s="27"/>
      <c r="C158" s="27"/>
      <c r="D158" s="27"/>
      <c r="E158" s="27"/>
      <c r="F158" s="36"/>
    </row>
    <row r="159" spans="1:6">
      <c r="A159" s="31"/>
      <c r="B159" s="27"/>
      <c r="C159" s="27"/>
      <c r="D159" s="27"/>
      <c r="E159" s="27"/>
      <c r="F159" s="36"/>
    </row>
    <row r="160" spans="1:6">
      <c r="A160" s="31"/>
      <c r="B160" s="27"/>
      <c r="C160" s="27"/>
      <c r="D160" s="27"/>
      <c r="E160" s="27"/>
      <c r="F160" s="36"/>
    </row>
    <row r="161" spans="1:6">
      <c r="A161" s="31"/>
      <c r="B161" s="27"/>
      <c r="C161" s="27"/>
      <c r="D161" s="27"/>
      <c r="E161" s="27"/>
      <c r="F161" s="36"/>
    </row>
    <row r="162" spans="1:6">
      <c r="A162" s="31"/>
      <c r="B162" s="27"/>
      <c r="C162" s="27"/>
      <c r="D162" s="27"/>
      <c r="E162" s="27"/>
      <c r="F162" s="36"/>
    </row>
    <row r="163" spans="1:6">
      <c r="A163" s="68"/>
      <c r="B163" s="14"/>
      <c r="C163" s="14"/>
      <c r="D163" s="14"/>
      <c r="E163" s="14"/>
      <c r="F163" s="69"/>
    </row>
    <row r="164" spans="1:6">
      <c r="A164" s="68"/>
      <c r="B164" s="14"/>
      <c r="C164" s="14"/>
      <c r="D164" s="14"/>
      <c r="E164" s="14"/>
      <c r="F164" s="69"/>
    </row>
    <row r="165" spans="1:6">
      <c r="A165" s="68"/>
      <c r="B165" s="14"/>
      <c r="C165" s="14"/>
      <c r="D165" s="14"/>
      <c r="E165" s="14"/>
      <c r="F165" s="69"/>
    </row>
    <row r="166" spans="1:6">
      <c r="A166" s="68"/>
      <c r="B166" s="14"/>
      <c r="C166" s="14"/>
      <c r="D166" s="14"/>
      <c r="E166" s="14"/>
      <c r="F166" s="69"/>
    </row>
    <row r="167" spans="1:6">
      <c r="A167" s="68"/>
      <c r="B167" s="14"/>
      <c r="C167" s="14"/>
      <c r="D167" s="14"/>
      <c r="E167" s="14"/>
      <c r="F167" s="69"/>
    </row>
    <row r="168" spans="1:6">
      <c r="A168" s="68"/>
      <c r="B168" s="14"/>
      <c r="C168" s="14"/>
      <c r="D168" s="14"/>
      <c r="E168" s="14"/>
      <c r="F168" s="69"/>
    </row>
    <row r="169" spans="1:6">
      <c r="A169" s="68"/>
      <c r="B169" s="14"/>
      <c r="C169" s="14"/>
      <c r="D169" s="14"/>
      <c r="E169" s="14"/>
      <c r="F169" s="69"/>
    </row>
    <row r="170" spans="1:6">
      <c r="A170" s="68"/>
      <c r="B170" s="14"/>
      <c r="C170" s="14"/>
      <c r="D170" s="14"/>
      <c r="E170" s="14"/>
      <c r="F170" s="69"/>
    </row>
    <row r="171" spans="1:6">
      <c r="A171" s="68"/>
      <c r="B171" s="14"/>
      <c r="C171" s="14"/>
      <c r="D171" s="14"/>
      <c r="E171" s="14"/>
      <c r="F171" s="69"/>
    </row>
    <row r="172" spans="1:6" ht="15.75" thickBot="1">
      <c r="A172" s="108"/>
      <c r="B172" s="109"/>
      <c r="C172" s="109"/>
      <c r="D172" s="109"/>
      <c r="E172" s="109"/>
      <c r="F172" s="110"/>
    </row>
    <row r="173" spans="1:6">
      <c r="A173" s="14"/>
      <c r="B173" s="14"/>
      <c r="C173" s="14"/>
      <c r="D173" s="14"/>
      <c r="E173" s="14"/>
      <c r="F173" s="14"/>
    </row>
    <row r="174" spans="1:6">
      <c r="A174" s="14" t="s">
        <v>1717</v>
      </c>
      <c r="B174" s="14"/>
      <c r="C174" s="14"/>
      <c r="D174" s="14"/>
      <c r="E174" s="14"/>
      <c r="F174" s="14"/>
    </row>
    <row r="175" spans="1:6">
      <c r="A175" s="65" t="s">
        <v>1085</v>
      </c>
      <c r="B175" s="65"/>
      <c r="C175" s="65"/>
      <c r="D175" s="65"/>
      <c r="E175" s="65"/>
      <c r="F175" s="65"/>
    </row>
  </sheetData>
  <printOptions horizontalCentered="1" verticalCentered="1"/>
  <pageMargins left="0.5" right="0.5" top="0" bottom="0" header="0.25" footer="0.25"/>
  <pageSetup scale="74" fitToHeight="3" orientation="portrait" horizontalDpi="300" verticalDpi="300" r:id="rId1"/>
  <headerFooter alignWithMargins="0"/>
  <rowBreaks count="1" manualBreakCount="1">
    <brk id="58"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2"/>
  <dimension ref="A1:I209"/>
  <sheetViews>
    <sheetView defaultGridColor="0" colorId="22" zoomScaleNormal="100" zoomScaleSheetLayoutView="50" workbookViewId="0">
      <selection activeCell="G108" sqref="G108"/>
    </sheetView>
  </sheetViews>
  <sheetFormatPr defaultColWidth="9.6640625" defaultRowHeight="15"/>
  <cols>
    <col min="1" max="1" width="5.21875" customWidth="1"/>
    <col min="2" max="2" width="36.21875" customWidth="1"/>
    <col min="3" max="3" width="5.6640625" customWidth="1"/>
    <col min="4" max="4" width="1.21875" customWidth="1"/>
    <col min="5" max="5" width="1.6640625" customWidth="1"/>
    <col min="6" max="6" width="13.6640625" customWidth="1"/>
    <col min="7" max="7" width="12.6640625" customWidth="1"/>
    <col min="8" max="8" width="15.6640625" customWidth="1"/>
  </cols>
  <sheetData>
    <row r="1" spans="1:8">
      <c r="A1" s="40"/>
      <c r="B1" s="41" t="s">
        <v>1800</v>
      </c>
      <c r="C1" s="55" t="s">
        <v>1344</v>
      </c>
      <c r="D1" s="43"/>
      <c r="E1" s="43"/>
      <c r="F1" s="41"/>
      <c r="G1" s="641" t="s">
        <v>1722</v>
      </c>
      <c r="H1" s="56" t="s">
        <v>1803</v>
      </c>
    </row>
    <row r="2" spans="1:8">
      <c r="A2" s="31"/>
      <c r="B2" s="77" t="str">
        <f>'Data Sheet'!$C$25</f>
        <v>National Fuel Gas Distribution Corporation</v>
      </c>
      <c r="C2" s="166" t="s">
        <v>1345</v>
      </c>
      <c r="D2" s="27" t="s">
        <v>1346</v>
      </c>
      <c r="E2" s="14"/>
      <c r="F2" s="61" t="s">
        <v>1347</v>
      </c>
      <c r="G2" s="642" t="s">
        <v>1725</v>
      </c>
      <c r="H2" s="36"/>
    </row>
    <row r="3" spans="1:8" ht="15" customHeight="1">
      <c r="A3" s="34"/>
      <c r="B3" s="35"/>
      <c r="C3" s="150" t="s">
        <v>1348</v>
      </c>
      <c r="D3" s="35" t="s">
        <v>1346</v>
      </c>
      <c r="E3" s="73"/>
      <c r="F3" s="112" t="s">
        <v>1349</v>
      </c>
      <c r="G3" s="523" t="str">
        <f>'Data Sheet'!$C$40</f>
        <v>3/31/2016</v>
      </c>
      <c r="H3" s="817" t="str">
        <f>'Data Sheet'!$C$38</f>
        <v>12/31/2015</v>
      </c>
    </row>
    <row r="4" spans="1:8" ht="15" customHeight="1">
      <c r="A4" s="28" t="s">
        <v>1086</v>
      </c>
      <c r="B4" s="29"/>
      <c r="C4" s="29"/>
      <c r="D4" s="29"/>
      <c r="E4" s="29"/>
      <c r="F4" s="29"/>
      <c r="G4" s="29"/>
      <c r="H4" s="30"/>
    </row>
    <row r="5" spans="1:8">
      <c r="A5" s="31"/>
      <c r="B5" s="3628" t="s">
        <v>2953</v>
      </c>
      <c r="C5" s="3629"/>
      <c r="D5" s="117" t="s">
        <v>1087</v>
      </c>
      <c r="E5" s="3630" t="s">
        <v>2954</v>
      </c>
      <c r="F5" s="3630"/>
      <c r="G5" s="3630"/>
      <c r="H5" s="3631"/>
    </row>
    <row r="6" spans="1:8">
      <c r="A6" s="31"/>
      <c r="B6" s="3617"/>
      <c r="C6" s="3617"/>
      <c r="D6" s="117"/>
      <c r="E6" s="3632"/>
      <c r="F6" s="3632"/>
      <c r="G6" s="3632"/>
      <c r="H6" s="3619"/>
    </row>
    <row r="7" spans="1:8">
      <c r="A7" s="31"/>
      <c r="B7" s="3617"/>
      <c r="C7" s="3617"/>
      <c r="D7" s="117"/>
      <c r="E7" s="3632"/>
      <c r="F7" s="3632"/>
      <c r="G7" s="3632"/>
      <c r="H7" s="3619"/>
    </row>
    <row r="8" spans="1:8">
      <c r="A8" s="31"/>
      <c r="B8" s="3617"/>
      <c r="C8" s="3617"/>
      <c r="D8" s="117"/>
      <c r="E8" s="3633" t="s">
        <v>2955</v>
      </c>
      <c r="F8" s="3633"/>
      <c r="G8" s="3633"/>
      <c r="H8" s="3634"/>
    </row>
    <row r="9" spans="1:8">
      <c r="A9" s="31"/>
      <c r="B9" s="3617"/>
      <c r="C9" s="3617"/>
      <c r="D9" s="117"/>
      <c r="E9" s="3633"/>
      <c r="F9" s="3633"/>
      <c r="G9" s="3633"/>
      <c r="H9" s="3634"/>
    </row>
    <row r="10" spans="1:8">
      <c r="A10" s="31"/>
      <c r="B10" s="3617"/>
      <c r="C10" s="3617"/>
      <c r="D10" s="117"/>
      <c r="E10" s="3633"/>
      <c r="F10" s="3633"/>
      <c r="G10" s="3633"/>
      <c r="H10" s="3634"/>
    </row>
    <row r="11" spans="1:8">
      <c r="A11" s="31"/>
      <c r="B11" s="707"/>
      <c r="C11" s="707"/>
      <c r="D11" s="117"/>
      <c r="E11" s="3633"/>
      <c r="F11" s="3633"/>
      <c r="G11" s="3633"/>
      <c r="H11" s="3634"/>
    </row>
    <row r="12" spans="1:8">
      <c r="A12" s="31"/>
      <c r="B12" s="3618" t="s">
        <v>2956</v>
      </c>
      <c r="C12" s="3620"/>
      <c r="D12" s="117"/>
      <c r="E12" s="3633"/>
      <c r="F12" s="3633"/>
      <c r="G12" s="3633"/>
      <c r="H12" s="3634"/>
    </row>
    <row r="13" spans="1:8">
      <c r="A13" s="31"/>
      <c r="B13" s="3620"/>
      <c r="C13" s="3620"/>
      <c r="D13" s="117"/>
      <c r="E13" s="736"/>
      <c r="F13" s="737"/>
      <c r="G13" s="737"/>
      <c r="H13" s="738"/>
    </row>
    <row r="14" spans="1:8" ht="21" customHeight="1">
      <c r="A14" s="31"/>
      <c r="B14" s="3620"/>
      <c r="C14" s="3620"/>
      <c r="D14" s="117"/>
      <c r="E14" s="3635" t="s">
        <v>2957</v>
      </c>
      <c r="F14" s="3636"/>
      <c r="G14" s="3636"/>
      <c r="H14" s="3637"/>
    </row>
    <row r="15" spans="1:8" ht="17.25" customHeight="1">
      <c r="A15" s="31"/>
      <c r="B15" s="740"/>
      <c r="C15" s="740"/>
      <c r="D15" s="117"/>
      <c r="E15" s="3636"/>
      <c r="F15" s="3636"/>
      <c r="G15" s="3636"/>
      <c r="H15" s="3637"/>
    </row>
    <row r="16" spans="1:8">
      <c r="A16" s="31"/>
      <c r="B16" s="3616" t="s">
        <v>3225</v>
      </c>
      <c r="C16" s="3617"/>
      <c r="D16" s="117"/>
      <c r="E16" s="739"/>
      <c r="F16" s="739"/>
      <c r="G16" s="739"/>
      <c r="H16" s="738"/>
    </row>
    <row r="17" spans="1:8">
      <c r="A17" s="31"/>
      <c r="B17" s="3617"/>
      <c r="C17" s="3617"/>
      <c r="D17" s="117"/>
      <c r="E17" s="737"/>
      <c r="F17" s="737"/>
      <c r="G17" s="737"/>
      <c r="H17" s="738"/>
    </row>
    <row r="18" spans="1:8">
      <c r="A18" s="31"/>
      <c r="B18" s="3617"/>
      <c r="C18" s="3617"/>
      <c r="D18" s="117"/>
      <c r="E18" s="3618" t="s">
        <v>2958</v>
      </c>
      <c r="F18" s="3618"/>
      <c r="G18" s="3618"/>
      <c r="H18" s="3619"/>
    </row>
    <row r="19" spans="1:8" ht="22.5" customHeight="1">
      <c r="A19" s="31"/>
      <c r="B19" s="3617"/>
      <c r="C19" s="3617"/>
      <c r="D19" s="117"/>
      <c r="E19" s="3618"/>
      <c r="F19" s="3618"/>
      <c r="G19" s="3618"/>
      <c r="H19" s="3619"/>
    </row>
    <row r="20" spans="1:8">
      <c r="A20" s="31"/>
      <c r="B20" s="117"/>
      <c r="C20" s="117"/>
      <c r="D20" s="117"/>
      <c r="E20" s="737"/>
      <c r="F20" s="737"/>
      <c r="G20" s="737"/>
      <c r="H20" s="738"/>
    </row>
    <row r="21" spans="1:8">
      <c r="A21" s="31"/>
      <c r="B21" s="3616" t="s">
        <v>2959</v>
      </c>
      <c r="C21" s="3617"/>
      <c r="D21" s="117"/>
      <c r="E21" s="3618" t="s">
        <v>2960</v>
      </c>
      <c r="F21" s="3618"/>
      <c r="G21" s="3618"/>
      <c r="H21" s="3619"/>
    </row>
    <row r="22" spans="1:8">
      <c r="A22" s="31"/>
      <c r="B22" s="3617"/>
      <c r="C22" s="3617"/>
      <c r="D22" s="117"/>
      <c r="E22" s="3618"/>
      <c r="F22" s="3618"/>
      <c r="G22" s="3618"/>
      <c r="H22" s="3619"/>
    </row>
    <row r="23" spans="1:8">
      <c r="A23" s="31"/>
      <c r="B23" s="3617"/>
      <c r="C23" s="3617"/>
      <c r="D23" s="117"/>
      <c r="E23" s="3618"/>
      <c r="F23" s="3618"/>
      <c r="G23" s="3618"/>
      <c r="H23" s="3619"/>
    </row>
    <row r="24" spans="1:8" ht="20.25" customHeight="1">
      <c r="A24" s="31"/>
      <c r="B24" s="3617"/>
      <c r="C24" s="3617"/>
      <c r="D24" s="117"/>
      <c r="H24" s="738"/>
    </row>
    <row r="25" spans="1:8" ht="15" customHeight="1">
      <c r="A25" s="31"/>
      <c r="B25" s="704"/>
      <c r="C25" s="704"/>
      <c r="D25" s="117"/>
      <c r="E25" s="3618" t="s">
        <v>1809</v>
      </c>
      <c r="F25" s="3618"/>
      <c r="G25" s="3618"/>
      <c r="H25" s="3619"/>
    </row>
    <row r="26" spans="1:8">
      <c r="A26" s="31"/>
      <c r="B26" s="3616" t="s">
        <v>1810</v>
      </c>
      <c r="C26" s="3616"/>
      <c r="D26" s="117"/>
      <c r="E26" s="3618"/>
      <c r="F26" s="3618"/>
      <c r="G26" s="3618"/>
      <c r="H26" s="3619"/>
    </row>
    <row r="27" spans="1:8">
      <c r="A27" s="31"/>
      <c r="B27" s="3616"/>
      <c r="C27" s="3616"/>
      <c r="D27" s="117"/>
      <c r="E27" s="3618"/>
      <c r="F27" s="3618"/>
      <c r="G27" s="3618"/>
      <c r="H27" s="3619"/>
    </row>
    <row r="28" spans="1:8">
      <c r="A28" s="31"/>
      <c r="B28" s="3616"/>
      <c r="C28" s="3616"/>
      <c r="D28" s="117"/>
      <c r="E28" s="3620"/>
      <c r="F28" s="3620"/>
      <c r="G28" s="3620"/>
      <c r="H28" s="3621"/>
    </row>
    <row r="29" spans="1:8" ht="18" customHeight="1">
      <c r="A29" s="31"/>
      <c r="B29" s="3616"/>
      <c r="C29" s="3616"/>
      <c r="D29" s="117"/>
      <c r="E29" s="3620"/>
      <c r="F29" s="3620"/>
      <c r="G29" s="3620"/>
      <c r="H29" s="3621"/>
    </row>
    <row r="30" spans="1:8">
      <c r="A30" s="31"/>
      <c r="B30" s="707"/>
      <c r="C30" s="707"/>
      <c r="D30" s="117"/>
      <c r="F30" s="617"/>
      <c r="G30" s="617"/>
      <c r="H30" s="640"/>
    </row>
    <row r="31" spans="1:8">
      <c r="A31" s="31"/>
      <c r="B31" s="3616" t="s">
        <v>1811</v>
      </c>
      <c r="C31" s="3593"/>
      <c r="D31" s="117"/>
      <c r="E31" s="116" t="s">
        <v>1812</v>
      </c>
      <c r="F31" s="617"/>
      <c r="G31" s="617"/>
      <c r="H31" s="640"/>
    </row>
    <row r="32" spans="1:8">
      <c r="A32" s="31"/>
      <c r="B32" s="3593"/>
      <c r="C32" s="3593"/>
      <c r="D32" s="117"/>
      <c r="E32" s="741"/>
      <c r="F32" s="737"/>
      <c r="G32" s="737"/>
      <c r="H32" s="738"/>
    </row>
    <row r="33" spans="1:8">
      <c r="A33" s="31"/>
      <c r="B33" s="3593"/>
      <c r="C33" s="3593"/>
      <c r="D33" s="117"/>
      <c r="E33" s="3623" t="s">
        <v>1813</v>
      </c>
      <c r="F33" s="3624"/>
      <c r="G33" s="3624"/>
      <c r="H33" s="3625"/>
    </row>
    <row r="34" spans="1:8">
      <c r="A34" s="31"/>
      <c r="B34" s="3593"/>
      <c r="C34" s="3593"/>
      <c r="D34" s="117"/>
      <c r="E34" s="3624"/>
      <c r="F34" s="3624"/>
      <c r="G34" s="3624"/>
      <c r="H34" s="3625"/>
    </row>
    <row r="35" spans="1:8">
      <c r="A35" s="31"/>
      <c r="B35" s="3593"/>
      <c r="C35" s="3593"/>
      <c r="D35" s="117"/>
      <c r="E35" s="3624"/>
      <c r="F35" s="3624"/>
      <c r="G35" s="3624"/>
      <c r="H35" s="3625"/>
    </row>
    <row r="36" spans="1:8">
      <c r="A36" s="31"/>
      <c r="B36" s="3593"/>
      <c r="C36" s="3593"/>
      <c r="D36" s="117"/>
      <c r="E36" s="3624"/>
      <c r="F36" s="3624"/>
      <c r="G36" s="3624"/>
      <c r="H36" s="3625"/>
    </row>
    <row r="37" spans="1:8">
      <c r="A37" s="34"/>
      <c r="B37" s="3622"/>
      <c r="C37" s="3622"/>
      <c r="D37" s="122"/>
      <c r="E37" s="3626"/>
      <c r="F37" s="3626"/>
      <c r="G37" s="3626"/>
      <c r="H37" s="3627"/>
    </row>
    <row r="38" spans="1:8">
      <c r="A38" s="31"/>
      <c r="B38" s="32"/>
      <c r="C38" s="32"/>
      <c r="D38" s="32"/>
      <c r="E38" s="32"/>
      <c r="F38" s="27"/>
      <c r="G38" s="140"/>
      <c r="H38" s="141"/>
    </row>
    <row r="39" spans="1:8">
      <c r="A39" s="2472" t="s">
        <v>4934</v>
      </c>
      <c r="B39" s="2369" t="s">
        <v>4935</v>
      </c>
      <c r="C39" s="32"/>
      <c r="D39" s="32"/>
      <c r="E39" s="32"/>
      <c r="F39" s="27"/>
      <c r="G39" s="140"/>
      <c r="H39" s="141"/>
    </row>
    <row r="40" spans="1:8">
      <c r="A40" s="31"/>
      <c r="B40" s="32"/>
      <c r="C40" s="32"/>
      <c r="D40" s="32"/>
      <c r="E40" s="32"/>
      <c r="F40" s="27"/>
      <c r="G40" s="140"/>
      <c r="H40" s="141"/>
    </row>
    <row r="41" spans="1:8">
      <c r="A41" s="31"/>
      <c r="B41" s="32"/>
      <c r="C41" s="32"/>
      <c r="D41" s="32"/>
      <c r="E41" s="32"/>
      <c r="F41" s="27"/>
      <c r="G41" s="140"/>
      <c r="H41" s="141"/>
    </row>
    <row r="42" spans="1:8">
      <c r="A42" s="31"/>
      <c r="B42" s="32"/>
      <c r="C42" s="32"/>
      <c r="D42" s="32"/>
      <c r="E42" s="32"/>
      <c r="F42" s="27"/>
      <c r="G42" s="140"/>
      <c r="H42" s="141"/>
    </row>
    <row r="43" spans="1:8">
      <c r="A43" s="31"/>
      <c r="B43" s="32"/>
      <c r="C43" s="32"/>
      <c r="D43" s="32"/>
      <c r="E43" s="32"/>
      <c r="F43" s="27"/>
      <c r="G43" s="140"/>
      <c r="H43" s="141"/>
    </row>
    <row r="44" spans="1:8">
      <c r="A44" s="31"/>
      <c r="B44" s="27"/>
      <c r="C44" s="32"/>
      <c r="D44" s="32"/>
      <c r="E44" s="32"/>
      <c r="F44" s="27"/>
      <c r="G44" s="140"/>
      <c r="H44" s="141"/>
    </row>
    <row r="45" spans="1:8">
      <c r="A45" s="31"/>
      <c r="B45" s="27"/>
      <c r="C45" s="32"/>
      <c r="D45" s="32"/>
      <c r="E45" s="32"/>
      <c r="F45" s="27"/>
      <c r="G45" s="140"/>
      <c r="H45" s="141"/>
    </row>
    <row r="46" spans="1:8">
      <c r="A46" s="31"/>
      <c r="B46" s="27"/>
      <c r="C46" s="32"/>
      <c r="D46" s="32"/>
      <c r="E46" s="32"/>
      <c r="F46" s="27"/>
      <c r="G46" s="140"/>
      <c r="H46" s="141"/>
    </row>
    <row r="47" spans="1:8">
      <c r="A47" s="31"/>
      <c r="B47" s="27"/>
      <c r="C47" s="32"/>
      <c r="D47" s="32"/>
      <c r="E47" s="32"/>
      <c r="F47" s="27"/>
      <c r="G47" s="140"/>
      <c r="H47" s="141"/>
    </row>
    <row r="48" spans="1:8">
      <c r="A48" s="31"/>
      <c r="B48" s="27"/>
      <c r="C48" s="32"/>
      <c r="D48" s="32"/>
      <c r="E48" s="32"/>
      <c r="F48" s="27"/>
      <c r="G48" s="140"/>
      <c r="H48" s="141"/>
    </row>
    <row r="49" spans="1:9">
      <c r="A49" s="31"/>
      <c r="B49" s="27"/>
      <c r="C49" s="32"/>
      <c r="D49" s="32"/>
      <c r="E49" s="32"/>
      <c r="F49" s="27"/>
      <c r="G49" s="140"/>
      <c r="H49" s="141"/>
    </row>
    <row r="50" spans="1:9" ht="15.75" thickBot="1">
      <c r="A50" s="37"/>
      <c r="B50" s="38"/>
      <c r="C50" s="39"/>
      <c r="D50" s="39"/>
      <c r="E50" s="39"/>
      <c r="F50" s="38"/>
      <c r="G50" s="142"/>
      <c r="H50" s="143"/>
    </row>
    <row r="51" spans="1:9">
      <c r="A51" s="27" t="s">
        <v>1088</v>
      </c>
      <c r="B51" s="27"/>
      <c r="C51" s="32"/>
      <c r="D51" s="32"/>
      <c r="E51" s="32"/>
      <c r="F51" s="27"/>
      <c r="G51" s="140"/>
      <c r="H51" s="140"/>
    </row>
    <row r="52" spans="1:9" ht="15.75" thickBot="1">
      <c r="A52" s="32" t="s">
        <v>1089</v>
      </c>
      <c r="B52" s="32"/>
      <c r="C52" s="32"/>
      <c r="D52" s="65"/>
      <c r="E52" s="32"/>
      <c r="F52" s="144"/>
      <c r="G52" s="65"/>
      <c r="H52" s="144"/>
    </row>
    <row r="53" spans="1:9">
      <c r="A53" s="26"/>
      <c r="B53" s="41" t="s">
        <v>1800</v>
      </c>
      <c r="C53" s="55" t="s">
        <v>1344</v>
      </c>
      <c r="D53" s="43"/>
      <c r="E53" s="43"/>
      <c r="F53" s="41"/>
      <c r="G53" s="41" t="s">
        <v>1722</v>
      </c>
      <c r="H53" s="56" t="s">
        <v>1723</v>
      </c>
    </row>
    <row r="54" spans="1:9">
      <c r="A54" s="68"/>
      <c r="B54" s="77" t="str">
        <f>'Data Sheet'!$C$25</f>
        <v>National Fuel Gas Distribution Corporation</v>
      </c>
      <c r="C54" s="166" t="s">
        <v>1345</v>
      </c>
      <c r="D54" s="27" t="s">
        <v>1346</v>
      </c>
      <c r="E54" s="14"/>
      <c r="F54" s="61" t="s">
        <v>1347</v>
      </c>
      <c r="G54" s="61" t="s">
        <v>1725</v>
      </c>
      <c r="H54" s="36"/>
    </row>
    <row r="55" spans="1:9">
      <c r="A55" s="70"/>
      <c r="B55" s="35"/>
      <c r="C55" s="150" t="s">
        <v>1348</v>
      </c>
      <c r="D55" s="35" t="s">
        <v>1346</v>
      </c>
      <c r="E55" s="29"/>
      <c r="F55" s="112" t="s">
        <v>1349</v>
      </c>
      <c r="G55" s="523" t="str">
        <f>'Data Sheet'!$C$40</f>
        <v>3/31/2016</v>
      </c>
      <c r="H55" s="817" t="str">
        <f>'Data Sheet'!$C$38</f>
        <v>12/31/2015</v>
      </c>
    </row>
    <row r="56" spans="1:9">
      <c r="A56" s="145" t="s">
        <v>1832</v>
      </c>
      <c r="B56" s="29"/>
      <c r="C56" s="29"/>
      <c r="D56" s="29"/>
      <c r="E56" s="29"/>
      <c r="F56" s="29"/>
      <c r="G56" s="29"/>
      <c r="H56" s="30"/>
    </row>
    <row r="57" spans="1:9">
      <c r="A57" s="83"/>
      <c r="B57" s="595"/>
      <c r="C57" s="65"/>
      <c r="D57" s="65"/>
      <c r="E57" s="65"/>
      <c r="F57" s="65"/>
      <c r="G57" s="65"/>
      <c r="H57" s="66"/>
    </row>
    <row r="58" spans="1:9">
      <c r="A58" s="438" t="s">
        <v>1952</v>
      </c>
      <c r="B58" s="2369" t="s">
        <v>4939</v>
      </c>
      <c r="C58" s="2369"/>
      <c r="D58" s="2369"/>
      <c r="E58" s="2369"/>
      <c r="F58" s="2369"/>
      <c r="G58" s="2370"/>
      <c r="H58" s="66"/>
    </row>
    <row r="59" spans="1:9">
      <c r="A59" s="438"/>
      <c r="B59" s="2369"/>
      <c r="C59" s="2369"/>
      <c r="D59" s="2369"/>
      <c r="E59" s="2369"/>
      <c r="F59" s="2369"/>
      <c r="G59" s="2370"/>
      <c r="H59" s="66"/>
    </row>
    <row r="60" spans="1:9">
      <c r="A60" s="438"/>
      <c r="B60" s="2369" t="s">
        <v>4940</v>
      </c>
      <c r="C60" s="2371"/>
      <c r="D60" s="2371"/>
      <c r="E60" s="2371"/>
      <c r="F60" s="2371"/>
      <c r="G60" s="2371"/>
      <c r="H60" s="66"/>
    </row>
    <row r="61" spans="1:9">
      <c r="A61" s="438"/>
      <c r="B61" s="2369" t="s">
        <v>4941</v>
      </c>
      <c r="C61" s="2371"/>
      <c r="D61" s="2371"/>
      <c r="E61" s="2371"/>
      <c r="F61" s="2371"/>
      <c r="G61" s="2371"/>
      <c r="H61" s="66"/>
    </row>
    <row r="62" spans="1:9" s="2246" customFormat="1">
      <c r="A62" s="438"/>
      <c r="B62" s="2369" t="s">
        <v>4942</v>
      </c>
      <c r="C62" s="2371"/>
      <c r="D62" s="2371"/>
      <c r="E62" s="2371"/>
      <c r="F62" s="2371"/>
      <c r="G62" s="2371"/>
      <c r="H62" s="66"/>
    </row>
    <row r="63" spans="1:9">
      <c r="A63" s="438"/>
      <c r="B63" s="2369"/>
      <c r="C63" s="2371"/>
      <c r="D63" s="2371"/>
      <c r="E63" s="2371"/>
      <c r="F63" s="2371"/>
      <c r="G63" s="2371"/>
      <c r="H63" s="66"/>
    </row>
    <row r="64" spans="1:9">
      <c r="A64" s="438"/>
      <c r="B64" s="2369" t="s">
        <v>4943</v>
      </c>
      <c r="C64" s="2371"/>
      <c r="D64" s="2371"/>
      <c r="E64" s="2371"/>
      <c r="F64" s="2371"/>
      <c r="G64" s="2371"/>
      <c r="H64" s="66"/>
      <c r="I64" s="842"/>
    </row>
    <row r="65" spans="1:8">
      <c r="A65" s="438"/>
      <c r="B65" s="2369" t="s">
        <v>4936</v>
      </c>
      <c r="C65" s="2371"/>
      <c r="D65" s="2371"/>
      <c r="E65" s="2371"/>
      <c r="F65" s="2371"/>
      <c r="G65" s="2371"/>
      <c r="H65" s="66"/>
    </row>
    <row r="66" spans="1:8">
      <c r="A66" s="438"/>
      <c r="B66" s="2369" t="s">
        <v>4944</v>
      </c>
      <c r="C66" s="1567"/>
      <c r="D66" s="1567"/>
      <c r="E66" s="1567"/>
      <c r="F66" s="1567"/>
      <c r="G66" s="1567"/>
      <c r="H66" s="66"/>
    </row>
    <row r="67" spans="1:8">
      <c r="A67" s="438"/>
      <c r="B67" s="2369" t="s">
        <v>4937</v>
      </c>
      <c r="C67" s="2372"/>
      <c r="D67" s="2372"/>
      <c r="E67" s="2372"/>
      <c r="F67" s="2372"/>
      <c r="G67" s="2369"/>
      <c r="H67" s="66"/>
    </row>
    <row r="68" spans="1:8">
      <c r="A68" s="438"/>
      <c r="B68" s="2369"/>
      <c r="C68" s="2372"/>
      <c r="D68" s="2372"/>
      <c r="E68" s="2372"/>
      <c r="F68" s="2372"/>
      <c r="G68" s="2369"/>
      <c r="H68" s="66"/>
    </row>
    <row r="69" spans="1:8">
      <c r="A69" s="438"/>
      <c r="B69" s="2369"/>
      <c r="C69" s="2369"/>
      <c r="D69" s="2369"/>
      <c r="E69" s="2369"/>
      <c r="F69" s="2369"/>
      <c r="G69" s="2369"/>
      <c r="H69" s="66"/>
    </row>
    <row r="70" spans="1:8">
      <c r="A70" s="438" t="s">
        <v>1960</v>
      </c>
      <c r="B70" s="2369" t="s">
        <v>5087</v>
      </c>
      <c r="C70" s="2369"/>
      <c r="D70" s="2369"/>
      <c r="E70" s="2369"/>
      <c r="F70" s="2369"/>
      <c r="G70" s="2369"/>
      <c r="H70" s="66"/>
    </row>
    <row r="71" spans="1:8">
      <c r="A71" s="438"/>
      <c r="B71" s="2369" t="s">
        <v>5088</v>
      </c>
      <c r="C71" s="2369"/>
      <c r="D71" s="2369"/>
      <c r="E71" s="2369"/>
      <c r="F71" s="2369"/>
      <c r="G71" s="2369"/>
      <c r="H71" s="66"/>
    </row>
    <row r="72" spans="1:8">
      <c r="A72" s="19"/>
      <c r="B72" s="2369" t="s">
        <v>5089</v>
      </c>
      <c r="C72" s="2369"/>
      <c r="D72" s="2369"/>
      <c r="E72" s="2369"/>
      <c r="F72" s="2369"/>
      <c r="G72" s="2369"/>
      <c r="H72" s="66"/>
    </row>
    <row r="73" spans="1:8">
      <c r="A73" s="19"/>
      <c r="B73" s="2369" t="s">
        <v>5090</v>
      </c>
      <c r="C73" s="2369"/>
      <c r="D73" s="2369"/>
      <c r="E73" s="2369"/>
      <c r="F73" s="2369"/>
      <c r="G73" s="2369"/>
      <c r="H73" s="66"/>
    </row>
    <row r="74" spans="1:8">
      <c r="A74" s="19"/>
      <c r="B74" s="2369"/>
      <c r="C74" s="2369"/>
      <c r="D74" s="2369"/>
      <c r="E74" s="2369"/>
      <c r="F74" s="2369"/>
      <c r="G74" s="2369"/>
      <c r="H74" s="66"/>
    </row>
    <row r="75" spans="1:8">
      <c r="A75" s="19" t="s">
        <v>4938</v>
      </c>
      <c r="B75" s="2369" t="s">
        <v>4935</v>
      </c>
      <c r="C75" s="2369"/>
      <c r="D75" s="2369"/>
      <c r="E75" s="2369"/>
      <c r="F75" s="2369"/>
      <c r="G75" s="2369"/>
      <c r="H75" s="66"/>
    </row>
    <row r="76" spans="1:8">
      <c r="A76" s="19"/>
      <c r="B76" s="2369"/>
      <c r="C76" s="2369"/>
      <c r="D76" s="2369"/>
      <c r="E76" s="2369"/>
      <c r="F76" s="2369"/>
      <c r="G76" s="2369"/>
      <c r="H76" s="66"/>
    </row>
    <row r="77" spans="1:8">
      <c r="A77" s="19"/>
      <c r="B77" s="2369"/>
      <c r="C77" s="2369"/>
      <c r="D77" s="2369"/>
      <c r="E77" s="2369"/>
      <c r="F77" s="2369"/>
      <c r="G77" s="2369"/>
      <c r="H77" s="66"/>
    </row>
    <row r="78" spans="1:8">
      <c r="A78" s="19"/>
      <c r="B78" s="2369"/>
      <c r="C78" s="2369"/>
      <c r="D78" s="2369"/>
      <c r="E78" s="2369"/>
      <c r="F78" s="2369"/>
      <c r="G78" s="2369"/>
      <c r="H78" s="66"/>
    </row>
    <row r="79" spans="1:8">
      <c r="A79" s="68"/>
      <c r="B79" s="595"/>
      <c r="C79" s="65"/>
      <c r="D79" s="65"/>
      <c r="E79" s="65"/>
      <c r="F79" s="65"/>
      <c r="G79" s="65"/>
      <c r="H79" s="66"/>
    </row>
    <row r="80" spans="1:8">
      <c r="A80" s="68"/>
      <c r="B80" s="595"/>
      <c r="C80" s="65"/>
      <c r="D80" s="65"/>
      <c r="E80" s="65"/>
      <c r="F80" s="65"/>
      <c r="G80" s="65"/>
      <c r="H80" s="66"/>
    </row>
    <row r="81" spans="1:8">
      <c r="A81" s="68"/>
      <c r="B81" s="595"/>
      <c r="C81" s="65"/>
      <c r="D81" s="65"/>
      <c r="E81" s="65"/>
      <c r="F81" s="65"/>
      <c r="G81" s="65"/>
      <c r="H81" s="66"/>
    </row>
    <row r="82" spans="1:8">
      <c r="A82" s="68"/>
      <c r="B82" s="65"/>
      <c r="C82" s="65"/>
      <c r="D82" s="65"/>
      <c r="E82" s="65"/>
      <c r="F82" s="65"/>
      <c r="G82" s="65"/>
      <c r="H82" s="66"/>
    </row>
    <row r="83" spans="1:8">
      <c r="A83" s="68"/>
      <c r="B83" s="65"/>
      <c r="C83" s="65"/>
      <c r="D83" s="65"/>
      <c r="E83" s="65"/>
      <c r="F83" s="65"/>
      <c r="G83" s="65"/>
      <c r="H83" s="66"/>
    </row>
    <row r="84" spans="1:8">
      <c r="A84" s="68"/>
      <c r="B84" s="65"/>
      <c r="C84" s="65"/>
      <c r="D84" s="65"/>
      <c r="E84" s="65"/>
      <c r="F84" s="65"/>
      <c r="G84" s="65"/>
      <c r="H84" s="66"/>
    </row>
    <row r="85" spans="1:8">
      <c r="A85" s="68"/>
      <c r="B85" s="65"/>
      <c r="C85" s="65"/>
      <c r="D85" s="65"/>
      <c r="E85" s="65"/>
      <c r="F85" s="65"/>
      <c r="G85" s="65"/>
      <c r="H85" s="66"/>
    </row>
    <row r="86" spans="1:8">
      <c r="A86" s="68"/>
      <c r="B86" s="65"/>
      <c r="C86" s="65"/>
      <c r="D86" s="65"/>
      <c r="E86" s="65"/>
      <c r="F86" s="65"/>
      <c r="G86" s="65"/>
      <c r="H86" s="66"/>
    </row>
    <row r="87" spans="1:8">
      <c r="A87" s="68"/>
      <c r="B87" s="65"/>
      <c r="C87" s="65"/>
      <c r="D87" s="65"/>
      <c r="E87" s="65"/>
      <c r="F87" s="65"/>
      <c r="G87" s="65"/>
      <c r="H87" s="66"/>
    </row>
    <row r="88" spans="1:8">
      <c r="A88" s="68"/>
      <c r="B88" s="65"/>
      <c r="C88" s="65"/>
      <c r="D88" s="65"/>
      <c r="E88" s="65"/>
      <c r="F88" s="65"/>
      <c r="G88" s="65"/>
      <c r="H88" s="66"/>
    </row>
    <row r="89" spans="1:8">
      <c r="A89" s="68"/>
      <c r="B89" s="65"/>
      <c r="C89" s="65"/>
      <c r="D89" s="65"/>
      <c r="E89" s="65"/>
      <c r="F89" s="65"/>
      <c r="G89" s="65"/>
      <c r="H89" s="66"/>
    </row>
    <row r="90" spans="1:8">
      <c r="A90" s="68"/>
      <c r="B90" s="65"/>
      <c r="C90" s="65"/>
      <c r="D90" s="65"/>
      <c r="E90" s="65"/>
      <c r="F90" s="65"/>
      <c r="G90" s="65"/>
      <c r="H90" s="66"/>
    </row>
    <row r="91" spans="1:8">
      <c r="A91" s="68"/>
      <c r="B91" s="65"/>
      <c r="C91" s="65"/>
      <c r="D91" s="65"/>
      <c r="E91" s="65"/>
      <c r="F91" s="65"/>
      <c r="G91" s="65"/>
      <c r="H91" s="66"/>
    </row>
    <row r="92" spans="1:8">
      <c r="A92" s="68"/>
      <c r="B92" s="65"/>
      <c r="C92" s="65"/>
      <c r="D92" s="65"/>
      <c r="E92" s="65"/>
      <c r="F92" s="65"/>
      <c r="G92" s="65"/>
      <c r="H92" s="66"/>
    </row>
    <row r="93" spans="1:8">
      <c r="A93" s="68"/>
      <c r="B93" s="65"/>
      <c r="C93" s="65"/>
      <c r="D93" s="65"/>
      <c r="E93" s="65"/>
      <c r="F93" s="65"/>
      <c r="G93" s="65"/>
      <c r="H93" s="66"/>
    </row>
    <row r="94" spans="1:8">
      <c r="A94" s="68"/>
      <c r="B94" s="65"/>
      <c r="C94" s="65"/>
      <c r="D94" s="65"/>
      <c r="E94" s="65"/>
      <c r="F94" s="65"/>
      <c r="G94" s="65"/>
      <c r="H94" s="66"/>
    </row>
    <row r="95" spans="1:8">
      <c r="A95" s="68"/>
      <c r="B95" s="65"/>
      <c r="C95" s="65"/>
      <c r="D95" s="65"/>
      <c r="E95" s="65"/>
      <c r="F95" s="65"/>
      <c r="G95" s="65"/>
      <c r="H95" s="66"/>
    </row>
    <row r="96" spans="1:8">
      <c r="A96" s="68"/>
      <c r="B96" s="65"/>
      <c r="C96" s="65"/>
      <c r="D96" s="65"/>
      <c r="E96" s="65"/>
      <c r="F96" s="65"/>
      <c r="G96" s="65"/>
      <c r="H96" s="66"/>
    </row>
    <row r="97" spans="1:8">
      <c r="A97" s="68"/>
      <c r="B97" s="65"/>
      <c r="C97" s="65"/>
      <c r="D97" s="65"/>
      <c r="E97" s="65"/>
      <c r="F97" s="65"/>
      <c r="G97" s="65"/>
      <c r="H97" s="66"/>
    </row>
    <row r="98" spans="1:8">
      <c r="A98" s="68"/>
      <c r="B98" s="65"/>
      <c r="C98" s="65"/>
      <c r="D98" s="65"/>
      <c r="E98" s="65"/>
      <c r="F98" s="65"/>
      <c r="G98" s="65"/>
      <c r="H98" s="66"/>
    </row>
    <row r="99" spans="1:8">
      <c r="A99" s="68"/>
      <c r="B99" s="65"/>
      <c r="C99" s="65"/>
      <c r="D99" s="65"/>
      <c r="E99" s="65"/>
      <c r="F99" s="65"/>
      <c r="G99" s="65"/>
      <c r="H99" s="66"/>
    </row>
    <row r="100" spans="1:8">
      <c r="A100" s="68"/>
      <c r="B100" s="65"/>
      <c r="C100" s="65"/>
      <c r="D100" s="65"/>
      <c r="E100" s="65"/>
      <c r="F100" s="65"/>
      <c r="G100" s="65"/>
      <c r="H100" s="66"/>
    </row>
    <row r="101" spans="1:8">
      <c r="A101" s="68"/>
      <c r="B101" s="14"/>
      <c r="C101" s="65"/>
      <c r="D101" s="65"/>
      <c r="E101" s="65"/>
      <c r="F101" s="65"/>
      <c r="G101" s="65"/>
      <c r="H101" s="66"/>
    </row>
    <row r="102" spans="1:8" ht="15.75" thickBot="1">
      <c r="A102" s="108"/>
      <c r="B102" s="109"/>
      <c r="C102" s="439"/>
      <c r="D102" s="439"/>
      <c r="E102" s="439"/>
      <c r="F102" s="439"/>
      <c r="G102" s="439"/>
      <c r="H102" s="440"/>
    </row>
    <row r="103" spans="1:8" ht="15.75">
      <c r="A103" s="146" t="str">
        <f>A51</f>
        <v>FERC FORM NO.1 (ED. 12-96) NYPSC Modified-96</v>
      </c>
      <c r="B103" s="14"/>
      <c r="C103" s="65"/>
      <c r="D103" s="65"/>
      <c r="E103" s="65"/>
      <c r="F103" s="65"/>
      <c r="G103" s="65"/>
      <c r="H103" s="65"/>
    </row>
    <row r="104" spans="1:8">
      <c r="A104" s="65" t="s">
        <v>1833</v>
      </c>
      <c r="B104" s="65"/>
      <c r="C104" s="65"/>
      <c r="D104" s="65"/>
      <c r="E104" s="65"/>
      <c r="F104" s="65"/>
      <c r="G104" s="65"/>
      <c r="H104" s="65"/>
    </row>
    <row r="105" spans="1:8" ht="15.75">
      <c r="A105" s="137" t="s">
        <v>2369</v>
      </c>
      <c r="B105" s="32"/>
      <c r="C105" s="32"/>
      <c r="D105" s="32"/>
      <c r="E105" s="32"/>
      <c r="F105" s="32"/>
      <c r="G105" s="32"/>
      <c r="H105" s="32"/>
    </row>
    <row r="106" spans="1:8" ht="15.75" thickBot="1">
      <c r="A106" s="27"/>
      <c r="B106" s="27"/>
      <c r="C106" s="27"/>
      <c r="D106" s="27"/>
      <c r="E106" s="27"/>
      <c r="F106" s="27"/>
      <c r="G106" s="27"/>
      <c r="H106" s="27"/>
    </row>
    <row r="107" spans="1:8">
      <c r="A107" s="26"/>
      <c r="B107" s="41" t="s">
        <v>1800</v>
      </c>
      <c r="C107" s="55" t="s">
        <v>1344</v>
      </c>
      <c r="D107" s="43"/>
      <c r="E107" s="43"/>
      <c r="F107" s="41"/>
      <c r="G107" s="41" t="s">
        <v>1722</v>
      </c>
      <c r="H107" s="56" t="s">
        <v>1723</v>
      </c>
    </row>
    <row r="108" spans="1:8">
      <c r="A108" s="68"/>
      <c r="B108" s="77" t="str">
        <f>'Data Sheet'!$C$25</f>
        <v>National Fuel Gas Distribution Corporation</v>
      </c>
      <c r="C108" s="53">
        <v>-1</v>
      </c>
      <c r="D108" s="27" t="s">
        <v>1346</v>
      </c>
      <c r="E108" s="14"/>
      <c r="F108" s="61" t="s">
        <v>1347</v>
      </c>
      <c r="G108" s="61" t="s">
        <v>1725</v>
      </c>
      <c r="H108" s="36"/>
    </row>
    <row r="109" spans="1:8">
      <c r="A109" s="70"/>
      <c r="B109" s="35"/>
      <c r="C109" s="113">
        <v>-2</v>
      </c>
      <c r="D109" s="35" t="s">
        <v>1346</v>
      </c>
      <c r="E109" s="29"/>
      <c r="F109" s="112" t="s">
        <v>1349</v>
      </c>
      <c r="G109" s="523" t="str">
        <f>'Data Sheet'!$C$40</f>
        <v>3/31/2016</v>
      </c>
      <c r="H109" s="840" t="str">
        <f>'Data Sheet'!$C$38</f>
        <v>12/31/2015</v>
      </c>
    </row>
    <row r="110" spans="1:8">
      <c r="A110" s="145" t="s">
        <v>1832</v>
      </c>
      <c r="B110" s="29"/>
      <c r="C110" s="29"/>
      <c r="D110" s="29"/>
      <c r="E110" s="29"/>
      <c r="F110" s="29"/>
      <c r="G110" s="29"/>
      <c r="H110" s="30"/>
    </row>
    <row r="111" spans="1:8">
      <c r="A111" s="68"/>
      <c r="B111" s="65"/>
      <c r="C111" s="65"/>
      <c r="D111" s="65"/>
      <c r="E111" s="65"/>
      <c r="F111" s="65"/>
      <c r="G111" s="65"/>
      <c r="H111" s="66"/>
    </row>
    <row r="112" spans="1:8">
      <c r="A112" s="68"/>
      <c r="B112" s="65"/>
      <c r="C112" s="65"/>
      <c r="D112" s="65"/>
      <c r="E112" s="65"/>
      <c r="F112" s="65"/>
      <c r="G112" s="65"/>
      <c r="H112" s="66"/>
    </row>
    <row r="113" spans="1:8">
      <c r="A113" s="68"/>
      <c r="B113" s="65"/>
      <c r="C113" s="65"/>
      <c r="D113" s="65"/>
      <c r="E113" s="65"/>
      <c r="F113" s="65"/>
      <c r="G113" s="65"/>
      <c r="H113" s="66"/>
    </row>
    <row r="114" spans="1:8">
      <c r="A114" s="68"/>
      <c r="B114" s="65"/>
      <c r="C114" s="65"/>
      <c r="D114" s="65"/>
      <c r="E114" s="65"/>
      <c r="F114" s="65"/>
      <c r="G114" s="65"/>
      <c r="H114" s="66"/>
    </row>
    <row r="115" spans="1:8">
      <c r="A115" s="68"/>
      <c r="B115" s="65"/>
      <c r="C115" s="65"/>
      <c r="D115" s="65"/>
      <c r="E115" s="65"/>
      <c r="F115" s="65"/>
      <c r="G115" s="65"/>
      <c r="H115" s="66"/>
    </row>
    <row r="116" spans="1:8">
      <c r="A116" s="68"/>
      <c r="B116" s="65"/>
      <c r="C116" s="65"/>
      <c r="D116" s="65"/>
      <c r="E116" s="65"/>
      <c r="F116" s="65"/>
      <c r="G116" s="65"/>
      <c r="H116" s="66"/>
    </row>
    <row r="117" spans="1:8">
      <c r="A117" s="68"/>
      <c r="B117" s="65"/>
      <c r="C117" s="65"/>
      <c r="D117" s="65"/>
      <c r="E117" s="65"/>
      <c r="F117" s="65"/>
      <c r="G117" s="65"/>
      <c r="H117" s="66"/>
    </row>
    <row r="118" spans="1:8">
      <c r="A118" s="68"/>
      <c r="B118" s="65"/>
      <c r="C118" s="65"/>
      <c r="D118" s="65"/>
      <c r="E118" s="65"/>
      <c r="F118" s="65"/>
      <c r="G118" s="65"/>
      <c r="H118" s="66"/>
    </row>
    <row r="119" spans="1:8">
      <c r="A119" s="68"/>
      <c r="B119" s="65"/>
      <c r="C119" s="65"/>
      <c r="D119" s="65"/>
      <c r="E119" s="65"/>
      <c r="F119" s="65"/>
      <c r="G119" s="65"/>
      <c r="H119" s="66"/>
    </row>
    <row r="120" spans="1:8">
      <c r="A120" s="68"/>
      <c r="B120" s="65"/>
      <c r="C120" s="65"/>
      <c r="D120" s="65"/>
      <c r="E120" s="65"/>
      <c r="F120" s="65"/>
      <c r="G120" s="65"/>
      <c r="H120" s="66"/>
    </row>
    <row r="121" spans="1:8">
      <c r="A121" s="68"/>
      <c r="B121" s="65"/>
      <c r="C121" s="65"/>
      <c r="D121" s="65"/>
      <c r="E121" s="65"/>
      <c r="F121" s="65"/>
      <c r="G121" s="65"/>
      <c r="H121" s="66"/>
    </row>
    <row r="122" spans="1:8">
      <c r="A122" s="68"/>
      <c r="B122" s="65"/>
      <c r="C122" s="65"/>
      <c r="D122" s="65"/>
      <c r="E122" s="65"/>
      <c r="F122" s="65"/>
      <c r="G122" s="65"/>
      <c r="H122" s="66"/>
    </row>
    <row r="123" spans="1:8">
      <c r="A123" s="68"/>
      <c r="B123" s="65"/>
      <c r="C123" s="65"/>
      <c r="D123" s="65"/>
      <c r="E123" s="65"/>
      <c r="F123" s="65"/>
      <c r="G123" s="65"/>
      <c r="H123" s="66"/>
    </row>
    <row r="124" spans="1:8">
      <c r="A124" s="68"/>
      <c r="B124" s="65"/>
      <c r="C124" s="65"/>
      <c r="D124" s="65"/>
      <c r="E124" s="65"/>
      <c r="F124" s="65"/>
      <c r="G124" s="65"/>
      <c r="H124" s="66"/>
    </row>
    <row r="125" spans="1:8">
      <c r="A125" s="68"/>
      <c r="B125" s="65"/>
      <c r="C125" s="65"/>
      <c r="D125" s="65"/>
      <c r="E125" s="65"/>
      <c r="F125" s="65"/>
      <c r="G125" s="65"/>
      <c r="H125" s="66"/>
    </row>
    <row r="126" spans="1:8">
      <c r="A126" s="68"/>
      <c r="B126" s="65"/>
      <c r="C126" s="65"/>
      <c r="D126" s="65"/>
      <c r="E126" s="65"/>
      <c r="F126" s="65"/>
      <c r="G126" s="65"/>
      <c r="H126" s="66"/>
    </row>
    <row r="127" spans="1:8">
      <c r="A127" s="68"/>
      <c r="B127" s="65"/>
      <c r="C127" s="65"/>
      <c r="D127" s="65"/>
      <c r="E127" s="65"/>
      <c r="F127" s="65"/>
      <c r="G127" s="65"/>
      <c r="H127" s="66"/>
    </row>
    <row r="128" spans="1:8">
      <c r="A128" s="68"/>
      <c r="B128" s="65"/>
      <c r="C128" s="65"/>
      <c r="D128" s="65"/>
      <c r="E128" s="65"/>
      <c r="F128" s="65"/>
      <c r="G128" s="65"/>
      <c r="H128" s="66"/>
    </row>
    <row r="129" spans="1:8">
      <c r="A129" s="68"/>
      <c r="B129" s="65"/>
      <c r="C129" s="65"/>
      <c r="D129" s="65"/>
      <c r="E129" s="65"/>
      <c r="F129" s="65"/>
      <c r="G129" s="65"/>
      <c r="H129" s="66"/>
    </row>
    <row r="130" spans="1:8">
      <c r="A130" s="68"/>
      <c r="B130" s="65"/>
      <c r="C130" s="65"/>
      <c r="D130" s="65"/>
      <c r="E130" s="65"/>
      <c r="F130" s="65"/>
      <c r="G130" s="65"/>
      <c r="H130" s="66"/>
    </row>
    <row r="131" spans="1:8">
      <c r="A131" s="68"/>
      <c r="B131" s="65"/>
      <c r="C131" s="65"/>
      <c r="D131" s="65"/>
      <c r="E131" s="65"/>
      <c r="F131" s="65"/>
      <c r="G131" s="65"/>
      <c r="H131" s="66"/>
    </row>
    <row r="132" spans="1:8">
      <c r="A132" s="68"/>
      <c r="B132" s="65"/>
      <c r="C132" s="65"/>
      <c r="D132" s="65"/>
      <c r="E132" s="65"/>
      <c r="F132" s="65"/>
      <c r="G132" s="65"/>
      <c r="H132" s="66"/>
    </row>
    <row r="133" spans="1:8">
      <c r="A133" s="68"/>
      <c r="B133" s="65"/>
      <c r="C133" s="65"/>
      <c r="D133" s="65"/>
      <c r="E133" s="65"/>
      <c r="F133" s="65"/>
      <c r="G133" s="65"/>
      <c r="H133" s="66"/>
    </row>
    <row r="134" spans="1:8">
      <c r="A134" s="68"/>
      <c r="B134" s="65"/>
      <c r="C134" s="65"/>
      <c r="D134" s="65"/>
      <c r="E134" s="65"/>
      <c r="F134" s="65"/>
      <c r="G134" s="65"/>
      <c r="H134" s="66"/>
    </row>
    <row r="135" spans="1:8">
      <c r="A135" s="68"/>
      <c r="B135" s="65"/>
      <c r="C135" s="65"/>
      <c r="D135" s="65"/>
      <c r="E135" s="65"/>
      <c r="F135" s="65"/>
      <c r="G135" s="65"/>
      <c r="H135" s="66"/>
    </row>
    <row r="136" spans="1:8">
      <c r="A136" s="68"/>
      <c r="B136" s="65"/>
      <c r="C136" s="65"/>
      <c r="D136" s="65"/>
      <c r="E136" s="65"/>
      <c r="F136" s="65"/>
      <c r="G136" s="65"/>
      <c r="H136" s="66"/>
    </row>
    <row r="137" spans="1:8">
      <c r="A137" s="68"/>
      <c r="B137" s="65"/>
      <c r="C137" s="65"/>
      <c r="D137" s="65"/>
      <c r="E137" s="65"/>
      <c r="F137" s="65"/>
      <c r="G137" s="65"/>
      <c r="H137" s="66"/>
    </row>
    <row r="138" spans="1:8">
      <c r="A138" s="68"/>
      <c r="B138" s="65"/>
      <c r="C138" s="65"/>
      <c r="D138" s="65"/>
      <c r="E138" s="65"/>
      <c r="F138" s="65"/>
      <c r="G138" s="65"/>
      <c r="H138" s="66"/>
    </row>
    <row r="139" spans="1:8">
      <c r="A139" s="68"/>
      <c r="B139" s="65"/>
      <c r="C139" s="65"/>
      <c r="D139" s="65"/>
      <c r="E139" s="65"/>
      <c r="F139" s="65"/>
      <c r="G139" s="65"/>
      <c r="H139" s="66"/>
    </row>
    <row r="140" spans="1:8">
      <c r="A140" s="68"/>
      <c r="B140" s="65"/>
      <c r="C140" s="65"/>
      <c r="D140" s="65"/>
      <c r="E140" s="65"/>
      <c r="F140" s="65"/>
      <c r="G140" s="65"/>
      <c r="H140" s="66"/>
    </row>
    <row r="141" spans="1:8">
      <c r="A141" s="68"/>
      <c r="B141" s="65"/>
      <c r="C141" s="65"/>
      <c r="D141" s="65"/>
      <c r="E141" s="65"/>
      <c r="F141" s="65"/>
      <c r="G141" s="65"/>
      <c r="H141" s="66"/>
    </row>
    <row r="142" spans="1:8">
      <c r="A142" s="68"/>
      <c r="B142" s="65"/>
      <c r="C142" s="65"/>
      <c r="D142" s="65"/>
      <c r="E142" s="65"/>
      <c r="F142" s="65"/>
      <c r="G142" s="65"/>
      <c r="H142" s="66"/>
    </row>
    <row r="143" spans="1:8">
      <c r="A143" s="68"/>
      <c r="B143" s="65"/>
      <c r="C143" s="65"/>
      <c r="D143" s="65"/>
      <c r="E143" s="65"/>
      <c r="F143" s="65"/>
      <c r="G143" s="65"/>
      <c r="H143" s="66"/>
    </row>
    <row r="144" spans="1:8">
      <c r="A144" s="68"/>
      <c r="B144" s="65"/>
      <c r="C144" s="65"/>
      <c r="D144" s="65"/>
      <c r="E144" s="65"/>
      <c r="F144" s="65"/>
      <c r="G144" s="65"/>
      <c r="H144" s="66"/>
    </row>
    <row r="145" spans="1:8">
      <c r="A145" s="68"/>
      <c r="B145" s="65"/>
      <c r="C145" s="65"/>
      <c r="D145" s="65"/>
      <c r="E145" s="65"/>
      <c r="F145" s="65"/>
      <c r="G145" s="65"/>
      <c r="H145" s="66"/>
    </row>
    <row r="146" spans="1:8">
      <c r="A146" s="68"/>
      <c r="B146" s="65"/>
      <c r="C146" s="65"/>
      <c r="D146" s="65"/>
      <c r="E146" s="65"/>
      <c r="F146" s="65"/>
      <c r="G146" s="65"/>
      <c r="H146" s="66"/>
    </row>
    <row r="147" spans="1:8">
      <c r="A147" s="68"/>
      <c r="B147" s="65"/>
      <c r="C147" s="65"/>
      <c r="D147" s="65"/>
      <c r="E147" s="65"/>
      <c r="F147" s="65"/>
      <c r="G147" s="65"/>
      <c r="H147" s="66"/>
    </row>
    <row r="148" spans="1:8">
      <c r="A148" s="68"/>
      <c r="B148" s="65"/>
      <c r="C148" s="65"/>
      <c r="D148" s="65"/>
      <c r="E148" s="65"/>
      <c r="F148" s="65"/>
      <c r="G148" s="65"/>
      <c r="H148" s="66"/>
    </row>
    <row r="149" spans="1:8">
      <c r="A149" s="68"/>
      <c r="B149" s="65"/>
      <c r="C149" s="65"/>
      <c r="D149" s="65"/>
      <c r="E149" s="65"/>
      <c r="F149" s="65"/>
      <c r="G149" s="65"/>
      <c r="H149" s="66"/>
    </row>
    <row r="150" spans="1:8">
      <c r="A150" s="68"/>
      <c r="B150" s="65"/>
      <c r="C150" s="65"/>
      <c r="D150" s="65"/>
      <c r="E150" s="65"/>
      <c r="F150" s="65"/>
      <c r="G150" s="65"/>
      <c r="H150" s="66"/>
    </row>
    <row r="151" spans="1:8">
      <c r="A151" s="68"/>
      <c r="B151" s="65"/>
      <c r="C151" s="65"/>
      <c r="D151" s="65"/>
      <c r="E151" s="65"/>
      <c r="F151" s="65"/>
      <c r="G151" s="65"/>
      <c r="H151" s="66"/>
    </row>
    <row r="152" spans="1:8">
      <c r="A152" s="68"/>
      <c r="B152" s="65"/>
      <c r="C152" s="65"/>
      <c r="D152" s="65"/>
      <c r="E152" s="65"/>
      <c r="F152" s="65"/>
      <c r="G152" s="65"/>
      <c r="H152" s="66"/>
    </row>
    <row r="153" spans="1:8">
      <c r="A153" s="68"/>
      <c r="B153" s="65"/>
      <c r="C153" s="65"/>
      <c r="D153" s="65"/>
      <c r="E153" s="65"/>
      <c r="F153" s="65"/>
      <c r="G153" s="65"/>
      <c r="H153" s="66"/>
    </row>
    <row r="154" spans="1:8">
      <c r="A154" s="68"/>
      <c r="B154" s="14"/>
      <c r="C154" s="65"/>
      <c r="D154" s="65"/>
      <c r="E154" s="65"/>
      <c r="F154" s="65"/>
      <c r="G154" s="65"/>
      <c r="H154" s="66"/>
    </row>
    <row r="155" spans="1:8" ht="15.75" thickBot="1">
      <c r="A155" s="108"/>
      <c r="B155" s="109"/>
      <c r="C155" s="439"/>
      <c r="D155" s="439"/>
      <c r="E155" s="439"/>
      <c r="F155" s="439"/>
      <c r="G155" s="439"/>
      <c r="H155" s="440"/>
    </row>
    <row r="156" spans="1:8" ht="15.75">
      <c r="A156" s="146" t="str">
        <f>A51</f>
        <v>FERC FORM NO.1 (ED. 12-96) NYPSC Modified-96</v>
      </c>
      <c r="B156" s="14"/>
      <c r="C156" s="65"/>
      <c r="D156" s="65"/>
      <c r="E156" s="65"/>
      <c r="F156" s="65"/>
      <c r="G156" s="65"/>
      <c r="H156" s="65"/>
    </row>
    <row r="157" spans="1:8" ht="15.75" thickBot="1">
      <c r="A157" s="65" t="s">
        <v>1834</v>
      </c>
      <c r="B157" s="65"/>
      <c r="C157" s="65"/>
      <c r="D157" s="65"/>
      <c r="E157" s="65"/>
      <c r="F157" s="65"/>
      <c r="G157" s="65"/>
      <c r="H157" s="65"/>
    </row>
    <row r="158" spans="1:8">
      <c r="A158" s="26"/>
      <c r="B158" s="41" t="s">
        <v>1800</v>
      </c>
      <c r="C158" s="55" t="s">
        <v>1344</v>
      </c>
      <c r="D158" s="43"/>
      <c r="E158" s="43"/>
      <c r="F158" s="41"/>
      <c r="G158" s="41" t="s">
        <v>1722</v>
      </c>
      <c r="H158" s="56" t="s">
        <v>1723</v>
      </c>
    </row>
    <row r="159" spans="1:8">
      <c r="A159" s="68"/>
      <c r="B159" s="77" t="str">
        <f>'Data Sheet'!$C$25</f>
        <v>National Fuel Gas Distribution Corporation</v>
      </c>
      <c r="C159" s="53">
        <v>-1</v>
      </c>
      <c r="D159" s="27" t="s">
        <v>1346</v>
      </c>
      <c r="E159" s="14"/>
      <c r="F159" s="61" t="s">
        <v>1347</v>
      </c>
      <c r="G159" s="61" t="s">
        <v>1725</v>
      </c>
      <c r="H159" s="36"/>
    </row>
    <row r="160" spans="1:8">
      <c r="A160" s="70"/>
      <c r="B160" s="35"/>
      <c r="C160" s="113">
        <v>-2</v>
      </c>
      <c r="D160" s="35" t="s">
        <v>1346</v>
      </c>
      <c r="E160" s="29"/>
      <c r="F160" s="112" t="s">
        <v>1349</v>
      </c>
      <c r="G160" s="523" t="str">
        <f>'Data Sheet'!$C$40</f>
        <v>3/31/2016</v>
      </c>
      <c r="H160" s="839" t="str">
        <f>'Data Sheet'!$C$38</f>
        <v>12/31/2015</v>
      </c>
    </row>
    <row r="161" spans="1:8">
      <c r="A161" s="145" t="s">
        <v>1832</v>
      </c>
      <c r="B161" s="29"/>
      <c r="C161" s="29"/>
      <c r="D161" s="29"/>
      <c r="E161" s="29"/>
      <c r="F161" s="29"/>
      <c r="G161" s="29"/>
      <c r="H161" s="30"/>
    </row>
    <row r="162" spans="1:8">
      <c r="A162" s="68"/>
      <c r="B162" s="65"/>
      <c r="C162" s="65"/>
      <c r="D162" s="65"/>
      <c r="E162" s="65"/>
      <c r="F162" s="65"/>
      <c r="G162" s="65"/>
      <c r="H162" s="66"/>
    </row>
    <row r="163" spans="1:8">
      <c r="A163" s="68"/>
      <c r="B163" s="65"/>
      <c r="C163" s="65"/>
      <c r="D163" s="65"/>
      <c r="E163" s="65"/>
      <c r="F163" s="65"/>
      <c r="G163" s="65"/>
      <c r="H163" s="66"/>
    </row>
    <row r="164" spans="1:8">
      <c r="A164" s="68"/>
      <c r="B164" s="65"/>
      <c r="C164" s="65"/>
      <c r="D164" s="65"/>
      <c r="E164" s="65"/>
      <c r="F164" s="65"/>
      <c r="G164" s="65"/>
      <c r="H164" s="66"/>
    </row>
    <row r="165" spans="1:8">
      <c r="A165" s="68"/>
      <c r="B165" s="65"/>
      <c r="C165" s="65"/>
      <c r="D165" s="65"/>
      <c r="E165" s="65"/>
      <c r="F165" s="65"/>
      <c r="G165" s="65"/>
      <c r="H165" s="66"/>
    </row>
    <row r="166" spans="1:8">
      <c r="A166" s="68"/>
      <c r="B166" s="65"/>
      <c r="C166" s="65"/>
      <c r="D166" s="65"/>
      <c r="E166" s="65"/>
      <c r="F166" s="65"/>
      <c r="G166" s="65"/>
      <c r="H166" s="66"/>
    </row>
    <row r="167" spans="1:8">
      <c r="A167" s="68"/>
      <c r="B167" s="65"/>
      <c r="C167" s="65"/>
      <c r="D167" s="65"/>
      <c r="E167" s="65"/>
      <c r="F167" s="65"/>
      <c r="G167" s="65"/>
      <c r="H167" s="66"/>
    </row>
    <row r="168" spans="1:8">
      <c r="A168" s="68"/>
      <c r="B168" s="65"/>
      <c r="C168" s="65"/>
      <c r="D168" s="65"/>
      <c r="E168" s="65"/>
      <c r="F168" s="65"/>
      <c r="G168" s="65"/>
      <c r="H168" s="66"/>
    </row>
    <row r="169" spans="1:8">
      <c r="A169" s="68"/>
      <c r="B169" s="65"/>
      <c r="C169" s="65"/>
      <c r="D169" s="65"/>
      <c r="E169" s="65"/>
      <c r="F169" s="65"/>
      <c r="G169" s="65"/>
      <c r="H169" s="66"/>
    </row>
    <row r="170" spans="1:8">
      <c r="A170" s="68"/>
      <c r="B170" s="65"/>
      <c r="C170" s="65"/>
      <c r="D170" s="65"/>
      <c r="E170" s="65"/>
      <c r="F170" s="65"/>
      <c r="G170" s="65"/>
      <c r="H170" s="66"/>
    </row>
    <row r="171" spans="1:8">
      <c r="A171" s="68"/>
      <c r="B171" s="65"/>
      <c r="C171" s="65"/>
      <c r="D171" s="65"/>
      <c r="E171" s="65"/>
      <c r="F171" s="65"/>
      <c r="G171" s="65"/>
      <c r="H171" s="66"/>
    </row>
    <row r="172" spans="1:8">
      <c r="A172" s="68"/>
      <c r="B172" s="65"/>
      <c r="C172" s="65"/>
      <c r="D172" s="65"/>
      <c r="E172" s="65"/>
      <c r="F172" s="65"/>
      <c r="G172" s="65"/>
      <c r="H172" s="66"/>
    </row>
    <row r="173" spans="1:8">
      <c r="A173" s="68"/>
      <c r="B173" s="65"/>
      <c r="C173" s="65"/>
      <c r="D173" s="65"/>
      <c r="E173" s="65"/>
      <c r="F173" s="65"/>
      <c r="G173" s="65"/>
      <c r="H173" s="66"/>
    </row>
    <row r="174" spans="1:8">
      <c r="A174" s="68"/>
      <c r="B174" s="65"/>
      <c r="C174" s="65"/>
      <c r="D174" s="65"/>
      <c r="E174" s="65"/>
      <c r="F174" s="65"/>
      <c r="G174" s="65"/>
      <c r="H174" s="66"/>
    </row>
    <row r="175" spans="1:8">
      <c r="A175" s="68"/>
      <c r="B175" s="65"/>
      <c r="C175" s="65"/>
      <c r="D175" s="65"/>
      <c r="E175" s="65"/>
      <c r="F175" s="65"/>
      <c r="G175" s="65"/>
      <c r="H175" s="66"/>
    </row>
    <row r="176" spans="1:8">
      <c r="A176" s="68"/>
      <c r="B176" s="65"/>
      <c r="C176" s="65"/>
      <c r="D176" s="65"/>
      <c r="E176" s="65"/>
      <c r="F176" s="65"/>
      <c r="G176" s="65"/>
      <c r="H176" s="66"/>
    </row>
    <row r="177" spans="1:8">
      <c r="A177" s="68"/>
      <c r="B177" s="65"/>
      <c r="C177" s="65"/>
      <c r="D177" s="65"/>
      <c r="E177" s="65"/>
      <c r="F177" s="65"/>
      <c r="G177" s="65"/>
      <c r="H177" s="66"/>
    </row>
    <row r="178" spans="1:8">
      <c r="A178" s="68"/>
      <c r="B178" s="65"/>
      <c r="C178" s="65"/>
      <c r="D178" s="65"/>
      <c r="E178" s="65"/>
      <c r="F178" s="65"/>
      <c r="G178" s="65"/>
      <c r="H178" s="66"/>
    </row>
    <row r="179" spans="1:8">
      <c r="A179" s="68"/>
      <c r="B179" s="65"/>
      <c r="C179" s="65"/>
      <c r="D179" s="65"/>
      <c r="E179" s="65"/>
      <c r="F179" s="65"/>
      <c r="G179" s="65"/>
      <c r="H179" s="66"/>
    </row>
    <row r="180" spans="1:8">
      <c r="A180" s="68"/>
      <c r="B180" s="65"/>
      <c r="C180" s="65"/>
      <c r="D180" s="65"/>
      <c r="E180" s="65"/>
      <c r="F180" s="65"/>
      <c r="G180" s="65"/>
      <c r="H180" s="66"/>
    </row>
    <row r="181" spans="1:8">
      <c r="A181" s="68"/>
      <c r="B181" s="65"/>
      <c r="C181" s="65"/>
      <c r="D181" s="65"/>
      <c r="E181" s="65"/>
      <c r="F181" s="65"/>
      <c r="G181" s="65"/>
      <c r="H181" s="66"/>
    </row>
    <row r="182" spans="1:8">
      <c r="A182" s="68"/>
      <c r="B182" s="65"/>
      <c r="C182" s="65"/>
      <c r="D182" s="65"/>
      <c r="E182" s="65"/>
      <c r="F182" s="65"/>
      <c r="G182" s="65"/>
      <c r="H182" s="66"/>
    </row>
    <row r="183" spans="1:8">
      <c r="A183" s="68"/>
      <c r="B183" s="65"/>
      <c r="C183" s="65"/>
      <c r="D183" s="65"/>
      <c r="E183" s="65"/>
      <c r="F183" s="65"/>
      <c r="G183" s="65"/>
      <c r="H183" s="66"/>
    </row>
    <row r="184" spans="1:8">
      <c r="A184" s="68"/>
      <c r="B184" s="65"/>
      <c r="C184" s="65"/>
      <c r="D184" s="65"/>
      <c r="E184" s="65"/>
      <c r="F184" s="65"/>
      <c r="G184" s="65"/>
      <c r="H184" s="66"/>
    </row>
    <row r="185" spans="1:8">
      <c r="A185" s="68"/>
      <c r="B185" s="65"/>
      <c r="C185" s="65"/>
      <c r="D185" s="65"/>
      <c r="E185" s="65"/>
      <c r="F185" s="65"/>
      <c r="G185" s="65"/>
      <c r="H185" s="66"/>
    </row>
    <row r="186" spans="1:8">
      <c r="A186" s="68"/>
      <c r="B186" s="65"/>
      <c r="C186" s="65"/>
      <c r="D186" s="65"/>
      <c r="E186" s="65"/>
      <c r="F186" s="65"/>
      <c r="G186" s="65"/>
      <c r="H186" s="66"/>
    </row>
    <row r="187" spans="1:8">
      <c r="A187" s="68"/>
      <c r="B187" s="65"/>
      <c r="C187" s="65"/>
      <c r="D187" s="65"/>
      <c r="E187" s="65"/>
      <c r="F187" s="65"/>
      <c r="G187" s="65"/>
      <c r="H187" s="66"/>
    </row>
    <row r="188" spans="1:8">
      <c r="A188" s="68"/>
      <c r="B188" s="65"/>
      <c r="C188" s="65"/>
      <c r="D188" s="65"/>
      <c r="E188" s="65"/>
      <c r="F188" s="65"/>
      <c r="G188" s="65"/>
      <c r="H188" s="66"/>
    </row>
    <row r="189" spans="1:8">
      <c r="A189" s="68"/>
      <c r="B189" s="65"/>
      <c r="C189" s="65"/>
      <c r="D189" s="65"/>
      <c r="E189" s="65"/>
      <c r="F189" s="65"/>
      <c r="G189" s="65"/>
      <c r="H189" s="66"/>
    </row>
    <row r="190" spans="1:8">
      <c r="A190" s="68"/>
      <c r="B190" s="65"/>
      <c r="C190" s="65"/>
      <c r="D190" s="65"/>
      <c r="E190" s="65"/>
      <c r="F190" s="65"/>
      <c r="G190" s="65"/>
      <c r="H190" s="66"/>
    </row>
    <row r="191" spans="1:8">
      <c r="A191" s="68"/>
      <c r="B191" s="65"/>
      <c r="C191" s="65"/>
      <c r="D191" s="65"/>
      <c r="E191" s="65"/>
      <c r="F191" s="65"/>
      <c r="G191" s="65"/>
      <c r="H191" s="66"/>
    </row>
    <row r="192" spans="1:8">
      <c r="A192" s="68"/>
      <c r="B192" s="65"/>
      <c r="C192" s="65"/>
      <c r="D192" s="65"/>
      <c r="E192" s="65"/>
      <c r="F192" s="65"/>
      <c r="G192" s="65"/>
      <c r="H192" s="66"/>
    </row>
    <row r="193" spans="1:8">
      <c r="A193" s="68"/>
      <c r="B193" s="65"/>
      <c r="C193" s="65"/>
      <c r="D193" s="65"/>
      <c r="E193" s="65"/>
      <c r="F193" s="65"/>
      <c r="G193" s="65"/>
      <c r="H193" s="66"/>
    </row>
    <row r="194" spans="1:8">
      <c r="A194" s="68"/>
      <c r="B194" s="65"/>
      <c r="C194" s="65"/>
      <c r="D194" s="65"/>
      <c r="E194" s="65"/>
      <c r="F194" s="65"/>
      <c r="G194" s="65"/>
      <c r="H194" s="66"/>
    </row>
    <row r="195" spans="1:8">
      <c r="A195" s="68"/>
      <c r="B195" s="65"/>
      <c r="C195" s="65"/>
      <c r="D195" s="65"/>
      <c r="E195" s="65"/>
      <c r="F195" s="65"/>
      <c r="G195" s="65"/>
      <c r="H195" s="66"/>
    </row>
    <row r="196" spans="1:8">
      <c r="A196" s="68"/>
      <c r="B196" s="65"/>
      <c r="C196" s="65"/>
      <c r="D196" s="65"/>
      <c r="E196" s="65"/>
      <c r="F196" s="65"/>
      <c r="G196" s="65"/>
      <c r="H196" s="66"/>
    </row>
    <row r="197" spans="1:8">
      <c r="A197" s="68"/>
      <c r="B197" s="65"/>
      <c r="C197" s="65"/>
      <c r="D197" s="65"/>
      <c r="E197" s="65"/>
      <c r="F197" s="65"/>
      <c r="G197" s="65"/>
      <c r="H197" s="66"/>
    </row>
    <row r="198" spans="1:8">
      <c r="A198" s="68"/>
      <c r="B198" s="65"/>
      <c r="C198" s="65"/>
      <c r="D198" s="65"/>
      <c r="E198" s="65"/>
      <c r="F198" s="65"/>
      <c r="G198" s="65"/>
      <c r="H198" s="66"/>
    </row>
    <row r="199" spans="1:8">
      <c r="A199" s="68"/>
      <c r="B199" s="65"/>
      <c r="C199" s="65"/>
      <c r="D199" s="65"/>
      <c r="E199" s="65"/>
      <c r="F199" s="65"/>
      <c r="G199" s="65"/>
      <c r="H199" s="66"/>
    </row>
    <row r="200" spans="1:8">
      <c r="A200" s="68"/>
      <c r="B200" s="65"/>
      <c r="C200" s="65"/>
      <c r="D200" s="65"/>
      <c r="E200" s="65"/>
      <c r="F200" s="65"/>
      <c r="G200" s="65"/>
      <c r="H200" s="66"/>
    </row>
    <row r="201" spans="1:8">
      <c r="A201" s="68"/>
      <c r="B201" s="65"/>
      <c r="C201" s="65"/>
      <c r="D201" s="65"/>
      <c r="E201" s="65"/>
      <c r="F201" s="65"/>
      <c r="G201" s="65"/>
      <c r="H201" s="66"/>
    </row>
    <row r="202" spans="1:8">
      <c r="A202" s="68"/>
      <c r="B202" s="65"/>
      <c r="C202" s="65"/>
      <c r="D202" s="65"/>
      <c r="E202" s="65"/>
      <c r="F202" s="65"/>
      <c r="G202" s="65"/>
      <c r="H202" s="66"/>
    </row>
    <row r="203" spans="1:8">
      <c r="A203" s="68"/>
      <c r="B203" s="65"/>
      <c r="C203" s="65"/>
      <c r="D203" s="65"/>
      <c r="E203" s="65"/>
      <c r="F203" s="65"/>
      <c r="G203" s="65"/>
      <c r="H203" s="66"/>
    </row>
    <row r="204" spans="1:8">
      <c r="A204" s="68"/>
      <c r="B204" s="65"/>
      <c r="C204" s="65"/>
      <c r="D204" s="65"/>
      <c r="E204" s="65"/>
      <c r="F204" s="65"/>
      <c r="G204" s="65"/>
      <c r="H204" s="66"/>
    </row>
    <row r="205" spans="1:8">
      <c r="A205" s="68"/>
      <c r="B205" s="65"/>
      <c r="C205" s="65"/>
      <c r="D205" s="65"/>
      <c r="E205" s="65"/>
      <c r="F205" s="65"/>
      <c r="G205" s="65"/>
      <c r="H205" s="66"/>
    </row>
    <row r="206" spans="1:8">
      <c r="A206" s="68"/>
      <c r="B206" s="14"/>
      <c r="C206" s="65"/>
      <c r="D206" s="65"/>
      <c r="E206" s="65"/>
      <c r="F206" s="65"/>
      <c r="G206" s="65"/>
      <c r="H206" s="66"/>
    </row>
    <row r="207" spans="1:8" ht="15.75" thickBot="1">
      <c r="A207" s="108"/>
      <c r="B207" s="109"/>
      <c r="C207" s="439"/>
      <c r="D207" s="439"/>
      <c r="E207" s="439"/>
      <c r="F207" s="439"/>
      <c r="G207" s="439"/>
      <c r="H207" s="440"/>
    </row>
    <row r="208" spans="1:8" ht="15.75">
      <c r="A208" s="146" t="str">
        <f>A51</f>
        <v>FERC FORM NO.1 (ED. 12-96) NYPSC Modified-96</v>
      </c>
      <c r="B208" s="14"/>
      <c r="C208" s="65"/>
      <c r="D208" s="65"/>
      <c r="E208" s="65"/>
      <c r="F208" s="65"/>
      <c r="G208" s="65"/>
      <c r="H208" s="65"/>
    </row>
    <row r="209" spans="1:8">
      <c r="A209" s="65" t="s">
        <v>1835</v>
      </c>
      <c r="B209" s="65"/>
      <c r="C209" s="65"/>
      <c r="D209" s="65"/>
      <c r="E209" s="65"/>
      <c r="F209" s="65"/>
      <c r="G209" s="65"/>
      <c r="H209" s="65"/>
    </row>
  </sheetData>
  <mergeCells count="13">
    <mergeCell ref="B16:C19"/>
    <mergeCell ref="E18:H19"/>
    <mergeCell ref="B5:C10"/>
    <mergeCell ref="E5:H7"/>
    <mergeCell ref="E8:H12"/>
    <mergeCell ref="B12:C14"/>
    <mergeCell ref="E14:H15"/>
    <mergeCell ref="B21:C24"/>
    <mergeCell ref="E21:H23"/>
    <mergeCell ref="E25:H29"/>
    <mergeCell ref="B26:C29"/>
    <mergeCell ref="B31:C37"/>
    <mergeCell ref="E33:H37"/>
  </mergeCells>
  <printOptions horizontalCentered="1" verticalCentered="1"/>
  <pageMargins left="0.5" right="0.5" top="0" bottom="0" header="0.5" footer="0.5"/>
  <pageSetup scale="87" fitToHeight="4" orientation="portrait" horizontalDpi="300" verticalDpi="300" r:id="rId1"/>
  <headerFooter alignWithMargins="0"/>
  <rowBreaks count="3" manualBreakCount="3">
    <brk id="52" max="16383" man="1"/>
    <brk id="105" max="16383" man="1"/>
    <brk id="157" max="16383" man="1"/>
  </rowBreak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13"/>
  <dimension ref="A1:J253"/>
  <sheetViews>
    <sheetView defaultGridColor="0" colorId="22" zoomScale="80" zoomScaleNormal="80" zoomScaleSheetLayoutView="40" workbookViewId="0"/>
  </sheetViews>
  <sheetFormatPr defaultColWidth="9.6640625" defaultRowHeight="15"/>
  <cols>
    <col min="1" max="1" width="4.6640625" style="893" customWidth="1"/>
    <col min="2" max="2" width="54.88671875" style="893" customWidth="1"/>
    <col min="3" max="3" width="4.5546875" style="893" customWidth="1"/>
    <col min="4" max="4" width="2.6640625" style="893" customWidth="1"/>
    <col min="5" max="5" width="1.6640625" style="893" customWidth="1"/>
    <col min="6" max="6" width="14.5546875" style="893" customWidth="1"/>
    <col min="7" max="8" width="14.6640625" style="893" customWidth="1"/>
    <col min="9" max="9" width="9.6640625" style="893"/>
    <col min="10" max="10" width="12.44140625" style="893" bestFit="1" customWidth="1"/>
    <col min="11" max="16384" width="9.6640625" style="893"/>
  </cols>
  <sheetData>
    <row r="1" spans="1:8">
      <c r="A1" s="894"/>
      <c r="B1" s="895" t="s">
        <v>1800</v>
      </c>
      <c r="C1" s="896" t="s">
        <v>1344</v>
      </c>
      <c r="D1" s="897"/>
      <c r="E1" s="897"/>
      <c r="F1" s="895"/>
      <c r="G1" s="898" t="s">
        <v>1722</v>
      </c>
      <c r="H1" s="899" t="s">
        <v>1723</v>
      </c>
    </row>
    <row r="2" spans="1:8">
      <c r="A2" s="900"/>
      <c r="B2" s="901" t="str">
        <f>'Data Sheet'!$C$25</f>
        <v>National Fuel Gas Distribution Corporation</v>
      </c>
      <c r="C2" s="902" t="s">
        <v>1345</v>
      </c>
      <c r="D2" s="903" t="s">
        <v>1346</v>
      </c>
      <c r="E2" s="903"/>
      <c r="F2" s="850" t="s">
        <v>1347</v>
      </c>
      <c r="G2" s="904" t="s">
        <v>1725</v>
      </c>
      <c r="H2" s="905"/>
    </row>
    <row r="3" spans="1:8" ht="15" customHeight="1">
      <c r="A3" s="906"/>
      <c r="B3" s="907"/>
      <c r="C3" s="908" t="s">
        <v>1348</v>
      </c>
      <c r="D3" s="907" t="s">
        <v>1346</v>
      </c>
      <c r="E3" s="907"/>
      <c r="F3" s="909" t="s">
        <v>1349</v>
      </c>
      <c r="G3" s="910" t="str">
        <f>'Data Sheet'!$C$40</f>
        <v>3/31/2016</v>
      </c>
      <c r="H3" s="911" t="str">
        <f>'Data Sheet'!$C$38</f>
        <v>12/31/2015</v>
      </c>
    </row>
    <row r="4" spans="1:8" ht="15" customHeight="1">
      <c r="A4" s="912" t="s">
        <v>1836</v>
      </c>
      <c r="B4" s="913"/>
      <c r="C4" s="913"/>
      <c r="D4" s="913"/>
      <c r="E4" s="913"/>
      <c r="F4" s="913"/>
      <c r="G4" s="913"/>
      <c r="H4" s="914"/>
    </row>
    <row r="5" spans="1:8">
      <c r="A5" s="915"/>
      <c r="B5" s="916"/>
      <c r="C5" s="916"/>
      <c r="D5" s="916"/>
      <c r="E5" s="916"/>
      <c r="F5" s="917" t="s">
        <v>1736</v>
      </c>
      <c r="G5" s="917" t="s">
        <v>1837</v>
      </c>
      <c r="H5" s="918" t="s">
        <v>1837</v>
      </c>
    </row>
    <row r="6" spans="1:8">
      <c r="A6" s="915" t="s">
        <v>1729</v>
      </c>
      <c r="B6" s="916" t="s">
        <v>272</v>
      </c>
      <c r="C6" s="916"/>
      <c r="D6" s="916"/>
      <c r="E6" s="916"/>
      <c r="F6" s="917" t="s">
        <v>3019</v>
      </c>
      <c r="G6" s="917" t="s">
        <v>1838</v>
      </c>
      <c r="H6" s="918" t="s">
        <v>2516</v>
      </c>
    </row>
    <row r="7" spans="1:8">
      <c r="A7" s="919" t="s">
        <v>1732</v>
      </c>
      <c r="B7" s="913" t="s">
        <v>3021</v>
      </c>
      <c r="C7" s="913"/>
      <c r="D7" s="913"/>
      <c r="E7" s="913"/>
      <c r="F7" s="920" t="s">
        <v>3022</v>
      </c>
      <c r="G7" s="920" t="s">
        <v>3023</v>
      </c>
      <c r="H7" s="921" t="s">
        <v>3024</v>
      </c>
    </row>
    <row r="8" spans="1:8" ht="15.75">
      <c r="A8" s="922" t="s">
        <v>2517</v>
      </c>
      <c r="B8" s="923" t="s">
        <v>2518</v>
      </c>
      <c r="C8" s="913"/>
      <c r="D8" s="913"/>
      <c r="E8" s="913"/>
      <c r="F8" s="920"/>
      <c r="G8" s="924"/>
      <c r="H8" s="925"/>
    </row>
    <row r="9" spans="1:8">
      <c r="A9" s="922" t="s">
        <v>2519</v>
      </c>
      <c r="B9" s="926" t="s">
        <v>2520</v>
      </c>
      <c r="C9" s="913"/>
      <c r="D9" s="913"/>
      <c r="E9" s="913"/>
      <c r="F9" s="927" t="s">
        <v>1287</v>
      </c>
      <c r="G9" s="928">
        <v>1853806009</v>
      </c>
      <c r="H9" s="929">
        <f>1901571365.67+3396444.25</f>
        <v>1904967809.9200001</v>
      </c>
    </row>
    <row r="10" spans="1:8">
      <c r="A10" s="922" t="s">
        <v>2521</v>
      </c>
      <c r="B10" s="926" t="s">
        <v>2522</v>
      </c>
      <c r="C10" s="913"/>
      <c r="D10" s="913"/>
      <c r="E10" s="913"/>
      <c r="F10" s="927" t="s">
        <v>1287</v>
      </c>
      <c r="G10" s="930">
        <v>39814687</v>
      </c>
      <c r="H10" s="931">
        <f>63886960.64-3396444.25</f>
        <v>60490516.390000001</v>
      </c>
    </row>
    <row r="11" spans="1:8">
      <c r="A11" s="922" t="s">
        <v>2523</v>
      </c>
      <c r="B11" s="926" t="s">
        <v>1848</v>
      </c>
      <c r="C11" s="913"/>
      <c r="D11" s="913"/>
      <c r="E11" s="913"/>
      <c r="F11" s="927"/>
      <c r="G11" s="930">
        <f>SUM(G9:G10)</f>
        <v>1893620696</v>
      </c>
      <c r="H11" s="931">
        <f>SUM(H9:H10)</f>
        <v>1965458326.3100002</v>
      </c>
    </row>
    <row r="12" spans="1:8">
      <c r="A12" s="922" t="s">
        <v>1849</v>
      </c>
      <c r="B12" s="926" t="s">
        <v>1850</v>
      </c>
      <c r="C12" s="913"/>
      <c r="D12" s="913"/>
      <c r="E12" s="913"/>
      <c r="F12" s="927" t="s">
        <v>1287</v>
      </c>
      <c r="G12" s="930">
        <v>714535492</v>
      </c>
      <c r="H12" s="931">
        <v>741596056</v>
      </c>
    </row>
    <row r="13" spans="1:8">
      <c r="A13" s="922" t="s">
        <v>1851</v>
      </c>
      <c r="B13" s="926" t="s">
        <v>1852</v>
      </c>
      <c r="C13" s="913"/>
      <c r="D13" s="913"/>
      <c r="E13" s="913"/>
      <c r="F13" s="927" t="s">
        <v>1853</v>
      </c>
      <c r="G13" s="930">
        <f>G11-G12</f>
        <v>1179085204</v>
      </c>
      <c r="H13" s="931">
        <f>H11-H12</f>
        <v>1223862270.3100002</v>
      </c>
    </row>
    <row r="14" spans="1:8">
      <c r="A14" s="922" t="s">
        <v>1854</v>
      </c>
      <c r="B14" s="926" t="s">
        <v>1855</v>
      </c>
      <c r="C14" s="913"/>
      <c r="D14" s="913"/>
      <c r="E14" s="913"/>
      <c r="F14" s="927" t="s">
        <v>1290</v>
      </c>
      <c r="G14" s="930" t="s">
        <v>1789</v>
      </c>
      <c r="H14" s="931"/>
    </row>
    <row r="15" spans="1:8">
      <c r="A15" s="922" t="s">
        <v>1856</v>
      </c>
      <c r="B15" s="926" t="s">
        <v>1857</v>
      </c>
      <c r="C15" s="913"/>
      <c r="D15" s="913"/>
      <c r="E15" s="913"/>
      <c r="F15" s="927" t="s">
        <v>1290</v>
      </c>
      <c r="G15" s="930"/>
      <c r="H15" s="931"/>
    </row>
    <row r="16" spans="1:8">
      <c r="A16" s="922" t="s">
        <v>1858</v>
      </c>
      <c r="B16" s="926" t="s">
        <v>1859</v>
      </c>
      <c r="C16" s="913"/>
      <c r="D16" s="913"/>
      <c r="E16" s="913"/>
      <c r="F16" s="927" t="s">
        <v>1853</v>
      </c>
      <c r="G16" s="930">
        <f>G14-G15</f>
        <v>0</v>
      </c>
      <c r="H16" s="931">
        <f>H14-H15</f>
        <v>0</v>
      </c>
    </row>
    <row r="17" spans="1:9">
      <c r="A17" s="922" t="s">
        <v>1860</v>
      </c>
      <c r="B17" s="926" t="s">
        <v>1861</v>
      </c>
      <c r="C17" s="913"/>
      <c r="D17" s="913"/>
      <c r="E17" s="913"/>
      <c r="F17" s="927" t="s">
        <v>1853</v>
      </c>
      <c r="G17" s="930">
        <f>G13+G16</f>
        <v>1179085204</v>
      </c>
      <c r="H17" s="931">
        <f>H13+H16</f>
        <v>1223862270.3100002</v>
      </c>
    </row>
    <row r="18" spans="1:9">
      <c r="A18" s="922" t="s">
        <v>1862</v>
      </c>
      <c r="B18" s="926" t="s">
        <v>1863</v>
      </c>
      <c r="C18" s="913"/>
      <c r="D18" s="913"/>
      <c r="E18" s="913"/>
      <c r="F18" s="1493" t="s">
        <v>999</v>
      </c>
      <c r="G18" s="930" t="s">
        <v>1789</v>
      </c>
      <c r="H18" s="931"/>
    </row>
    <row r="19" spans="1:9">
      <c r="A19" s="922" t="s">
        <v>1864</v>
      </c>
      <c r="B19" s="926" t="s">
        <v>1865</v>
      </c>
      <c r="C19" s="913"/>
      <c r="D19" s="913"/>
      <c r="E19" s="913"/>
      <c r="F19" s="927" t="s">
        <v>1853</v>
      </c>
      <c r="G19" s="930"/>
      <c r="H19" s="931"/>
    </row>
    <row r="20" spans="1:9" ht="15.75">
      <c r="A20" s="922" t="s">
        <v>1866</v>
      </c>
      <c r="B20" s="923" t="s">
        <v>1867</v>
      </c>
      <c r="C20" s="913"/>
      <c r="D20" s="913"/>
      <c r="E20" s="913"/>
      <c r="F20" s="927"/>
      <c r="G20" s="924"/>
      <c r="H20" s="925"/>
    </row>
    <row r="21" spans="1:9">
      <c r="A21" s="922" t="s">
        <v>1868</v>
      </c>
      <c r="B21" s="926" t="s">
        <v>1869</v>
      </c>
      <c r="C21" s="913"/>
      <c r="D21" s="913"/>
      <c r="E21" s="913"/>
      <c r="F21" s="927">
        <v>221</v>
      </c>
      <c r="G21" s="932">
        <v>118613</v>
      </c>
      <c r="H21" s="931">
        <v>118612</v>
      </c>
    </row>
    <row r="22" spans="1:9">
      <c r="A22" s="922" t="s">
        <v>1870</v>
      </c>
      <c r="B22" s="926" t="s">
        <v>1871</v>
      </c>
      <c r="C22" s="913"/>
      <c r="D22" s="913"/>
      <c r="E22" s="913"/>
      <c r="F22" s="927" t="s">
        <v>1853</v>
      </c>
      <c r="G22" s="932">
        <v>19397</v>
      </c>
      <c r="H22" s="931">
        <v>19397</v>
      </c>
    </row>
    <row r="23" spans="1:9">
      <c r="A23" s="922" t="s">
        <v>1872</v>
      </c>
      <c r="B23" s="926" t="s">
        <v>1873</v>
      </c>
      <c r="C23" s="913"/>
      <c r="D23" s="913"/>
      <c r="E23" s="913"/>
      <c r="F23" s="927" t="s">
        <v>1853</v>
      </c>
      <c r="G23" s="932"/>
      <c r="H23" s="931"/>
    </row>
    <row r="24" spans="1:9">
      <c r="A24" s="922" t="s">
        <v>1874</v>
      </c>
      <c r="B24" s="926" t="s">
        <v>1875</v>
      </c>
      <c r="C24" s="913"/>
      <c r="D24" s="913"/>
      <c r="E24" s="913"/>
      <c r="F24" s="927" t="s">
        <v>1302</v>
      </c>
      <c r="G24" s="932"/>
      <c r="H24" s="931"/>
    </row>
    <row r="25" spans="1:9">
      <c r="A25" s="922" t="s">
        <v>1876</v>
      </c>
      <c r="B25" s="926" t="s">
        <v>1877</v>
      </c>
      <c r="C25" s="913"/>
      <c r="D25" s="913"/>
      <c r="E25" s="913"/>
      <c r="F25" s="927" t="s">
        <v>1853</v>
      </c>
      <c r="G25" s="924"/>
      <c r="H25" s="925"/>
    </row>
    <row r="26" spans="1:9">
      <c r="A26" s="922" t="s">
        <v>1878</v>
      </c>
      <c r="B26" s="926" t="s">
        <v>1879</v>
      </c>
      <c r="C26" s="913"/>
      <c r="D26" s="913"/>
      <c r="E26" s="913"/>
      <c r="F26" s="927" t="s">
        <v>1853</v>
      </c>
      <c r="G26" s="932"/>
      <c r="H26" s="931"/>
    </row>
    <row r="27" spans="1:9">
      <c r="A27" s="922" t="s">
        <v>1880</v>
      </c>
      <c r="B27" s="926" t="s">
        <v>1881</v>
      </c>
      <c r="C27" s="913"/>
      <c r="D27" s="913"/>
      <c r="E27" s="913"/>
      <c r="F27" s="927"/>
      <c r="G27" s="932"/>
      <c r="H27" s="931">
        <v>11990738</v>
      </c>
    </row>
    <row r="28" spans="1:9">
      <c r="A28" s="922" t="s">
        <v>1882</v>
      </c>
      <c r="B28" s="926" t="s">
        <v>1883</v>
      </c>
      <c r="C28" s="913"/>
      <c r="D28" s="913"/>
      <c r="E28" s="913"/>
      <c r="F28" s="927" t="s">
        <v>1853</v>
      </c>
      <c r="G28" s="932">
        <v>24405047</v>
      </c>
      <c r="H28" s="931">
        <v>13921930</v>
      </c>
    </row>
    <row r="29" spans="1:9">
      <c r="A29" s="933" t="s">
        <v>1884</v>
      </c>
      <c r="B29" s="934" t="s">
        <v>3874</v>
      </c>
      <c r="C29" s="935"/>
      <c r="D29" s="935"/>
      <c r="E29" s="935"/>
      <c r="F29" s="1526"/>
      <c r="G29" s="964"/>
      <c r="H29" s="965"/>
      <c r="I29" s="850"/>
    </row>
    <row r="30" spans="1:9">
      <c r="A30" s="933" t="s">
        <v>1885</v>
      </c>
      <c r="B30" s="934" t="s">
        <v>3875</v>
      </c>
      <c r="C30" s="935"/>
      <c r="D30" s="935"/>
      <c r="E30" s="935"/>
      <c r="F30" s="1526"/>
      <c r="G30" s="964"/>
      <c r="H30" s="965"/>
      <c r="I30" s="850"/>
    </row>
    <row r="31" spans="1:9">
      <c r="A31" s="933" t="s">
        <v>1887</v>
      </c>
      <c r="B31" s="934" t="s">
        <v>3873</v>
      </c>
      <c r="C31" s="935"/>
      <c r="D31" s="935"/>
      <c r="E31" s="935"/>
      <c r="F31" s="927"/>
      <c r="G31" s="932">
        <f>G21-G22+G23+G24+SUM(G26:G30)</f>
        <v>24504263</v>
      </c>
      <c r="H31" s="931">
        <f>H21-H22+H23+H24+SUM(H26:H30)</f>
        <v>26011883</v>
      </c>
    </row>
    <row r="32" spans="1:9" ht="15.75">
      <c r="A32" s="933" t="s">
        <v>1889</v>
      </c>
      <c r="B32" s="936" t="s">
        <v>1886</v>
      </c>
      <c r="C32" s="935"/>
      <c r="D32" s="935"/>
      <c r="E32" s="935"/>
      <c r="F32" s="927"/>
      <c r="G32" s="924"/>
      <c r="H32" s="925"/>
    </row>
    <row r="33" spans="1:8">
      <c r="A33" s="933" t="s">
        <v>1891</v>
      </c>
      <c r="B33" s="934" t="s">
        <v>1888</v>
      </c>
      <c r="C33" s="935"/>
      <c r="D33" s="935"/>
      <c r="E33" s="935"/>
      <c r="F33" s="927" t="s">
        <v>1853</v>
      </c>
      <c r="G33" s="932">
        <v>3046962</v>
      </c>
      <c r="H33" s="931">
        <v>3258209</v>
      </c>
    </row>
    <row r="34" spans="1:8">
      <c r="A34" s="933" t="s">
        <v>1893</v>
      </c>
      <c r="B34" s="934" t="s">
        <v>1890</v>
      </c>
      <c r="C34" s="935"/>
      <c r="D34" s="935"/>
      <c r="E34" s="935"/>
      <c r="F34" s="927" t="s">
        <v>1853</v>
      </c>
      <c r="G34" s="932"/>
      <c r="H34" s="931"/>
    </row>
    <row r="35" spans="1:8">
      <c r="A35" s="933" t="s">
        <v>1895</v>
      </c>
      <c r="B35" s="934" t="s">
        <v>1892</v>
      </c>
      <c r="C35" s="935"/>
      <c r="D35" s="935"/>
      <c r="E35" s="935"/>
      <c r="F35" s="927" t="s">
        <v>1853</v>
      </c>
      <c r="G35" s="932">
        <v>170500</v>
      </c>
      <c r="H35" s="931">
        <v>170500</v>
      </c>
    </row>
    <row r="36" spans="1:8">
      <c r="A36" s="933" t="s">
        <v>1897</v>
      </c>
      <c r="B36" s="934" t="s">
        <v>1894</v>
      </c>
      <c r="C36" s="935"/>
      <c r="D36" s="935"/>
      <c r="E36" s="935"/>
      <c r="F36" s="927" t="s">
        <v>1853</v>
      </c>
      <c r="G36" s="932">
        <v>16130</v>
      </c>
      <c r="H36" s="931">
        <v>1766674</v>
      </c>
    </row>
    <row r="37" spans="1:8">
      <c r="A37" s="933" t="s">
        <v>1899</v>
      </c>
      <c r="B37" s="934" t="s">
        <v>1896</v>
      </c>
      <c r="C37" s="935"/>
      <c r="D37" s="935"/>
      <c r="E37" s="935"/>
      <c r="F37" s="927"/>
      <c r="G37" s="932">
        <v>142115</v>
      </c>
      <c r="H37" s="931">
        <v>2187109</v>
      </c>
    </row>
    <row r="38" spans="1:8">
      <c r="A38" s="933" t="s">
        <v>198</v>
      </c>
      <c r="B38" s="934" t="s">
        <v>1898</v>
      </c>
      <c r="C38" s="935"/>
      <c r="D38" s="935"/>
      <c r="E38" s="935"/>
      <c r="F38" s="927" t="s">
        <v>1853</v>
      </c>
      <c r="G38" s="932">
        <v>95782039.950000003</v>
      </c>
      <c r="H38" s="965">
        <v>47127702</v>
      </c>
    </row>
    <row r="39" spans="1:8">
      <c r="A39" s="933" t="s">
        <v>200</v>
      </c>
      <c r="B39" s="934" t="s">
        <v>197</v>
      </c>
      <c r="C39" s="935"/>
      <c r="D39" s="935"/>
      <c r="E39" s="935"/>
      <c r="F39" s="927" t="s">
        <v>1853</v>
      </c>
      <c r="G39" s="932">
        <f>4751406-1</f>
        <v>4751405</v>
      </c>
      <c r="H39" s="965">
        <v>5928725</v>
      </c>
    </row>
    <row r="40" spans="1:8">
      <c r="A40" s="933" t="s">
        <v>202</v>
      </c>
      <c r="B40" s="934" t="s">
        <v>199</v>
      </c>
      <c r="C40" s="935"/>
      <c r="D40" s="935"/>
      <c r="E40" s="935"/>
      <c r="F40" s="927" t="s">
        <v>1853</v>
      </c>
      <c r="G40" s="932">
        <v>33966238</v>
      </c>
      <c r="H40" s="931">
        <v>29858334</v>
      </c>
    </row>
    <row r="41" spans="1:8">
      <c r="A41" s="933" t="s">
        <v>204</v>
      </c>
      <c r="B41" s="934" t="s">
        <v>201</v>
      </c>
      <c r="C41" s="935"/>
      <c r="D41" s="935"/>
      <c r="E41" s="935"/>
      <c r="F41" s="927" t="s">
        <v>1853</v>
      </c>
      <c r="G41" s="932"/>
      <c r="H41" s="931"/>
    </row>
    <row r="42" spans="1:8">
      <c r="A42" s="933" t="s">
        <v>206</v>
      </c>
      <c r="B42" s="934" t="s">
        <v>203</v>
      </c>
      <c r="C42" s="935"/>
      <c r="D42" s="935"/>
      <c r="E42" s="935"/>
      <c r="F42" s="927" t="s">
        <v>1853</v>
      </c>
      <c r="G42" s="932">
        <v>10850800.41</v>
      </c>
      <c r="H42" s="931">
        <v>6679897</v>
      </c>
    </row>
    <row r="43" spans="1:8">
      <c r="A43" s="933" t="s">
        <v>208</v>
      </c>
      <c r="B43" s="934" t="s">
        <v>205</v>
      </c>
      <c r="C43" s="935"/>
      <c r="D43" s="935"/>
      <c r="E43" s="935"/>
      <c r="F43" s="927">
        <v>227</v>
      </c>
      <c r="G43" s="932"/>
      <c r="H43" s="931"/>
    </row>
    <row r="44" spans="1:8">
      <c r="A44" s="933" t="s">
        <v>962</v>
      </c>
      <c r="B44" s="934" t="s">
        <v>207</v>
      </c>
      <c r="C44" s="935"/>
      <c r="D44" s="935"/>
      <c r="E44" s="935"/>
      <c r="F44" s="927">
        <v>227</v>
      </c>
      <c r="G44" s="932"/>
      <c r="H44" s="931"/>
    </row>
    <row r="45" spans="1:8">
      <c r="A45" s="933" t="s">
        <v>964</v>
      </c>
      <c r="B45" s="934" t="s">
        <v>209</v>
      </c>
      <c r="C45" s="935"/>
      <c r="D45" s="935"/>
      <c r="E45" s="935"/>
      <c r="F45" s="927">
        <v>227</v>
      </c>
      <c r="G45" s="932"/>
      <c r="H45" s="931"/>
    </row>
    <row r="46" spans="1:8">
      <c r="A46" s="933" t="s">
        <v>966</v>
      </c>
      <c r="B46" s="934" t="s">
        <v>963</v>
      </c>
      <c r="C46" s="935"/>
      <c r="D46" s="935"/>
      <c r="E46" s="935"/>
      <c r="F46" s="927">
        <v>227</v>
      </c>
      <c r="G46" s="932">
        <v>8560019</v>
      </c>
      <c r="H46" s="965">
        <v>9574331</v>
      </c>
    </row>
    <row r="47" spans="1:8">
      <c r="A47" s="933" t="s">
        <v>968</v>
      </c>
      <c r="B47" s="934" t="s">
        <v>965</v>
      </c>
      <c r="C47" s="935"/>
      <c r="D47" s="935"/>
      <c r="E47" s="935"/>
      <c r="F47" s="927">
        <v>227</v>
      </c>
      <c r="G47" s="932"/>
      <c r="H47" s="931"/>
    </row>
    <row r="48" spans="1:8">
      <c r="A48" s="933" t="s">
        <v>971</v>
      </c>
      <c r="B48" s="934" t="s">
        <v>967</v>
      </c>
      <c r="C48" s="935"/>
      <c r="D48" s="935"/>
      <c r="E48" s="935"/>
      <c r="F48" s="927">
        <v>227</v>
      </c>
      <c r="G48" s="932"/>
      <c r="H48" s="931"/>
    </row>
    <row r="49" spans="1:9">
      <c r="A49" s="933" t="s">
        <v>973</v>
      </c>
      <c r="B49" s="934" t="s">
        <v>969</v>
      </c>
      <c r="C49" s="935"/>
      <c r="D49" s="935"/>
      <c r="E49" s="935"/>
      <c r="F49" s="927" t="s">
        <v>970</v>
      </c>
      <c r="G49" s="932"/>
      <c r="H49" s="931"/>
    </row>
    <row r="50" spans="1:9">
      <c r="A50" s="933" t="s">
        <v>975</v>
      </c>
      <c r="B50" s="934" t="s">
        <v>972</v>
      </c>
      <c r="C50" s="935"/>
      <c r="D50" s="935"/>
      <c r="E50" s="935"/>
      <c r="F50" s="927" t="s">
        <v>1305</v>
      </c>
      <c r="G50" s="932"/>
      <c r="H50" s="931"/>
    </row>
    <row r="51" spans="1:9">
      <c r="A51" s="933" t="s">
        <v>977</v>
      </c>
      <c r="B51" s="934" t="s">
        <v>974</v>
      </c>
      <c r="C51" s="935"/>
      <c r="D51" s="935"/>
      <c r="E51" s="935"/>
      <c r="F51" s="927" t="s">
        <v>1305</v>
      </c>
      <c r="G51" s="932"/>
      <c r="H51" s="931"/>
    </row>
    <row r="52" spans="1:9">
      <c r="A52" s="933" t="s">
        <v>979</v>
      </c>
      <c r="B52" s="934" t="s">
        <v>976</v>
      </c>
      <c r="C52" s="935"/>
      <c r="D52" s="935"/>
      <c r="E52" s="935"/>
      <c r="F52" s="927" t="s">
        <v>1853</v>
      </c>
      <c r="G52" s="932">
        <v>609656</v>
      </c>
      <c r="H52" s="931">
        <v>773254</v>
      </c>
    </row>
    <row r="53" spans="1:9">
      <c r="A53" s="933" t="s">
        <v>980</v>
      </c>
      <c r="B53" s="934" t="s">
        <v>978</v>
      </c>
      <c r="C53" s="935"/>
      <c r="D53" s="935"/>
      <c r="E53" s="935"/>
      <c r="F53" s="927" t="s">
        <v>1853</v>
      </c>
      <c r="G53" s="932">
        <v>17946500</v>
      </c>
      <c r="H53" s="931">
        <v>21487694</v>
      </c>
    </row>
    <row r="54" spans="1:9">
      <c r="A54" s="933" t="s">
        <v>982</v>
      </c>
      <c r="B54" s="934" t="s">
        <v>1814</v>
      </c>
      <c r="C54" s="935"/>
      <c r="D54" s="935"/>
      <c r="E54" s="935"/>
      <c r="F54" s="927" t="s">
        <v>1853</v>
      </c>
      <c r="G54" s="932"/>
      <c r="H54" s="931"/>
    </row>
    <row r="55" spans="1:9">
      <c r="A55" s="933" t="s">
        <v>984</v>
      </c>
      <c r="B55" s="934" t="s">
        <v>981</v>
      </c>
      <c r="C55" s="935"/>
      <c r="D55" s="935"/>
      <c r="E55" s="935"/>
      <c r="F55" s="927" t="s">
        <v>1853</v>
      </c>
      <c r="G55" s="932">
        <v>10959940</v>
      </c>
      <c r="H55" s="931">
        <v>12007199</v>
      </c>
    </row>
    <row r="56" spans="1:9">
      <c r="A56" s="933" t="s">
        <v>986</v>
      </c>
      <c r="B56" s="934" t="s">
        <v>983</v>
      </c>
      <c r="C56" s="935"/>
      <c r="D56" s="935"/>
      <c r="E56" s="935"/>
      <c r="F56" s="927" t="s">
        <v>1853</v>
      </c>
      <c r="G56" s="932"/>
      <c r="H56" s="931"/>
    </row>
    <row r="57" spans="1:9">
      <c r="A57" s="933" t="s">
        <v>988</v>
      </c>
      <c r="B57" s="934" t="s">
        <v>985</v>
      </c>
      <c r="C57" s="935"/>
      <c r="D57" s="935"/>
      <c r="E57" s="935"/>
      <c r="F57" s="927" t="s">
        <v>1853</v>
      </c>
      <c r="G57" s="932">
        <v>-1939.9</v>
      </c>
      <c r="H57" s="931">
        <v>-34205</v>
      </c>
    </row>
    <row r="58" spans="1:9">
      <c r="A58" s="933" t="s">
        <v>990</v>
      </c>
      <c r="B58" s="934" t="s">
        <v>987</v>
      </c>
      <c r="C58" s="935"/>
      <c r="D58" s="935"/>
      <c r="E58" s="935"/>
      <c r="F58" s="927" t="s">
        <v>1853</v>
      </c>
      <c r="G58" s="932"/>
      <c r="H58" s="931"/>
    </row>
    <row r="59" spans="1:9">
      <c r="A59" s="933" t="s">
        <v>992</v>
      </c>
      <c r="B59" s="934" t="s">
        <v>989</v>
      </c>
      <c r="C59" s="935"/>
      <c r="D59" s="935"/>
      <c r="E59" s="935"/>
      <c r="F59" s="927" t="s">
        <v>1853</v>
      </c>
      <c r="G59" s="932">
        <v>46592908</v>
      </c>
      <c r="H59" s="931">
        <v>29740715</v>
      </c>
    </row>
    <row r="60" spans="1:9">
      <c r="A60" s="933" t="s">
        <v>995</v>
      </c>
      <c r="B60" s="934" t="s">
        <v>991</v>
      </c>
      <c r="C60" s="935"/>
      <c r="D60" s="935"/>
      <c r="E60" s="935"/>
      <c r="F60" s="927"/>
      <c r="G60" s="932"/>
      <c r="H60" s="931"/>
    </row>
    <row r="61" spans="1:9">
      <c r="A61" s="933" t="s">
        <v>997</v>
      </c>
      <c r="B61" s="934" t="s">
        <v>3876</v>
      </c>
      <c r="C61" s="935"/>
      <c r="D61" s="935"/>
      <c r="E61" s="935"/>
      <c r="F61" s="1526"/>
      <c r="G61" s="964"/>
      <c r="H61" s="965"/>
      <c r="I61" s="850"/>
    </row>
    <row r="62" spans="1:9">
      <c r="A62" s="933" t="s">
        <v>1000</v>
      </c>
      <c r="B62" s="934" t="s">
        <v>3877</v>
      </c>
      <c r="C62" s="935"/>
      <c r="D62" s="935"/>
      <c r="E62" s="935"/>
      <c r="F62" s="1526"/>
      <c r="G62" s="964"/>
      <c r="H62" s="965"/>
      <c r="I62" s="850"/>
    </row>
    <row r="63" spans="1:9">
      <c r="A63" s="933" t="s">
        <v>1002</v>
      </c>
      <c r="B63" s="934" t="s">
        <v>3878</v>
      </c>
      <c r="C63" s="935"/>
      <c r="D63" s="935"/>
      <c r="E63" s="935"/>
      <c r="F63" s="1526"/>
      <c r="G63" s="964"/>
      <c r="H63" s="965"/>
      <c r="I63" s="850"/>
    </row>
    <row r="64" spans="1:9">
      <c r="A64" s="933" t="s">
        <v>1004</v>
      </c>
      <c r="B64" s="934" t="s">
        <v>3879</v>
      </c>
      <c r="C64" s="935"/>
      <c r="D64" s="935"/>
      <c r="E64" s="935"/>
      <c r="F64" s="1526"/>
      <c r="G64" s="964"/>
      <c r="H64" s="965"/>
      <c r="I64" s="850"/>
    </row>
    <row r="65" spans="1:8" ht="15.75" thickBot="1">
      <c r="A65" s="933" t="s">
        <v>1006</v>
      </c>
      <c r="B65" s="937" t="s">
        <v>3890</v>
      </c>
      <c r="C65" s="938"/>
      <c r="D65" s="938"/>
      <c r="E65" s="938"/>
      <c r="F65" s="939"/>
      <c r="G65" s="940">
        <f>SUM(G33:G39)-G40+SUM(G41:G50)-G51+SUM(G52:G61)-G62+G63-G64</f>
        <v>165460797.45999998</v>
      </c>
      <c r="H65" s="940">
        <f>SUM(H33:H39)-H40+SUM(H41:H50)-H51+SUM(H52:H61)-H62+H63-H64</f>
        <v>110809470</v>
      </c>
    </row>
    <row r="66" spans="1:8">
      <c r="A66" s="941"/>
      <c r="B66" s="942"/>
      <c r="C66" s="943"/>
      <c r="D66" s="943"/>
      <c r="E66" s="943"/>
      <c r="F66" s="944"/>
      <c r="G66" s="945"/>
      <c r="H66" s="945"/>
    </row>
    <row r="67" spans="1:8">
      <c r="A67" s="966" t="s">
        <v>4674</v>
      </c>
      <c r="B67" s="982"/>
      <c r="C67" s="916"/>
      <c r="D67" s="916"/>
      <c r="E67" s="916"/>
      <c r="F67" s="916"/>
      <c r="G67" s="947"/>
      <c r="H67" s="947"/>
    </row>
    <row r="68" spans="1:8">
      <c r="A68" s="916" t="s">
        <v>993</v>
      </c>
      <c r="B68" s="916"/>
      <c r="C68" s="916"/>
      <c r="D68" s="948"/>
      <c r="E68" s="916"/>
      <c r="F68" s="916"/>
      <c r="G68" s="947"/>
      <c r="H68" s="947"/>
    </row>
    <row r="69" spans="1:8">
      <c r="A69" s="916"/>
      <c r="B69" s="916"/>
      <c r="C69" s="916"/>
      <c r="D69" s="948"/>
      <c r="E69" s="916"/>
      <c r="F69" s="916"/>
      <c r="G69" s="947"/>
      <c r="H69" s="947"/>
    </row>
    <row r="70" spans="1:8" ht="15.75" thickBot="1">
      <c r="A70" s="903"/>
      <c r="B70" s="903"/>
      <c r="C70" s="903"/>
      <c r="D70" s="903"/>
      <c r="E70" s="903"/>
      <c r="F70" s="903"/>
      <c r="G70" s="949"/>
      <c r="H70" s="949"/>
    </row>
    <row r="71" spans="1:8">
      <c r="A71" s="950"/>
      <c r="B71" s="895" t="s">
        <v>1800</v>
      </c>
      <c r="C71" s="896" t="s">
        <v>1344</v>
      </c>
      <c r="D71" s="897"/>
      <c r="E71" s="897"/>
      <c r="F71" s="895"/>
      <c r="G71" s="895" t="s">
        <v>1722</v>
      </c>
      <c r="H71" s="951" t="s">
        <v>1723</v>
      </c>
    </row>
    <row r="72" spans="1:8">
      <c r="A72" s="900"/>
      <c r="B72" s="901" t="str">
        <f>'Data Sheet'!$C$25</f>
        <v>National Fuel Gas Distribution Corporation</v>
      </c>
      <c r="C72" s="902" t="s">
        <v>1345</v>
      </c>
      <c r="D72" s="903" t="s">
        <v>1346</v>
      </c>
      <c r="E72" s="903"/>
      <c r="F72" s="952" t="s">
        <v>1347</v>
      </c>
      <c r="G72" s="952" t="s">
        <v>1725</v>
      </c>
      <c r="H72" s="905"/>
    </row>
    <row r="73" spans="1:8">
      <c r="A73" s="906"/>
      <c r="B73" s="907"/>
      <c r="C73" s="908" t="s">
        <v>1348</v>
      </c>
      <c r="D73" s="907" t="s">
        <v>1346</v>
      </c>
      <c r="E73" s="907"/>
      <c r="F73" s="953" t="s">
        <v>1349</v>
      </c>
      <c r="G73" s="954" t="str">
        <f>'Data Sheet'!$C$40</f>
        <v>3/31/2016</v>
      </c>
      <c r="H73" s="955" t="str">
        <f>'Data Sheet'!$C$38</f>
        <v>12/31/2015</v>
      </c>
    </row>
    <row r="74" spans="1:8" ht="15.75">
      <c r="A74" s="912" t="s">
        <v>994</v>
      </c>
      <c r="B74" s="956"/>
      <c r="C74" s="913"/>
      <c r="D74" s="913"/>
      <c r="E74" s="913"/>
      <c r="F74" s="913"/>
      <c r="G74" s="913"/>
      <c r="H74" s="914"/>
    </row>
    <row r="75" spans="1:8">
      <c r="A75" s="957"/>
      <c r="B75" s="916"/>
      <c r="C75" s="916"/>
      <c r="D75" s="916"/>
      <c r="E75" s="916"/>
      <c r="F75" s="917" t="s">
        <v>1736</v>
      </c>
      <c r="G75" s="917" t="s">
        <v>1837</v>
      </c>
      <c r="H75" s="918" t="s">
        <v>1837</v>
      </c>
    </row>
    <row r="76" spans="1:8">
      <c r="A76" s="957" t="s">
        <v>1729</v>
      </c>
      <c r="B76" s="916" t="s">
        <v>272</v>
      </c>
      <c r="C76" s="916"/>
      <c r="D76" s="916"/>
      <c r="E76" s="916"/>
      <c r="F76" s="917" t="s">
        <v>3019</v>
      </c>
      <c r="G76" s="917" t="s">
        <v>1838</v>
      </c>
      <c r="H76" s="918" t="s">
        <v>2516</v>
      </c>
    </row>
    <row r="77" spans="1:8">
      <c r="A77" s="922" t="s">
        <v>1732</v>
      </c>
      <c r="B77" s="913" t="s">
        <v>3021</v>
      </c>
      <c r="C77" s="913"/>
      <c r="D77" s="913"/>
      <c r="E77" s="913"/>
      <c r="F77" s="920" t="s">
        <v>3022</v>
      </c>
      <c r="G77" s="920" t="s">
        <v>3023</v>
      </c>
      <c r="H77" s="921" t="s">
        <v>3024</v>
      </c>
    </row>
    <row r="78" spans="1:8" ht="15.75">
      <c r="A78" s="933" t="s">
        <v>1008</v>
      </c>
      <c r="B78" s="936" t="s">
        <v>996</v>
      </c>
      <c r="C78" s="935"/>
      <c r="D78" s="935"/>
      <c r="E78" s="935"/>
      <c r="F78" s="958"/>
      <c r="G78" s="959"/>
      <c r="H78" s="960"/>
    </row>
    <row r="79" spans="1:8">
      <c r="A79" s="933" t="s">
        <v>1010</v>
      </c>
      <c r="B79" s="934" t="s">
        <v>998</v>
      </c>
      <c r="C79" s="935"/>
      <c r="D79" s="935"/>
      <c r="E79" s="935"/>
      <c r="F79" s="961" t="s">
        <v>999</v>
      </c>
      <c r="G79" s="962"/>
      <c r="H79" s="963"/>
    </row>
    <row r="80" spans="1:8">
      <c r="A80" s="933" t="s">
        <v>1012</v>
      </c>
      <c r="B80" s="934" t="s">
        <v>1001</v>
      </c>
      <c r="C80" s="935"/>
      <c r="D80" s="935"/>
      <c r="E80" s="935"/>
      <c r="F80" s="961">
        <v>230</v>
      </c>
      <c r="G80" s="964"/>
      <c r="H80" s="965"/>
    </row>
    <row r="81" spans="1:8">
      <c r="A81" s="933" t="s">
        <v>1014</v>
      </c>
      <c r="B81" s="934" t="s">
        <v>1003</v>
      </c>
      <c r="C81" s="935"/>
      <c r="D81" s="935"/>
      <c r="E81" s="935"/>
      <c r="F81" s="961">
        <v>230</v>
      </c>
      <c r="G81" s="964"/>
      <c r="H81" s="965"/>
    </row>
    <row r="82" spans="1:8">
      <c r="A82" s="933" t="s">
        <v>1016</v>
      </c>
      <c r="B82" s="934" t="s">
        <v>1005</v>
      </c>
      <c r="C82" s="935"/>
      <c r="D82" s="935"/>
      <c r="E82" s="935"/>
      <c r="F82" s="961">
        <v>232</v>
      </c>
      <c r="G82" s="964">
        <v>214138456</v>
      </c>
      <c r="H82" s="965">
        <v>242154875</v>
      </c>
    </row>
    <row r="83" spans="1:8">
      <c r="A83" s="933" t="s">
        <v>1018</v>
      </c>
      <c r="B83" s="934" t="s">
        <v>1007</v>
      </c>
      <c r="C83" s="935"/>
      <c r="D83" s="935"/>
      <c r="E83" s="935"/>
      <c r="F83" s="961" t="s">
        <v>999</v>
      </c>
      <c r="G83" s="964"/>
      <c r="H83" s="965"/>
    </row>
    <row r="84" spans="1:8">
      <c r="A84" s="933" t="s">
        <v>1020</v>
      </c>
      <c r="B84" s="934" t="s">
        <v>1009</v>
      </c>
      <c r="C84" s="935"/>
      <c r="D84" s="935"/>
      <c r="E84" s="935"/>
      <c r="F84" s="961" t="s">
        <v>999</v>
      </c>
      <c r="G84" s="964">
        <v>222683</v>
      </c>
      <c r="H84" s="965">
        <v>1515245</v>
      </c>
    </row>
    <row r="85" spans="1:8">
      <c r="A85" s="933" t="s">
        <v>1022</v>
      </c>
      <c r="B85" s="934" t="s">
        <v>1011</v>
      </c>
      <c r="C85" s="935"/>
      <c r="D85" s="935"/>
      <c r="E85" s="935"/>
      <c r="F85" s="961" t="s">
        <v>999</v>
      </c>
      <c r="G85" s="964">
        <v>-3123432</v>
      </c>
      <c r="H85" s="965">
        <v>-2792952</v>
      </c>
    </row>
    <row r="86" spans="1:8">
      <c r="A86" s="933" t="s">
        <v>1024</v>
      </c>
      <c r="B86" s="934" t="s">
        <v>1013</v>
      </c>
      <c r="C86" s="935"/>
      <c r="D86" s="935"/>
      <c r="E86" s="935"/>
      <c r="F86" s="961" t="s">
        <v>999</v>
      </c>
      <c r="G86" s="964"/>
      <c r="H86" s="965"/>
    </row>
    <row r="87" spans="1:8">
      <c r="A87" s="933" t="s">
        <v>1026</v>
      </c>
      <c r="B87" s="934" t="s">
        <v>1015</v>
      </c>
      <c r="C87" s="935"/>
      <c r="D87" s="935"/>
      <c r="E87" s="935"/>
      <c r="F87" s="961">
        <v>233</v>
      </c>
      <c r="G87" s="964">
        <v>72943311</v>
      </c>
      <c r="H87" s="965">
        <v>70876841</v>
      </c>
    </row>
    <row r="88" spans="1:8">
      <c r="A88" s="933" t="s">
        <v>1027</v>
      </c>
      <c r="B88" s="934" t="s">
        <v>1017</v>
      </c>
      <c r="C88" s="935"/>
      <c r="D88" s="935"/>
      <c r="E88" s="935"/>
      <c r="F88" s="961" t="s">
        <v>999</v>
      </c>
      <c r="G88" s="964"/>
      <c r="H88" s="965"/>
    </row>
    <row r="89" spans="1:8">
      <c r="A89" s="933" t="s">
        <v>2267</v>
      </c>
      <c r="B89" s="934" t="s">
        <v>1019</v>
      </c>
      <c r="C89" s="935"/>
      <c r="D89" s="935"/>
      <c r="E89" s="935"/>
      <c r="F89" s="961" t="s">
        <v>2133</v>
      </c>
      <c r="G89" s="964">
        <v>-2229125</v>
      </c>
      <c r="H89" s="965">
        <v>-1211942</v>
      </c>
    </row>
    <row r="90" spans="1:8">
      <c r="A90" s="933" t="s">
        <v>2269</v>
      </c>
      <c r="B90" s="934" t="s">
        <v>1021</v>
      </c>
      <c r="C90" s="935"/>
      <c r="D90" s="935"/>
      <c r="E90" s="935"/>
      <c r="F90" s="961" t="s">
        <v>999</v>
      </c>
      <c r="G90" s="964">
        <v>1995058</v>
      </c>
      <c r="H90" s="965">
        <v>1642971</v>
      </c>
    </row>
    <row r="91" spans="1:8">
      <c r="A91" s="933" t="s">
        <v>2270</v>
      </c>
      <c r="B91" s="934" t="s">
        <v>1023</v>
      </c>
      <c r="C91" s="935"/>
      <c r="D91" s="935"/>
      <c r="E91" s="935"/>
      <c r="F91" s="961">
        <v>234</v>
      </c>
      <c r="G91" s="964">
        <v>141505</v>
      </c>
      <c r="H91" s="965">
        <v>141505</v>
      </c>
    </row>
    <row r="92" spans="1:8">
      <c r="A92" s="933" t="s">
        <v>3881</v>
      </c>
      <c r="B92" s="934" t="s">
        <v>1025</v>
      </c>
      <c r="C92" s="935"/>
      <c r="D92" s="935"/>
      <c r="E92" s="935"/>
      <c r="F92" s="961" t="s">
        <v>999</v>
      </c>
      <c r="G92" s="964">
        <v>-35937688</v>
      </c>
      <c r="H92" s="965">
        <v>-45314898</v>
      </c>
    </row>
    <row r="93" spans="1:8">
      <c r="A93" s="933" t="s">
        <v>3882</v>
      </c>
      <c r="B93" s="934" t="s">
        <v>4590</v>
      </c>
      <c r="C93" s="935"/>
      <c r="D93" s="935"/>
      <c r="E93" s="935"/>
      <c r="F93" s="958"/>
      <c r="G93" s="964">
        <f>SUM(G79:G92)</f>
        <v>248150768</v>
      </c>
      <c r="H93" s="965">
        <f>SUM(H79:H92)</f>
        <v>267011645</v>
      </c>
    </row>
    <row r="94" spans="1:8">
      <c r="A94" s="933" t="s">
        <v>3883</v>
      </c>
      <c r="B94" s="966" t="s">
        <v>3880</v>
      </c>
      <c r="C94" s="967"/>
      <c r="D94" s="967"/>
      <c r="E94" s="967"/>
      <c r="F94" s="968"/>
      <c r="G94" s="969"/>
      <c r="H94" s="970"/>
    </row>
    <row r="95" spans="1:8">
      <c r="A95" s="933"/>
      <c r="B95" s="934" t="s">
        <v>3884</v>
      </c>
      <c r="C95" s="935"/>
      <c r="D95" s="935"/>
      <c r="E95" s="935"/>
      <c r="F95" s="958"/>
      <c r="G95" s="962">
        <f>G17+G18+G19+G31+G65+G93</f>
        <v>1617201032.46</v>
      </c>
      <c r="H95" s="963">
        <f>H17+H18+H19+H31+H65+H93</f>
        <v>1627695268.3100002</v>
      </c>
    </row>
    <row r="96" spans="1:8">
      <c r="A96" s="900"/>
      <c r="B96" s="916"/>
      <c r="C96" s="916"/>
      <c r="D96" s="916"/>
      <c r="E96" s="916"/>
      <c r="F96" s="903"/>
      <c r="G96" s="949"/>
      <c r="H96" s="971"/>
    </row>
    <row r="97" spans="1:8">
      <c r="A97" s="900"/>
      <c r="B97" s="916"/>
      <c r="C97" s="916"/>
      <c r="D97" s="916"/>
      <c r="E97" s="916"/>
      <c r="F97" s="903"/>
      <c r="G97" s="949"/>
      <c r="H97" s="971"/>
    </row>
    <row r="98" spans="1:8">
      <c r="A98" s="900"/>
      <c r="B98" s="916"/>
      <c r="C98" s="916"/>
      <c r="D98" s="916"/>
      <c r="E98" s="916"/>
      <c r="F98" s="903"/>
      <c r="G98" s="949"/>
      <c r="H98" s="971"/>
    </row>
    <row r="99" spans="1:8">
      <c r="A99" s="900"/>
      <c r="B99" s="916"/>
      <c r="C99" s="916"/>
      <c r="D99" s="916"/>
      <c r="E99" s="916"/>
      <c r="F99" s="903"/>
      <c r="G99" s="949"/>
      <c r="H99" s="971"/>
    </row>
    <row r="100" spans="1:8">
      <c r="A100" s="900"/>
      <c r="B100" s="916"/>
      <c r="C100" s="916"/>
      <c r="D100" s="916"/>
      <c r="E100" s="916"/>
      <c r="F100" s="903"/>
      <c r="G100" s="949"/>
      <c r="H100" s="971"/>
    </row>
    <row r="101" spans="1:8">
      <c r="A101" s="900"/>
      <c r="B101" s="916"/>
      <c r="C101" s="916"/>
      <c r="D101" s="916"/>
      <c r="E101" s="916"/>
      <c r="F101" s="903"/>
      <c r="G101" s="949"/>
      <c r="H101" s="971"/>
    </row>
    <row r="102" spans="1:8">
      <c r="A102" s="900"/>
      <c r="B102" s="916"/>
      <c r="C102" s="916"/>
      <c r="D102" s="916"/>
      <c r="E102" s="916"/>
      <c r="F102" s="903"/>
      <c r="G102" s="949"/>
      <c r="H102" s="971"/>
    </row>
    <row r="103" spans="1:8">
      <c r="A103" s="900"/>
      <c r="B103" s="916"/>
      <c r="C103" s="916"/>
      <c r="D103" s="916"/>
      <c r="E103" s="916"/>
      <c r="F103" s="903"/>
      <c r="G103" s="949"/>
      <c r="H103" s="971"/>
    </row>
    <row r="104" spans="1:8">
      <c r="A104" s="900"/>
      <c r="B104" s="916"/>
      <c r="C104" s="916"/>
      <c r="D104" s="916"/>
      <c r="E104" s="916"/>
      <c r="F104" s="903"/>
      <c r="G104" s="949"/>
      <c r="H104" s="971"/>
    </row>
    <row r="105" spans="1:8">
      <c r="A105" s="900"/>
      <c r="B105" s="916"/>
      <c r="C105" s="916"/>
      <c r="D105" s="916"/>
      <c r="E105" s="916"/>
      <c r="F105" s="903"/>
      <c r="G105" s="949"/>
      <c r="H105" s="971"/>
    </row>
    <row r="106" spans="1:8">
      <c r="A106" s="900"/>
      <c r="B106" s="916"/>
      <c r="C106" s="916"/>
      <c r="D106" s="916"/>
      <c r="E106" s="916"/>
      <c r="F106" s="903"/>
      <c r="G106" s="949"/>
      <c r="H106" s="971"/>
    </row>
    <row r="107" spans="1:8">
      <c r="A107" s="900"/>
      <c r="B107" s="916"/>
      <c r="C107" s="916"/>
      <c r="D107" s="916"/>
      <c r="E107" s="916"/>
      <c r="F107" s="903"/>
      <c r="G107" s="949"/>
      <c r="H107" s="971"/>
    </row>
    <row r="108" spans="1:8">
      <c r="A108" s="900"/>
      <c r="B108" s="916"/>
      <c r="C108" s="916"/>
      <c r="D108" s="916"/>
      <c r="E108" s="916"/>
      <c r="F108" s="903"/>
      <c r="G108" s="949"/>
      <c r="H108" s="971"/>
    </row>
    <row r="109" spans="1:8">
      <c r="A109" s="900"/>
      <c r="B109" s="916"/>
      <c r="C109" s="916"/>
      <c r="D109" s="916"/>
      <c r="E109" s="916"/>
      <c r="F109" s="903"/>
      <c r="G109" s="949"/>
      <c r="H109" s="971"/>
    </row>
    <row r="110" spans="1:8">
      <c r="A110" s="900"/>
      <c r="B110" s="916"/>
      <c r="C110" s="916"/>
      <c r="D110" s="916"/>
      <c r="E110" s="916"/>
      <c r="F110" s="903"/>
      <c r="G110" s="949"/>
      <c r="H110" s="971"/>
    </row>
    <row r="111" spans="1:8">
      <c r="A111" s="900"/>
      <c r="B111" s="916"/>
      <c r="C111" s="916"/>
      <c r="D111" s="916"/>
      <c r="E111" s="916"/>
      <c r="F111" s="903"/>
      <c r="G111" s="949"/>
      <c r="H111" s="971"/>
    </row>
    <row r="112" spans="1:8">
      <c r="A112" s="900"/>
      <c r="B112" s="916"/>
      <c r="C112" s="916"/>
      <c r="D112" s="916"/>
      <c r="E112" s="916"/>
      <c r="F112" s="903"/>
      <c r="G112" s="949"/>
      <c r="H112" s="971"/>
    </row>
    <row r="113" spans="1:8">
      <c r="A113" s="900"/>
      <c r="B113" s="916"/>
      <c r="C113" s="916"/>
      <c r="D113" s="916"/>
      <c r="E113" s="916"/>
      <c r="F113" s="903"/>
      <c r="G113" s="949"/>
      <c r="H113" s="971"/>
    </row>
    <row r="114" spans="1:8">
      <c r="A114" s="900"/>
      <c r="B114" s="916"/>
      <c r="C114" s="916"/>
      <c r="D114" s="916"/>
      <c r="E114" s="916"/>
      <c r="F114" s="903"/>
      <c r="G114" s="949"/>
      <c r="H114" s="971"/>
    </row>
    <row r="115" spans="1:8">
      <c r="A115" s="900"/>
      <c r="B115" s="916"/>
      <c r="C115" s="916"/>
      <c r="D115" s="916"/>
      <c r="E115" s="916"/>
      <c r="F115" s="903"/>
      <c r="G115" s="949"/>
      <c r="H115" s="971"/>
    </row>
    <row r="116" spans="1:8">
      <c r="A116" s="900"/>
      <c r="B116" s="916"/>
      <c r="C116" s="916"/>
      <c r="D116" s="916"/>
      <c r="E116" s="916"/>
      <c r="F116" s="903"/>
      <c r="G116" s="949"/>
      <c r="H116" s="971"/>
    </row>
    <row r="117" spans="1:8">
      <c r="A117" s="900"/>
      <c r="B117" s="916"/>
      <c r="C117" s="916"/>
      <c r="D117" s="916"/>
      <c r="E117" s="916"/>
      <c r="F117" s="903"/>
      <c r="G117" s="949"/>
      <c r="H117" s="971"/>
    </row>
    <row r="118" spans="1:8">
      <c r="A118" s="900"/>
      <c r="B118" s="903"/>
      <c r="C118" s="916"/>
      <c r="D118" s="916"/>
      <c r="E118" s="916"/>
      <c r="F118" s="903"/>
      <c r="G118" s="949"/>
      <c r="H118" s="971"/>
    </row>
    <row r="119" spans="1:8">
      <c r="A119" s="900"/>
      <c r="B119" s="903"/>
      <c r="C119" s="916"/>
      <c r="D119" s="916"/>
      <c r="E119" s="916"/>
      <c r="F119" s="903"/>
      <c r="G119" s="949"/>
      <c r="H119" s="971"/>
    </row>
    <row r="120" spans="1:8">
      <c r="A120" s="900"/>
      <c r="B120" s="903"/>
      <c r="C120" s="916"/>
      <c r="D120" s="916"/>
      <c r="E120" s="916"/>
      <c r="F120" s="903"/>
      <c r="G120" s="949"/>
      <c r="H120" s="971"/>
    </row>
    <row r="121" spans="1:8">
      <c r="A121" s="900"/>
      <c r="B121" s="903"/>
      <c r="C121" s="916"/>
      <c r="D121" s="916"/>
      <c r="E121" s="916"/>
      <c r="F121" s="903"/>
      <c r="G121" s="949"/>
      <c r="H121" s="971"/>
    </row>
    <row r="122" spans="1:8">
      <c r="A122" s="900"/>
      <c r="B122" s="903"/>
      <c r="C122" s="916"/>
      <c r="D122" s="916"/>
      <c r="E122" s="916"/>
      <c r="F122" s="903"/>
      <c r="G122" s="949"/>
      <c r="H122" s="971"/>
    </row>
    <row r="123" spans="1:8">
      <c r="A123" s="900"/>
      <c r="B123" s="903"/>
      <c r="C123" s="916"/>
      <c r="D123" s="916"/>
      <c r="E123" s="916"/>
      <c r="F123" s="903"/>
      <c r="G123" s="949"/>
      <c r="H123" s="971"/>
    </row>
    <row r="124" spans="1:8">
      <c r="A124" s="900"/>
      <c r="B124" s="903"/>
      <c r="C124" s="916"/>
      <c r="D124" s="916"/>
      <c r="E124" s="916"/>
      <c r="F124" s="903"/>
      <c r="G124" s="949"/>
      <c r="H124" s="971"/>
    </row>
    <row r="125" spans="1:8">
      <c r="A125" s="900"/>
      <c r="B125" s="903"/>
      <c r="C125" s="916"/>
      <c r="D125" s="916"/>
      <c r="E125" s="916"/>
      <c r="F125" s="903"/>
      <c r="G125" s="949"/>
      <c r="H125" s="971"/>
    </row>
    <row r="126" spans="1:8" ht="15.75" thickBot="1">
      <c r="A126" s="972"/>
      <c r="B126" s="973"/>
      <c r="C126" s="974"/>
      <c r="D126" s="974"/>
      <c r="E126" s="974"/>
      <c r="F126" s="973"/>
      <c r="G126" s="975"/>
      <c r="H126" s="976"/>
    </row>
    <row r="127" spans="1:8">
      <c r="A127" s="966" t="s">
        <v>4674</v>
      </c>
      <c r="B127" s="982"/>
      <c r="C127" s="916"/>
      <c r="D127" s="916"/>
      <c r="E127" s="916"/>
      <c r="F127" s="903"/>
      <c r="G127" s="949"/>
      <c r="H127" s="949"/>
    </row>
    <row r="128" spans="1:8">
      <c r="A128" s="916" t="s">
        <v>1028</v>
      </c>
      <c r="B128" s="916"/>
      <c r="C128" s="916"/>
      <c r="D128" s="916"/>
      <c r="E128" s="916"/>
      <c r="F128" s="916"/>
      <c r="G128" s="947"/>
      <c r="H128" s="947"/>
    </row>
    <row r="129" spans="1:8">
      <c r="A129" s="916"/>
      <c r="B129" s="916"/>
      <c r="C129" s="916"/>
      <c r="D129" s="916"/>
      <c r="E129" s="916"/>
      <c r="F129" s="916"/>
      <c r="G129" s="947"/>
      <c r="H129" s="947"/>
    </row>
    <row r="130" spans="1:8" ht="15.75" thickBot="1">
      <c r="A130" s="903"/>
      <c r="B130" s="903"/>
      <c r="C130" s="903"/>
      <c r="D130" s="903"/>
      <c r="E130" s="903"/>
      <c r="F130" s="903"/>
      <c r="G130" s="949"/>
      <c r="H130" s="949"/>
    </row>
    <row r="131" spans="1:8">
      <c r="A131" s="950"/>
      <c r="B131" s="895" t="s">
        <v>1800</v>
      </c>
      <c r="C131" s="896" t="s">
        <v>1344</v>
      </c>
      <c r="D131" s="897"/>
      <c r="E131" s="897"/>
      <c r="F131" s="895"/>
      <c r="G131" s="895" t="s">
        <v>1722</v>
      </c>
      <c r="H131" s="951" t="s">
        <v>1723</v>
      </c>
    </row>
    <row r="132" spans="1:8">
      <c r="A132" s="900"/>
      <c r="B132" s="901" t="str">
        <f>'Data Sheet'!$C$25</f>
        <v>National Fuel Gas Distribution Corporation</v>
      </c>
      <c r="C132" s="902" t="s">
        <v>1345</v>
      </c>
      <c r="D132" s="903" t="s">
        <v>1346</v>
      </c>
      <c r="E132" s="903"/>
      <c r="F132" s="952" t="s">
        <v>1347</v>
      </c>
      <c r="G132" s="952" t="s">
        <v>1725</v>
      </c>
      <c r="H132" s="905"/>
    </row>
    <row r="133" spans="1:8">
      <c r="A133" s="906"/>
      <c r="B133" s="907"/>
      <c r="C133" s="908" t="s">
        <v>1348</v>
      </c>
      <c r="D133" s="907" t="s">
        <v>1346</v>
      </c>
      <c r="E133" s="907"/>
      <c r="F133" s="953" t="s">
        <v>1349</v>
      </c>
      <c r="G133" s="954" t="str">
        <f>'Data Sheet'!$C$40</f>
        <v>3/31/2016</v>
      </c>
      <c r="H133" s="955" t="str">
        <f>'Data Sheet'!$C$38</f>
        <v>12/31/2015</v>
      </c>
    </row>
    <row r="134" spans="1:8" ht="15.75">
      <c r="A134" s="912" t="s">
        <v>1029</v>
      </c>
      <c r="B134" s="913"/>
      <c r="C134" s="913"/>
      <c r="D134" s="913"/>
      <c r="E134" s="913"/>
      <c r="F134" s="913"/>
      <c r="G134" s="913"/>
      <c r="H134" s="914"/>
    </row>
    <row r="135" spans="1:8">
      <c r="A135" s="957"/>
      <c r="B135" s="916"/>
      <c r="C135" s="916"/>
      <c r="D135" s="916"/>
      <c r="E135" s="916"/>
      <c r="F135" s="917" t="s">
        <v>1736</v>
      </c>
      <c r="G135" s="917" t="s">
        <v>1837</v>
      </c>
      <c r="H135" s="918" t="s">
        <v>1837</v>
      </c>
    </row>
    <row r="136" spans="1:8">
      <c r="A136" s="957" t="s">
        <v>1729</v>
      </c>
      <c r="B136" s="916" t="s">
        <v>272</v>
      </c>
      <c r="C136" s="916"/>
      <c r="D136" s="916"/>
      <c r="E136" s="916"/>
      <c r="F136" s="917" t="s">
        <v>3019</v>
      </c>
      <c r="G136" s="917" t="s">
        <v>1838</v>
      </c>
      <c r="H136" s="918" t="s">
        <v>2516</v>
      </c>
    </row>
    <row r="137" spans="1:8">
      <c r="A137" s="922" t="s">
        <v>1732</v>
      </c>
      <c r="B137" s="913" t="s">
        <v>3021</v>
      </c>
      <c r="C137" s="913"/>
      <c r="D137" s="913"/>
      <c r="E137" s="913"/>
      <c r="F137" s="920" t="s">
        <v>3022</v>
      </c>
      <c r="G137" s="920" t="s">
        <v>3023</v>
      </c>
      <c r="H137" s="921" t="s">
        <v>3024</v>
      </c>
    </row>
    <row r="138" spans="1:8" ht="15.75">
      <c r="A138" s="922" t="s">
        <v>2517</v>
      </c>
      <c r="B138" s="923" t="s">
        <v>1030</v>
      </c>
      <c r="C138" s="913"/>
      <c r="D138" s="913"/>
      <c r="E138" s="913"/>
      <c r="F138" s="977"/>
      <c r="G138" s="924"/>
      <c r="H138" s="925"/>
    </row>
    <row r="139" spans="1:8">
      <c r="A139" s="922" t="s">
        <v>2519</v>
      </c>
      <c r="B139" s="926" t="s">
        <v>1031</v>
      </c>
      <c r="C139" s="913"/>
      <c r="D139" s="913"/>
      <c r="E139" s="913"/>
      <c r="F139" s="908" t="s">
        <v>1660</v>
      </c>
      <c r="G139" s="978">
        <v>59170600</v>
      </c>
      <c r="H139" s="929">
        <v>59170600</v>
      </c>
    </row>
    <row r="140" spans="1:8">
      <c r="A140" s="922" t="s">
        <v>2521</v>
      </c>
      <c r="B140" s="926" t="s">
        <v>1032</v>
      </c>
      <c r="C140" s="913"/>
      <c r="D140" s="913"/>
      <c r="E140" s="913"/>
      <c r="F140" s="908" t="s">
        <v>1660</v>
      </c>
      <c r="G140" s="932"/>
      <c r="H140" s="931"/>
    </row>
    <row r="141" spans="1:8">
      <c r="A141" s="922" t="s">
        <v>2523</v>
      </c>
      <c r="B141" s="926" t="s">
        <v>1033</v>
      </c>
      <c r="C141" s="913"/>
      <c r="D141" s="913"/>
      <c r="E141" s="913"/>
      <c r="F141" s="979">
        <v>252</v>
      </c>
      <c r="G141" s="932"/>
      <c r="H141" s="931"/>
    </row>
    <row r="142" spans="1:8">
      <c r="A142" s="922" t="s">
        <v>1849</v>
      </c>
      <c r="B142" s="926" t="s">
        <v>1034</v>
      </c>
      <c r="C142" s="913"/>
      <c r="D142" s="913"/>
      <c r="E142" s="913"/>
      <c r="F142" s="979">
        <v>252</v>
      </c>
      <c r="G142" s="932"/>
      <c r="H142" s="931"/>
    </row>
    <row r="143" spans="1:8">
      <c r="A143" s="922" t="s">
        <v>1851</v>
      </c>
      <c r="B143" s="926" t="s">
        <v>1035</v>
      </c>
      <c r="C143" s="913"/>
      <c r="D143" s="913"/>
      <c r="E143" s="913"/>
      <c r="F143" s="979">
        <v>252</v>
      </c>
      <c r="G143" s="932">
        <v>68500</v>
      </c>
      <c r="H143" s="931">
        <v>68500</v>
      </c>
    </row>
    <row r="144" spans="1:8">
      <c r="A144" s="922" t="s">
        <v>1854</v>
      </c>
      <c r="B144" s="926" t="s">
        <v>1757</v>
      </c>
      <c r="C144" s="913"/>
      <c r="D144" s="913"/>
      <c r="E144" s="913"/>
      <c r="F144" s="908">
        <v>253</v>
      </c>
      <c r="G144" s="932">
        <v>133011306</v>
      </c>
      <c r="H144" s="931">
        <v>133092784</v>
      </c>
    </row>
    <row r="145" spans="1:8">
      <c r="A145" s="922" t="s">
        <v>1856</v>
      </c>
      <c r="B145" s="926" t="s">
        <v>2398</v>
      </c>
      <c r="C145" s="913"/>
      <c r="D145" s="913"/>
      <c r="E145" s="913"/>
      <c r="F145" s="979">
        <v>252</v>
      </c>
      <c r="G145" s="932"/>
      <c r="H145" s="931"/>
    </row>
    <row r="146" spans="1:8">
      <c r="A146" s="922" t="s">
        <v>1858</v>
      </c>
      <c r="B146" s="926" t="s">
        <v>2399</v>
      </c>
      <c r="C146" s="913"/>
      <c r="D146" s="913"/>
      <c r="E146" s="913"/>
      <c r="F146" s="979">
        <v>254</v>
      </c>
      <c r="G146" s="932"/>
      <c r="H146" s="931"/>
    </row>
    <row r="147" spans="1:8">
      <c r="A147" s="922" t="s">
        <v>1860</v>
      </c>
      <c r="B147" s="926" t="s">
        <v>2400</v>
      </c>
      <c r="C147" s="913"/>
      <c r="D147" s="913"/>
      <c r="E147" s="913"/>
      <c r="F147" s="908">
        <v>254</v>
      </c>
      <c r="G147" s="932"/>
      <c r="H147" s="931"/>
    </row>
    <row r="148" spans="1:8">
      <c r="A148" s="922" t="s">
        <v>1862</v>
      </c>
      <c r="B148" s="926" t="s">
        <v>2401</v>
      </c>
      <c r="C148" s="913"/>
      <c r="D148" s="913"/>
      <c r="E148" s="913"/>
      <c r="F148" s="908" t="s">
        <v>496</v>
      </c>
      <c r="G148" s="932">
        <v>334470522</v>
      </c>
      <c r="H148" s="931">
        <v>351156205</v>
      </c>
    </row>
    <row r="149" spans="1:8">
      <c r="A149" s="922" t="s">
        <v>1864</v>
      </c>
      <c r="B149" s="926" t="s">
        <v>2402</v>
      </c>
      <c r="C149" s="913"/>
      <c r="D149" s="913"/>
      <c r="E149" s="913"/>
      <c r="F149" s="908" t="s">
        <v>496</v>
      </c>
      <c r="G149" s="932"/>
      <c r="H149" s="931"/>
    </row>
    <row r="150" spans="1:8">
      <c r="A150" s="922" t="s">
        <v>1866</v>
      </c>
      <c r="B150" s="926" t="s">
        <v>2403</v>
      </c>
      <c r="C150" s="913"/>
      <c r="D150" s="913"/>
      <c r="E150" s="913"/>
      <c r="F150" s="908" t="s">
        <v>1660</v>
      </c>
      <c r="G150" s="932"/>
      <c r="H150" s="931"/>
    </row>
    <row r="151" spans="1:8">
      <c r="A151" s="933" t="s">
        <v>1868</v>
      </c>
      <c r="B151" s="934" t="s">
        <v>3885</v>
      </c>
      <c r="C151" s="935"/>
      <c r="D151" s="935"/>
      <c r="E151" s="935"/>
      <c r="F151" s="961" t="s">
        <v>3886</v>
      </c>
      <c r="G151" s="964"/>
      <c r="H151" s="965">
        <v>-37740</v>
      </c>
    </row>
    <row r="152" spans="1:8">
      <c r="A152" s="933" t="s">
        <v>1870</v>
      </c>
      <c r="B152" s="934" t="s">
        <v>4589</v>
      </c>
      <c r="C152" s="935"/>
      <c r="D152" s="935"/>
      <c r="E152" s="935"/>
      <c r="F152" s="961" t="s">
        <v>999</v>
      </c>
      <c r="G152" s="964">
        <f>SUM(G139:G145)-G146-G147+SUM(G148:G149)-G150+G151</f>
        <v>526720928</v>
      </c>
      <c r="H152" s="1531">
        <f>SUM(H139:H145)-H146-H147+SUM(H148:H149)-H150+H151</f>
        <v>543450349</v>
      </c>
    </row>
    <row r="153" spans="1:8" ht="15.75">
      <c r="A153" s="933" t="s">
        <v>1872</v>
      </c>
      <c r="B153" s="923" t="s">
        <v>2404</v>
      </c>
      <c r="C153" s="913"/>
      <c r="D153" s="913"/>
      <c r="E153" s="913"/>
      <c r="F153" s="977"/>
      <c r="G153" s="924"/>
      <c r="H153" s="925"/>
    </row>
    <row r="154" spans="1:8">
      <c r="A154" s="933" t="s">
        <v>1874</v>
      </c>
      <c r="B154" s="926" t="s">
        <v>2405</v>
      </c>
      <c r="C154" s="913"/>
      <c r="D154" s="913"/>
      <c r="E154" s="913"/>
      <c r="F154" s="908" t="s">
        <v>1665</v>
      </c>
      <c r="G154" s="932"/>
      <c r="H154" s="931"/>
    </row>
    <row r="155" spans="1:8">
      <c r="A155" s="933" t="s">
        <v>1876</v>
      </c>
      <c r="B155" s="926" t="s">
        <v>2406</v>
      </c>
      <c r="C155" s="913"/>
      <c r="D155" s="913"/>
      <c r="E155" s="913"/>
      <c r="F155" s="908" t="s">
        <v>1665</v>
      </c>
      <c r="G155" s="932"/>
      <c r="H155" s="931"/>
    </row>
    <row r="156" spans="1:8">
      <c r="A156" s="933" t="s">
        <v>1878</v>
      </c>
      <c r="B156" s="926" t="s">
        <v>2407</v>
      </c>
      <c r="C156" s="913"/>
      <c r="D156" s="913"/>
      <c r="E156" s="913"/>
      <c r="F156" s="908" t="s">
        <v>1665</v>
      </c>
      <c r="G156" s="932">
        <v>324000000</v>
      </c>
      <c r="H156" s="931">
        <v>324000000</v>
      </c>
    </row>
    <row r="157" spans="1:8">
      <c r="A157" s="933" t="s">
        <v>1880</v>
      </c>
      <c r="B157" s="926" t="s">
        <v>2408</v>
      </c>
      <c r="C157" s="913"/>
      <c r="D157" s="913"/>
      <c r="E157" s="913"/>
      <c r="F157" s="908" t="s">
        <v>1665</v>
      </c>
      <c r="G157" s="932"/>
      <c r="H157" s="931"/>
    </row>
    <row r="158" spans="1:8">
      <c r="A158" s="933" t="s">
        <v>1882</v>
      </c>
      <c r="B158" s="926" t="s">
        <v>2409</v>
      </c>
      <c r="C158" s="913"/>
      <c r="D158" s="913"/>
      <c r="E158" s="913"/>
      <c r="F158" s="908" t="s">
        <v>999</v>
      </c>
      <c r="G158" s="932"/>
      <c r="H158" s="931"/>
    </row>
    <row r="159" spans="1:8">
      <c r="A159" s="933" t="s">
        <v>1884</v>
      </c>
      <c r="B159" s="926" t="s">
        <v>2410</v>
      </c>
      <c r="C159" s="913"/>
      <c r="D159" s="913"/>
      <c r="E159" s="913"/>
      <c r="F159" s="908" t="s">
        <v>999</v>
      </c>
      <c r="G159" s="932"/>
      <c r="H159" s="931"/>
    </row>
    <row r="160" spans="1:8">
      <c r="A160" s="933" t="s">
        <v>1885</v>
      </c>
      <c r="B160" s="934" t="s">
        <v>4588</v>
      </c>
      <c r="C160" s="935"/>
      <c r="D160" s="935"/>
      <c r="E160" s="935"/>
      <c r="F160" s="908" t="s">
        <v>999</v>
      </c>
      <c r="G160" s="932">
        <f>G154-G155+SUM(G156:G158)-G159</f>
        <v>324000000</v>
      </c>
      <c r="H160" s="931">
        <f>H154-H155+SUM(H156:H158)-H159</f>
        <v>324000000</v>
      </c>
    </row>
    <row r="161" spans="1:10" ht="15.75">
      <c r="A161" s="933" t="s">
        <v>1887</v>
      </c>
      <c r="B161" s="923" t="s">
        <v>2411</v>
      </c>
      <c r="C161" s="913"/>
      <c r="D161" s="913"/>
      <c r="E161" s="913"/>
      <c r="F161" s="977"/>
      <c r="G161" s="924"/>
      <c r="H161" s="925"/>
    </row>
    <row r="162" spans="1:10">
      <c r="A162" s="933" t="s">
        <v>1889</v>
      </c>
      <c r="B162" s="926" t="s">
        <v>2412</v>
      </c>
      <c r="C162" s="913"/>
      <c r="D162" s="913"/>
      <c r="E162" s="913"/>
      <c r="F162" s="908" t="s">
        <v>999</v>
      </c>
      <c r="G162" s="932"/>
      <c r="H162" s="931"/>
    </row>
    <row r="163" spans="1:10">
      <c r="A163" s="933" t="s">
        <v>1891</v>
      </c>
      <c r="B163" s="926" t="s">
        <v>2413</v>
      </c>
      <c r="C163" s="913"/>
      <c r="D163" s="913"/>
      <c r="E163" s="913"/>
      <c r="F163" s="908" t="s">
        <v>999</v>
      </c>
      <c r="G163" s="932"/>
      <c r="H163" s="931"/>
    </row>
    <row r="164" spans="1:10">
      <c r="A164" s="933" t="s">
        <v>1893</v>
      </c>
      <c r="B164" s="926" t="s">
        <v>2414</v>
      </c>
      <c r="C164" s="913"/>
      <c r="D164" s="913"/>
      <c r="E164" s="913"/>
      <c r="F164" s="908" t="s">
        <v>999</v>
      </c>
      <c r="G164" s="932">
        <v>4013065</v>
      </c>
      <c r="H164" s="931">
        <v>3663594</v>
      </c>
    </row>
    <row r="165" spans="1:10">
      <c r="A165" s="933" t="s">
        <v>1895</v>
      </c>
      <c r="B165" s="926" t="s">
        <v>2415</v>
      </c>
      <c r="C165" s="913"/>
      <c r="D165" s="913"/>
      <c r="E165" s="913"/>
      <c r="F165" s="908" t="s">
        <v>999</v>
      </c>
      <c r="G165" s="932">
        <v>103685553</v>
      </c>
      <c r="H165" s="931">
        <v>157099694</v>
      </c>
      <c r="J165" s="1212"/>
    </row>
    <row r="166" spans="1:10">
      <c r="A166" s="933" t="s">
        <v>1897</v>
      </c>
      <c r="B166" s="926" t="s">
        <v>2416</v>
      </c>
      <c r="C166" s="913"/>
      <c r="D166" s="913"/>
      <c r="E166" s="913"/>
      <c r="F166" s="908" t="s">
        <v>999</v>
      </c>
      <c r="G166" s="932"/>
      <c r="H166" s="931"/>
      <c r="J166" s="1212"/>
    </row>
    <row r="167" spans="1:10">
      <c r="A167" s="933" t="s">
        <v>1899</v>
      </c>
      <c r="B167" s="926" t="s">
        <v>2417</v>
      </c>
      <c r="C167" s="913"/>
      <c r="D167" s="913"/>
      <c r="E167" s="913"/>
      <c r="F167" s="908" t="s">
        <v>999</v>
      </c>
      <c r="G167" s="932">
        <v>2304509</v>
      </c>
      <c r="H167" s="931">
        <v>273509</v>
      </c>
      <c r="J167" s="1212"/>
    </row>
    <row r="168" spans="1:10">
      <c r="A168" s="933" t="s">
        <v>198</v>
      </c>
      <c r="B168" s="934" t="s">
        <v>3887</v>
      </c>
      <c r="C168" s="935"/>
      <c r="D168" s="935"/>
      <c r="E168" s="935"/>
      <c r="F168" s="961"/>
      <c r="G168" s="964"/>
      <c r="H168" s="965"/>
      <c r="J168" s="2244"/>
    </row>
    <row r="169" spans="1:10">
      <c r="A169" s="933" t="s">
        <v>200</v>
      </c>
      <c r="B169" s="934" t="s">
        <v>3888</v>
      </c>
      <c r="C169" s="935"/>
      <c r="D169" s="935"/>
      <c r="E169" s="935"/>
      <c r="F169" s="961"/>
      <c r="G169" s="964"/>
      <c r="H169" s="965"/>
      <c r="J169" s="2245"/>
    </row>
    <row r="170" spans="1:10">
      <c r="A170" s="933" t="s">
        <v>202</v>
      </c>
      <c r="B170" s="934" t="s">
        <v>3889</v>
      </c>
      <c r="C170" s="935"/>
      <c r="D170" s="935"/>
      <c r="E170" s="935"/>
      <c r="F170" s="961"/>
      <c r="G170" s="964">
        <v>11850088</v>
      </c>
      <c r="H170" s="965">
        <v>11774778</v>
      </c>
    </row>
    <row r="171" spans="1:10">
      <c r="A171" s="933" t="s">
        <v>204</v>
      </c>
      <c r="B171" s="934" t="s">
        <v>4587</v>
      </c>
      <c r="C171" s="935"/>
      <c r="D171" s="935"/>
      <c r="E171" s="935"/>
      <c r="F171" s="958"/>
      <c r="G171" s="964">
        <f>SUM(G162:G170)</f>
        <v>121853215</v>
      </c>
      <c r="H171" s="1531">
        <f>SUM(H162:H170)</f>
        <v>172811575</v>
      </c>
    </row>
    <row r="172" spans="1:10" ht="15.75">
      <c r="A172" s="933" t="s">
        <v>206</v>
      </c>
      <c r="B172" s="923" t="s">
        <v>2418</v>
      </c>
      <c r="C172" s="913"/>
      <c r="D172" s="913"/>
      <c r="E172" s="913"/>
      <c r="F172" s="977"/>
      <c r="G172" s="924"/>
      <c r="H172" s="980"/>
    </row>
    <row r="173" spans="1:10">
      <c r="A173" s="933" t="s">
        <v>208</v>
      </c>
      <c r="B173" s="926" t="s">
        <v>2419</v>
      </c>
      <c r="C173" s="913"/>
      <c r="D173" s="913"/>
      <c r="E173" s="913"/>
      <c r="F173" s="908" t="s">
        <v>999</v>
      </c>
      <c r="G173" s="932"/>
      <c r="H173" s="931"/>
    </row>
    <row r="174" spans="1:10">
      <c r="A174" s="933" t="s">
        <v>962</v>
      </c>
      <c r="B174" s="926" t="s">
        <v>2420</v>
      </c>
      <c r="C174" s="913"/>
      <c r="D174" s="913"/>
      <c r="E174" s="913"/>
      <c r="F174" s="908" t="s">
        <v>999</v>
      </c>
      <c r="G174" s="932">
        <v>39440294</v>
      </c>
      <c r="H174" s="931">
        <v>19946143</v>
      </c>
    </row>
    <row r="175" spans="1:10">
      <c r="A175" s="933" t="s">
        <v>964</v>
      </c>
      <c r="B175" s="926" t="s">
        <v>2421</v>
      </c>
      <c r="C175" s="913"/>
      <c r="D175" s="913"/>
      <c r="E175" s="913"/>
      <c r="F175" s="908" t="s">
        <v>999</v>
      </c>
      <c r="G175" s="932">
        <v>40400000</v>
      </c>
      <c r="H175" s="931">
        <v>22400000</v>
      </c>
    </row>
    <row r="176" spans="1:10">
      <c r="A176" s="933" t="s">
        <v>966</v>
      </c>
      <c r="B176" s="926" t="s">
        <v>2422</v>
      </c>
      <c r="C176" s="913"/>
      <c r="D176" s="913"/>
      <c r="E176" s="913"/>
      <c r="F176" s="908" t="s">
        <v>999</v>
      </c>
      <c r="G176" s="932">
        <v>33224054</v>
      </c>
      <c r="H176" s="931">
        <v>28265705</v>
      </c>
    </row>
    <row r="177" spans="1:8">
      <c r="A177" s="933" t="s">
        <v>968</v>
      </c>
      <c r="B177" s="926" t="s">
        <v>2423</v>
      </c>
      <c r="C177" s="913"/>
      <c r="D177" s="913"/>
      <c r="E177" s="913"/>
      <c r="F177" s="908" t="s">
        <v>999</v>
      </c>
      <c r="G177" s="932">
        <v>10014342</v>
      </c>
      <c r="H177" s="931">
        <v>9588850</v>
      </c>
    </row>
    <row r="178" spans="1:8">
      <c r="A178" s="933" t="s">
        <v>971</v>
      </c>
      <c r="B178" s="926" t="s">
        <v>2424</v>
      </c>
      <c r="C178" s="913"/>
      <c r="D178" s="913"/>
      <c r="E178" s="913"/>
      <c r="F178" s="908" t="s">
        <v>1672</v>
      </c>
      <c r="G178" s="932">
        <v>30499752</v>
      </c>
      <c r="H178" s="931">
        <v>20886658</v>
      </c>
    </row>
    <row r="179" spans="1:8">
      <c r="A179" s="933" t="s">
        <v>973</v>
      </c>
      <c r="B179" s="926" t="s">
        <v>2425</v>
      </c>
      <c r="C179" s="913"/>
      <c r="D179" s="913"/>
      <c r="E179" s="913"/>
      <c r="F179" s="908" t="s">
        <v>999</v>
      </c>
      <c r="G179" s="932">
        <v>65720</v>
      </c>
      <c r="H179" s="931">
        <v>61604</v>
      </c>
    </row>
    <row r="180" spans="1:8">
      <c r="A180" s="933" t="s">
        <v>975</v>
      </c>
      <c r="B180" s="926" t="s">
        <v>2426</v>
      </c>
      <c r="C180" s="913"/>
      <c r="D180" s="913"/>
      <c r="E180" s="913"/>
      <c r="F180" s="908" t="s">
        <v>999</v>
      </c>
      <c r="G180" s="932">
        <v>9600000</v>
      </c>
      <c r="H180" s="931">
        <v>11000000</v>
      </c>
    </row>
    <row r="181" spans="1:8">
      <c r="A181" s="933" t="s">
        <v>977</v>
      </c>
      <c r="B181" s="926" t="s">
        <v>2427</v>
      </c>
      <c r="C181" s="913"/>
      <c r="D181" s="913"/>
      <c r="E181" s="913"/>
      <c r="F181" s="908" t="s">
        <v>999</v>
      </c>
      <c r="G181" s="932"/>
      <c r="H181" s="931"/>
    </row>
    <row r="182" spans="1:8">
      <c r="A182" s="933" t="s">
        <v>979</v>
      </c>
      <c r="B182" s="926" t="s">
        <v>2428</v>
      </c>
      <c r="C182" s="913"/>
      <c r="D182" s="913"/>
      <c r="E182" s="913"/>
      <c r="F182" s="908" t="s">
        <v>999</v>
      </c>
      <c r="G182" s="932"/>
      <c r="H182" s="931"/>
    </row>
    <row r="183" spans="1:8">
      <c r="A183" s="933" t="s">
        <v>980</v>
      </c>
      <c r="B183" s="926" t="s">
        <v>2429</v>
      </c>
      <c r="C183" s="913"/>
      <c r="D183" s="913"/>
      <c r="E183" s="913"/>
      <c r="F183" s="908" t="s">
        <v>999</v>
      </c>
      <c r="G183" s="932">
        <v>-254550</v>
      </c>
      <c r="H183" s="931">
        <v>-150493</v>
      </c>
    </row>
    <row r="184" spans="1:8">
      <c r="A184" s="933" t="s">
        <v>982</v>
      </c>
      <c r="B184" s="926" t="s">
        <v>2430</v>
      </c>
      <c r="C184" s="913"/>
      <c r="D184" s="913"/>
      <c r="E184" s="913"/>
      <c r="F184" s="908" t="s">
        <v>999</v>
      </c>
      <c r="G184" s="932">
        <v>11206402</v>
      </c>
      <c r="H184" s="931">
        <v>17800006</v>
      </c>
    </row>
    <row r="185" spans="1:8">
      <c r="A185" s="933" t="s">
        <v>984</v>
      </c>
      <c r="B185" s="926" t="s">
        <v>2431</v>
      </c>
      <c r="C185" s="913"/>
      <c r="D185" s="913"/>
      <c r="E185" s="913"/>
      <c r="F185" s="908" t="s">
        <v>999</v>
      </c>
      <c r="G185" s="932"/>
      <c r="H185" s="931"/>
    </row>
    <row r="186" spans="1:8">
      <c r="A186" s="933" t="s">
        <v>986</v>
      </c>
      <c r="B186" s="934" t="s">
        <v>3891</v>
      </c>
      <c r="C186" s="935"/>
      <c r="D186" s="935"/>
      <c r="E186" s="935"/>
      <c r="F186" s="961"/>
      <c r="G186" s="964"/>
      <c r="H186" s="965"/>
    </row>
    <row r="187" spans="1:8">
      <c r="A187" s="933" t="s">
        <v>988</v>
      </c>
      <c r="B187" s="934" t="s">
        <v>3892</v>
      </c>
      <c r="C187" s="935"/>
      <c r="D187" s="935"/>
      <c r="E187" s="935"/>
      <c r="F187" s="961"/>
      <c r="G187" s="964"/>
      <c r="H187" s="965"/>
    </row>
    <row r="188" spans="1:8">
      <c r="A188" s="933" t="s">
        <v>990</v>
      </c>
      <c r="B188" s="934" t="s">
        <v>3893</v>
      </c>
      <c r="C188" s="935"/>
      <c r="D188" s="935"/>
      <c r="E188" s="935"/>
      <c r="F188" s="961"/>
      <c r="G188" s="964"/>
      <c r="H188" s="965"/>
    </row>
    <row r="189" spans="1:8">
      <c r="A189" s="933" t="s">
        <v>992</v>
      </c>
      <c r="B189" s="934" t="s">
        <v>3894</v>
      </c>
      <c r="C189" s="935"/>
      <c r="D189" s="935"/>
      <c r="E189" s="935"/>
      <c r="F189" s="961"/>
      <c r="G189" s="964"/>
      <c r="H189" s="965"/>
    </row>
    <row r="190" spans="1:8" ht="15.75" thickBot="1">
      <c r="A190" s="1530" t="s">
        <v>995</v>
      </c>
      <c r="B190" s="937" t="s">
        <v>4586</v>
      </c>
      <c r="C190" s="938"/>
      <c r="D190" s="938"/>
      <c r="E190" s="938"/>
      <c r="F190" s="1527"/>
      <c r="G190" s="1528">
        <f>SUM(G173:G189)</f>
        <v>174196014</v>
      </c>
      <c r="H190" s="1529">
        <f>SUM(H173:H189)</f>
        <v>129798473</v>
      </c>
    </row>
    <row r="191" spans="1:8">
      <c r="A191" s="966" t="s">
        <v>4674</v>
      </c>
      <c r="B191" s="982"/>
      <c r="C191" s="916"/>
      <c r="D191" s="916"/>
      <c r="E191" s="916"/>
      <c r="F191" s="903"/>
      <c r="G191" s="949"/>
      <c r="H191" s="949"/>
    </row>
    <row r="192" spans="1:8">
      <c r="A192" s="967" t="s">
        <v>2433</v>
      </c>
      <c r="B192" s="916"/>
      <c r="C192" s="916"/>
      <c r="D192" s="948"/>
      <c r="E192" s="916"/>
      <c r="F192" s="916"/>
      <c r="G192" s="947"/>
      <c r="H192" s="947"/>
    </row>
    <row r="193" spans="1:8" ht="15.75" thickBot="1">
      <c r="A193" s="982"/>
      <c r="B193" s="903"/>
      <c r="C193" s="903"/>
      <c r="D193" s="903"/>
      <c r="E193" s="903"/>
      <c r="F193" s="903"/>
      <c r="G193" s="949"/>
      <c r="H193" s="949"/>
    </row>
    <row r="194" spans="1:8">
      <c r="A194" s="983"/>
      <c r="B194" s="895" t="s">
        <v>1800</v>
      </c>
      <c r="C194" s="896" t="s">
        <v>1344</v>
      </c>
      <c r="D194" s="897"/>
      <c r="E194" s="897"/>
      <c r="F194" s="895"/>
      <c r="G194" s="895" t="s">
        <v>1722</v>
      </c>
      <c r="H194" s="951" t="s">
        <v>1723</v>
      </c>
    </row>
    <row r="195" spans="1:8">
      <c r="A195" s="984"/>
      <c r="B195" s="901" t="str">
        <f>'Data Sheet'!$C$25</f>
        <v>National Fuel Gas Distribution Corporation</v>
      </c>
      <c r="C195" s="902" t="s">
        <v>1345</v>
      </c>
      <c r="D195" s="903" t="s">
        <v>1346</v>
      </c>
      <c r="E195" s="903"/>
      <c r="F195" s="952" t="s">
        <v>1347</v>
      </c>
      <c r="G195" s="952" t="s">
        <v>1725</v>
      </c>
      <c r="H195" s="905"/>
    </row>
    <row r="196" spans="1:8">
      <c r="A196" s="985"/>
      <c r="B196" s="907"/>
      <c r="C196" s="908" t="s">
        <v>1348</v>
      </c>
      <c r="D196" s="907" t="s">
        <v>1346</v>
      </c>
      <c r="E196" s="907"/>
      <c r="F196" s="953" t="s">
        <v>1349</v>
      </c>
      <c r="G196" s="910" t="str">
        <f>'Data Sheet'!$C$40</f>
        <v>3/31/2016</v>
      </c>
      <c r="H196" s="955" t="str">
        <f>'Data Sheet'!$C$38</f>
        <v>12/31/2015</v>
      </c>
    </row>
    <row r="197" spans="1:8" ht="15.75">
      <c r="A197" s="986" t="s">
        <v>2434</v>
      </c>
      <c r="B197" s="913"/>
      <c r="C197" s="913"/>
      <c r="D197" s="913"/>
      <c r="E197" s="913"/>
      <c r="F197" s="913"/>
      <c r="G197" s="913"/>
      <c r="H197" s="914"/>
    </row>
    <row r="198" spans="1:8">
      <c r="A198" s="987"/>
      <c r="B198" s="916"/>
      <c r="C198" s="916"/>
      <c r="D198" s="916"/>
      <c r="E198" s="916"/>
      <c r="F198" s="917" t="s">
        <v>1736</v>
      </c>
      <c r="G198" s="917" t="s">
        <v>1837</v>
      </c>
      <c r="H198" s="918" t="s">
        <v>1837</v>
      </c>
    </row>
    <row r="199" spans="1:8">
      <c r="A199" s="987" t="s">
        <v>1729</v>
      </c>
      <c r="B199" s="916" t="s">
        <v>272</v>
      </c>
      <c r="C199" s="916"/>
      <c r="D199" s="916"/>
      <c r="E199" s="916"/>
      <c r="F199" s="917" t="s">
        <v>3019</v>
      </c>
      <c r="G199" s="917" t="s">
        <v>1838</v>
      </c>
      <c r="H199" s="918" t="s">
        <v>2516</v>
      </c>
    </row>
    <row r="200" spans="1:8">
      <c r="A200" s="933" t="s">
        <v>1732</v>
      </c>
      <c r="B200" s="913" t="s">
        <v>3021</v>
      </c>
      <c r="C200" s="913"/>
      <c r="D200" s="913"/>
      <c r="E200" s="913"/>
      <c r="F200" s="920" t="s">
        <v>3022</v>
      </c>
      <c r="G200" s="920" t="s">
        <v>3023</v>
      </c>
      <c r="H200" s="921" t="s">
        <v>3024</v>
      </c>
    </row>
    <row r="201" spans="1:8" ht="15.75">
      <c r="A201" s="933" t="s">
        <v>997</v>
      </c>
      <c r="B201" s="923" t="s">
        <v>2435</v>
      </c>
      <c r="C201" s="913"/>
      <c r="D201" s="913"/>
      <c r="E201" s="913"/>
      <c r="F201" s="920"/>
      <c r="G201" s="924"/>
      <c r="H201" s="925"/>
    </row>
    <row r="202" spans="1:8">
      <c r="A202" s="933" t="s">
        <v>1000</v>
      </c>
      <c r="B202" s="926" t="s">
        <v>2436</v>
      </c>
      <c r="C202" s="913"/>
      <c r="D202" s="913"/>
      <c r="E202" s="913"/>
      <c r="F202" s="977"/>
      <c r="G202" s="978">
        <v>536880</v>
      </c>
      <c r="H202" s="929">
        <v>621776</v>
      </c>
    </row>
    <row r="203" spans="1:8">
      <c r="A203" s="933" t="s">
        <v>1002</v>
      </c>
      <c r="B203" s="926" t="s">
        <v>2437</v>
      </c>
      <c r="C203" s="913"/>
      <c r="D203" s="913"/>
      <c r="E203" s="913"/>
      <c r="F203" s="908" t="s">
        <v>1674</v>
      </c>
      <c r="G203" s="932">
        <v>1037348</v>
      </c>
      <c r="H203" s="931">
        <v>643637</v>
      </c>
    </row>
    <row r="204" spans="1:8">
      <c r="A204" s="933" t="s">
        <v>1004</v>
      </c>
      <c r="B204" s="926" t="s">
        <v>2438</v>
      </c>
      <c r="C204" s="913"/>
      <c r="D204" s="913"/>
      <c r="E204" s="913"/>
      <c r="F204" s="977"/>
      <c r="G204" s="932"/>
      <c r="H204" s="931"/>
    </row>
    <row r="205" spans="1:8">
      <c r="A205" s="933" t="s">
        <v>1006</v>
      </c>
      <c r="B205" s="926" t="s">
        <v>2439</v>
      </c>
      <c r="C205" s="913"/>
      <c r="D205" s="913"/>
      <c r="E205" s="913"/>
      <c r="F205" s="908">
        <v>269</v>
      </c>
      <c r="G205" s="932">
        <v>31811692</v>
      </c>
      <c r="H205" s="2168">
        <v>14048776</v>
      </c>
    </row>
    <row r="206" spans="1:8">
      <c r="A206" s="933" t="s">
        <v>1008</v>
      </c>
      <c r="B206" s="926" t="s">
        <v>2440</v>
      </c>
      <c r="C206" s="913"/>
      <c r="D206" s="913"/>
      <c r="E206" s="913"/>
      <c r="F206" s="908">
        <v>278</v>
      </c>
      <c r="G206" s="932">
        <v>80238840</v>
      </c>
      <c r="H206" s="931">
        <f>75830447+1</f>
        <v>75830448</v>
      </c>
    </row>
    <row r="207" spans="1:8">
      <c r="A207" s="933" t="s">
        <v>1010</v>
      </c>
      <c r="B207" s="926" t="s">
        <v>2441</v>
      </c>
      <c r="C207" s="913"/>
      <c r="D207" s="913"/>
      <c r="E207" s="913"/>
      <c r="F207" s="908">
        <v>269</v>
      </c>
      <c r="G207" s="932"/>
      <c r="H207" s="931"/>
    </row>
    <row r="208" spans="1:8">
      <c r="A208" s="933" t="s">
        <v>1012</v>
      </c>
      <c r="B208" s="926" t="s">
        <v>2442</v>
      </c>
      <c r="C208" s="913"/>
      <c r="D208" s="913"/>
      <c r="E208" s="913"/>
      <c r="F208" s="908" t="s">
        <v>2443</v>
      </c>
      <c r="G208" s="932">
        <v>356806115.39999998</v>
      </c>
      <c r="H208" s="931">
        <v>366490234</v>
      </c>
    </row>
    <row r="209" spans="1:10">
      <c r="A209" s="933" t="s">
        <v>1014</v>
      </c>
      <c r="B209" s="934" t="s">
        <v>4585</v>
      </c>
      <c r="C209" s="935"/>
      <c r="D209" s="935"/>
      <c r="E209" s="935"/>
      <c r="F209" s="977"/>
      <c r="G209" s="978">
        <f>SUM(G202:G208)</f>
        <v>470430875.39999998</v>
      </c>
      <c r="H209" s="929">
        <f>SUM(H202:H208)</f>
        <v>457634871</v>
      </c>
      <c r="J209" s="2167"/>
    </row>
    <row r="210" spans="1:10">
      <c r="A210" s="933" t="s">
        <v>1016</v>
      </c>
      <c r="B210" s="926"/>
      <c r="C210" s="913"/>
      <c r="D210" s="913"/>
      <c r="E210" s="913"/>
      <c r="F210" s="977"/>
      <c r="G210" s="932"/>
      <c r="H210" s="931"/>
    </row>
    <row r="211" spans="1:10">
      <c r="A211" s="933" t="s">
        <v>1018</v>
      </c>
      <c r="B211" s="926"/>
      <c r="C211" s="913"/>
      <c r="D211" s="913"/>
      <c r="E211" s="913"/>
      <c r="F211" s="977"/>
      <c r="G211" s="932"/>
      <c r="H211" s="931"/>
    </row>
    <row r="212" spans="1:10">
      <c r="A212" s="933" t="s">
        <v>1020</v>
      </c>
      <c r="B212" s="926"/>
      <c r="C212" s="913"/>
      <c r="D212" s="913"/>
      <c r="E212" s="913"/>
      <c r="F212" s="977"/>
      <c r="G212" s="932"/>
      <c r="H212" s="931"/>
    </row>
    <row r="213" spans="1:10">
      <c r="A213" s="933" t="s">
        <v>1022</v>
      </c>
      <c r="B213" s="926"/>
      <c r="C213" s="913"/>
      <c r="D213" s="913"/>
      <c r="E213" s="913"/>
      <c r="F213" s="977"/>
      <c r="G213" s="932"/>
      <c r="H213" s="931"/>
    </row>
    <row r="214" spans="1:10">
      <c r="A214" s="933" t="s">
        <v>1024</v>
      </c>
      <c r="B214" s="926"/>
      <c r="C214" s="913"/>
      <c r="D214" s="913"/>
      <c r="E214" s="913"/>
      <c r="F214" s="977"/>
      <c r="G214" s="932"/>
      <c r="H214" s="931"/>
    </row>
    <row r="215" spans="1:10">
      <c r="A215" s="933" t="s">
        <v>1026</v>
      </c>
      <c r="B215" s="926"/>
      <c r="C215" s="913"/>
      <c r="D215" s="913"/>
      <c r="E215" s="913"/>
      <c r="F215" s="977"/>
      <c r="G215" s="932"/>
      <c r="H215" s="931"/>
    </row>
    <row r="216" spans="1:10">
      <c r="A216" s="933" t="s">
        <v>1027</v>
      </c>
      <c r="B216" s="926"/>
      <c r="C216" s="913"/>
      <c r="D216" s="913"/>
      <c r="E216" s="913"/>
      <c r="F216" s="977"/>
      <c r="G216" s="932"/>
      <c r="H216" s="931"/>
    </row>
    <row r="217" spans="1:10">
      <c r="A217" s="933" t="s">
        <v>2267</v>
      </c>
      <c r="B217" s="926"/>
      <c r="C217" s="913"/>
      <c r="D217" s="913"/>
      <c r="E217" s="913"/>
      <c r="F217" s="977"/>
      <c r="G217" s="932"/>
      <c r="H217" s="931"/>
    </row>
    <row r="218" spans="1:10">
      <c r="A218" s="933" t="s">
        <v>2269</v>
      </c>
      <c r="B218" s="926"/>
      <c r="C218" s="913"/>
      <c r="D218" s="913"/>
      <c r="E218" s="913"/>
      <c r="F218" s="977"/>
      <c r="G218" s="932"/>
      <c r="H218" s="931"/>
    </row>
    <row r="219" spans="1:10">
      <c r="A219" s="933" t="s">
        <v>2270</v>
      </c>
      <c r="B219" s="926"/>
      <c r="C219" s="913"/>
      <c r="D219" s="913"/>
      <c r="E219" s="913"/>
      <c r="F219" s="977"/>
      <c r="G219" s="932"/>
      <c r="H219" s="931"/>
    </row>
    <row r="220" spans="1:10">
      <c r="A220" s="933" t="s">
        <v>3881</v>
      </c>
      <c r="B220" s="926"/>
      <c r="C220" s="913"/>
      <c r="D220" s="913"/>
      <c r="E220" s="913"/>
      <c r="F220" s="977"/>
      <c r="G220" s="932"/>
      <c r="H220" s="931"/>
    </row>
    <row r="221" spans="1:10">
      <c r="A221" s="933" t="s">
        <v>3882</v>
      </c>
      <c r="B221" s="926"/>
      <c r="C221" s="913"/>
      <c r="D221" s="913"/>
      <c r="E221" s="913"/>
      <c r="F221" s="977"/>
      <c r="G221" s="932"/>
      <c r="H221" s="931"/>
    </row>
    <row r="222" spans="1:10">
      <c r="A222" s="933" t="s">
        <v>3883</v>
      </c>
      <c r="B222" s="926"/>
      <c r="C222" s="913"/>
      <c r="D222" s="913"/>
      <c r="E222" s="913"/>
      <c r="F222" s="977"/>
      <c r="G222" s="932"/>
      <c r="H222" s="931"/>
    </row>
    <row r="223" spans="1:10">
      <c r="A223" s="933" t="s">
        <v>3895</v>
      </c>
      <c r="B223" s="988" t="s">
        <v>3897</v>
      </c>
      <c r="C223" s="967"/>
      <c r="D223" s="967"/>
      <c r="E223" s="967"/>
      <c r="F223" s="917"/>
      <c r="G223" s="989"/>
      <c r="H223" s="990"/>
    </row>
    <row r="224" spans="1:10">
      <c r="A224" s="933"/>
      <c r="B224" s="991" t="s">
        <v>3896</v>
      </c>
      <c r="C224" s="935"/>
      <c r="D224" s="935"/>
      <c r="E224" s="935"/>
      <c r="F224" s="920"/>
      <c r="G224" s="978">
        <f>G152+G160+G171+G190+G209</f>
        <v>1617201032.4000001</v>
      </c>
      <c r="H224" s="929">
        <f>H152+H160+H171+H190+H209</f>
        <v>1627695268</v>
      </c>
      <c r="I224" s="2167"/>
      <c r="J224" s="2167"/>
    </row>
    <row r="225" spans="1:8">
      <c r="A225" s="900"/>
      <c r="B225" s="916"/>
      <c r="C225" s="916"/>
      <c r="D225" s="916"/>
      <c r="E225" s="916"/>
      <c r="F225" s="916"/>
      <c r="G225" s="947"/>
      <c r="H225" s="992"/>
    </row>
    <row r="226" spans="1:8" ht="15.75">
      <c r="A226" s="900"/>
      <c r="B226" s="993" t="s">
        <v>2444</v>
      </c>
      <c r="C226" s="916"/>
      <c r="D226" s="916"/>
      <c r="E226" s="916"/>
      <c r="F226" s="916"/>
      <c r="G226" s="947"/>
      <c r="H226" s="992"/>
    </row>
    <row r="227" spans="1:8">
      <c r="A227" s="900"/>
      <c r="B227" s="946" t="s">
        <v>164</v>
      </c>
      <c r="C227" s="916"/>
      <c r="D227" s="916"/>
      <c r="E227" s="916"/>
      <c r="F227" s="916"/>
      <c r="G227" s="947"/>
      <c r="H227" s="992"/>
    </row>
    <row r="228" spans="1:8">
      <c r="A228" s="900"/>
      <c r="B228" s="946" t="s">
        <v>165</v>
      </c>
      <c r="C228" s="916"/>
      <c r="D228" s="916"/>
      <c r="E228" s="916"/>
      <c r="F228" s="916"/>
      <c r="G228" s="947"/>
      <c r="H228" s="992"/>
    </row>
    <row r="229" spans="1:8">
      <c r="A229" s="900"/>
      <c r="B229" s="916"/>
      <c r="C229" s="916"/>
      <c r="D229" s="916"/>
      <c r="E229" s="916"/>
      <c r="F229" s="916"/>
      <c r="G229" s="947"/>
      <c r="H229" s="992"/>
    </row>
    <row r="230" spans="1:8">
      <c r="A230" s="900"/>
      <c r="B230" s="916"/>
      <c r="C230" s="916"/>
      <c r="D230" s="916"/>
      <c r="E230" s="916"/>
      <c r="F230" s="916"/>
      <c r="G230" s="947"/>
      <c r="H230" s="992"/>
    </row>
    <row r="231" spans="1:8">
      <c r="A231" s="900"/>
      <c r="B231" s="916"/>
      <c r="C231" s="916"/>
      <c r="D231" s="916"/>
      <c r="E231" s="916"/>
      <c r="F231" s="916"/>
      <c r="G231" s="947"/>
      <c r="H231" s="992"/>
    </row>
    <row r="232" spans="1:8">
      <c r="A232" s="900"/>
      <c r="B232" s="916"/>
      <c r="C232" s="916"/>
      <c r="D232" s="916"/>
      <c r="E232" s="916"/>
      <c r="F232" s="916"/>
      <c r="G232" s="947"/>
      <c r="H232" s="992"/>
    </row>
    <row r="233" spans="1:8">
      <c r="A233" s="900"/>
      <c r="B233" s="916"/>
      <c r="C233" s="916"/>
      <c r="D233" s="916"/>
      <c r="E233" s="916"/>
      <c r="F233" s="916"/>
      <c r="G233" s="947"/>
      <c r="H233" s="992"/>
    </row>
    <row r="234" spans="1:8">
      <c r="A234" s="900"/>
      <c r="B234" s="916"/>
      <c r="C234" s="916"/>
      <c r="D234" s="916"/>
      <c r="E234" s="916"/>
      <c r="F234" s="916"/>
      <c r="G234" s="947"/>
      <c r="H234" s="992"/>
    </row>
    <row r="235" spans="1:8">
      <c r="A235" s="900"/>
      <c r="B235" s="916"/>
      <c r="C235" s="916"/>
      <c r="D235" s="916"/>
      <c r="E235" s="916"/>
      <c r="F235" s="916"/>
      <c r="G235" s="947"/>
      <c r="H235" s="992"/>
    </row>
    <row r="236" spans="1:8">
      <c r="A236" s="900"/>
      <c r="B236" s="916"/>
      <c r="C236" s="916"/>
      <c r="D236" s="916"/>
      <c r="E236" s="916"/>
      <c r="F236" s="916"/>
      <c r="G236" s="947"/>
      <c r="H236" s="992"/>
    </row>
    <row r="237" spans="1:8">
      <c r="A237" s="900"/>
      <c r="B237" s="916"/>
      <c r="C237" s="916"/>
      <c r="D237" s="916"/>
      <c r="E237" s="916"/>
      <c r="F237" s="916"/>
      <c r="G237" s="947"/>
      <c r="H237" s="992"/>
    </row>
    <row r="238" spans="1:8">
      <c r="A238" s="900"/>
      <c r="B238" s="916"/>
      <c r="C238" s="916"/>
      <c r="D238" s="916"/>
      <c r="E238" s="916"/>
      <c r="F238" s="916"/>
      <c r="G238" s="947"/>
      <c r="H238" s="992"/>
    </row>
    <row r="239" spans="1:8">
      <c r="A239" s="900"/>
      <c r="B239" s="916"/>
      <c r="C239" s="916"/>
      <c r="D239" s="916"/>
      <c r="E239" s="916"/>
      <c r="F239" s="916"/>
      <c r="G239" s="947"/>
      <c r="H239" s="992"/>
    </row>
    <row r="240" spans="1:8">
      <c r="A240" s="900"/>
      <c r="B240" s="916"/>
      <c r="C240" s="916"/>
      <c r="D240" s="916"/>
      <c r="E240" s="916"/>
      <c r="F240" s="916"/>
      <c r="G240" s="947"/>
      <c r="H240" s="992"/>
    </row>
    <row r="241" spans="1:8">
      <c r="A241" s="900"/>
      <c r="B241" s="903"/>
      <c r="C241" s="916"/>
      <c r="D241" s="916"/>
      <c r="E241" s="916"/>
      <c r="F241" s="916"/>
      <c r="G241" s="947"/>
      <c r="H241" s="992"/>
    </row>
    <row r="242" spans="1:8">
      <c r="A242" s="900"/>
      <c r="B242" s="903"/>
      <c r="C242" s="916"/>
      <c r="D242" s="916"/>
      <c r="E242" s="916"/>
      <c r="F242" s="916"/>
      <c r="G242" s="947"/>
      <c r="H242" s="992"/>
    </row>
    <row r="243" spans="1:8">
      <c r="A243" s="900"/>
      <c r="B243" s="903"/>
      <c r="C243" s="916"/>
      <c r="D243" s="916"/>
      <c r="E243" s="916"/>
      <c r="F243" s="916"/>
      <c r="G243" s="947"/>
      <c r="H243" s="992"/>
    </row>
    <row r="244" spans="1:8">
      <c r="A244" s="900"/>
      <c r="B244" s="903"/>
      <c r="C244" s="916"/>
      <c r="D244" s="916"/>
      <c r="E244" s="916"/>
      <c r="F244" s="916"/>
      <c r="G244" s="947"/>
      <c r="H244" s="992"/>
    </row>
    <row r="245" spans="1:8">
      <c r="A245" s="900"/>
      <c r="B245" s="903"/>
      <c r="C245" s="916"/>
      <c r="D245" s="916"/>
      <c r="E245" s="916"/>
      <c r="F245" s="916"/>
      <c r="G245" s="947"/>
      <c r="H245" s="992"/>
    </row>
    <row r="246" spans="1:8">
      <c r="A246" s="900"/>
      <c r="B246" s="903"/>
      <c r="C246" s="916"/>
      <c r="D246" s="916"/>
      <c r="E246" s="916"/>
      <c r="F246" s="916"/>
      <c r="G246" s="947"/>
      <c r="H246" s="992"/>
    </row>
    <row r="247" spans="1:8">
      <c r="A247" s="900"/>
      <c r="B247" s="903"/>
      <c r="C247" s="916"/>
      <c r="D247" s="916"/>
      <c r="E247" s="916"/>
      <c r="F247" s="916"/>
      <c r="G247" s="947"/>
      <c r="H247" s="992"/>
    </row>
    <row r="248" spans="1:8">
      <c r="A248" s="900"/>
      <c r="B248" s="903"/>
      <c r="C248" s="916"/>
      <c r="D248" s="916"/>
      <c r="E248" s="916"/>
      <c r="F248" s="916"/>
      <c r="G248" s="947"/>
      <c r="H248" s="992"/>
    </row>
    <row r="249" spans="1:8">
      <c r="A249" s="900"/>
      <c r="B249" s="903"/>
      <c r="C249" s="916"/>
      <c r="D249" s="916"/>
      <c r="E249" s="916"/>
      <c r="F249" s="916"/>
      <c r="G249" s="947"/>
      <c r="H249" s="992"/>
    </row>
    <row r="250" spans="1:8">
      <c r="A250" s="900"/>
      <c r="B250" s="903"/>
      <c r="C250" s="916"/>
      <c r="D250" s="916"/>
      <c r="E250" s="916"/>
      <c r="F250" s="916"/>
      <c r="G250" s="947"/>
      <c r="H250" s="992"/>
    </row>
    <row r="251" spans="1:8" ht="15.75" thickBot="1">
      <c r="A251" s="972"/>
      <c r="B251" s="973"/>
      <c r="C251" s="974"/>
      <c r="D251" s="974"/>
      <c r="E251" s="974"/>
      <c r="F251" s="974"/>
      <c r="G251" s="994"/>
      <c r="H251" s="995"/>
    </row>
    <row r="252" spans="1:8">
      <c r="A252" s="966" t="s">
        <v>4674</v>
      </c>
      <c r="B252" s="982"/>
      <c r="C252" s="916"/>
      <c r="D252" s="916"/>
      <c r="E252" s="916"/>
      <c r="F252" s="916"/>
      <c r="G252" s="947"/>
      <c r="H252" s="947"/>
    </row>
    <row r="253" spans="1:8">
      <c r="A253" s="916" t="s">
        <v>166</v>
      </c>
      <c r="B253" s="916"/>
      <c r="C253" s="916"/>
      <c r="D253" s="948"/>
      <c r="E253" s="916"/>
      <c r="F253" s="916"/>
      <c r="G253" s="947"/>
      <c r="H253" s="947"/>
    </row>
  </sheetData>
  <printOptions horizontalCentered="1" verticalCentered="1"/>
  <pageMargins left="0.5" right="0.5" top="0" bottom="0" header="0.25" footer="0.25"/>
  <pageSetup scale="65" fitToHeight="4" orientation="portrait" horizontalDpi="300" verticalDpi="300" r:id="rId1"/>
  <headerFooter alignWithMargins="0"/>
  <rowBreaks count="3" manualBreakCount="3">
    <brk id="68" max="16383" man="1"/>
    <brk id="129" max="16383" man="1"/>
    <brk id="192" max="16383"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14"/>
  <dimension ref="A1:AD64"/>
  <sheetViews>
    <sheetView defaultGridColor="0" colorId="22" zoomScale="80" zoomScaleNormal="80" zoomScaleSheetLayoutView="50" workbookViewId="0">
      <pane xSplit="2" topLeftCell="Y1" activePane="topRight" state="frozen"/>
      <selection pane="topRight" activeCell="B30" sqref="B30"/>
    </sheetView>
  </sheetViews>
  <sheetFormatPr defaultColWidth="9.6640625" defaultRowHeight="15"/>
  <cols>
    <col min="1" max="1" width="4.6640625" style="893" customWidth="1"/>
    <col min="2" max="2" width="53.33203125" style="893" customWidth="1"/>
    <col min="3" max="3" width="3.6640625" style="893" customWidth="1"/>
    <col min="4" max="5" width="2.6640625" style="893" customWidth="1"/>
    <col min="6" max="6" width="15.44140625" style="893" customWidth="1"/>
    <col min="7" max="7" width="18.5546875" style="893" customWidth="1"/>
    <col min="8" max="8" width="16.6640625" style="893" customWidth="1"/>
    <col min="9" max="9" width="18.6640625" style="893" customWidth="1"/>
    <col min="10" max="10" width="21" style="893" customWidth="1"/>
    <col min="11" max="11" width="23.44140625" style="893" customWidth="1"/>
    <col min="12" max="14" width="16.6640625" style="893" customWidth="1"/>
    <col min="15" max="16" width="4.6640625" style="893" customWidth="1"/>
    <col min="17" max="22" width="14.6640625" style="893" customWidth="1"/>
    <col min="23" max="23" width="5.6640625" style="893" customWidth="1"/>
    <col min="24" max="24" width="49" style="893" customWidth="1"/>
    <col min="25" max="25" width="3.77734375" style="893" customWidth="1"/>
    <col min="26" max="26" width="3.109375" style="893" customWidth="1"/>
    <col min="27" max="27" width="2.77734375" style="893" customWidth="1"/>
    <col min="28" max="28" width="13.6640625" style="893" customWidth="1"/>
    <col min="29" max="29" width="15.77734375" style="893" customWidth="1"/>
    <col min="30" max="30" width="16.77734375" style="893" customWidth="1"/>
    <col min="31" max="16384" width="9.6640625" style="893"/>
  </cols>
  <sheetData>
    <row r="1" spans="1:30">
      <c r="A1" s="996"/>
      <c r="B1" s="997" t="s">
        <v>1800</v>
      </c>
      <c r="C1" s="998" t="s">
        <v>1344</v>
      </c>
      <c r="D1" s="999"/>
      <c r="E1" s="999"/>
      <c r="F1" s="997"/>
      <c r="G1" s="997" t="s">
        <v>1722</v>
      </c>
      <c r="H1" s="1000" t="s">
        <v>1723</v>
      </c>
      <c r="I1" s="996" t="s">
        <v>1800</v>
      </c>
      <c r="J1" s="1001"/>
      <c r="K1" s="998" t="s">
        <v>1344</v>
      </c>
      <c r="L1" s="997"/>
      <c r="M1" s="997" t="s">
        <v>1802</v>
      </c>
      <c r="N1" s="999" t="s">
        <v>1723</v>
      </c>
      <c r="O1" s="1000"/>
      <c r="P1" s="996" t="s">
        <v>1800</v>
      </c>
      <c r="Q1" s="1001"/>
      <c r="R1" s="999"/>
      <c r="S1" s="998" t="s">
        <v>1344</v>
      </c>
      <c r="T1" s="997"/>
      <c r="U1" s="997" t="s">
        <v>1802</v>
      </c>
      <c r="V1" s="1002" t="s">
        <v>1723</v>
      </c>
      <c r="W1" s="996"/>
      <c r="X1" s="997" t="s">
        <v>1800</v>
      </c>
      <c r="Y1" s="998" t="s">
        <v>1344</v>
      </c>
      <c r="Z1" s="999"/>
      <c r="AA1" s="999"/>
      <c r="AB1" s="997"/>
      <c r="AC1" s="997" t="s">
        <v>1722</v>
      </c>
      <c r="AD1" s="1003" t="s">
        <v>1803</v>
      </c>
    </row>
    <row r="2" spans="1:30">
      <c r="A2" s="1004"/>
      <c r="B2" s="852" t="str">
        <f>'Data Sheet'!$C$25</f>
        <v>National Fuel Gas Distribution Corporation</v>
      </c>
      <c r="C2" s="1005" t="s">
        <v>1345</v>
      </c>
      <c r="D2" s="1006" t="s">
        <v>1346</v>
      </c>
      <c r="E2" s="1006"/>
      <c r="F2" s="1007" t="s">
        <v>1347</v>
      </c>
      <c r="G2" s="1007" t="s">
        <v>1725</v>
      </c>
      <c r="H2" s="1008"/>
      <c r="I2" s="851" t="str">
        <f>'Data Sheet'!$C$25</f>
        <v>National Fuel Gas Distribution Corporation</v>
      </c>
      <c r="J2" s="872"/>
      <c r="K2" s="1009" t="s">
        <v>167</v>
      </c>
      <c r="L2" s="852"/>
      <c r="M2" s="1007" t="s">
        <v>1725</v>
      </c>
      <c r="N2" s="1006"/>
      <c r="O2" s="1008"/>
      <c r="P2" s="851" t="str">
        <f>'Data Sheet'!$C$25</f>
        <v>National Fuel Gas Distribution Corporation</v>
      </c>
      <c r="Q2" s="872"/>
      <c r="R2" s="1006"/>
      <c r="S2" s="1009" t="s">
        <v>167</v>
      </c>
      <c r="T2" s="1007"/>
      <c r="U2" s="1007" t="s">
        <v>1725</v>
      </c>
      <c r="V2" s="1010"/>
      <c r="W2" s="1004"/>
      <c r="X2" s="852" t="str">
        <f>'Data Sheet'!$C$25</f>
        <v>National Fuel Gas Distribution Corporation</v>
      </c>
      <c r="Y2" s="1005" t="s">
        <v>1345</v>
      </c>
      <c r="Z2" s="1006" t="s">
        <v>1346</v>
      </c>
      <c r="AA2" s="1006"/>
      <c r="AB2" s="1007" t="s">
        <v>1347</v>
      </c>
      <c r="AC2" s="1007" t="s">
        <v>1725</v>
      </c>
      <c r="AD2" s="1008"/>
    </row>
    <row r="3" spans="1:30" ht="15" customHeight="1">
      <c r="A3" s="1011"/>
      <c r="B3" s="1012"/>
      <c r="C3" s="1013" t="s">
        <v>1348</v>
      </c>
      <c r="D3" s="1012" t="s">
        <v>1346</v>
      </c>
      <c r="E3" s="1012"/>
      <c r="F3" s="1014" t="s">
        <v>1349</v>
      </c>
      <c r="G3" s="954" t="str">
        <f>'Data Sheet'!$C$40</f>
        <v>3/31/2016</v>
      </c>
      <c r="H3" s="955" t="str">
        <f>'Data Sheet'!$C$38</f>
        <v>12/31/2015</v>
      </c>
      <c r="I3" s="1011"/>
      <c r="J3" s="1015"/>
      <c r="K3" s="1016" t="s">
        <v>168</v>
      </c>
      <c r="L3" s="855"/>
      <c r="M3" s="954" t="str">
        <f>'Data Sheet'!$C$40</f>
        <v>3/31/2016</v>
      </c>
      <c r="N3" s="1017" t="str">
        <f>'Data Sheet'!$C$38</f>
        <v>12/31/2015</v>
      </c>
      <c r="O3" s="1018"/>
      <c r="P3" s="1011"/>
      <c r="Q3" s="1015"/>
      <c r="R3" s="1012"/>
      <c r="S3" s="1016" t="s">
        <v>168</v>
      </c>
      <c r="T3" s="1014"/>
      <c r="U3" s="954" t="str">
        <f>'Data Sheet'!$C$40</f>
        <v>3/31/2016</v>
      </c>
      <c r="V3" s="955" t="str">
        <f>'Data Sheet'!$C$38</f>
        <v>12/31/2015</v>
      </c>
      <c r="W3" s="1011"/>
      <c r="X3" s="1012"/>
      <c r="Y3" s="1013" t="s">
        <v>1348</v>
      </c>
      <c r="Z3" s="1012" t="s">
        <v>1346</v>
      </c>
      <c r="AA3" s="1012"/>
      <c r="AB3" s="1014" t="s">
        <v>1349</v>
      </c>
      <c r="AC3" s="954" t="str">
        <f>'Data Sheet'!$C$40</f>
        <v>3/31/2016</v>
      </c>
      <c r="AD3" s="955" t="str">
        <f>'Data Sheet'!$C$38</f>
        <v>12/31/2015</v>
      </c>
    </row>
    <row r="4" spans="1:30" ht="15" customHeight="1">
      <c r="A4" s="1019" t="s">
        <v>169</v>
      </c>
      <c r="B4" s="1020"/>
      <c r="C4" s="1020"/>
      <c r="D4" s="1020"/>
      <c r="E4" s="1020"/>
      <c r="F4" s="1020"/>
      <c r="G4" s="1020"/>
      <c r="H4" s="1021"/>
      <c r="I4" s="1019" t="s">
        <v>170</v>
      </c>
      <c r="J4" s="1020"/>
      <c r="K4" s="1020"/>
      <c r="L4" s="1020"/>
      <c r="M4" s="1020"/>
      <c r="N4" s="1020"/>
      <c r="O4" s="1021"/>
      <c r="P4" s="1019" t="s">
        <v>170</v>
      </c>
      <c r="Q4" s="1020"/>
      <c r="R4" s="1020"/>
      <c r="S4" s="1020"/>
      <c r="T4" s="1020"/>
      <c r="U4" s="1020"/>
      <c r="V4" s="1021"/>
      <c r="W4" s="1019" t="s">
        <v>170</v>
      </c>
      <c r="X4" s="1020"/>
      <c r="Y4" s="1020"/>
      <c r="Z4" s="1020"/>
      <c r="AA4" s="1020"/>
      <c r="AB4" s="1020"/>
      <c r="AC4" s="1020"/>
      <c r="AD4" s="1021"/>
    </row>
    <row r="5" spans="1:30" ht="15" customHeight="1">
      <c r="A5" s="1004"/>
      <c r="B5" s="3638" t="s">
        <v>629</v>
      </c>
      <c r="C5" s="1022"/>
      <c r="D5" s="3638" t="s">
        <v>630</v>
      </c>
      <c r="E5" s="3638"/>
      <c r="F5" s="3638"/>
      <c r="G5" s="3638"/>
      <c r="H5" s="3650"/>
      <c r="I5" s="3646" t="s">
        <v>4414</v>
      </c>
      <c r="J5" s="3638"/>
      <c r="K5" s="3638"/>
      <c r="L5" s="3638" t="s">
        <v>263</v>
      </c>
      <c r="M5" s="3639"/>
      <c r="N5" s="3639"/>
      <c r="O5" s="3640"/>
      <c r="P5" s="1023"/>
      <c r="Q5" s="1022"/>
      <c r="R5" s="1022"/>
      <c r="S5" s="1022"/>
      <c r="T5" s="1022"/>
      <c r="U5" s="1022"/>
      <c r="V5" s="1008"/>
      <c r="W5" s="1024"/>
      <c r="X5" s="1006"/>
      <c r="Y5" s="1006"/>
      <c r="Z5" s="1006"/>
      <c r="AA5" s="1006"/>
      <c r="AB5" s="1005" t="s">
        <v>1437</v>
      </c>
      <c r="AC5" s="1016" t="s">
        <v>1438</v>
      </c>
      <c r="AD5" s="1018"/>
    </row>
    <row r="6" spans="1:30">
      <c r="A6" s="1004"/>
      <c r="B6" s="3648"/>
      <c r="C6" s="1022"/>
      <c r="D6" s="3648"/>
      <c r="E6" s="3648"/>
      <c r="F6" s="3648"/>
      <c r="G6" s="3648"/>
      <c r="H6" s="3651"/>
      <c r="I6" s="3647"/>
      <c r="J6" s="3648"/>
      <c r="K6" s="3648"/>
      <c r="L6" s="3641"/>
      <c r="M6" s="3641"/>
      <c r="N6" s="3641"/>
      <c r="O6" s="3642"/>
      <c r="P6" s="1023"/>
      <c r="Q6" s="1022"/>
      <c r="R6" s="1022"/>
      <c r="S6" s="1022"/>
      <c r="T6" s="1022"/>
      <c r="U6" s="1022"/>
      <c r="V6" s="1008"/>
      <c r="W6" s="1024" t="s">
        <v>1729</v>
      </c>
      <c r="X6" s="1025" t="s">
        <v>1439</v>
      </c>
      <c r="Y6" s="1006"/>
      <c r="Z6" s="1006"/>
      <c r="AA6" s="1006"/>
      <c r="AB6" s="1005" t="s">
        <v>3019</v>
      </c>
      <c r="AC6" s="1005" t="s">
        <v>177</v>
      </c>
      <c r="AD6" s="1026" t="s">
        <v>180</v>
      </c>
    </row>
    <row r="7" spans="1:30">
      <c r="A7" s="1004"/>
      <c r="B7" s="3648"/>
      <c r="C7" s="1022"/>
      <c r="D7" s="3648"/>
      <c r="E7" s="3648"/>
      <c r="F7" s="3648"/>
      <c r="G7" s="3648"/>
      <c r="H7" s="3651"/>
      <c r="I7" s="3647"/>
      <c r="J7" s="3648"/>
      <c r="K7" s="3648"/>
      <c r="L7" s="3641" t="s">
        <v>264</v>
      </c>
      <c r="M7" s="3641"/>
      <c r="N7" s="3641"/>
      <c r="O7" s="3643"/>
      <c r="P7" s="1023"/>
      <c r="Q7" s="1022"/>
      <c r="R7" s="1022"/>
      <c r="S7" s="1022"/>
      <c r="T7" s="1022"/>
      <c r="U7" s="1022"/>
      <c r="V7" s="1008"/>
      <c r="W7" s="1027" t="s">
        <v>1732</v>
      </c>
      <c r="X7" s="1020" t="s">
        <v>3021</v>
      </c>
      <c r="Y7" s="1020"/>
      <c r="Z7" s="1020"/>
      <c r="AA7" s="1020"/>
      <c r="AB7" s="1028" t="s">
        <v>3022</v>
      </c>
      <c r="AC7" s="1028" t="s">
        <v>3023</v>
      </c>
      <c r="AD7" s="1029" t="s">
        <v>3024</v>
      </c>
    </row>
    <row r="8" spans="1:30">
      <c r="A8" s="1004"/>
      <c r="B8" s="3648"/>
      <c r="C8" s="1022"/>
      <c r="D8" s="3648"/>
      <c r="E8" s="3648"/>
      <c r="F8" s="3648"/>
      <c r="G8" s="3648"/>
      <c r="H8" s="3651"/>
      <c r="I8" s="3647" t="s">
        <v>265</v>
      </c>
      <c r="J8" s="3648"/>
      <c r="K8" s="3648"/>
      <c r="L8" s="3641"/>
      <c r="M8" s="3641"/>
      <c r="N8" s="3641"/>
      <c r="O8" s="3643"/>
      <c r="P8" s="1023"/>
      <c r="Q8" s="1022"/>
      <c r="R8" s="1022"/>
      <c r="S8" s="1022"/>
      <c r="T8" s="1022"/>
      <c r="U8" s="1030"/>
      <c r="V8" s="1008"/>
      <c r="W8" s="1031" t="s">
        <v>595</v>
      </c>
      <c r="X8" s="1032" t="s">
        <v>1440</v>
      </c>
      <c r="Y8" s="1020"/>
      <c r="Z8" s="1020"/>
      <c r="AA8" s="1020"/>
      <c r="AB8" s="1028" t="s">
        <v>1441</v>
      </c>
      <c r="AC8" s="1033">
        <f>G49</f>
        <v>83373478</v>
      </c>
      <c r="AD8" s="1034">
        <f>H49</f>
        <v>86262789.960000038</v>
      </c>
    </row>
    <row r="9" spans="1:30" ht="15.75" customHeight="1">
      <c r="A9" s="1004"/>
      <c r="B9" s="3648"/>
      <c r="C9" s="1022"/>
      <c r="D9" s="3648"/>
      <c r="E9" s="3648"/>
      <c r="F9" s="3648"/>
      <c r="G9" s="3648"/>
      <c r="H9" s="3651"/>
      <c r="I9" s="3647"/>
      <c r="J9" s="3648"/>
      <c r="K9" s="3648"/>
      <c r="L9" s="3641"/>
      <c r="M9" s="3641"/>
      <c r="N9" s="3641"/>
      <c r="O9" s="3643"/>
      <c r="P9" s="1023"/>
      <c r="Q9" s="1022"/>
      <c r="R9" s="1022"/>
      <c r="S9" s="1022"/>
      <c r="T9" s="1022"/>
      <c r="U9" s="1022"/>
      <c r="V9" s="1008"/>
      <c r="W9" s="1031" t="s">
        <v>2370</v>
      </c>
      <c r="X9" s="1035" t="s">
        <v>721</v>
      </c>
      <c r="Y9" s="1012"/>
      <c r="Z9" s="1012"/>
      <c r="AA9" s="1012"/>
      <c r="AB9" s="1016"/>
      <c r="AC9" s="1036"/>
      <c r="AD9" s="1037"/>
    </row>
    <row r="10" spans="1:30">
      <c r="A10" s="1004"/>
      <c r="B10" s="3644" t="s">
        <v>716</v>
      </c>
      <c r="C10" s="1022"/>
      <c r="D10" s="3648"/>
      <c r="E10" s="3648"/>
      <c r="F10" s="3648"/>
      <c r="G10" s="3648"/>
      <c r="H10" s="3651"/>
      <c r="I10" s="3647" t="s">
        <v>717</v>
      </c>
      <c r="J10" s="3648"/>
      <c r="K10" s="3648"/>
      <c r="L10" s="3641"/>
      <c r="M10" s="3641"/>
      <c r="N10" s="3641"/>
      <c r="O10" s="3643"/>
      <c r="P10" s="1023"/>
      <c r="Q10" s="1022"/>
      <c r="R10" s="1022"/>
      <c r="S10" s="1022"/>
      <c r="T10" s="1022"/>
      <c r="U10" s="1022"/>
      <c r="V10" s="1008"/>
      <c r="W10" s="1031" t="s">
        <v>2371</v>
      </c>
      <c r="X10" s="1032" t="s">
        <v>1442</v>
      </c>
      <c r="Y10" s="1020"/>
      <c r="Z10" s="1020"/>
      <c r="AA10" s="1020"/>
      <c r="AB10" s="1016"/>
      <c r="AC10" s="1038"/>
      <c r="AD10" s="1039"/>
    </row>
    <row r="11" spans="1:30">
      <c r="A11" s="1004"/>
      <c r="B11" s="3644"/>
      <c r="C11" s="1022"/>
      <c r="D11" s="3648"/>
      <c r="E11" s="3648"/>
      <c r="F11" s="3648"/>
      <c r="G11" s="3648"/>
      <c r="H11" s="3651"/>
      <c r="I11" s="3647"/>
      <c r="J11" s="3648"/>
      <c r="K11" s="3648"/>
      <c r="L11" s="1022"/>
      <c r="M11" s="947"/>
      <c r="N11" s="947"/>
      <c r="O11" s="1008"/>
      <c r="P11" s="1023"/>
      <c r="Q11" s="1022"/>
      <c r="R11" s="1022"/>
      <c r="S11" s="1022"/>
      <c r="T11" s="947"/>
      <c r="U11" s="947"/>
      <c r="V11" s="1008"/>
      <c r="W11" s="1031" t="s">
        <v>2372</v>
      </c>
      <c r="X11" s="1032" t="s">
        <v>1443</v>
      </c>
      <c r="Y11" s="1020"/>
      <c r="Z11" s="1020"/>
      <c r="AA11" s="1020"/>
      <c r="AB11" s="1016"/>
      <c r="AC11" s="1036"/>
      <c r="AD11" s="1037"/>
    </row>
    <row r="12" spans="1:30" ht="15" customHeight="1">
      <c r="A12" s="1004"/>
      <c r="B12" s="3644" t="s">
        <v>718</v>
      </c>
      <c r="C12" s="1022"/>
      <c r="D12" s="3648"/>
      <c r="E12" s="3648"/>
      <c r="F12" s="3648"/>
      <c r="G12" s="3648"/>
      <c r="H12" s="3651"/>
      <c r="I12" s="3647"/>
      <c r="J12" s="3648"/>
      <c r="K12" s="3648"/>
      <c r="L12" s="1040"/>
      <c r="M12" s="947"/>
      <c r="N12" s="947"/>
      <c r="O12" s="1008"/>
      <c r="P12" s="1004"/>
      <c r="Q12" s="1006"/>
      <c r="R12" s="1022"/>
      <c r="S12" s="1022"/>
      <c r="T12" s="947"/>
      <c r="U12" s="947"/>
      <c r="V12" s="1008"/>
      <c r="W12" s="1031" t="s">
        <v>2373</v>
      </c>
      <c r="X12" s="1032" t="s">
        <v>1444</v>
      </c>
      <c r="Y12" s="1020"/>
      <c r="Z12" s="1020"/>
      <c r="AA12" s="1020"/>
      <c r="AB12" s="1016"/>
      <c r="AC12" s="964">
        <v>314701</v>
      </c>
      <c r="AD12" s="931">
        <v>312888.55</v>
      </c>
    </row>
    <row r="13" spans="1:30" ht="15" customHeight="1">
      <c r="A13" s="1004"/>
      <c r="B13" s="3644"/>
      <c r="C13" s="1022"/>
      <c r="D13" s="3648"/>
      <c r="E13" s="3648"/>
      <c r="F13" s="3648"/>
      <c r="G13" s="3648"/>
      <c r="H13" s="3651"/>
      <c r="I13" s="3647"/>
      <c r="J13" s="3648"/>
      <c r="K13" s="3648"/>
      <c r="L13" s="1040"/>
      <c r="M13" s="947"/>
      <c r="N13" s="947"/>
      <c r="O13" s="1008"/>
      <c r="P13" s="1004"/>
      <c r="Q13" s="1006"/>
      <c r="R13" s="1022"/>
      <c r="S13" s="1022"/>
      <c r="T13" s="947"/>
      <c r="U13" s="947"/>
      <c r="V13" s="1008"/>
      <c r="W13" s="1031" t="s">
        <v>2374</v>
      </c>
      <c r="X13" s="1032" t="s">
        <v>1445</v>
      </c>
      <c r="Y13" s="1020"/>
      <c r="Z13" s="1020"/>
      <c r="AA13" s="1020"/>
      <c r="AB13" s="1016"/>
      <c r="AC13" s="964">
        <v>117766</v>
      </c>
      <c r="AD13" s="931">
        <v>92388.13</v>
      </c>
    </row>
    <row r="14" spans="1:30">
      <c r="A14" s="1004"/>
      <c r="B14" s="3648" t="s">
        <v>720</v>
      </c>
      <c r="C14" s="1022"/>
      <c r="D14" s="3644" t="s">
        <v>719</v>
      </c>
      <c r="E14" s="3644"/>
      <c r="F14" s="3644"/>
      <c r="G14" s="3644"/>
      <c r="H14" s="3651"/>
      <c r="I14" s="1494"/>
      <c r="J14" s="1497"/>
      <c r="K14" s="1497"/>
      <c r="L14" s="1040"/>
      <c r="M14" s="947"/>
      <c r="N14" s="947"/>
      <c r="O14" s="1008"/>
      <c r="P14" s="1023"/>
      <c r="Q14" s="1022"/>
      <c r="R14" s="1022"/>
      <c r="S14" s="1022"/>
      <c r="T14" s="947"/>
      <c r="U14" s="947"/>
      <c r="V14" s="1008"/>
      <c r="W14" s="1031" t="s">
        <v>2375</v>
      </c>
      <c r="X14" s="1032" t="s">
        <v>1446</v>
      </c>
      <c r="Y14" s="1020"/>
      <c r="Z14" s="1020"/>
      <c r="AA14" s="1020"/>
      <c r="AB14" s="1016"/>
      <c r="AC14" s="932"/>
      <c r="AD14" s="931"/>
    </row>
    <row r="15" spans="1:30" ht="15" customHeight="1">
      <c r="A15" s="1004"/>
      <c r="B15" s="3649"/>
      <c r="C15" s="1022"/>
      <c r="D15" s="3644"/>
      <c r="E15" s="3644"/>
      <c r="F15" s="3644"/>
      <c r="G15" s="3644"/>
      <c r="H15" s="3651"/>
      <c r="I15" s="1494"/>
      <c r="J15" s="1497"/>
      <c r="K15" s="1497"/>
      <c r="L15" s="1040"/>
      <c r="M15" s="947"/>
      <c r="N15" s="947"/>
      <c r="O15" s="1008"/>
      <c r="P15" s="1023"/>
      <c r="Q15" s="1022"/>
      <c r="R15" s="1022"/>
      <c r="S15" s="1022"/>
      <c r="T15" s="947"/>
      <c r="U15" s="947"/>
      <c r="V15" s="1008"/>
      <c r="W15" s="1031" t="s">
        <v>2376</v>
      </c>
      <c r="X15" s="1032" t="s">
        <v>1447</v>
      </c>
      <c r="Y15" s="1020"/>
      <c r="Z15" s="1020"/>
      <c r="AA15" s="1020"/>
      <c r="AB15" s="1016"/>
      <c r="AC15" s="932"/>
      <c r="AD15" s="931"/>
    </row>
    <row r="16" spans="1:30">
      <c r="A16" s="1004"/>
      <c r="B16" s="3644"/>
      <c r="C16" s="1022"/>
      <c r="D16" s="1471"/>
      <c r="E16" s="1471"/>
      <c r="F16" s="1471"/>
      <c r="G16" s="1471"/>
      <c r="H16" s="1481"/>
      <c r="I16" s="1495"/>
      <c r="J16" s="1471"/>
      <c r="K16" s="1471"/>
      <c r="L16" s="1040"/>
      <c r="M16" s="1022"/>
      <c r="N16" s="1022"/>
      <c r="O16" s="1008"/>
      <c r="P16" s="1023"/>
      <c r="Q16" s="1022"/>
      <c r="R16" s="1022"/>
      <c r="S16" s="1022"/>
      <c r="T16" s="1022"/>
      <c r="U16" s="1022"/>
      <c r="V16" s="1008"/>
      <c r="W16" s="1031" t="s">
        <v>2377</v>
      </c>
      <c r="X16" s="1032" t="s">
        <v>1448</v>
      </c>
      <c r="Y16" s="1020"/>
      <c r="Z16" s="1020"/>
      <c r="AA16" s="1020"/>
      <c r="AB16" s="1016"/>
      <c r="AC16" s="964">
        <v>4800</v>
      </c>
      <c r="AD16" s="931">
        <v>3604.03</v>
      </c>
    </row>
    <row r="17" spans="1:30">
      <c r="A17" s="1011"/>
      <c r="B17" s="3645"/>
      <c r="C17" s="1020"/>
      <c r="D17" s="1020"/>
      <c r="E17" s="1020"/>
      <c r="F17" s="1020"/>
      <c r="G17" s="1020"/>
      <c r="H17" s="1021"/>
      <c r="I17" s="1496"/>
      <c r="J17" s="1103"/>
      <c r="K17" s="1103"/>
      <c r="L17" s="1020"/>
      <c r="M17" s="1020"/>
      <c r="N17" s="1020"/>
      <c r="O17" s="1008"/>
      <c r="P17" s="1019"/>
      <c r="Q17" s="1020"/>
      <c r="R17" s="1020"/>
      <c r="S17" s="1020"/>
      <c r="T17" s="1020"/>
      <c r="U17" s="1020"/>
      <c r="V17" s="1008"/>
      <c r="W17" s="1031" t="s">
        <v>2378</v>
      </c>
      <c r="X17" s="1032" t="s">
        <v>1449</v>
      </c>
      <c r="Y17" s="1020"/>
      <c r="Z17" s="1020"/>
      <c r="AA17" s="1020"/>
      <c r="AB17" s="1013">
        <v>119</v>
      </c>
      <c r="AC17" s="932"/>
      <c r="AD17" s="931"/>
    </row>
    <row r="18" spans="1:30">
      <c r="A18" s="1024"/>
      <c r="B18" s="1022"/>
      <c r="C18" s="1022"/>
      <c r="D18" s="1022"/>
      <c r="E18" s="1022"/>
      <c r="F18" s="1005" t="s">
        <v>171</v>
      </c>
      <c r="G18" s="1041" t="s">
        <v>172</v>
      </c>
      <c r="H18" s="1042"/>
      <c r="I18" s="1019" t="s">
        <v>173</v>
      </c>
      <c r="J18" s="1020"/>
      <c r="K18" s="1020" t="s">
        <v>174</v>
      </c>
      <c r="L18" s="1020"/>
      <c r="M18" s="1041" t="s">
        <v>175</v>
      </c>
      <c r="N18" s="1043"/>
      <c r="O18" s="1044"/>
      <c r="P18" s="1045"/>
      <c r="Q18" s="1041" t="s">
        <v>175</v>
      </c>
      <c r="R18" s="1043"/>
      <c r="S18" s="1041" t="s">
        <v>175</v>
      </c>
      <c r="T18" s="1043"/>
      <c r="U18" s="1041" t="s">
        <v>175</v>
      </c>
      <c r="V18" s="1046"/>
      <c r="W18" s="1031" t="s">
        <v>2379</v>
      </c>
      <c r="X18" s="1032" t="s">
        <v>1450</v>
      </c>
      <c r="Y18" s="1020"/>
      <c r="Z18" s="1020"/>
      <c r="AA18" s="1020"/>
      <c r="AB18" s="1016"/>
      <c r="AC18" s="964">
        <v>2287492</v>
      </c>
      <c r="AD18" s="931">
        <v>2952149.48</v>
      </c>
    </row>
    <row r="19" spans="1:30">
      <c r="A19" s="1047" t="s">
        <v>1729</v>
      </c>
      <c r="B19" s="1025" t="s">
        <v>176</v>
      </c>
      <c r="C19" s="1022"/>
      <c r="D19" s="1022"/>
      <c r="E19" s="1022"/>
      <c r="F19" s="1005" t="s">
        <v>1786</v>
      </c>
      <c r="G19" s="1048" t="s">
        <v>177</v>
      </c>
      <c r="H19" s="1010" t="s">
        <v>178</v>
      </c>
      <c r="I19" s="1047" t="s">
        <v>177</v>
      </c>
      <c r="J19" s="1050" t="s">
        <v>180</v>
      </c>
      <c r="K19" s="1025" t="s">
        <v>179</v>
      </c>
      <c r="L19" s="1049" t="s">
        <v>180</v>
      </c>
      <c r="M19" s="1050" t="s">
        <v>177</v>
      </c>
      <c r="N19" s="1049" t="s">
        <v>180</v>
      </c>
      <c r="O19" s="1026" t="s">
        <v>1729</v>
      </c>
      <c r="P19" s="1047" t="s">
        <v>1729</v>
      </c>
      <c r="Q19" s="1050" t="s">
        <v>177</v>
      </c>
      <c r="R19" s="1049" t="s">
        <v>180</v>
      </c>
      <c r="S19" s="1050" t="s">
        <v>177</v>
      </c>
      <c r="T19" s="1049" t="s">
        <v>180</v>
      </c>
      <c r="U19" s="1050" t="s">
        <v>177</v>
      </c>
      <c r="V19" s="1026" t="s">
        <v>180</v>
      </c>
      <c r="W19" s="1031" t="s">
        <v>2380</v>
      </c>
      <c r="X19" s="1032" t="s">
        <v>1451</v>
      </c>
      <c r="Y19" s="1020"/>
      <c r="Z19" s="1020"/>
      <c r="AA19" s="1020"/>
      <c r="AB19" s="1016"/>
      <c r="AC19" s="964">
        <v>1839114</v>
      </c>
      <c r="AD19" s="931">
        <v>1071950.3700000001</v>
      </c>
    </row>
    <row r="20" spans="1:30">
      <c r="A20" s="1047" t="s">
        <v>1732</v>
      </c>
      <c r="B20" s="1022"/>
      <c r="C20" s="1022"/>
      <c r="D20" s="1022"/>
      <c r="E20" s="1022"/>
      <c r="F20" s="1005" t="s">
        <v>1732</v>
      </c>
      <c r="G20" s="1051"/>
      <c r="H20" s="1052"/>
      <c r="I20" s="1024"/>
      <c r="J20" s="1007"/>
      <c r="K20" s="1022"/>
      <c r="L20" s="1009"/>
      <c r="M20" s="1051"/>
      <c r="N20" s="1053"/>
      <c r="O20" s="1026" t="s">
        <v>1732</v>
      </c>
      <c r="P20" s="1047" t="s">
        <v>1732</v>
      </c>
      <c r="Q20" s="1051"/>
      <c r="R20" s="1053"/>
      <c r="S20" s="1051"/>
      <c r="T20" s="1053"/>
      <c r="U20" s="1051"/>
      <c r="V20" s="1052"/>
      <c r="W20" s="1031" t="s">
        <v>2381</v>
      </c>
      <c r="X20" s="1032" t="s">
        <v>1452</v>
      </c>
      <c r="Y20" s="1020"/>
      <c r="Z20" s="1020"/>
      <c r="AA20" s="1020"/>
      <c r="AB20" s="1016"/>
      <c r="AC20" s="964">
        <v>30119</v>
      </c>
      <c r="AD20" s="931">
        <v>23601.040000000001</v>
      </c>
    </row>
    <row r="21" spans="1:30">
      <c r="A21" s="1027"/>
      <c r="B21" s="1054" t="s">
        <v>3021</v>
      </c>
      <c r="C21" s="1020"/>
      <c r="D21" s="1020"/>
      <c r="E21" s="1020"/>
      <c r="F21" s="1013" t="s">
        <v>3022</v>
      </c>
      <c r="G21" s="1055" t="s">
        <v>3023</v>
      </c>
      <c r="H21" s="1056" t="s">
        <v>3024</v>
      </c>
      <c r="I21" s="1057" t="s">
        <v>2347</v>
      </c>
      <c r="J21" s="1058" t="s">
        <v>2348</v>
      </c>
      <c r="K21" s="1058" t="s">
        <v>2349</v>
      </c>
      <c r="L21" s="1058" t="s">
        <v>2350</v>
      </c>
      <c r="M21" s="1055" t="s">
        <v>2351</v>
      </c>
      <c r="N21" s="1059" t="s">
        <v>2352</v>
      </c>
      <c r="O21" s="1018"/>
      <c r="P21" s="1027"/>
      <c r="Q21" s="1055" t="s">
        <v>2353</v>
      </c>
      <c r="R21" s="1059" t="s">
        <v>2354</v>
      </c>
      <c r="S21" s="1055" t="s">
        <v>181</v>
      </c>
      <c r="T21" s="1059" t="s">
        <v>182</v>
      </c>
      <c r="U21" s="1055" t="s">
        <v>183</v>
      </c>
      <c r="V21" s="1056" t="s">
        <v>184</v>
      </c>
      <c r="W21" s="1031" t="s">
        <v>2382</v>
      </c>
      <c r="X21" s="1032" t="s">
        <v>1453</v>
      </c>
      <c r="Y21" s="1020"/>
      <c r="Z21" s="1020"/>
      <c r="AA21" s="1020"/>
      <c r="AB21" s="1016"/>
      <c r="AC21" s="964">
        <f>871174+1</f>
        <v>871175</v>
      </c>
      <c r="AD21" s="931">
        <v>336388.43</v>
      </c>
    </row>
    <row r="22" spans="1:30" ht="15.75">
      <c r="A22" s="1027">
        <v>1</v>
      </c>
      <c r="B22" s="1035" t="s">
        <v>185</v>
      </c>
      <c r="C22" s="1020"/>
      <c r="D22" s="1020"/>
      <c r="E22" s="1020"/>
      <c r="F22" s="1016"/>
      <c r="G22" s="1038"/>
      <c r="H22" s="1039"/>
      <c r="I22" s="1060"/>
      <c r="J22" s="1061"/>
      <c r="K22" s="1062"/>
      <c r="L22" s="1036"/>
      <c r="M22" s="1038"/>
      <c r="N22" s="1063"/>
      <c r="O22" s="1064">
        <v>1</v>
      </c>
      <c r="P22" s="1027">
        <v>1</v>
      </c>
      <c r="Q22" s="1038"/>
      <c r="R22" s="1063"/>
      <c r="S22" s="1038"/>
      <c r="T22" s="1063"/>
      <c r="U22" s="1038"/>
      <c r="V22" s="1039"/>
      <c r="W22" s="1031" t="s">
        <v>2383</v>
      </c>
      <c r="X22" s="1093" t="s">
        <v>4593</v>
      </c>
      <c r="Y22" s="1094"/>
      <c r="Z22" s="1094"/>
      <c r="AA22" s="1094"/>
      <c r="AB22" s="1016"/>
      <c r="AC22" s="932">
        <f>AC12-AC13+AC14-AC15+SUM(AC16:AC21)</f>
        <v>5229635</v>
      </c>
      <c r="AD22" s="931">
        <f>AD12-AD13+AD14-AD15+SUM(AD16:AD21)</f>
        <v>4608193.7699999996</v>
      </c>
    </row>
    <row r="23" spans="1:30">
      <c r="A23" s="1027">
        <v>2</v>
      </c>
      <c r="B23" s="1032" t="s">
        <v>186</v>
      </c>
      <c r="C23" s="1020"/>
      <c r="D23" s="1020"/>
      <c r="E23" s="1020"/>
      <c r="F23" s="1013" t="s">
        <v>787</v>
      </c>
      <c r="G23" s="978">
        <f>I23+K23+M23+Q23+S23+U23</f>
        <v>649171567</v>
      </c>
      <c r="H23" s="929">
        <f>J23+L23+N23+R23+T23+V23</f>
        <v>829065622</v>
      </c>
      <c r="I23" s="1065"/>
      <c r="J23" s="1066"/>
      <c r="K23" s="1067">
        <v>649171567</v>
      </c>
      <c r="L23" s="978">
        <v>829065622</v>
      </c>
      <c r="M23" s="978"/>
      <c r="N23" s="928"/>
      <c r="O23" s="1064">
        <v>2</v>
      </c>
      <c r="P23" s="1027">
        <v>2</v>
      </c>
      <c r="Q23" s="978"/>
      <c r="R23" s="928"/>
      <c r="S23" s="978"/>
      <c r="T23" s="928"/>
      <c r="U23" s="978"/>
      <c r="V23" s="929"/>
      <c r="W23" s="1031" t="s">
        <v>2384</v>
      </c>
      <c r="X23" s="1032" t="s">
        <v>2245</v>
      </c>
      <c r="Y23" s="1020"/>
      <c r="Z23" s="1020"/>
      <c r="AA23" s="1020"/>
      <c r="AB23" s="1016"/>
      <c r="AC23" s="1036"/>
      <c r="AD23" s="1037"/>
    </row>
    <row r="24" spans="1:30">
      <c r="A24" s="1027">
        <v>3</v>
      </c>
      <c r="B24" s="1032" t="s">
        <v>187</v>
      </c>
      <c r="C24" s="1020"/>
      <c r="D24" s="1020"/>
      <c r="E24" s="1020"/>
      <c r="F24" s="1016"/>
      <c r="G24" s="1038"/>
      <c r="H24" s="1039"/>
      <c r="I24" s="1060"/>
      <c r="J24" s="1061"/>
      <c r="K24" s="1062"/>
      <c r="L24" s="1036"/>
      <c r="M24" s="1038"/>
      <c r="N24" s="1063"/>
      <c r="O24" s="1064">
        <v>3</v>
      </c>
      <c r="P24" s="1027">
        <v>3</v>
      </c>
      <c r="Q24" s="1038"/>
      <c r="R24" s="1063"/>
      <c r="S24" s="1038"/>
      <c r="T24" s="1063"/>
      <c r="U24" s="1038"/>
      <c r="V24" s="1039"/>
      <c r="W24" s="1031" t="s">
        <v>2385</v>
      </c>
      <c r="X24" s="1032" t="s">
        <v>2246</v>
      </c>
      <c r="Y24" s="1020"/>
      <c r="Z24" s="1020"/>
      <c r="AA24" s="1020"/>
      <c r="AB24" s="1016"/>
      <c r="AC24" s="964">
        <f>550236</f>
        <v>550236</v>
      </c>
      <c r="AD24" s="931">
        <v>880.44</v>
      </c>
    </row>
    <row r="25" spans="1:30">
      <c r="A25" s="1027">
        <v>4</v>
      </c>
      <c r="B25" s="1032" t="s">
        <v>188</v>
      </c>
      <c r="C25" s="1020"/>
      <c r="D25" s="1020"/>
      <c r="E25" s="1020"/>
      <c r="F25" s="1013" t="s">
        <v>3332</v>
      </c>
      <c r="G25" s="932">
        <f t="shared" ref="G25:H30" si="0">I25+K25+M25+Q25+S25+U25</f>
        <v>430873208</v>
      </c>
      <c r="H25" s="2176">
        <f t="shared" si="0"/>
        <v>606922856</v>
      </c>
      <c r="I25" s="1068"/>
      <c r="J25" s="1069"/>
      <c r="K25" s="1070">
        <v>430873208</v>
      </c>
      <c r="L25" s="932">
        <v>606922856</v>
      </c>
      <c r="M25" s="932"/>
      <c r="N25" s="930"/>
      <c r="O25" s="1064">
        <v>4</v>
      </c>
      <c r="P25" s="1027">
        <v>4</v>
      </c>
      <c r="Q25" s="932"/>
      <c r="R25" s="930"/>
      <c r="S25" s="932"/>
      <c r="T25" s="930"/>
      <c r="U25" s="932"/>
      <c r="V25" s="931"/>
      <c r="W25" s="1031" t="s">
        <v>2386</v>
      </c>
      <c r="X25" s="1032" t="s">
        <v>2247</v>
      </c>
      <c r="Y25" s="1020"/>
      <c r="Z25" s="1020"/>
      <c r="AA25" s="1020"/>
      <c r="AB25" s="1013">
        <v>340</v>
      </c>
      <c r="AC25" s="932"/>
      <c r="AD25" s="931"/>
    </row>
    <row r="26" spans="1:30">
      <c r="A26" s="1027">
        <v>5</v>
      </c>
      <c r="B26" s="1032" t="s">
        <v>189</v>
      </c>
      <c r="C26" s="1020"/>
      <c r="D26" s="1020"/>
      <c r="E26" s="1020"/>
      <c r="F26" s="1013" t="s">
        <v>3332</v>
      </c>
      <c r="G26" s="932">
        <f t="shared" si="0"/>
        <v>17774243</v>
      </c>
      <c r="H26" s="2176">
        <f t="shared" si="0"/>
        <v>14698416</v>
      </c>
      <c r="I26" s="1068"/>
      <c r="J26" s="1069"/>
      <c r="K26" s="1070">
        <v>17774243</v>
      </c>
      <c r="L26" s="932">
        <v>14698416</v>
      </c>
      <c r="M26" s="932"/>
      <c r="N26" s="930"/>
      <c r="O26" s="1064">
        <v>5</v>
      </c>
      <c r="P26" s="1027">
        <v>5</v>
      </c>
      <c r="Q26" s="932"/>
      <c r="R26" s="930"/>
      <c r="S26" s="932"/>
      <c r="T26" s="930"/>
      <c r="U26" s="932"/>
      <c r="V26" s="931"/>
      <c r="W26" s="1031" t="s">
        <v>2387</v>
      </c>
      <c r="X26" s="1032" t="s">
        <v>2248</v>
      </c>
      <c r="Y26" s="1020"/>
      <c r="Z26" s="1020"/>
      <c r="AA26" s="1020"/>
      <c r="AB26" s="1013">
        <v>340</v>
      </c>
      <c r="AC26" s="964">
        <v>400100</v>
      </c>
      <c r="AD26" s="931">
        <v>372048.45</v>
      </c>
    </row>
    <row r="27" spans="1:30">
      <c r="A27" s="1027">
        <v>6</v>
      </c>
      <c r="B27" s="1032" t="s">
        <v>190</v>
      </c>
      <c r="C27" s="1020"/>
      <c r="D27" s="1020"/>
      <c r="E27" s="1020"/>
      <c r="F27" s="1013" t="s">
        <v>2126</v>
      </c>
      <c r="G27" s="932">
        <f t="shared" si="0"/>
        <v>46084001</v>
      </c>
      <c r="H27" s="2176">
        <f t="shared" si="0"/>
        <v>44033469</v>
      </c>
      <c r="I27" s="1068"/>
      <c r="J27" s="1069"/>
      <c r="K27" s="1070">
        <v>46084001</v>
      </c>
      <c r="L27" s="932">
        <v>44033469</v>
      </c>
      <c r="M27" s="932"/>
      <c r="N27" s="930"/>
      <c r="O27" s="1064">
        <v>6</v>
      </c>
      <c r="P27" s="1027">
        <v>6</v>
      </c>
      <c r="Q27" s="932"/>
      <c r="R27" s="930"/>
      <c r="S27" s="932"/>
      <c r="T27" s="930"/>
      <c r="U27" s="932"/>
      <c r="V27" s="931"/>
      <c r="W27" s="1031" t="s">
        <v>2388</v>
      </c>
      <c r="X27" s="1093" t="s">
        <v>4594</v>
      </c>
      <c r="Y27" s="1094"/>
      <c r="Z27" s="1094"/>
      <c r="AA27" s="1094"/>
      <c r="AB27" s="1016"/>
      <c r="AC27" s="930">
        <f>SUM(AC24:AC26)</f>
        <v>950336</v>
      </c>
      <c r="AD27" s="931">
        <f>SUM(AD24:AD26)</f>
        <v>372928.89</v>
      </c>
    </row>
    <row r="28" spans="1:30" s="1231" customFormat="1">
      <c r="A28" s="1532">
        <v>7</v>
      </c>
      <c r="B28" s="1093" t="s">
        <v>4591</v>
      </c>
      <c r="C28" s="1094"/>
      <c r="D28" s="1094"/>
      <c r="E28" s="1094"/>
      <c r="F28" s="2172" t="s">
        <v>2126</v>
      </c>
      <c r="G28" s="964">
        <f t="shared" si="0"/>
        <v>0</v>
      </c>
      <c r="H28" s="2176">
        <f t="shared" si="0"/>
        <v>0</v>
      </c>
      <c r="I28" s="2173"/>
      <c r="J28" s="2174"/>
      <c r="K28" s="1533"/>
      <c r="L28" s="964">
        <v>0</v>
      </c>
      <c r="M28" s="964"/>
      <c r="N28" s="2175"/>
      <c r="O28" s="1534">
        <v>7</v>
      </c>
      <c r="P28" s="1532">
        <v>7</v>
      </c>
      <c r="Q28" s="964"/>
      <c r="R28" s="2175"/>
      <c r="S28" s="964"/>
      <c r="T28" s="2175"/>
      <c r="U28" s="964"/>
      <c r="V28" s="965"/>
      <c r="W28" s="1535" t="s">
        <v>2389</v>
      </c>
      <c r="X28" s="1093" t="s">
        <v>2249</v>
      </c>
      <c r="Y28" s="1094"/>
      <c r="Z28" s="1094"/>
      <c r="AA28" s="1094"/>
      <c r="AB28" s="1536"/>
      <c r="AC28" s="1536"/>
      <c r="AD28" s="1534"/>
    </row>
    <row r="29" spans="1:30">
      <c r="A29" s="1027">
        <v>8</v>
      </c>
      <c r="B29" s="1032" t="s">
        <v>137</v>
      </c>
      <c r="C29" s="1020"/>
      <c r="D29" s="1020"/>
      <c r="E29" s="1020"/>
      <c r="F29" s="1013" t="s">
        <v>2126</v>
      </c>
      <c r="G29" s="932">
        <f t="shared" si="0"/>
        <v>0</v>
      </c>
      <c r="H29" s="2176">
        <f t="shared" si="0"/>
        <v>0</v>
      </c>
      <c r="I29" s="1068"/>
      <c r="J29" s="1069"/>
      <c r="K29" s="1070"/>
      <c r="L29" s="932">
        <v>0</v>
      </c>
      <c r="M29" s="932"/>
      <c r="N29" s="930"/>
      <c r="O29" s="1064">
        <v>8</v>
      </c>
      <c r="P29" s="1027">
        <v>8</v>
      </c>
      <c r="Q29" s="932"/>
      <c r="R29" s="930"/>
      <c r="S29" s="932"/>
      <c r="T29" s="930"/>
      <c r="U29" s="932"/>
      <c r="V29" s="931"/>
      <c r="W29" s="1031" t="s">
        <v>2390</v>
      </c>
      <c r="X29" s="1032" t="s">
        <v>2250</v>
      </c>
      <c r="Y29" s="1020"/>
      <c r="Z29" s="1020"/>
      <c r="AA29" s="1020"/>
      <c r="AB29" s="1013" t="s">
        <v>1672</v>
      </c>
      <c r="AC29" s="932"/>
      <c r="AD29" s="931"/>
    </row>
    <row r="30" spans="1:30">
      <c r="A30" s="1027">
        <v>9</v>
      </c>
      <c r="B30" s="1032" t="s">
        <v>138</v>
      </c>
      <c r="C30" s="1020"/>
      <c r="D30" s="1020"/>
      <c r="E30" s="1020"/>
      <c r="F30" s="1013" t="s">
        <v>2126</v>
      </c>
      <c r="G30" s="932">
        <f t="shared" si="0"/>
        <v>0</v>
      </c>
      <c r="H30" s="2176">
        <f t="shared" si="0"/>
        <v>0</v>
      </c>
      <c r="I30" s="1068"/>
      <c r="J30" s="1069"/>
      <c r="K30" s="1070"/>
      <c r="L30" s="932">
        <v>0</v>
      </c>
      <c r="M30" s="932"/>
      <c r="N30" s="930"/>
      <c r="O30" s="1064">
        <v>9</v>
      </c>
      <c r="P30" s="1027">
        <v>9</v>
      </c>
      <c r="Q30" s="932"/>
      <c r="R30" s="930"/>
      <c r="S30" s="932"/>
      <c r="T30" s="930"/>
      <c r="U30" s="932"/>
      <c r="V30" s="931"/>
      <c r="W30" s="1031" t="s">
        <v>2391</v>
      </c>
      <c r="X30" s="1032" t="s">
        <v>2251</v>
      </c>
      <c r="Y30" s="1020"/>
      <c r="Z30" s="1020"/>
      <c r="AA30" s="1020"/>
      <c r="AB30" s="1013" t="s">
        <v>1672</v>
      </c>
      <c r="AC30" s="964">
        <v>184291</v>
      </c>
      <c r="AD30" s="931">
        <v>191795</v>
      </c>
    </row>
    <row r="31" spans="1:30">
      <c r="A31" s="1024">
        <v>10</v>
      </c>
      <c r="B31" s="1071" t="s">
        <v>139</v>
      </c>
      <c r="C31" s="1022"/>
      <c r="D31" s="1022"/>
      <c r="E31" s="1022"/>
      <c r="F31" s="1009"/>
      <c r="G31" s="2170"/>
      <c r="H31" s="2178"/>
      <c r="I31" s="1072"/>
      <c r="J31" s="1073"/>
      <c r="K31" s="1074"/>
      <c r="L31" s="1051"/>
      <c r="M31" s="1051"/>
      <c r="N31" s="1053"/>
      <c r="O31" s="1010">
        <v>10</v>
      </c>
      <c r="P31" s="1024">
        <v>10</v>
      </c>
      <c r="Q31" s="1051"/>
      <c r="R31" s="1053"/>
      <c r="S31" s="1051"/>
      <c r="T31" s="1053"/>
      <c r="U31" s="1051"/>
      <c r="V31" s="1052"/>
      <c r="W31" s="1031" t="s">
        <v>2392</v>
      </c>
      <c r="X31" s="1032" t="s">
        <v>2252</v>
      </c>
      <c r="Y31" s="1020"/>
      <c r="Z31" s="1020"/>
      <c r="AA31" s="1020"/>
      <c r="AB31" s="1013" t="s">
        <v>1672</v>
      </c>
      <c r="AC31" s="964">
        <v>10617</v>
      </c>
      <c r="AD31" s="931">
        <v>56812</v>
      </c>
    </row>
    <row r="32" spans="1:30">
      <c r="A32" s="1027"/>
      <c r="B32" s="1032" t="s">
        <v>140</v>
      </c>
      <c r="C32" s="1020"/>
      <c r="D32" s="1020"/>
      <c r="E32" s="1020"/>
      <c r="F32" s="1016"/>
      <c r="G32" s="932">
        <f t="shared" ref="G32" si="1">I32+K32+M32+Q32+S32+U32</f>
        <v>0</v>
      </c>
      <c r="H32" s="2177">
        <f t="shared" ref="H32:H45" si="2">J32+L32+N32+R32+T32+V32</f>
        <v>0</v>
      </c>
      <c r="I32" s="1068"/>
      <c r="J32" s="1069"/>
      <c r="K32" s="1070"/>
      <c r="L32" s="932">
        <v>0</v>
      </c>
      <c r="M32" s="932"/>
      <c r="N32" s="930"/>
      <c r="O32" s="1064"/>
      <c r="P32" s="1027"/>
      <c r="Q32" s="932"/>
      <c r="R32" s="930"/>
      <c r="S32" s="932"/>
      <c r="T32" s="930"/>
      <c r="U32" s="932"/>
      <c r="V32" s="931"/>
      <c r="W32" s="1031" t="s">
        <v>3561</v>
      </c>
      <c r="X32" s="1032" t="s">
        <v>2253</v>
      </c>
      <c r="Y32" s="1020"/>
      <c r="Z32" s="1020"/>
      <c r="AA32" s="1020"/>
      <c r="AB32" s="1013" t="s">
        <v>1425</v>
      </c>
      <c r="AC32" s="932"/>
      <c r="AD32" s="931"/>
    </row>
    <row r="33" spans="1:30">
      <c r="A33" s="1027">
        <v>11</v>
      </c>
      <c r="B33" s="1032" t="s">
        <v>257</v>
      </c>
      <c r="C33" s="1020"/>
      <c r="D33" s="1020"/>
      <c r="E33" s="1020"/>
      <c r="F33" s="1016"/>
      <c r="G33" s="932">
        <f t="shared" ref="G33:G45" si="3">I33+K33+M33+Q33+S33+U33</f>
        <v>0</v>
      </c>
      <c r="H33" s="2176">
        <f t="shared" si="2"/>
        <v>0</v>
      </c>
      <c r="I33" s="1068"/>
      <c r="J33" s="1069"/>
      <c r="K33" s="1070"/>
      <c r="L33" s="932">
        <v>0</v>
      </c>
      <c r="M33" s="932"/>
      <c r="N33" s="930"/>
      <c r="O33" s="1064">
        <v>11</v>
      </c>
      <c r="P33" s="1027">
        <v>11</v>
      </c>
      <c r="Q33" s="932"/>
      <c r="R33" s="930"/>
      <c r="S33" s="932"/>
      <c r="T33" s="930"/>
      <c r="U33" s="932"/>
      <c r="V33" s="931"/>
      <c r="W33" s="1031" t="s">
        <v>3562</v>
      </c>
      <c r="X33" s="1032" t="s">
        <v>2254</v>
      </c>
      <c r="Y33" s="1020"/>
      <c r="Z33" s="1020"/>
      <c r="AA33" s="1020"/>
      <c r="AB33" s="1013" t="s">
        <v>1425</v>
      </c>
      <c r="AC33" s="932"/>
      <c r="AD33" s="931"/>
    </row>
    <row r="34" spans="1:30">
      <c r="A34" s="1027">
        <v>12</v>
      </c>
      <c r="B34" s="1032" t="s">
        <v>258</v>
      </c>
      <c r="C34" s="1020"/>
      <c r="D34" s="1020"/>
      <c r="E34" s="1020"/>
      <c r="F34" s="1016"/>
      <c r="G34" s="932">
        <f t="shared" si="3"/>
        <v>0</v>
      </c>
      <c r="H34" s="2176">
        <f t="shared" si="2"/>
        <v>0</v>
      </c>
      <c r="I34" s="1068"/>
      <c r="J34" s="1069"/>
      <c r="K34" s="1070"/>
      <c r="L34" s="932">
        <v>0</v>
      </c>
      <c r="M34" s="932"/>
      <c r="N34" s="930"/>
      <c r="O34" s="1064">
        <v>12</v>
      </c>
      <c r="P34" s="1027">
        <v>12</v>
      </c>
      <c r="Q34" s="932"/>
      <c r="R34" s="930"/>
      <c r="S34" s="932"/>
      <c r="T34" s="930"/>
      <c r="U34" s="932"/>
      <c r="V34" s="931"/>
      <c r="W34" s="1031" t="s">
        <v>3563</v>
      </c>
      <c r="X34" s="1032" t="s">
        <v>2255</v>
      </c>
      <c r="Y34" s="1020"/>
      <c r="Z34" s="1020"/>
      <c r="AA34" s="1020"/>
      <c r="AB34" s="1016"/>
      <c r="AC34" s="932"/>
      <c r="AD34" s="931"/>
    </row>
    <row r="35" spans="1:30">
      <c r="A35" s="1027">
        <v>13</v>
      </c>
      <c r="B35" s="1032" t="s">
        <v>259</v>
      </c>
      <c r="C35" s="1020"/>
      <c r="D35" s="1020"/>
      <c r="E35" s="1020"/>
      <c r="F35" s="1016"/>
      <c r="G35" s="932">
        <f t="shared" si="3"/>
        <v>0</v>
      </c>
      <c r="H35" s="2176">
        <f t="shared" si="2"/>
        <v>0</v>
      </c>
      <c r="I35" s="1068"/>
      <c r="J35" s="1069"/>
      <c r="K35" s="1070"/>
      <c r="L35" s="932">
        <v>0</v>
      </c>
      <c r="M35" s="932"/>
      <c r="N35" s="930"/>
      <c r="O35" s="1064">
        <v>13</v>
      </c>
      <c r="P35" s="1027">
        <v>13</v>
      </c>
      <c r="Q35" s="932"/>
      <c r="R35" s="930"/>
      <c r="S35" s="932"/>
      <c r="T35" s="930"/>
      <c r="U35" s="932"/>
      <c r="V35" s="931"/>
      <c r="W35" s="1031" t="s">
        <v>4317</v>
      </c>
      <c r="X35" s="1032" t="s">
        <v>2256</v>
      </c>
      <c r="Y35" s="1020"/>
      <c r="Z35" s="1020"/>
      <c r="AA35" s="1020"/>
      <c r="AB35" s="1016"/>
      <c r="AC35" s="964">
        <v>393711</v>
      </c>
      <c r="AD35" s="931">
        <v>418978.98</v>
      </c>
    </row>
    <row r="36" spans="1:30">
      <c r="A36" s="1027">
        <v>14</v>
      </c>
      <c r="B36" s="1032" t="s">
        <v>260</v>
      </c>
      <c r="C36" s="1020"/>
      <c r="D36" s="1020"/>
      <c r="E36" s="1020"/>
      <c r="F36" s="1013" t="s">
        <v>1672</v>
      </c>
      <c r="G36" s="932">
        <f t="shared" si="3"/>
        <v>42239329</v>
      </c>
      <c r="H36" s="2176">
        <f t="shared" si="2"/>
        <v>44628603</v>
      </c>
      <c r="I36" s="1068"/>
      <c r="J36" s="1069"/>
      <c r="K36" s="1533">
        <v>42239329</v>
      </c>
      <c r="L36" s="932">
        <v>44628603</v>
      </c>
      <c r="M36" s="932"/>
      <c r="N36" s="930"/>
      <c r="O36" s="1064">
        <v>14</v>
      </c>
      <c r="P36" s="1027">
        <v>14</v>
      </c>
      <c r="Q36" s="932"/>
      <c r="R36" s="930"/>
      <c r="S36" s="932"/>
      <c r="T36" s="930"/>
      <c r="U36" s="932"/>
      <c r="V36" s="931"/>
      <c r="W36" s="1031" t="s">
        <v>4318</v>
      </c>
      <c r="X36" s="1093" t="s">
        <v>4595</v>
      </c>
      <c r="Y36" s="1094"/>
      <c r="Z36" s="1094"/>
      <c r="AA36" s="1094"/>
      <c r="AB36" s="1016"/>
      <c r="AC36" s="932">
        <f>SUM(AC29:AC32)-AC33+AC34-AC35</f>
        <v>-198803</v>
      </c>
      <c r="AD36" s="931">
        <f>SUM(AD29:AD32)-AD33+AD34-AD35</f>
        <v>-170371.97999999998</v>
      </c>
    </row>
    <row r="37" spans="1:30">
      <c r="A37" s="1027">
        <v>15</v>
      </c>
      <c r="B37" s="1032" t="s">
        <v>261</v>
      </c>
      <c r="C37" s="1020"/>
      <c r="D37" s="1020"/>
      <c r="E37" s="1020"/>
      <c r="F37" s="1013" t="s">
        <v>1672</v>
      </c>
      <c r="G37" s="932">
        <f t="shared" si="3"/>
        <v>17905005</v>
      </c>
      <c r="H37" s="2176">
        <f t="shared" si="2"/>
        <v>43538597</v>
      </c>
      <c r="I37" s="1068"/>
      <c r="J37" s="1069"/>
      <c r="K37" s="1070">
        <v>17905005</v>
      </c>
      <c r="L37" s="932">
        <v>43538597</v>
      </c>
      <c r="M37" s="932"/>
      <c r="N37" s="930"/>
      <c r="O37" s="1064">
        <v>15</v>
      </c>
      <c r="P37" s="1027">
        <v>15</v>
      </c>
      <c r="Q37" s="932"/>
      <c r="R37" s="930"/>
      <c r="S37" s="932"/>
      <c r="T37" s="930"/>
      <c r="U37" s="932"/>
      <c r="V37" s="931"/>
      <c r="W37" s="1031" t="s">
        <v>4319</v>
      </c>
      <c r="X37" s="1093" t="s">
        <v>4596</v>
      </c>
      <c r="Y37" s="1094"/>
      <c r="Z37" s="1094"/>
      <c r="AA37" s="1094"/>
      <c r="AB37" s="1016"/>
      <c r="AC37" s="932">
        <f>AC22-AC27-AC36</f>
        <v>4478102</v>
      </c>
      <c r="AD37" s="931">
        <f>AD22-AD27-AD36</f>
        <v>4405636.8599999994</v>
      </c>
    </row>
    <row r="38" spans="1:30" ht="15.75">
      <c r="A38" s="1027">
        <v>16</v>
      </c>
      <c r="B38" s="1032" t="s">
        <v>262</v>
      </c>
      <c r="C38" s="1020"/>
      <c r="D38" s="1020"/>
      <c r="E38" s="1020"/>
      <c r="F38" s="1013" t="s">
        <v>1672</v>
      </c>
      <c r="G38" s="932">
        <f t="shared" si="3"/>
        <v>4173627</v>
      </c>
      <c r="H38" s="2176">
        <f t="shared" si="2"/>
        <v>7502484</v>
      </c>
      <c r="I38" s="1068"/>
      <c r="J38" s="1069"/>
      <c r="K38" s="932">
        <v>4173627</v>
      </c>
      <c r="L38" s="932">
        <v>7502484</v>
      </c>
      <c r="M38" s="932"/>
      <c r="N38" s="930"/>
      <c r="O38" s="1064">
        <v>16</v>
      </c>
      <c r="P38" s="1027">
        <v>16</v>
      </c>
      <c r="Q38" s="932"/>
      <c r="R38" s="930"/>
      <c r="S38" s="932"/>
      <c r="T38" s="930"/>
      <c r="U38" s="932"/>
      <c r="V38" s="931"/>
      <c r="W38" s="1031" t="s">
        <v>4320</v>
      </c>
      <c r="X38" s="1035" t="s">
        <v>735</v>
      </c>
      <c r="Y38" s="1012"/>
      <c r="Z38" s="1012"/>
      <c r="AA38" s="1012"/>
      <c r="AB38" s="1016"/>
      <c r="AC38" s="1036"/>
      <c r="AD38" s="1037"/>
    </row>
    <row r="39" spans="1:30">
      <c r="A39" s="1027">
        <v>17</v>
      </c>
      <c r="B39" s="1032" t="s">
        <v>1424</v>
      </c>
      <c r="C39" s="1020"/>
      <c r="D39" s="1020"/>
      <c r="E39" s="1020"/>
      <c r="F39" s="1013" t="s">
        <v>1425</v>
      </c>
      <c r="G39" s="932">
        <f t="shared" si="3"/>
        <v>29470454</v>
      </c>
      <c r="H39" s="2176">
        <f t="shared" si="2"/>
        <v>13730274.039999999</v>
      </c>
      <c r="I39" s="1068"/>
      <c r="J39" s="1069"/>
      <c r="K39" s="1533">
        <v>29470454</v>
      </c>
      <c r="L39" s="932">
        <v>13730274.039999999</v>
      </c>
      <c r="M39" s="932"/>
      <c r="N39" s="930"/>
      <c r="O39" s="1064">
        <v>17</v>
      </c>
      <c r="P39" s="1027">
        <v>17</v>
      </c>
      <c r="Q39" s="932"/>
      <c r="R39" s="930"/>
      <c r="S39" s="932"/>
      <c r="T39" s="930"/>
      <c r="U39" s="932"/>
      <c r="V39" s="931"/>
      <c r="W39" s="1031" t="s">
        <v>4321</v>
      </c>
      <c r="X39" s="1032" t="s">
        <v>2257</v>
      </c>
      <c r="Y39" s="1020"/>
      <c r="Z39" s="1020"/>
      <c r="AA39" s="1020"/>
      <c r="AB39" s="1016"/>
      <c r="AC39" s="932"/>
      <c r="AD39" s="931"/>
    </row>
    <row r="40" spans="1:30">
      <c r="A40" s="1027">
        <v>18</v>
      </c>
      <c r="B40" s="1032" t="s">
        <v>1426</v>
      </c>
      <c r="C40" s="1020"/>
      <c r="D40" s="1020"/>
      <c r="E40" s="1020"/>
      <c r="F40" s="1013" t="s">
        <v>1425</v>
      </c>
      <c r="G40" s="932">
        <f t="shared" si="3"/>
        <v>22721778</v>
      </c>
      <c r="H40" s="2176">
        <f t="shared" si="2"/>
        <v>32251867</v>
      </c>
      <c r="I40" s="1068"/>
      <c r="J40" s="1069"/>
      <c r="K40" s="1533">
        <v>22721778</v>
      </c>
      <c r="L40" s="932">
        <v>32251867</v>
      </c>
      <c r="M40" s="932"/>
      <c r="N40" s="930"/>
      <c r="O40" s="1064">
        <v>18</v>
      </c>
      <c r="P40" s="1027">
        <v>18</v>
      </c>
      <c r="Q40" s="932"/>
      <c r="R40" s="930"/>
      <c r="S40" s="932"/>
      <c r="T40" s="930"/>
      <c r="U40" s="932"/>
      <c r="V40" s="931"/>
      <c r="W40" s="1031" t="s">
        <v>4322</v>
      </c>
      <c r="X40" s="1032" t="s">
        <v>2258</v>
      </c>
      <c r="Y40" s="1020"/>
      <c r="Z40" s="1020"/>
      <c r="AA40" s="1020"/>
      <c r="AB40" s="1016"/>
      <c r="AC40" s="932"/>
      <c r="AD40" s="931"/>
    </row>
    <row r="41" spans="1:30">
      <c r="A41" s="1027">
        <v>19</v>
      </c>
      <c r="B41" s="1032" t="s">
        <v>1427</v>
      </c>
      <c r="C41" s="1020"/>
      <c r="D41" s="1020"/>
      <c r="E41" s="1020"/>
      <c r="F41" s="1013">
        <v>266</v>
      </c>
      <c r="G41" s="932">
        <f t="shared" si="3"/>
        <v>0</v>
      </c>
      <c r="H41" s="2176">
        <f t="shared" si="2"/>
        <v>0</v>
      </c>
      <c r="I41" s="1068"/>
      <c r="J41" s="1069"/>
      <c r="K41" s="1070"/>
      <c r="L41" s="932">
        <v>0</v>
      </c>
      <c r="M41" s="932"/>
      <c r="N41" s="930"/>
      <c r="O41" s="1064">
        <v>19</v>
      </c>
      <c r="P41" s="1027">
        <v>19</v>
      </c>
      <c r="Q41" s="932"/>
      <c r="R41" s="930"/>
      <c r="S41" s="932"/>
      <c r="T41" s="930"/>
      <c r="U41" s="932"/>
      <c r="V41" s="931"/>
      <c r="W41" s="1031" t="s">
        <v>4323</v>
      </c>
      <c r="X41" s="1032" t="s">
        <v>2259</v>
      </c>
      <c r="Y41" s="1020"/>
      <c r="Z41" s="1020"/>
      <c r="AA41" s="1020"/>
      <c r="AB41" s="1016"/>
      <c r="AC41" s="964">
        <v>352087</v>
      </c>
      <c r="AD41" s="931">
        <v>352086.72</v>
      </c>
    </row>
    <row r="42" spans="1:30">
      <c r="A42" s="1027">
        <v>20</v>
      </c>
      <c r="B42" s="1032" t="s">
        <v>1428</v>
      </c>
      <c r="C42" s="1020"/>
      <c r="D42" s="1020"/>
      <c r="E42" s="1020"/>
      <c r="F42" s="1016"/>
      <c r="G42" s="932">
        <f t="shared" si="3"/>
        <v>0</v>
      </c>
      <c r="H42" s="2176">
        <f t="shared" si="2"/>
        <v>0</v>
      </c>
      <c r="I42" s="1068"/>
      <c r="J42" s="1069"/>
      <c r="K42" s="1070"/>
      <c r="L42" s="932">
        <v>0</v>
      </c>
      <c r="M42" s="932"/>
      <c r="N42" s="930"/>
      <c r="O42" s="1064">
        <v>20</v>
      </c>
      <c r="P42" s="1027">
        <v>20</v>
      </c>
      <c r="Q42" s="932"/>
      <c r="R42" s="930"/>
      <c r="S42" s="932"/>
      <c r="T42" s="930"/>
      <c r="U42" s="932"/>
      <c r="V42" s="931"/>
      <c r="W42" s="1031" t="s">
        <v>4324</v>
      </c>
      <c r="X42" s="1032" t="s">
        <v>2260</v>
      </c>
      <c r="Y42" s="1020"/>
      <c r="Z42" s="1020"/>
      <c r="AA42" s="1020"/>
      <c r="AB42" s="1016"/>
      <c r="AC42" s="932"/>
      <c r="AD42" s="931"/>
    </row>
    <row r="43" spans="1:30">
      <c r="A43" s="1027">
        <v>21</v>
      </c>
      <c r="B43" s="1032" t="s">
        <v>1429</v>
      </c>
      <c r="C43" s="1020"/>
      <c r="D43" s="1020"/>
      <c r="E43" s="1020"/>
      <c r="F43" s="1016"/>
      <c r="G43" s="932">
        <f t="shared" si="3"/>
        <v>0</v>
      </c>
      <c r="H43" s="2176">
        <f t="shared" si="2"/>
        <v>0</v>
      </c>
      <c r="I43" s="1068"/>
      <c r="J43" s="1069"/>
      <c r="K43" s="1070"/>
      <c r="L43" s="932">
        <v>0</v>
      </c>
      <c r="M43" s="932"/>
      <c r="N43" s="930"/>
      <c r="O43" s="1064">
        <v>21</v>
      </c>
      <c r="P43" s="1027">
        <v>21</v>
      </c>
      <c r="Q43" s="932"/>
      <c r="R43" s="930"/>
      <c r="S43" s="932"/>
      <c r="T43" s="930"/>
      <c r="U43" s="932"/>
      <c r="V43" s="931"/>
      <c r="W43" s="1031" t="s">
        <v>4325</v>
      </c>
      <c r="X43" s="1032" t="s">
        <v>2261</v>
      </c>
      <c r="Y43" s="1020"/>
      <c r="Z43" s="1020"/>
      <c r="AA43" s="1020"/>
      <c r="AB43" s="1016"/>
      <c r="AC43" s="964"/>
      <c r="AD43" s="931"/>
    </row>
    <row r="44" spans="1:30">
      <c r="A44" s="1027">
        <v>22</v>
      </c>
      <c r="B44" s="1032" t="s">
        <v>1430</v>
      </c>
      <c r="C44" s="1020"/>
      <c r="D44" s="1020"/>
      <c r="E44" s="1020"/>
      <c r="F44" s="1016"/>
      <c r="G44" s="932">
        <f t="shared" si="3"/>
        <v>0</v>
      </c>
      <c r="H44" s="2176">
        <f t="shared" si="2"/>
        <v>0</v>
      </c>
      <c r="I44" s="1068"/>
      <c r="J44" s="1069"/>
      <c r="K44" s="1070"/>
      <c r="L44" s="932">
        <v>0</v>
      </c>
      <c r="M44" s="932"/>
      <c r="N44" s="930"/>
      <c r="O44" s="1064">
        <v>22</v>
      </c>
      <c r="P44" s="1027">
        <v>22</v>
      </c>
      <c r="Q44" s="932"/>
      <c r="R44" s="930"/>
      <c r="S44" s="932"/>
      <c r="T44" s="930"/>
      <c r="U44" s="932"/>
      <c r="V44" s="931"/>
      <c r="W44" s="1031" t="s">
        <v>4326</v>
      </c>
      <c r="X44" s="1032" t="s">
        <v>2262</v>
      </c>
      <c r="Y44" s="1020"/>
      <c r="Z44" s="1020"/>
      <c r="AA44" s="1020"/>
      <c r="AB44" s="1013">
        <v>340</v>
      </c>
      <c r="AC44" s="964">
        <v>25305401</v>
      </c>
      <c r="AD44" s="931">
        <v>25336869.77</v>
      </c>
    </row>
    <row r="45" spans="1:30">
      <c r="A45" s="1027">
        <v>23</v>
      </c>
      <c r="B45" s="1032" t="s">
        <v>1431</v>
      </c>
      <c r="C45" s="1020"/>
      <c r="D45" s="1020"/>
      <c r="E45" s="1020"/>
      <c r="F45" s="1016"/>
      <c r="G45" s="932">
        <f t="shared" si="3"/>
        <v>0</v>
      </c>
      <c r="H45" s="2176">
        <f t="shared" si="2"/>
        <v>0</v>
      </c>
      <c r="I45" s="1068"/>
      <c r="J45" s="1069"/>
      <c r="K45" s="1070"/>
      <c r="L45" s="932">
        <v>0</v>
      </c>
      <c r="M45" s="932"/>
      <c r="N45" s="930"/>
      <c r="O45" s="1064">
        <v>23</v>
      </c>
      <c r="P45" s="1027">
        <v>23</v>
      </c>
      <c r="Q45" s="932"/>
      <c r="R45" s="930"/>
      <c r="S45" s="932"/>
      <c r="T45" s="930"/>
      <c r="U45" s="932"/>
      <c r="V45" s="931"/>
      <c r="W45" s="1031" t="s">
        <v>4327</v>
      </c>
      <c r="X45" s="1032" t="s">
        <v>2263</v>
      </c>
      <c r="Y45" s="1020"/>
      <c r="Z45" s="1020"/>
      <c r="AA45" s="1020"/>
      <c r="AB45" s="1013">
        <v>340</v>
      </c>
      <c r="AC45" s="964">
        <f>3640088-1</f>
        <v>3640087</v>
      </c>
      <c r="AD45" s="931">
        <v>2592920.21</v>
      </c>
    </row>
    <row r="46" spans="1:30" s="1231" customFormat="1">
      <c r="A46" s="1532">
        <v>24</v>
      </c>
      <c r="B46" s="1093" t="s">
        <v>3899</v>
      </c>
      <c r="C46" s="1094"/>
      <c r="D46" s="1094"/>
      <c r="E46" s="1094"/>
      <c r="F46" s="1536"/>
      <c r="G46" s="964"/>
      <c r="H46" s="2176"/>
      <c r="I46" s="1537"/>
      <c r="J46" s="1533"/>
      <c r="K46" s="1533"/>
      <c r="L46" s="964"/>
      <c r="M46" s="964"/>
      <c r="N46" s="964"/>
      <c r="O46" s="1534">
        <v>24</v>
      </c>
      <c r="P46" s="1532">
        <v>24</v>
      </c>
      <c r="Q46" s="964"/>
      <c r="R46" s="964"/>
      <c r="S46" s="964"/>
      <c r="T46" s="964"/>
      <c r="U46" s="964"/>
      <c r="V46" s="965"/>
      <c r="W46" s="1535" t="s">
        <v>4328</v>
      </c>
      <c r="X46" s="1538" t="s">
        <v>2264</v>
      </c>
      <c r="Y46" s="1094"/>
      <c r="Z46" s="1094"/>
      <c r="AA46" s="1094"/>
      <c r="AB46" s="1536"/>
      <c r="AC46" s="964">
        <v>731678</v>
      </c>
      <c r="AD46" s="965">
        <v>459147.56</v>
      </c>
    </row>
    <row r="47" spans="1:30">
      <c r="A47" s="1027">
        <v>25</v>
      </c>
      <c r="B47" s="1032" t="s">
        <v>1432</v>
      </c>
      <c r="C47" s="1020"/>
      <c r="D47" s="1020"/>
      <c r="E47" s="1020"/>
      <c r="F47" s="1016"/>
      <c r="G47" s="932">
        <f t="shared" ref="G47:N47" si="4">SUM(G25:G34)-G35+SUM(G36:G39)-G40+G41-G42+G43-G44+G45</f>
        <v>565798089</v>
      </c>
      <c r="H47" s="2176">
        <f t="shared" si="4"/>
        <v>742802832.03999996</v>
      </c>
      <c r="I47" s="1075">
        <f t="shared" si="4"/>
        <v>0</v>
      </c>
      <c r="J47" s="932">
        <f t="shared" si="4"/>
        <v>0</v>
      </c>
      <c r="K47" s="932">
        <f t="shared" si="4"/>
        <v>565798089</v>
      </c>
      <c r="L47" s="932">
        <v>742802832.03999996</v>
      </c>
      <c r="M47" s="932">
        <f t="shared" si="4"/>
        <v>0</v>
      </c>
      <c r="N47" s="932">
        <f t="shared" si="4"/>
        <v>0</v>
      </c>
      <c r="O47" s="1064">
        <v>25</v>
      </c>
      <c r="P47" s="1027">
        <v>25</v>
      </c>
      <c r="Q47" s="932">
        <f t="shared" ref="Q47:V47" si="5">SUM(Q25:Q34)-Q35+SUM(Q36:Q39)-Q40+Q41-Q42+Q43-Q44+Q45</f>
        <v>0</v>
      </c>
      <c r="R47" s="932">
        <f t="shared" si="5"/>
        <v>0</v>
      </c>
      <c r="S47" s="932">
        <f t="shared" si="5"/>
        <v>0</v>
      </c>
      <c r="T47" s="932">
        <f t="shared" si="5"/>
        <v>0</v>
      </c>
      <c r="U47" s="932">
        <f t="shared" si="5"/>
        <v>0</v>
      </c>
      <c r="V47" s="931">
        <f t="shared" si="5"/>
        <v>0</v>
      </c>
      <c r="W47" s="1031" t="s">
        <v>4329</v>
      </c>
      <c r="X47" s="1093" t="s">
        <v>4597</v>
      </c>
      <c r="Y47" s="1094"/>
      <c r="Z47" s="1094"/>
      <c r="AA47" s="1094"/>
      <c r="AB47" s="1016"/>
      <c r="AC47" s="964">
        <f>SUM(AC39:AC41)-AC42-AC43+AC44+AC45-AC46</f>
        <v>28565897</v>
      </c>
      <c r="AD47" s="931">
        <f>SUM(AD39:AD41)-AD42-AD43+AD44+AD45-AD46</f>
        <v>27822729.140000001</v>
      </c>
    </row>
    <row r="48" spans="1:30">
      <c r="A48" s="1024">
        <v>26</v>
      </c>
      <c r="B48" s="1539" t="s">
        <v>1433</v>
      </c>
      <c r="C48" s="1540"/>
      <c r="D48" s="1540"/>
      <c r="E48" s="1022"/>
      <c r="F48" s="1009"/>
      <c r="G48" s="1051"/>
      <c r="H48" s="1052"/>
      <c r="I48" s="1076"/>
      <c r="J48" s="1077"/>
      <c r="K48" s="1022"/>
      <c r="L48" s="1009"/>
      <c r="M48" s="1051"/>
      <c r="N48" s="1053"/>
      <c r="O48" s="1010">
        <v>26</v>
      </c>
      <c r="P48" s="1024">
        <v>26</v>
      </c>
      <c r="Q48" s="1051"/>
      <c r="R48" s="1053"/>
      <c r="S48" s="1051"/>
      <c r="T48" s="1053"/>
      <c r="U48" s="1051"/>
      <c r="V48" s="1052"/>
      <c r="W48" s="1031" t="s">
        <v>4330</v>
      </c>
      <c r="X48" s="1093" t="s">
        <v>4598</v>
      </c>
      <c r="Y48" s="1094"/>
      <c r="Z48" s="1094"/>
      <c r="AA48" s="1094"/>
      <c r="AB48" s="1016"/>
      <c r="AC48" s="932">
        <f>AC8+AC37-AC47</f>
        <v>59285683</v>
      </c>
      <c r="AD48" s="931">
        <f>AD8+AD37-AD47</f>
        <v>62845697.680000037</v>
      </c>
    </row>
    <row r="49" spans="1:30" ht="15.75">
      <c r="A49" s="1027"/>
      <c r="B49" s="1541" t="s">
        <v>4592</v>
      </c>
      <c r="C49" s="1542"/>
      <c r="D49" s="1542"/>
      <c r="E49" s="1020"/>
      <c r="F49" s="1016"/>
      <c r="G49" s="978">
        <f t="shared" ref="G49:N49" si="6">G23-G47</f>
        <v>83373478</v>
      </c>
      <c r="H49" s="929">
        <f t="shared" si="6"/>
        <v>86262789.960000038</v>
      </c>
      <c r="I49" s="1078">
        <f t="shared" si="6"/>
        <v>0</v>
      </c>
      <c r="J49" s="978">
        <f t="shared" si="6"/>
        <v>0</v>
      </c>
      <c r="K49" s="978">
        <f t="shared" si="6"/>
        <v>83373478</v>
      </c>
      <c r="L49" s="978">
        <f t="shared" si="6"/>
        <v>86262789.960000038</v>
      </c>
      <c r="M49" s="978">
        <f t="shared" si="6"/>
        <v>0</v>
      </c>
      <c r="N49" s="978">
        <f t="shared" si="6"/>
        <v>0</v>
      </c>
      <c r="O49" s="929"/>
      <c r="P49" s="1079"/>
      <c r="Q49" s="978">
        <f t="shared" ref="Q49:V49" si="7">Q23-Q47</f>
        <v>0</v>
      </c>
      <c r="R49" s="978">
        <f t="shared" si="7"/>
        <v>0</v>
      </c>
      <c r="S49" s="978">
        <f t="shared" si="7"/>
        <v>0</v>
      </c>
      <c r="T49" s="978">
        <f t="shared" si="7"/>
        <v>0</v>
      </c>
      <c r="U49" s="978">
        <f t="shared" si="7"/>
        <v>0</v>
      </c>
      <c r="V49" s="929">
        <f t="shared" si="7"/>
        <v>0</v>
      </c>
      <c r="W49" s="1031" t="s">
        <v>4331</v>
      </c>
      <c r="X49" s="1035" t="s">
        <v>743</v>
      </c>
      <c r="Y49" s="1012"/>
      <c r="Z49" s="1012"/>
      <c r="AA49" s="1012"/>
      <c r="AB49" s="1016"/>
      <c r="AC49" s="1036"/>
      <c r="AD49" s="1037"/>
    </row>
    <row r="50" spans="1:30">
      <c r="A50" s="1004"/>
      <c r="B50" s="1006"/>
      <c r="C50" s="1022"/>
      <c r="D50" s="1022"/>
      <c r="E50" s="1022"/>
      <c r="F50" s="1006"/>
      <c r="G50" s="949"/>
      <c r="H50" s="971"/>
      <c r="I50" s="1004"/>
      <c r="J50" s="1006"/>
      <c r="K50" s="1022"/>
      <c r="L50" s="1006"/>
      <c r="M50" s="949"/>
      <c r="N50" s="949"/>
      <c r="O50" s="1008"/>
      <c r="P50" s="851"/>
      <c r="Q50" s="1006"/>
      <c r="R50" s="1006"/>
      <c r="S50" s="1006"/>
      <c r="T50" s="1006"/>
      <c r="U50" s="1006"/>
      <c r="V50" s="1008"/>
      <c r="W50" s="1031" t="s">
        <v>4332</v>
      </c>
      <c r="X50" s="1032" t="s">
        <v>2265</v>
      </c>
      <c r="Y50" s="1020"/>
      <c r="Z50" s="1020"/>
      <c r="AA50" s="1020"/>
      <c r="AB50" s="1016"/>
      <c r="AC50" s="932"/>
      <c r="AD50" s="931"/>
    </row>
    <row r="51" spans="1:30">
      <c r="A51" s="1004"/>
      <c r="B51" s="1006"/>
      <c r="C51" s="1022"/>
      <c r="D51" s="1022"/>
      <c r="E51" s="1022"/>
      <c r="F51" s="1006"/>
      <c r="G51" s="949"/>
      <c r="H51" s="971"/>
      <c r="I51" s="1004"/>
      <c r="J51" s="1006"/>
      <c r="K51" s="1022"/>
      <c r="L51" s="1006"/>
      <c r="M51" s="949"/>
      <c r="N51" s="949"/>
      <c r="O51" s="1008"/>
      <c r="P51" s="851"/>
      <c r="Q51" s="1006"/>
      <c r="R51" s="1006"/>
      <c r="S51" s="1006"/>
      <c r="T51" s="1006"/>
      <c r="U51" s="1006"/>
      <c r="V51" s="1008"/>
      <c r="W51" s="1031" t="s">
        <v>4333</v>
      </c>
      <c r="X51" s="1032" t="s">
        <v>2266</v>
      </c>
      <c r="Y51" s="1020"/>
      <c r="Z51" s="1020"/>
      <c r="AA51" s="1020"/>
      <c r="AB51" s="1016"/>
      <c r="AC51" s="932"/>
      <c r="AD51" s="931"/>
    </row>
    <row r="52" spans="1:30">
      <c r="A52" s="1004"/>
      <c r="B52" s="1006"/>
      <c r="C52" s="1022"/>
      <c r="D52" s="1022"/>
      <c r="E52" s="1022"/>
      <c r="F52" s="1006"/>
      <c r="G52" s="949"/>
      <c r="H52" s="971"/>
      <c r="I52" s="1004"/>
      <c r="J52" s="1006"/>
      <c r="K52" s="1022"/>
      <c r="L52" s="1006"/>
      <c r="M52" s="949"/>
      <c r="N52" s="949"/>
      <c r="O52" s="1008"/>
      <c r="P52" s="851"/>
      <c r="Q52" s="1006"/>
      <c r="R52" s="1006"/>
      <c r="S52" s="1006"/>
      <c r="T52" s="1006"/>
      <c r="U52" s="1006"/>
      <c r="V52" s="1008"/>
      <c r="W52" s="1031" t="s">
        <v>4334</v>
      </c>
      <c r="X52" s="1093" t="s">
        <v>4599</v>
      </c>
      <c r="Y52" s="1094"/>
      <c r="Z52" s="1094"/>
      <c r="AA52" s="1094"/>
      <c r="AB52" s="1016"/>
      <c r="AC52" s="932">
        <f>AC50-AC51</f>
        <v>0</v>
      </c>
      <c r="AD52" s="931">
        <f>AD50-AD51</f>
        <v>0</v>
      </c>
    </row>
    <row r="53" spans="1:30">
      <c r="A53" s="1004"/>
      <c r="B53" s="1006"/>
      <c r="C53" s="1022"/>
      <c r="D53" s="1022"/>
      <c r="E53" s="1022"/>
      <c r="F53" s="1006"/>
      <c r="G53" s="949"/>
      <c r="H53" s="971"/>
      <c r="I53" s="1004"/>
      <c r="J53" s="1006"/>
      <c r="K53" s="1022"/>
      <c r="L53" s="1006"/>
      <c r="M53" s="949"/>
      <c r="N53" s="949"/>
      <c r="O53" s="1008"/>
      <c r="P53" s="851"/>
      <c r="Q53" s="1006"/>
      <c r="R53" s="1006"/>
      <c r="S53" s="1006"/>
      <c r="T53" s="1006"/>
      <c r="U53" s="1006"/>
      <c r="V53" s="1008"/>
      <c r="W53" s="1031" t="s">
        <v>4335</v>
      </c>
      <c r="X53" s="1032" t="s">
        <v>2268</v>
      </c>
      <c r="Y53" s="1020"/>
      <c r="Z53" s="1020"/>
      <c r="AA53" s="1020"/>
      <c r="AB53" s="1013" t="s">
        <v>1672</v>
      </c>
      <c r="AC53" s="932"/>
      <c r="AD53" s="931"/>
    </row>
    <row r="54" spans="1:30">
      <c r="A54" s="1004"/>
      <c r="B54" s="1006"/>
      <c r="C54" s="1022"/>
      <c r="D54" s="1022"/>
      <c r="E54" s="1022"/>
      <c r="F54" s="1006"/>
      <c r="G54" s="949"/>
      <c r="H54" s="971"/>
      <c r="I54" s="1004"/>
      <c r="J54" s="1006"/>
      <c r="K54" s="1022"/>
      <c r="L54" s="1006"/>
      <c r="M54" s="949"/>
      <c r="N54" s="949"/>
      <c r="O54" s="1008"/>
      <c r="P54" s="851"/>
      <c r="Q54" s="1006"/>
      <c r="R54" s="1006"/>
      <c r="S54" s="1006"/>
      <c r="T54" s="1006"/>
      <c r="U54" s="1006"/>
      <c r="V54" s="1008"/>
      <c r="W54" s="1031" t="s">
        <v>4336</v>
      </c>
      <c r="X54" s="1093" t="s">
        <v>4600</v>
      </c>
      <c r="Y54" s="1094"/>
      <c r="Z54" s="1094"/>
      <c r="AA54" s="1094"/>
      <c r="AB54" s="1016"/>
      <c r="AC54" s="932">
        <f>AC52-AC53</f>
        <v>0</v>
      </c>
      <c r="AD54" s="931">
        <f>AD52-AD53</f>
        <v>0</v>
      </c>
    </row>
    <row r="55" spans="1:30">
      <c r="A55" s="1004"/>
      <c r="B55" s="1006"/>
      <c r="C55" s="1022"/>
      <c r="D55" s="1022"/>
      <c r="E55" s="1022"/>
      <c r="F55" s="1006"/>
      <c r="G55" s="949"/>
      <c r="H55" s="971"/>
      <c r="I55" s="1004"/>
      <c r="J55" s="1006"/>
      <c r="K55" s="1022"/>
      <c r="L55" s="1006"/>
      <c r="M55" s="949"/>
      <c r="N55" s="949"/>
      <c r="O55" s="1008"/>
      <c r="P55" s="851"/>
      <c r="Q55" s="1006"/>
      <c r="R55" s="1006"/>
      <c r="S55" s="1006"/>
      <c r="T55" s="1006"/>
      <c r="U55" s="1006"/>
      <c r="V55" s="1008"/>
      <c r="W55" s="1031" t="s">
        <v>4337</v>
      </c>
      <c r="X55" s="1093" t="s">
        <v>4601</v>
      </c>
      <c r="Y55" s="1094"/>
      <c r="Z55" s="1094"/>
      <c r="AA55" s="1094"/>
      <c r="AB55" s="1016"/>
      <c r="AC55" s="978">
        <f>AC48-AC54</f>
        <v>59285683</v>
      </c>
      <c r="AD55" s="929">
        <f>AD48-AD54</f>
        <v>62845697.680000037</v>
      </c>
    </row>
    <row r="56" spans="1:30">
      <c r="A56" s="1004"/>
      <c r="B56" s="1006"/>
      <c r="C56" s="1022"/>
      <c r="D56" s="1022"/>
      <c r="E56" s="1022"/>
      <c r="F56" s="1006"/>
      <c r="G56" s="949"/>
      <c r="H56" s="971"/>
      <c r="I56" s="1004"/>
      <c r="J56" s="1006"/>
      <c r="K56" s="1022"/>
      <c r="L56" s="1006"/>
      <c r="M56" s="949"/>
      <c r="N56" s="949"/>
      <c r="O56" s="1008"/>
      <c r="P56" s="851"/>
      <c r="Q56" s="1006"/>
      <c r="R56" s="1006"/>
      <c r="S56" s="1006"/>
      <c r="T56" s="1006"/>
      <c r="U56" s="1006"/>
      <c r="V56" s="1008"/>
      <c r="W56" s="1004"/>
      <c r="X56" s="1006"/>
      <c r="Y56" s="1022"/>
      <c r="Z56" s="1022"/>
      <c r="AA56" s="1022"/>
      <c r="AB56" s="1006"/>
      <c r="AC56" s="949"/>
      <c r="AD56" s="971"/>
    </row>
    <row r="57" spans="1:30">
      <c r="A57" s="1004"/>
      <c r="B57" s="1006"/>
      <c r="C57" s="1022"/>
      <c r="D57" s="1022"/>
      <c r="E57" s="1022"/>
      <c r="F57" s="1006"/>
      <c r="G57" s="949"/>
      <c r="H57" s="971"/>
      <c r="I57" s="1004"/>
      <c r="J57" s="1006"/>
      <c r="K57" s="1022"/>
      <c r="L57" s="1006"/>
      <c r="M57" s="949"/>
      <c r="N57" s="949"/>
      <c r="O57" s="1008"/>
      <c r="P57" s="851"/>
      <c r="Q57" s="1006"/>
      <c r="R57" s="1006"/>
      <c r="S57" s="1006"/>
      <c r="T57" s="1006"/>
      <c r="U57" s="1006"/>
      <c r="V57" s="1008"/>
      <c r="W57" s="1004"/>
      <c r="X57" s="1006"/>
      <c r="Y57" s="1022"/>
      <c r="Z57" s="1022"/>
      <c r="AA57" s="1022"/>
      <c r="AB57" s="1006"/>
      <c r="AC57" s="1080"/>
      <c r="AD57" s="971"/>
    </row>
    <row r="58" spans="1:30">
      <c r="A58" s="1004"/>
      <c r="B58" s="1006"/>
      <c r="C58" s="1022"/>
      <c r="D58" s="1022"/>
      <c r="E58" s="1022"/>
      <c r="F58" s="1006"/>
      <c r="G58" s="949"/>
      <c r="H58" s="971"/>
      <c r="I58" s="1004"/>
      <c r="J58" s="1006"/>
      <c r="K58" s="1022"/>
      <c r="L58" s="1006"/>
      <c r="M58" s="949"/>
      <c r="N58" s="949"/>
      <c r="O58" s="1008"/>
      <c r="P58" s="851"/>
      <c r="Q58" s="1006"/>
      <c r="R58" s="1006"/>
      <c r="S58" s="1006"/>
      <c r="T58" s="1006"/>
      <c r="U58" s="1006"/>
      <c r="V58" s="1008"/>
      <c r="W58" s="1004"/>
      <c r="X58" s="1006"/>
      <c r="Y58" s="1022"/>
      <c r="Z58" s="1022"/>
      <c r="AA58" s="1022"/>
      <c r="AB58" s="1006"/>
      <c r="AC58" s="1080"/>
      <c r="AD58" s="971"/>
    </row>
    <row r="59" spans="1:30">
      <c r="A59" s="1004"/>
      <c r="B59" s="1006"/>
      <c r="C59" s="1022"/>
      <c r="D59" s="1022"/>
      <c r="E59" s="1022"/>
      <c r="F59" s="1006"/>
      <c r="G59" s="949"/>
      <c r="H59" s="971"/>
      <c r="I59" s="1004"/>
      <c r="J59" s="1006"/>
      <c r="K59" s="1022"/>
      <c r="L59" s="1006"/>
      <c r="M59" s="949"/>
      <c r="N59" s="949"/>
      <c r="O59" s="1008"/>
      <c r="P59" s="851"/>
      <c r="Q59" s="1006"/>
      <c r="R59" s="1006"/>
      <c r="S59" s="1006"/>
      <c r="T59" s="1006"/>
      <c r="U59" s="1006"/>
      <c r="V59" s="1008"/>
      <c r="W59" s="1004"/>
      <c r="X59" s="1006"/>
      <c r="Y59" s="1022"/>
      <c r="Z59" s="1022"/>
      <c r="AA59" s="1022"/>
      <c r="AB59" s="1006"/>
      <c r="AC59" s="1080"/>
      <c r="AD59" s="971"/>
    </row>
    <row r="60" spans="1:30" ht="15.75" thickBot="1">
      <c r="A60" s="1081"/>
      <c r="B60" s="1082"/>
      <c r="C60" s="1083"/>
      <c r="D60" s="1083"/>
      <c r="E60" s="1083"/>
      <c r="F60" s="1082"/>
      <c r="G60" s="975"/>
      <c r="H60" s="976"/>
      <c r="I60" s="1081"/>
      <c r="J60" s="1082"/>
      <c r="K60" s="1083"/>
      <c r="L60" s="1082"/>
      <c r="M60" s="975"/>
      <c r="N60" s="975"/>
      <c r="O60" s="1084"/>
      <c r="P60" s="1085"/>
      <c r="Q60" s="1082"/>
      <c r="R60" s="1082"/>
      <c r="S60" s="1082"/>
      <c r="T60" s="1082"/>
      <c r="U60" s="1082"/>
      <c r="V60" s="1084"/>
      <c r="W60" s="1081"/>
      <c r="X60" s="1082"/>
      <c r="Y60" s="1083"/>
      <c r="Z60" s="1083"/>
      <c r="AA60" s="1083"/>
      <c r="AB60" s="1082"/>
      <c r="AC60" s="975"/>
      <c r="AD60" s="976"/>
    </row>
    <row r="61" spans="1:30">
      <c r="A61" s="1006"/>
      <c r="B61" s="1006"/>
      <c r="C61" s="1022"/>
      <c r="D61" s="1022"/>
      <c r="E61" s="1022"/>
      <c r="F61" s="1006"/>
      <c r="G61" s="949"/>
      <c r="H61" s="949"/>
      <c r="I61" s="1006"/>
      <c r="J61" s="1006"/>
      <c r="K61" s="1022"/>
      <c r="L61" s="1006"/>
      <c r="M61" s="949"/>
      <c r="N61" s="949"/>
      <c r="O61" s="1006"/>
      <c r="P61" s="872"/>
      <c r="Q61" s="1006"/>
      <c r="R61" s="1006"/>
      <c r="S61" s="1006"/>
      <c r="T61" s="1006"/>
      <c r="U61" s="1006"/>
      <c r="V61" s="1006"/>
      <c r="W61" s="1006"/>
      <c r="X61" s="1006"/>
      <c r="Y61" s="1022"/>
      <c r="Z61" s="1022"/>
      <c r="AA61" s="1022"/>
      <c r="AB61" s="1006"/>
      <c r="AC61" s="949"/>
      <c r="AD61" s="949"/>
    </row>
    <row r="62" spans="1:30">
      <c r="A62" s="1477" t="s">
        <v>4675</v>
      </c>
      <c r="B62" s="1543"/>
      <c r="C62" s="1022"/>
      <c r="D62" s="1022"/>
      <c r="E62" s="1022"/>
      <c r="F62" s="1006"/>
      <c r="G62" s="949"/>
      <c r="H62" s="872"/>
      <c r="I62" s="1477" t="s">
        <v>4675</v>
      </c>
      <c r="J62" s="1543"/>
      <c r="K62" s="1022"/>
      <c r="L62" s="1006"/>
      <c r="M62" s="949"/>
      <c r="N62" s="949"/>
      <c r="O62" s="1006"/>
      <c r="P62" s="1477" t="s">
        <v>4675</v>
      </c>
      <c r="Q62" s="1543"/>
      <c r="R62" s="1543"/>
      <c r="S62" s="1006"/>
      <c r="T62" s="1006"/>
      <c r="U62" s="1006"/>
      <c r="V62" s="1006"/>
      <c r="W62" s="1477" t="s">
        <v>4675</v>
      </c>
      <c r="X62" s="1543"/>
      <c r="Y62" s="1543"/>
      <c r="Z62" s="1022"/>
      <c r="AA62" s="1022"/>
      <c r="AB62" s="1006"/>
      <c r="AC62" s="949"/>
      <c r="AD62" s="949"/>
    </row>
    <row r="63" spans="1:30">
      <c r="A63" s="1022" t="s">
        <v>1434</v>
      </c>
      <c r="B63" s="1022"/>
      <c r="C63" s="886"/>
      <c r="D63" s="886"/>
      <c r="E63" s="1022"/>
      <c r="F63" s="1022"/>
      <c r="G63" s="947"/>
      <c r="H63" s="886"/>
      <c r="I63" s="947" t="s">
        <v>1435</v>
      </c>
      <c r="J63" s="1022"/>
      <c r="K63" s="1022"/>
      <c r="L63" s="1022"/>
      <c r="M63" s="947"/>
      <c r="N63" s="947"/>
      <c r="O63" s="1022"/>
      <c r="P63" s="1022" t="s">
        <v>1436</v>
      </c>
      <c r="Q63" s="1022"/>
      <c r="R63" s="1022"/>
      <c r="S63" s="1022"/>
      <c r="T63" s="1022"/>
      <c r="U63" s="1022"/>
      <c r="V63" s="1022"/>
      <c r="W63" s="1022" t="s">
        <v>2271</v>
      </c>
      <c r="X63" s="1022"/>
      <c r="Y63" s="1022"/>
      <c r="Z63" s="886"/>
      <c r="AA63" s="1022"/>
      <c r="AB63" s="1022"/>
      <c r="AC63" s="947"/>
      <c r="AD63" s="947"/>
    </row>
    <row r="64" spans="1:30">
      <c r="I64" s="1006"/>
      <c r="J64" s="1006"/>
      <c r="K64" s="1022"/>
      <c r="L64" s="1006"/>
      <c r="M64" s="949"/>
      <c r="N64" s="949"/>
      <c r="O64" s="1006"/>
      <c r="P64" s="872"/>
      <c r="Q64" s="1006"/>
      <c r="R64" s="1006"/>
      <c r="S64" s="1006"/>
      <c r="T64" s="1006"/>
      <c r="U64" s="1006"/>
      <c r="V64" s="1006"/>
    </row>
  </sheetData>
  <mergeCells count="12">
    <mergeCell ref="L5:O6"/>
    <mergeCell ref="L7:O10"/>
    <mergeCell ref="B16:B17"/>
    <mergeCell ref="I5:K7"/>
    <mergeCell ref="I8:K9"/>
    <mergeCell ref="I10:K13"/>
    <mergeCell ref="B5:B9"/>
    <mergeCell ref="B10:B11"/>
    <mergeCell ref="B12:B13"/>
    <mergeCell ref="B14:B15"/>
    <mergeCell ref="D5:H13"/>
    <mergeCell ref="D14:H15"/>
  </mergeCells>
  <printOptions horizontalCentered="1" verticalCentered="1"/>
  <pageMargins left="0.25" right="0.25" top="0.25" bottom="0.25" header="0" footer="0"/>
  <pageSetup scale="70" fitToWidth="4" orientation="portrait" horizontalDpi="300" verticalDpi="300" r:id="rId1"/>
  <headerFooter alignWithMargins="0"/>
  <colBreaks count="2" manualBreakCount="2">
    <brk id="15" max="1048575" man="1"/>
    <brk id="22" max="1048575" man="1"/>
  </col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85"/>
  <dimension ref="A1:AD64"/>
  <sheetViews>
    <sheetView defaultGridColor="0" colorId="22" zoomScale="80" zoomScaleNormal="80" zoomScaleSheetLayoutView="50" workbookViewId="0">
      <pane xSplit="2" topLeftCell="Y1" activePane="topRight" state="frozen"/>
      <selection pane="topRight" activeCell="X16" sqref="X16"/>
    </sheetView>
  </sheetViews>
  <sheetFormatPr defaultColWidth="9.6640625" defaultRowHeight="15"/>
  <cols>
    <col min="1" max="1" width="4.6640625" style="893" customWidth="1"/>
    <col min="2" max="2" width="53.33203125" style="893" customWidth="1"/>
    <col min="3" max="3" width="3.6640625" style="893" customWidth="1"/>
    <col min="4" max="5" width="2.6640625" style="893" customWidth="1"/>
    <col min="6" max="6" width="15.44140625" style="893" customWidth="1"/>
    <col min="7" max="7" width="18.5546875" style="893" customWidth="1"/>
    <col min="8" max="8" width="16.6640625" style="893" customWidth="1"/>
    <col min="9" max="9" width="18.6640625" style="893" customWidth="1"/>
    <col min="10" max="10" width="21" style="893" customWidth="1"/>
    <col min="11" max="11" width="23.44140625" style="893" customWidth="1"/>
    <col min="12" max="14" width="16.6640625" style="893" customWidth="1"/>
    <col min="15" max="16" width="4.6640625" style="893" customWidth="1"/>
    <col min="17" max="22" width="14.6640625" style="893" customWidth="1"/>
    <col min="23" max="23" width="5.6640625" style="893" customWidth="1"/>
    <col min="24" max="24" width="49" style="893" customWidth="1"/>
    <col min="25" max="25" width="3.77734375" style="893" customWidth="1"/>
    <col min="26" max="26" width="3.109375" style="893" customWidth="1"/>
    <col min="27" max="27" width="2.77734375" style="893" customWidth="1"/>
    <col min="28" max="28" width="13.6640625" style="893" customWidth="1"/>
    <col min="29" max="29" width="15.77734375" style="893" customWidth="1"/>
    <col min="30" max="30" width="16.77734375" style="893" customWidth="1"/>
    <col min="31" max="16384" width="9.6640625" style="893"/>
  </cols>
  <sheetData>
    <row r="1" spans="1:30">
      <c r="A1" s="996"/>
      <c r="B1" s="997" t="s">
        <v>1800</v>
      </c>
      <c r="C1" s="998" t="s">
        <v>1344</v>
      </c>
      <c r="D1" s="999"/>
      <c r="E1" s="999"/>
      <c r="F1" s="997"/>
      <c r="G1" s="997" t="s">
        <v>1722</v>
      </c>
      <c r="H1" s="1000" t="s">
        <v>1723</v>
      </c>
      <c r="I1" s="996" t="s">
        <v>1800</v>
      </c>
      <c r="J1" s="1001"/>
      <c r="K1" s="998" t="s">
        <v>1344</v>
      </c>
      <c r="L1" s="997"/>
      <c r="M1" s="997" t="s">
        <v>1802</v>
      </c>
      <c r="N1" s="999" t="s">
        <v>1723</v>
      </c>
      <c r="O1" s="1000"/>
      <c r="P1" s="996" t="s">
        <v>1800</v>
      </c>
      <c r="Q1" s="1001"/>
      <c r="R1" s="999"/>
      <c r="S1" s="998" t="s">
        <v>1344</v>
      </c>
      <c r="T1" s="997"/>
      <c r="U1" s="997" t="s">
        <v>1802</v>
      </c>
      <c r="V1" s="1002" t="s">
        <v>1723</v>
      </c>
      <c r="W1" s="996"/>
      <c r="X1" s="997" t="s">
        <v>1800</v>
      </c>
      <c r="Y1" s="998" t="s">
        <v>1344</v>
      </c>
      <c r="Z1" s="999"/>
      <c r="AA1" s="999"/>
      <c r="AB1" s="997"/>
      <c r="AC1" s="997" t="s">
        <v>1722</v>
      </c>
      <c r="AD1" s="1003" t="s">
        <v>1803</v>
      </c>
    </row>
    <row r="2" spans="1:30">
      <c r="A2" s="1004"/>
      <c r="B2" s="852" t="str">
        <f>'Data Sheet'!$C$25</f>
        <v>National Fuel Gas Distribution Corporation</v>
      </c>
      <c r="C2" s="1005" t="s">
        <v>1345</v>
      </c>
      <c r="D2" s="1006" t="s">
        <v>1346</v>
      </c>
      <c r="E2" s="1006"/>
      <c r="F2" s="1007" t="s">
        <v>1347</v>
      </c>
      <c r="G2" s="1007" t="s">
        <v>1725</v>
      </c>
      <c r="H2" s="1008"/>
      <c r="I2" s="851" t="str">
        <f>'Data Sheet'!$C$25</f>
        <v>National Fuel Gas Distribution Corporation</v>
      </c>
      <c r="J2" s="872"/>
      <c r="K2" s="1009" t="s">
        <v>167</v>
      </c>
      <c r="L2" s="852"/>
      <c r="M2" s="1007" t="s">
        <v>1725</v>
      </c>
      <c r="N2" s="1006"/>
      <c r="O2" s="1008"/>
      <c r="P2" s="851" t="str">
        <f>'Data Sheet'!$C$25</f>
        <v>National Fuel Gas Distribution Corporation</v>
      </c>
      <c r="Q2" s="872"/>
      <c r="R2" s="1006"/>
      <c r="S2" s="1009" t="s">
        <v>167</v>
      </c>
      <c r="T2" s="1007"/>
      <c r="U2" s="1007" t="s">
        <v>1725</v>
      </c>
      <c r="V2" s="1010"/>
      <c r="W2" s="1004"/>
      <c r="X2" s="852" t="str">
        <f>'Data Sheet'!$C$25</f>
        <v>National Fuel Gas Distribution Corporation</v>
      </c>
      <c r="Y2" s="1005" t="s">
        <v>1345</v>
      </c>
      <c r="Z2" s="1006" t="s">
        <v>1346</v>
      </c>
      <c r="AA2" s="1006"/>
      <c r="AB2" s="1007" t="s">
        <v>1347</v>
      </c>
      <c r="AC2" s="1007" t="s">
        <v>1725</v>
      </c>
      <c r="AD2" s="1008"/>
    </row>
    <row r="3" spans="1:30" ht="15" customHeight="1">
      <c r="A3" s="1011"/>
      <c r="B3" s="2169" t="s">
        <v>4725</v>
      </c>
      <c r="C3" s="1013" t="s">
        <v>1348</v>
      </c>
      <c r="D3" s="1012" t="s">
        <v>1346</v>
      </c>
      <c r="E3" s="1012"/>
      <c r="F3" s="1014" t="s">
        <v>1349</v>
      </c>
      <c r="G3" s="954" t="str">
        <f>'Data Sheet'!$C$40</f>
        <v>3/31/2016</v>
      </c>
      <c r="H3" s="955" t="str">
        <f>'Data Sheet'!$C$38</f>
        <v>12/31/2015</v>
      </c>
      <c r="I3" s="1011"/>
      <c r="J3" s="1015"/>
      <c r="K3" s="1016" t="s">
        <v>168</v>
      </c>
      <c r="L3" s="855"/>
      <c r="M3" s="954" t="str">
        <f>'Data Sheet'!$C$40</f>
        <v>3/31/2016</v>
      </c>
      <c r="N3" s="1017" t="str">
        <f>'Data Sheet'!$C$38</f>
        <v>12/31/2015</v>
      </c>
      <c r="O3" s="1018"/>
      <c r="P3" s="1011"/>
      <c r="Q3" s="1015"/>
      <c r="R3" s="1012"/>
      <c r="S3" s="1016" t="s">
        <v>168</v>
      </c>
      <c r="T3" s="1014"/>
      <c r="U3" s="954" t="str">
        <f>'Data Sheet'!$C$40</f>
        <v>3/31/2016</v>
      </c>
      <c r="V3" s="955" t="str">
        <f>'Data Sheet'!$C$38</f>
        <v>12/31/2015</v>
      </c>
      <c r="W3" s="1011"/>
      <c r="X3" s="1012"/>
      <c r="Y3" s="1013" t="s">
        <v>1348</v>
      </c>
      <c r="Z3" s="1012" t="s">
        <v>1346</v>
      </c>
      <c r="AA3" s="1012"/>
      <c r="AB3" s="1014" t="s">
        <v>1349</v>
      </c>
      <c r="AC3" s="954" t="str">
        <f>'Data Sheet'!$C$40</f>
        <v>3/31/2016</v>
      </c>
      <c r="AD3" s="955" t="str">
        <f>'Data Sheet'!$C$38</f>
        <v>12/31/2015</v>
      </c>
    </row>
    <row r="4" spans="1:30" ht="15" customHeight="1">
      <c r="A4" s="1019" t="s">
        <v>169</v>
      </c>
      <c r="B4" s="1020"/>
      <c r="C4" s="1020"/>
      <c r="D4" s="1020"/>
      <c r="E4" s="1020"/>
      <c r="F4" s="1020"/>
      <c r="G4" s="1020"/>
      <c r="H4" s="1021"/>
      <c r="I4" s="1019" t="s">
        <v>170</v>
      </c>
      <c r="J4" s="1020"/>
      <c r="K4" s="1020"/>
      <c r="L4" s="1020"/>
      <c r="M4" s="1020"/>
      <c r="N4" s="1020"/>
      <c r="O4" s="1021"/>
      <c r="P4" s="1019" t="s">
        <v>170</v>
      </c>
      <c r="Q4" s="1020"/>
      <c r="R4" s="1020"/>
      <c r="S4" s="1020"/>
      <c r="T4" s="1020"/>
      <c r="U4" s="1020"/>
      <c r="V4" s="1021"/>
      <c r="W4" s="1019" t="s">
        <v>170</v>
      </c>
      <c r="X4" s="1020"/>
      <c r="Y4" s="1020"/>
      <c r="Z4" s="1020"/>
      <c r="AA4" s="1020"/>
      <c r="AB4" s="1020"/>
      <c r="AC4" s="1020"/>
      <c r="AD4" s="1021"/>
    </row>
    <row r="5" spans="1:30" ht="15" customHeight="1">
      <c r="A5" s="1004"/>
      <c r="B5" s="3638" t="s">
        <v>629</v>
      </c>
      <c r="C5" s="1022"/>
      <c r="D5" s="3638" t="s">
        <v>630</v>
      </c>
      <c r="E5" s="3638"/>
      <c r="F5" s="3638"/>
      <c r="G5" s="3638"/>
      <c r="H5" s="3650"/>
      <c r="I5" s="3646" t="s">
        <v>4414</v>
      </c>
      <c r="J5" s="3638"/>
      <c r="K5" s="3638"/>
      <c r="L5" s="3638" t="s">
        <v>263</v>
      </c>
      <c r="M5" s="3639"/>
      <c r="N5" s="3639"/>
      <c r="O5" s="3640"/>
      <c r="P5" s="1023"/>
      <c r="Q5" s="1022"/>
      <c r="R5" s="1022"/>
      <c r="S5" s="1022"/>
      <c r="T5" s="1022"/>
      <c r="U5" s="1022"/>
      <c r="V5" s="1008"/>
      <c r="W5" s="1024"/>
      <c r="X5" s="1006"/>
      <c r="Y5" s="1006"/>
      <c r="Z5" s="1006"/>
      <c r="AA5" s="1006"/>
      <c r="AB5" s="1005" t="s">
        <v>1437</v>
      </c>
      <c r="AC5" s="1016" t="s">
        <v>1438</v>
      </c>
      <c r="AD5" s="1018"/>
    </row>
    <row r="6" spans="1:30">
      <c r="A6" s="1004"/>
      <c r="B6" s="3648"/>
      <c r="C6" s="1022"/>
      <c r="D6" s="3648"/>
      <c r="E6" s="3648"/>
      <c r="F6" s="3648"/>
      <c r="G6" s="3648"/>
      <c r="H6" s="3651"/>
      <c r="I6" s="3647"/>
      <c r="J6" s="3648"/>
      <c r="K6" s="3648"/>
      <c r="L6" s="3641"/>
      <c r="M6" s="3641"/>
      <c r="N6" s="3641"/>
      <c r="O6" s="3642"/>
      <c r="P6" s="1023"/>
      <c r="Q6" s="1022"/>
      <c r="R6" s="1022"/>
      <c r="S6" s="1022"/>
      <c r="T6" s="1022"/>
      <c r="U6" s="1022"/>
      <c r="V6" s="1008"/>
      <c r="W6" s="1024" t="s">
        <v>1729</v>
      </c>
      <c r="X6" s="1025" t="s">
        <v>1439</v>
      </c>
      <c r="Y6" s="1006"/>
      <c r="Z6" s="1006"/>
      <c r="AA6" s="1006"/>
      <c r="AB6" s="1005" t="s">
        <v>3019</v>
      </c>
      <c r="AC6" s="1005" t="s">
        <v>177</v>
      </c>
      <c r="AD6" s="1026" t="s">
        <v>180</v>
      </c>
    </row>
    <row r="7" spans="1:30">
      <c r="A7" s="1004"/>
      <c r="B7" s="3648"/>
      <c r="C7" s="1022"/>
      <c r="D7" s="3648"/>
      <c r="E7" s="3648"/>
      <c r="F7" s="3648"/>
      <c r="G7" s="3648"/>
      <c r="H7" s="3651"/>
      <c r="I7" s="3647"/>
      <c r="J7" s="3648"/>
      <c r="K7" s="3648"/>
      <c r="L7" s="3641" t="s">
        <v>264</v>
      </c>
      <c r="M7" s="3641"/>
      <c r="N7" s="3641"/>
      <c r="O7" s="3643"/>
      <c r="P7" s="1023"/>
      <c r="Q7" s="1022"/>
      <c r="R7" s="1022"/>
      <c r="S7" s="1022"/>
      <c r="T7" s="1022"/>
      <c r="U7" s="1022"/>
      <c r="V7" s="1008"/>
      <c r="W7" s="1027" t="s">
        <v>1732</v>
      </c>
      <c r="X7" s="1020" t="s">
        <v>3021</v>
      </c>
      <c r="Y7" s="1020"/>
      <c r="Z7" s="1020"/>
      <c r="AA7" s="1020"/>
      <c r="AB7" s="1028" t="s">
        <v>3022</v>
      </c>
      <c r="AC7" s="1028" t="s">
        <v>3023</v>
      </c>
      <c r="AD7" s="1029" t="s">
        <v>3024</v>
      </c>
    </row>
    <row r="8" spans="1:30">
      <c r="A8" s="1004"/>
      <c r="B8" s="3648"/>
      <c r="C8" s="1022"/>
      <c r="D8" s="3648"/>
      <c r="E8" s="3648"/>
      <c r="F8" s="3648"/>
      <c r="G8" s="3648"/>
      <c r="H8" s="3651"/>
      <c r="I8" s="3647" t="s">
        <v>265</v>
      </c>
      <c r="J8" s="3648"/>
      <c r="K8" s="3648"/>
      <c r="L8" s="3641"/>
      <c r="M8" s="3641"/>
      <c r="N8" s="3641"/>
      <c r="O8" s="3643"/>
      <c r="P8" s="1023"/>
      <c r="Q8" s="1022"/>
      <c r="R8" s="1022"/>
      <c r="S8" s="1022"/>
      <c r="T8" s="1022"/>
      <c r="U8" s="1030"/>
      <c r="V8" s="1008"/>
      <c r="W8" s="1031" t="s">
        <v>595</v>
      </c>
      <c r="X8" s="1032" t="s">
        <v>1440</v>
      </c>
      <c r="Y8" s="1020"/>
      <c r="Z8" s="1020"/>
      <c r="AA8" s="1020"/>
      <c r="AB8" s="1028" t="s">
        <v>1441</v>
      </c>
      <c r="AC8" s="1033">
        <f>G49</f>
        <v>51414770</v>
      </c>
      <c r="AD8" s="1034">
        <f>H49</f>
        <v>47039890.960000038</v>
      </c>
    </row>
    <row r="9" spans="1:30" ht="15.75" customHeight="1">
      <c r="A9" s="1004"/>
      <c r="B9" s="3648"/>
      <c r="C9" s="1022"/>
      <c r="D9" s="3648"/>
      <c r="E9" s="3648"/>
      <c r="F9" s="3648"/>
      <c r="G9" s="3648"/>
      <c r="H9" s="3651"/>
      <c r="I9" s="3647"/>
      <c r="J9" s="3648"/>
      <c r="K9" s="3648"/>
      <c r="L9" s="3641"/>
      <c r="M9" s="3641"/>
      <c r="N9" s="3641"/>
      <c r="O9" s="3643"/>
      <c r="P9" s="1023"/>
      <c r="Q9" s="1022"/>
      <c r="R9" s="1022"/>
      <c r="S9" s="1022"/>
      <c r="T9" s="1022"/>
      <c r="U9" s="1022"/>
      <c r="V9" s="1008"/>
      <c r="W9" s="1031" t="s">
        <v>2370</v>
      </c>
      <c r="X9" s="1035" t="s">
        <v>721</v>
      </c>
      <c r="Y9" s="1012"/>
      <c r="Z9" s="1012"/>
      <c r="AA9" s="1012"/>
      <c r="AB9" s="1016"/>
      <c r="AC9" s="1036"/>
      <c r="AD9" s="1037"/>
    </row>
    <row r="10" spans="1:30">
      <c r="A10" s="1004"/>
      <c r="B10" s="3644" t="s">
        <v>716</v>
      </c>
      <c r="C10" s="1022"/>
      <c r="D10" s="3648"/>
      <c r="E10" s="3648"/>
      <c r="F10" s="3648"/>
      <c r="G10" s="3648"/>
      <c r="H10" s="3651"/>
      <c r="I10" s="3647" t="s">
        <v>717</v>
      </c>
      <c r="J10" s="3648"/>
      <c r="K10" s="3648"/>
      <c r="L10" s="3641"/>
      <c r="M10" s="3641"/>
      <c r="N10" s="3641"/>
      <c r="O10" s="3643"/>
      <c r="P10" s="1023"/>
      <c r="Q10" s="1022"/>
      <c r="R10" s="1022"/>
      <c r="S10" s="1022"/>
      <c r="T10" s="1022"/>
      <c r="U10" s="1022"/>
      <c r="V10" s="1008"/>
      <c r="W10" s="1031" t="s">
        <v>2371</v>
      </c>
      <c r="X10" s="1032" t="s">
        <v>1442</v>
      </c>
      <c r="Y10" s="1020"/>
      <c r="Z10" s="1020"/>
      <c r="AA10" s="1020"/>
      <c r="AB10" s="1016"/>
      <c r="AC10" s="1038"/>
      <c r="AD10" s="1039"/>
    </row>
    <row r="11" spans="1:30">
      <c r="A11" s="1004"/>
      <c r="B11" s="3644"/>
      <c r="C11" s="1022"/>
      <c r="D11" s="3648"/>
      <c r="E11" s="3648"/>
      <c r="F11" s="3648"/>
      <c r="G11" s="3648"/>
      <c r="H11" s="3651"/>
      <c r="I11" s="3647"/>
      <c r="J11" s="3648"/>
      <c r="K11" s="3648"/>
      <c r="L11" s="1022"/>
      <c r="M11" s="947"/>
      <c r="N11" s="947"/>
      <c r="O11" s="1008"/>
      <c r="P11" s="1023"/>
      <c r="Q11" s="1022"/>
      <c r="R11" s="1022"/>
      <c r="S11" s="1022"/>
      <c r="T11" s="947"/>
      <c r="U11" s="947"/>
      <c r="V11" s="1008"/>
      <c r="W11" s="1031" t="s">
        <v>2372</v>
      </c>
      <c r="X11" s="1032" t="s">
        <v>1443</v>
      </c>
      <c r="Y11" s="1020"/>
      <c r="Z11" s="1020"/>
      <c r="AA11" s="1020"/>
      <c r="AB11" s="1016"/>
      <c r="AC11" s="1036"/>
      <c r="AD11" s="1037"/>
    </row>
    <row r="12" spans="1:30" ht="15" customHeight="1">
      <c r="A12" s="1004"/>
      <c r="B12" s="3644" t="s">
        <v>718</v>
      </c>
      <c r="C12" s="1022"/>
      <c r="D12" s="3648"/>
      <c r="E12" s="3648"/>
      <c r="F12" s="3648"/>
      <c r="G12" s="3648"/>
      <c r="H12" s="3651"/>
      <c r="I12" s="3647"/>
      <c r="J12" s="3648"/>
      <c r="K12" s="3648"/>
      <c r="L12" s="2165"/>
      <c r="M12" s="947"/>
      <c r="N12" s="947"/>
      <c r="O12" s="1008"/>
      <c r="P12" s="1004"/>
      <c r="Q12" s="1006"/>
      <c r="R12" s="1022"/>
      <c r="S12" s="1022"/>
      <c r="T12" s="947"/>
      <c r="U12" s="947"/>
      <c r="V12" s="1008"/>
      <c r="W12" s="1031" t="s">
        <v>2373</v>
      </c>
      <c r="X12" s="1032" t="s">
        <v>1444</v>
      </c>
      <c r="Y12" s="1020"/>
      <c r="Z12" s="1020"/>
      <c r="AA12" s="1020"/>
      <c r="AB12" s="1016"/>
      <c r="AC12" s="964">
        <v>253639</v>
      </c>
      <c r="AD12" s="931">
        <v>281472.57</v>
      </c>
    </row>
    <row r="13" spans="1:30" ht="15" customHeight="1">
      <c r="A13" s="1004"/>
      <c r="B13" s="3644"/>
      <c r="C13" s="1022"/>
      <c r="D13" s="3648"/>
      <c r="E13" s="3648"/>
      <c r="F13" s="3648"/>
      <c r="G13" s="3648"/>
      <c r="H13" s="3651"/>
      <c r="I13" s="3647"/>
      <c r="J13" s="3648"/>
      <c r="K13" s="3648"/>
      <c r="L13" s="2165"/>
      <c r="M13" s="947"/>
      <c r="N13" s="947"/>
      <c r="O13" s="1008"/>
      <c r="P13" s="1004"/>
      <c r="Q13" s="1006"/>
      <c r="R13" s="1022"/>
      <c r="S13" s="1022"/>
      <c r="T13" s="947"/>
      <c r="U13" s="947"/>
      <c r="V13" s="1008"/>
      <c r="W13" s="1031" t="s">
        <v>2374</v>
      </c>
      <c r="X13" s="1032" t="s">
        <v>1445</v>
      </c>
      <c r="Y13" s="1020"/>
      <c r="Z13" s="1020"/>
      <c r="AA13" s="1020"/>
      <c r="AB13" s="1016"/>
      <c r="AC13" s="964">
        <v>103088</v>
      </c>
      <c r="AD13" s="931">
        <v>75722.95</v>
      </c>
    </row>
    <row r="14" spans="1:30">
      <c r="A14" s="1004"/>
      <c r="B14" s="3648" t="s">
        <v>720</v>
      </c>
      <c r="C14" s="1022"/>
      <c r="D14" s="3644" t="s">
        <v>719</v>
      </c>
      <c r="E14" s="3644"/>
      <c r="F14" s="3644"/>
      <c r="G14" s="3644"/>
      <c r="H14" s="3651"/>
      <c r="I14" s="1494"/>
      <c r="J14" s="1497"/>
      <c r="K14" s="1497"/>
      <c r="L14" s="2165"/>
      <c r="M14" s="947"/>
      <c r="N14" s="947"/>
      <c r="O14" s="1008"/>
      <c r="P14" s="1023"/>
      <c r="Q14" s="1022"/>
      <c r="R14" s="1022"/>
      <c r="S14" s="1022"/>
      <c r="T14" s="947"/>
      <c r="U14" s="947"/>
      <c r="V14" s="1008"/>
      <c r="W14" s="1031" t="s">
        <v>2375</v>
      </c>
      <c r="X14" s="1032" t="s">
        <v>1446</v>
      </c>
      <c r="Y14" s="1020"/>
      <c r="Z14" s="1020"/>
      <c r="AA14" s="1020"/>
      <c r="AB14" s="1016"/>
      <c r="AC14" s="932"/>
      <c r="AD14" s="931"/>
    </row>
    <row r="15" spans="1:30" ht="15" customHeight="1">
      <c r="A15" s="1004"/>
      <c r="B15" s="3649"/>
      <c r="C15" s="1022"/>
      <c r="D15" s="3644"/>
      <c r="E15" s="3644"/>
      <c r="F15" s="3644"/>
      <c r="G15" s="3644"/>
      <c r="H15" s="3651"/>
      <c r="I15" s="1494"/>
      <c r="J15" s="1497"/>
      <c r="K15" s="1497"/>
      <c r="L15" s="2165"/>
      <c r="M15" s="947"/>
      <c r="N15" s="947"/>
      <c r="O15" s="1008"/>
      <c r="P15" s="1023"/>
      <c r="Q15" s="1022"/>
      <c r="R15" s="1022"/>
      <c r="S15" s="1022"/>
      <c r="T15" s="947"/>
      <c r="U15" s="947"/>
      <c r="V15" s="1008"/>
      <c r="W15" s="1031" t="s">
        <v>2376</v>
      </c>
      <c r="X15" s="1032" t="s">
        <v>1447</v>
      </c>
      <c r="Y15" s="1020"/>
      <c r="Z15" s="1020"/>
      <c r="AA15" s="1020"/>
      <c r="AB15" s="1016"/>
      <c r="AC15" s="932"/>
      <c r="AD15" s="931"/>
    </row>
    <row r="16" spans="1:30">
      <c r="A16" s="1004"/>
      <c r="B16" s="3644"/>
      <c r="C16" s="1022"/>
      <c r="D16" s="1471"/>
      <c r="E16" s="1471"/>
      <c r="F16" s="1471"/>
      <c r="G16" s="1471"/>
      <c r="H16" s="2166"/>
      <c r="I16" s="1495"/>
      <c r="J16" s="1471"/>
      <c r="K16" s="1471"/>
      <c r="L16" s="2165"/>
      <c r="M16" s="1022"/>
      <c r="N16" s="1022"/>
      <c r="O16" s="1008"/>
      <c r="P16" s="1023"/>
      <c r="Q16" s="1022"/>
      <c r="R16" s="1022"/>
      <c r="S16" s="1022"/>
      <c r="T16" s="1022"/>
      <c r="U16" s="1022"/>
      <c r="V16" s="1008"/>
      <c r="W16" s="1031" t="s">
        <v>2377</v>
      </c>
      <c r="X16" s="1032" t="s">
        <v>1448</v>
      </c>
      <c r="Y16" s="1020"/>
      <c r="Z16" s="1020"/>
      <c r="AA16" s="1020"/>
      <c r="AB16" s="1016"/>
      <c r="AC16" s="964">
        <v>4800</v>
      </c>
      <c r="AD16" s="931">
        <v>3604.03</v>
      </c>
    </row>
    <row r="17" spans="1:30">
      <c r="A17" s="1011"/>
      <c r="B17" s="3645"/>
      <c r="C17" s="1020"/>
      <c r="D17" s="1020"/>
      <c r="E17" s="1020"/>
      <c r="F17" s="1020"/>
      <c r="G17" s="1020"/>
      <c r="H17" s="1021"/>
      <c r="I17" s="1496"/>
      <c r="J17" s="1103"/>
      <c r="K17" s="1103"/>
      <c r="L17" s="1020"/>
      <c r="M17" s="1020"/>
      <c r="N17" s="1020"/>
      <c r="O17" s="1008"/>
      <c r="P17" s="1019"/>
      <c r="Q17" s="1020"/>
      <c r="R17" s="1020"/>
      <c r="S17" s="1020"/>
      <c r="T17" s="1020"/>
      <c r="U17" s="1020"/>
      <c r="V17" s="1008"/>
      <c r="W17" s="1031" t="s">
        <v>2378</v>
      </c>
      <c r="X17" s="1032" t="s">
        <v>1449</v>
      </c>
      <c r="Y17" s="1020"/>
      <c r="Z17" s="1020"/>
      <c r="AA17" s="1020"/>
      <c r="AB17" s="1013">
        <v>119</v>
      </c>
      <c r="AC17" s="932"/>
      <c r="AD17" s="931"/>
    </row>
    <row r="18" spans="1:30">
      <c r="A18" s="1024"/>
      <c r="B18" s="1022"/>
      <c r="C18" s="1022"/>
      <c r="D18" s="1022"/>
      <c r="E18" s="1022"/>
      <c r="F18" s="1005" t="s">
        <v>171</v>
      </c>
      <c r="G18" s="1041" t="s">
        <v>172</v>
      </c>
      <c r="H18" s="1042"/>
      <c r="I18" s="1019" t="s">
        <v>173</v>
      </c>
      <c r="J18" s="1020"/>
      <c r="K18" s="1020" t="s">
        <v>174</v>
      </c>
      <c r="L18" s="1020"/>
      <c r="M18" s="1041" t="s">
        <v>175</v>
      </c>
      <c r="N18" s="1043"/>
      <c r="O18" s="1044"/>
      <c r="P18" s="1045"/>
      <c r="Q18" s="1041" t="s">
        <v>175</v>
      </c>
      <c r="R18" s="1043"/>
      <c r="S18" s="1041" t="s">
        <v>175</v>
      </c>
      <c r="T18" s="1043"/>
      <c r="U18" s="1041" t="s">
        <v>175</v>
      </c>
      <c r="V18" s="1046"/>
      <c r="W18" s="1031" t="s">
        <v>2379</v>
      </c>
      <c r="X18" s="1032" t="s">
        <v>1450</v>
      </c>
      <c r="Y18" s="1020"/>
      <c r="Z18" s="1020"/>
      <c r="AA18" s="1020"/>
      <c r="AB18" s="1016"/>
      <c r="AC18" s="964">
        <v>2251248</v>
      </c>
      <c r="AD18" s="931">
        <v>2944657.82</v>
      </c>
    </row>
    <row r="19" spans="1:30">
      <c r="A19" s="1047" t="s">
        <v>1729</v>
      </c>
      <c r="B19" s="1025" t="s">
        <v>176</v>
      </c>
      <c r="C19" s="1022"/>
      <c r="D19" s="1022"/>
      <c r="E19" s="1022"/>
      <c r="F19" s="1005" t="s">
        <v>1786</v>
      </c>
      <c r="G19" s="1048" t="s">
        <v>177</v>
      </c>
      <c r="H19" s="1010" t="s">
        <v>178</v>
      </c>
      <c r="I19" s="1047" t="s">
        <v>177</v>
      </c>
      <c r="J19" s="1050" t="s">
        <v>180</v>
      </c>
      <c r="K19" s="1025" t="s">
        <v>179</v>
      </c>
      <c r="L19" s="1049" t="s">
        <v>180</v>
      </c>
      <c r="M19" s="1050" t="s">
        <v>177</v>
      </c>
      <c r="N19" s="1049" t="s">
        <v>180</v>
      </c>
      <c r="O19" s="1026" t="s">
        <v>1729</v>
      </c>
      <c r="P19" s="1047" t="s">
        <v>1729</v>
      </c>
      <c r="Q19" s="1050" t="s">
        <v>177</v>
      </c>
      <c r="R19" s="1049" t="s">
        <v>180</v>
      </c>
      <c r="S19" s="1050" t="s">
        <v>177</v>
      </c>
      <c r="T19" s="1049" t="s">
        <v>180</v>
      </c>
      <c r="U19" s="1050" t="s">
        <v>177</v>
      </c>
      <c r="V19" s="1026" t="s">
        <v>180</v>
      </c>
      <c r="W19" s="1031" t="s">
        <v>2380</v>
      </c>
      <c r="X19" s="1032" t="s">
        <v>1451</v>
      </c>
      <c r="Y19" s="1020"/>
      <c r="Z19" s="1020"/>
      <c r="AA19" s="1020"/>
      <c r="AB19" s="1016"/>
      <c r="AC19" s="964">
        <v>1292548</v>
      </c>
      <c r="AD19" s="931">
        <v>750694.28</v>
      </c>
    </row>
    <row r="20" spans="1:30">
      <c r="A20" s="1047" t="s">
        <v>1732</v>
      </c>
      <c r="B20" s="1022"/>
      <c r="C20" s="1022"/>
      <c r="D20" s="1022"/>
      <c r="E20" s="1022"/>
      <c r="F20" s="1005" t="s">
        <v>1732</v>
      </c>
      <c r="G20" s="1051"/>
      <c r="H20" s="1052"/>
      <c r="I20" s="1024"/>
      <c r="J20" s="1007"/>
      <c r="K20" s="1022"/>
      <c r="L20" s="1009"/>
      <c r="M20" s="1051"/>
      <c r="N20" s="1053"/>
      <c r="O20" s="1026" t="s">
        <v>1732</v>
      </c>
      <c r="P20" s="1047" t="s">
        <v>1732</v>
      </c>
      <c r="Q20" s="1051"/>
      <c r="R20" s="1053"/>
      <c r="S20" s="1051"/>
      <c r="T20" s="1053"/>
      <c r="U20" s="1051"/>
      <c r="V20" s="1052"/>
      <c r="W20" s="1031" t="s">
        <v>2381</v>
      </c>
      <c r="X20" s="1032" t="s">
        <v>1452</v>
      </c>
      <c r="Y20" s="1020"/>
      <c r="Z20" s="1020"/>
      <c r="AA20" s="1020"/>
      <c r="AB20" s="1016"/>
      <c r="AC20" s="964">
        <v>15238</v>
      </c>
      <c r="AD20" s="931">
        <v>15416.34</v>
      </c>
    </row>
    <row r="21" spans="1:30">
      <c r="A21" s="1027"/>
      <c r="B21" s="1054" t="s">
        <v>3021</v>
      </c>
      <c r="C21" s="1020"/>
      <c r="D21" s="1020"/>
      <c r="E21" s="1020"/>
      <c r="F21" s="1013" t="s">
        <v>3022</v>
      </c>
      <c r="G21" s="1055" t="s">
        <v>3023</v>
      </c>
      <c r="H21" s="1056" t="s">
        <v>3024</v>
      </c>
      <c r="I21" s="1057" t="s">
        <v>2347</v>
      </c>
      <c r="J21" s="1058" t="s">
        <v>2348</v>
      </c>
      <c r="K21" s="1058" t="s">
        <v>2349</v>
      </c>
      <c r="L21" s="1058" t="s">
        <v>2350</v>
      </c>
      <c r="M21" s="1055" t="s">
        <v>2351</v>
      </c>
      <c r="N21" s="1059" t="s">
        <v>2352</v>
      </c>
      <c r="O21" s="1018"/>
      <c r="P21" s="1027"/>
      <c r="Q21" s="1055" t="s">
        <v>2353</v>
      </c>
      <c r="R21" s="1059" t="s">
        <v>2354</v>
      </c>
      <c r="S21" s="1055" t="s">
        <v>181</v>
      </c>
      <c r="T21" s="1059" t="s">
        <v>182</v>
      </c>
      <c r="U21" s="1055" t="s">
        <v>183</v>
      </c>
      <c r="V21" s="1056" t="s">
        <v>184</v>
      </c>
      <c r="W21" s="1031" t="s">
        <v>2382</v>
      </c>
      <c r="X21" s="1032" t="s">
        <v>1453</v>
      </c>
      <c r="Y21" s="1020"/>
      <c r="Z21" s="1020"/>
      <c r="AA21" s="1020"/>
      <c r="AB21" s="1016"/>
      <c r="AC21" s="964">
        <v>767893</v>
      </c>
      <c r="AD21" s="931">
        <v>207445.26</v>
      </c>
    </row>
    <row r="22" spans="1:30" ht="15.75">
      <c r="A22" s="1027">
        <v>1</v>
      </c>
      <c r="B22" s="1035" t="s">
        <v>185</v>
      </c>
      <c r="C22" s="1020"/>
      <c r="D22" s="1020"/>
      <c r="E22" s="1020"/>
      <c r="F22" s="1016"/>
      <c r="G22" s="1038"/>
      <c r="H22" s="1039"/>
      <c r="I22" s="1060"/>
      <c r="J22" s="1061"/>
      <c r="K22" s="1062"/>
      <c r="L22" s="1036"/>
      <c r="M22" s="1038"/>
      <c r="N22" s="1063"/>
      <c r="O22" s="1064">
        <v>1</v>
      </c>
      <c r="P22" s="1027">
        <v>1</v>
      </c>
      <c r="Q22" s="1038"/>
      <c r="R22" s="1063"/>
      <c r="S22" s="1038"/>
      <c r="T22" s="1063"/>
      <c r="U22" s="1038"/>
      <c r="V22" s="1039"/>
      <c r="W22" s="1031" t="s">
        <v>2383</v>
      </c>
      <c r="X22" s="1093" t="s">
        <v>4593</v>
      </c>
      <c r="Y22" s="1094"/>
      <c r="Z22" s="1094"/>
      <c r="AA22" s="1094"/>
      <c r="AB22" s="1016"/>
      <c r="AC22" s="932">
        <f>AC12-AC13+AC14-AC15+SUM(AC16:AC21)</f>
        <v>4482278</v>
      </c>
      <c r="AD22" s="931">
        <f>AD12-AD13+AD14-AD15+SUM(AD16:AD21)</f>
        <v>4127567.3499999996</v>
      </c>
    </row>
    <row r="23" spans="1:30">
      <c r="A23" s="1027">
        <v>2</v>
      </c>
      <c r="B23" s="1032" t="s">
        <v>186</v>
      </c>
      <c r="C23" s="1020"/>
      <c r="D23" s="1020"/>
      <c r="E23" s="1020"/>
      <c r="F23" s="1013" t="s">
        <v>787</v>
      </c>
      <c r="G23" s="978">
        <f>I23+K23+M23+Q23+S23+U23</f>
        <v>452241678</v>
      </c>
      <c r="H23" s="929">
        <f>J23+L23+N23+R23+T23+V23</f>
        <v>580796536</v>
      </c>
      <c r="I23" s="1065"/>
      <c r="J23" s="1066"/>
      <c r="K23" s="1067">
        <v>452241678</v>
      </c>
      <c r="L23" s="978">
        <v>580796536</v>
      </c>
      <c r="M23" s="978"/>
      <c r="N23" s="928"/>
      <c r="O23" s="1064">
        <v>2</v>
      </c>
      <c r="P23" s="1027">
        <v>2</v>
      </c>
      <c r="Q23" s="978"/>
      <c r="R23" s="928"/>
      <c r="S23" s="978"/>
      <c r="T23" s="928"/>
      <c r="U23" s="978"/>
      <c r="V23" s="929"/>
      <c r="W23" s="1031" t="s">
        <v>2384</v>
      </c>
      <c r="X23" s="1032" t="s">
        <v>2245</v>
      </c>
      <c r="Y23" s="1020"/>
      <c r="Z23" s="1020"/>
      <c r="AA23" s="1020"/>
      <c r="AB23" s="1016"/>
      <c r="AC23" s="1036"/>
      <c r="AD23" s="1037"/>
    </row>
    <row r="24" spans="1:30">
      <c r="A24" s="1027">
        <v>3</v>
      </c>
      <c r="B24" s="1032" t="s">
        <v>187</v>
      </c>
      <c r="C24" s="1020"/>
      <c r="D24" s="1020"/>
      <c r="E24" s="1020"/>
      <c r="F24" s="1016"/>
      <c r="G24" s="1038"/>
      <c r="H24" s="1039"/>
      <c r="I24" s="1060"/>
      <c r="J24" s="1061"/>
      <c r="K24" s="1062"/>
      <c r="L24" s="1036"/>
      <c r="M24" s="1038"/>
      <c r="N24" s="1063"/>
      <c r="O24" s="1064">
        <v>3</v>
      </c>
      <c r="P24" s="1027">
        <v>3</v>
      </c>
      <c r="Q24" s="1038"/>
      <c r="R24" s="1063"/>
      <c r="S24" s="1038"/>
      <c r="T24" s="1063"/>
      <c r="U24" s="1038"/>
      <c r="V24" s="1039"/>
      <c r="W24" s="1031" t="s">
        <v>2385</v>
      </c>
      <c r="X24" s="1032" t="s">
        <v>2246</v>
      </c>
      <c r="Y24" s="1020"/>
      <c r="Z24" s="1020"/>
      <c r="AA24" s="1020"/>
      <c r="AB24" s="1016"/>
      <c r="AC24" s="964">
        <v>99697</v>
      </c>
      <c r="AD24" s="931">
        <v>4678.95</v>
      </c>
    </row>
    <row r="25" spans="1:30">
      <c r="A25" s="1027">
        <v>4</v>
      </c>
      <c r="B25" s="1032" t="s">
        <v>188</v>
      </c>
      <c r="C25" s="1020"/>
      <c r="D25" s="1020"/>
      <c r="E25" s="1020"/>
      <c r="F25" s="1013" t="s">
        <v>3332</v>
      </c>
      <c r="G25" s="932">
        <f t="shared" ref="G25:H45" si="0">I25+K25+M25+Q25+S25+U25</f>
        <v>295555459</v>
      </c>
      <c r="H25" s="2176">
        <f t="shared" si="0"/>
        <v>429585471</v>
      </c>
      <c r="I25" s="1068"/>
      <c r="J25" s="1069"/>
      <c r="K25" s="1070">
        <v>295555459</v>
      </c>
      <c r="L25" s="932">
        <v>429585471</v>
      </c>
      <c r="M25" s="932"/>
      <c r="N25" s="930"/>
      <c r="O25" s="1064">
        <v>4</v>
      </c>
      <c r="P25" s="1027">
        <v>4</v>
      </c>
      <c r="Q25" s="932"/>
      <c r="R25" s="930"/>
      <c r="S25" s="932"/>
      <c r="T25" s="930"/>
      <c r="U25" s="932"/>
      <c r="V25" s="931"/>
      <c r="W25" s="1031" t="s">
        <v>2386</v>
      </c>
      <c r="X25" s="1032" t="s">
        <v>2247</v>
      </c>
      <c r="Y25" s="1020"/>
      <c r="Z25" s="1020"/>
      <c r="AA25" s="1020"/>
      <c r="AB25" s="1013">
        <v>340</v>
      </c>
      <c r="AC25" s="932"/>
      <c r="AD25" s="931"/>
    </row>
    <row r="26" spans="1:30">
      <c r="A26" s="1027">
        <v>5</v>
      </c>
      <c r="B26" s="1032" t="s">
        <v>189</v>
      </c>
      <c r="C26" s="1020"/>
      <c r="D26" s="1020"/>
      <c r="E26" s="1020"/>
      <c r="F26" s="1013" t="s">
        <v>3332</v>
      </c>
      <c r="G26" s="932">
        <f t="shared" si="0"/>
        <v>13357444</v>
      </c>
      <c r="H26" s="2176">
        <f t="shared" si="0"/>
        <v>10300649</v>
      </c>
      <c r="I26" s="1068"/>
      <c r="J26" s="1069"/>
      <c r="K26" s="1070">
        <v>13357444</v>
      </c>
      <c r="L26" s="932">
        <v>10300649</v>
      </c>
      <c r="M26" s="932"/>
      <c r="N26" s="930"/>
      <c r="O26" s="1064">
        <v>5</v>
      </c>
      <c r="P26" s="1027">
        <v>5</v>
      </c>
      <c r="Q26" s="932"/>
      <c r="R26" s="930"/>
      <c r="S26" s="932"/>
      <c r="T26" s="930"/>
      <c r="U26" s="932"/>
      <c r="V26" s="931"/>
      <c r="W26" s="1031" t="s">
        <v>2387</v>
      </c>
      <c r="X26" s="1032" t="s">
        <v>2248</v>
      </c>
      <c r="Y26" s="1020"/>
      <c r="Z26" s="1020"/>
      <c r="AA26" s="1020"/>
      <c r="AB26" s="1013">
        <v>340</v>
      </c>
      <c r="AC26" s="964">
        <v>320268</v>
      </c>
      <c r="AD26" s="931">
        <v>250371.16999999998</v>
      </c>
    </row>
    <row r="27" spans="1:30">
      <c r="A27" s="1027">
        <v>6</v>
      </c>
      <c r="B27" s="1032" t="s">
        <v>190</v>
      </c>
      <c r="C27" s="1020"/>
      <c r="D27" s="1020"/>
      <c r="E27" s="1020"/>
      <c r="F27" s="1013" t="s">
        <v>2126</v>
      </c>
      <c r="G27" s="932">
        <f t="shared" si="0"/>
        <v>34117144</v>
      </c>
      <c r="H27" s="2176">
        <f t="shared" si="0"/>
        <v>32550421</v>
      </c>
      <c r="I27" s="1068"/>
      <c r="J27" s="1069"/>
      <c r="K27" s="1070">
        <v>34117144</v>
      </c>
      <c r="L27" s="932">
        <v>32550421</v>
      </c>
      <c r="M27" s="932"/>
      <c r="N27" s="930"/>
      <c r="O27" s="1064">
        <v>6</v>
      </c>
      <c r="P27" s="1027">
        <v>6</v>
      </c>
      <c r="Q27" s="932"/>
      <c r="R27" s="930"/>
      <c r="S27" s="932"/>
      <c r="T27" s="930"/>
      <c r="U27" s="932"/>
      <c r="V27" s="931"/>
      <c r="W27" s="1031" t="s">
        <v>2388</v>
      </c>
      <c r="X27" s="1093" t="s">
        <v>4594</v>
      </c>
      <c r="Y27" s="1094"/>
      <c r="Z27" s="1094"/>
      <c r="AA27" s="1094"/>
      <c r="AB27" s="1016"/>
      <c r="AC27" s="930">
        <f>SUM(AC24:AC26)</f>
        <v>419965</v>
      </c>
      <c r="AD27" s="931">
        <f>SUM(AD24:AD26)</f>
        <v>255050.12</v>
      </c>
    </row>
    <row r="28" spans="1:30" s="1231" customFormat="1">
      <c r="A28" s="1532">
        <v>7</v>
      </c>
      <c r="B28" s="1093" t="s">
        <v>4591</v>
      </c>
      <c r="C28" s="1094"/>
      <c r="D28" s="1094"/>
      <c r="E28" s="1094"/>
      <c r="F28" s="2172" t="s">
        <v>2126</v>
      </c>
      <c r="G28" s="964">
        <f t="shared" si="0"/>
        <v>0</v>
      </c>
      <c r="H28" s="2176">
        <f t="shared" si="0"/>
        <v>0</v>
      </c>
      <c r="I28" s="2173"/>
      <c r="J28" s="2174"/>
      <c r="K28" s="1533"/>
      <c r="L28" s="964">
        <v>0</v>
      </c>
      <c r="M28" s="964"/>
      <c r="N28" s="2175"/>
      <c r="O28" s="1534">
        <v>7</v>
      </c>
      <c r="P28" s="1532">
        <v>7</v>
      </c>
      <c r="Q28" s="964"/>
      <c r="R28" s="2175"/>
      <c r="S28" s="964"/>
      <c r="T28" s="2175"/>
      <c r="U28" s="964"/>
      <c r="V28" s="965"/>
      <c r="W28" s="1535" t="s">
        <v>2389</v>
      </c>
      <c r="X28" s="1093" t="s">
        <v>2249</v>
      </c>
      <c r="Y28" s="1094"/>
      <c r="Z28" s="1094"/>
      <c r="AA28" s="1094"/>
      <c r="AB28" s="1536"/>
      <c r="AC28" s="1536"/>
      <c r="AD28" s="1534"/>
    </row>
    <row r="29" spans="1:30">
      <c r="A29" s="1027">
        <v>8</v>
      </c>
      <c r="B29" s="1032" t="s">
        <v>137</v>
      </c>
      <c r="C29" s="1020"/>
      <c r="D29" s="1020"/>
      <c r="E29" s="1020"/>
      <c r="F29" s="1013" t="s">
        <v>2126</v>
      </c>
      <c r="G29" s="932">
        <f t="shared" si="0"/>
        <v>0</v>
      </c>
      <c r="H29" s="2176">
        <f t="shared" si="0"/>
        <v>0</v>
      </c>
      <c r="I29" s="1068"/>
      <c r="J29" s="1069"/>
      <c r="K29" s="1070"/>
      <c r="L29" s="932">
        <v>0</v>
      </c>
      <c r="M29" s="932"/>
      <c r="N29" s="930"/>
      <c r="O29" s="1064">
        <v>8</v>
      </c>
      <c r="P29" s="1027">
        <v>8</v>
      </c>
      <c r="Q29" s="932"/>
      <c r="R29" s="930"/>
      <c r="S29" s="932"/>
      <c r="T29" s="930"/>
      <c r="U29" s="932"/>
      <c r="V29" s="931"/>
      <c r="W29" s="1031" t="s">
        <v>2390</v>
      </c>
      <c r="X29" s="1032" t="s">
        <v>2250</v>
      </c>
      <c r="Y29" s="1020"/>
      <c r="Z29" s="1020"/>
      <c r="AA29" s="1020"/>
      <c r="AB29" s="1013" t="s">
        <v>1672</v>
      </c>
      <c r="AC29" s="932"/>
      <c r="AD29" s="931"/>
    </row>
    <row r="30" spans="1:30">
      <c r="A30" s="1027">
        <v>9</v>
      </c>
      <c r="B30" s="1032" t="s">
        <v>138</v>
      </c>
      <c r="C30" s="1020"/>
      <c r="D30" s="1020"/>
      <c r="E30" s="1020"/>
      <c r="F30" s="1013" t="s">
        <v>2126</v>
      </c>
      <c r="G30" s="932">
        <f t="shared" ref="G30:G45" si="1">I30+K30+M30+Q30+S30+U30</f>
        <v>0</v>
      </c>
      <c r="H30" s="2176">
        <f t="shared" si="0"/>
        <v>0</v>
      </c>
      <c r="I30" s="1068"/>
      <c r="J30" s="1069"/>
      <c r="K30" s="1070"/>
      <c r="L30" s="932">
        <v>0</v>
      </c>
      <c r="M30" s="932"/>
      <c r="N30" s="930"/>
      <c r="O30" s="1064">
        <v>9</v>
      </c>
      <c r="P30" s="1027">
        <v>9</v>
      </c>
      <c r="Q30" s="932"/>
      <c r="R30" s="930"/>
      <c r="S30" s="932"/>
      <c r="T30" s="930"/>
      <c r="U30" s="932"/>
      <c r="V30" s="931"/>
      <c r="W30" s="1031" t="s">
        <v>2391</v>
      </c>
      <c r="X30" s="1032" t="s">
        <v>2251</v>
      </c>
      <c r="Y30" s="1020"/>
      <c r="Z30" s="1020"/>
      <c r="AA30" s="1020"/>
      <c r="AB30" s="1013" t="s">
        <v>1672</v>
      </c>
      <c r="AC30" s="964">
        <v>278910</v>
      </c>
      <c r="AD30" s="931">
        <v>150331</v>
      </c>
    </row>
    <row r="31" spans="1:30">
      <c r="A31" s="1024">
        <v>10</v>
      </c>
      <c r="B31" s="1071" t="s">
        <v>139</v>
      </c>
      <c r="C31" s="1022"/>
      <c r="D31" s="1022"/>
      <c r="E31" s="1022"/>
      <c r="F31" s="1009"/>
      <c r="G31" s="1051"/>
      <c r="H31" s="2178"/>
      <c r="I31" s="1072"/>
      <c r="J31" s="1073"/>
      <c r="K31" s="1074"/>
      <c r="L31" s="1051"/>
      <c r="M31" s="1051"/>
      <c r="N31" s="1053"/>
      <c r="O31" s="1010">
        <v>10</v>
      </c>
      <c r="P31" s="1024">
        <v>10</v>
      </c>
      <c r="Q31" s="1051"/>
      <c r="R31" s="1053"/>
      <c r="S31" s="1051"/>
      <c r="T31" s="1053"/>
      <c r="U31" s="1051"/>
      <c r="V31" s="1052"/>
      <c r="W31" s="1031" t="s">
        <v>2392</v>
      </c>
      <c r="X31" s="1032" t="s">
        <v>2252</v>
      </c>
      <c r="Y31" s="1020"/>
      <c r="Z31" s="1020"/>
      <c r="AA31" s="1020"/>
      <c r="AB31" s="1013" t="s">
        <v>1672</v>
      </c>
      <c r="AC31" s="964">
        <v>30819</v>
      </c>
      <c r="AD31" s="931">
        <v>47619</v>
      </c>
    </row>
    <row r="32" spans="1:30">
      <c r="A32" s="1027"/>
      <c r="B32" s="1032" t="s">
        <v>140</v>
      </c>
      <c r="C32" s="1020"/>
      <c r="D32" s="1020"/>
      <c r="E32" s="1020"/>
      <c r="F32" s="1016"/>
      <c r="G32" s="932">
        <f t="shared" si="1"/>
        <v>0</v>
      </c>
      <c r="H32" s="2177">
        <f t="shared" si="0"/>
        <v>0</v>
      </c>
      <c r="I32" s="1068"/>
      <c r="J32" s="1069"/>
      <c r="K32" s="1070"/>
      <c r="L32" s="932">
        <v>0</v>
      </c>
      <c r="M32" s="932"/>
      <c r="N32" s="930"/>
      <c r="O32" s="1064"/>
      <c r="P32" s="1027"/>
      <c r="Q32" s="932"/>
      <c r="R32" s="930"/>
      <c r="S32" s="932"/>
      <c r="T32" s="930"/>
      <c r="U32" s="932"/>
      <c r="V32" s="931"/>
      <c r="W32" s="1031" t="s">
        <v>3561</v>
      </c>
      <c r="X32" s="1032" t="s">
        <v>2253</v>
      </c>
      <c r="Y32" s="1020"/>
      <c r="Z32" s="1020"/>
      <c r="AA32" s="1020"/>
      <c r="AB32" s="1013" t="s">
        <v>1425</v>
      </c>
      <c r="AC32" s="932"/>
      <c r="AD32" s="931"/>
    </row>
    <row r="33" spans="1:30">
      <c r="A33" s="1027">
        <v>11</v>
      </c>
      <c r="B33" s="1032" t="s">
        <v>257</v>
      </c>
      <c r="C33" s="1020"/>
      <c r="D33" s="1020"/>
      <c r="E33" s="1020"/>
      <c r="F33" s="1016"/>
      <c r="G33" s="932">
        <f t="shared" si="1"/>
        <v>0</v>
      </c>
      <c r="H33" s="2176">
        <f t="shared" si="0"/>
        <v>0</v>
      </c>
      <c r="I33" s="1068"/>
      <c r="J33" s="1069"/>
      <c r="K33" s="1070"/>
      <c r="L33" s="932">
        <v>0</v>
      </c>
      <c r="M33" s="932"/>
      <c r="N33" s="930"/>
      <c r="O33" s="1064">
        <v>11</v>
      </c>
      <c r="P33" s="1027">
        <v>11</v>
      </c>
      <c r="Q33" s="932"/>
      <c r="R33" s="930"/>
      <c r="S33" s="932"/>
      <c r="T33" s="930"/>
      <c r="U33" s="932"/>
      <c r="V33" s="931"/>
      <c r="W33" s="1031" t="s">
        <v>3562</v>
      </c>
      <c r="X33" s="1032" t="s">
        <v>2254</v>
      </c>
      <c r="Y33" s="1020"/>
      <c r="Z33" s="1020"/>
      <c r="AA33" s="1020"/>
      <c r="AB33" s="1013" t="s">
        <v>1425</v>
      </c>
      <c r="AC33" s="932"/>
      <c r="AD33" s="931"/>
    </row>
    <row r="34" spans="1:30">
      <c r="A34" s="1027">
        <v>12</v>
      </c>
      <c r="B34" s="1032" t="s">
        <v>258</v>
      </c>
      <c r="C34" s="1020"/>
      <c r="D34" s="1020"/>
      <c r="E34" s="1020"/>
      <c r="F34" s="1016"/>
      <c r="G34" s="932">
        <f t="shared" si="1"/>
        <v>0</v>
      </c>
      <c r="H34" s="2176">
        <f t="shared" si="0"/>
        <v>0</v>
      </c>
      <c r="I34" s="1068"/>
      <c r="J34" s="1069"/>
      <c r="K34" s="1070"/>
      <c r="L34" s="932">
        <v>0</v>
      </c>
      <c r="M34" s="932"/>
      <c r="N34" s="930"/>
      <c r="O34" s="1064">
        <v>12</v>
      </c>
      <c r="P34" s="1027">
        <v>12</v>
      </c>
      <c r="Q34" s="932"/>
      <c r="R34" s="930"/>
      <c r="S34" s="932"/>
      <c r="T34" s="930"/>
      <c r="U34" s="932"/>
      <c r="V34" s="931"/>
      <c r="W34" s="1031" t="s">
        <v>3563</v>
      </c>
      <c r="X34" s="1032" t="s">
        <v>2255</v>
      </c>
      <c r="Y34" s="1020"/>
      <c r="Z34" s="1020"/>
      <c r="AA34" s="1020"/>
      <c r="AB34" s="1016"/>
      <c r="AC34" s="932"/>
      <c r="AD34" s="931"/>
    </row>
    <row r="35" spans="1:30">
      <c r="A35" s="1027">
        <v>13</v>
      </c>
      <c r="B35" s="1032" t="s">
        <v>259</v>
      </c>
      <c r="C35" s="1020"/>
      <c r="D35" s="1020"/>
      <c r="E35" s="1020"/>
      <c r="F35" s="1016"/>
      <c r="G35" s="932">
        <f t="shared" si="1"/>
        <v>0</v>
      </c>
      <c r="H35" s="2176">
        <f t="shared" si="0"/>
        <v>0</v>
      </c>
      <c r="I35" s="1068"/>
      <c r="J35" s="1069"/>
      <c r="K35" s="1070"/>
      <c r="L35" s="932">
        <v>0</v>
      </c>
      <c r="M35" s="932"/>
      <c r="N35" s="930"/>
      <c r="O35" s="1064">
        <v>13</v>
      </c>
      <c r="P35" s="1027">
        <v>13</v>
      </c>
      <c r="Q35" s="932"/>
      <c r="R35" s="930"/>
      <c r="S35" s="932"/>
      <c r="T35" s="930"/>
      <c r="U35" s="932"/>
      <c r="V35" s="931"/>
      <c r="W35" s="1031" t="s">
        <v>4317</v>
      </c>
      <c r="X35" s="1032" t="s">
        <v>2256</v>
      </c>
      <c r="Y35" s="1020"/>
      <c r="Z35" s="1020"/>
      <c r="AA35" s="1020"/>
      <c r="AB35" s="1016"/>
      <c r="AC35" s="964">
        <v>275629</v>
      </c>
      <c r="AD35" s="931">
        <v>307922.96999999997</v>
      </c>
    </row>
    <row r="36" spans="1:30">
      <c r="A36" s="1027">
        <v>14</v>
      </c>
      <c r="B36" s="1032" t="s">
        <v>260</v>
      </c>
      <c r="C36" s="1020"/>
      <c r="D36" s="1020"/>
      <c r="E36" s="1020"/>
      <c r="F36" s="1013" t="s">
        <v>1672</v>
      </c>
      <c r="G36" s="932">
        <f t="shared" si="1"/>
        <v>40771957</v>
      </c>
      <c r="H36" s="2176">
        <f t="shared" si="0"/>
        <v>43222908</v>
      </c>
      <c r="I36" s="1068"/>
      <c r="J36" s="1069"/>
      <c r="K36" s="1533">
        <v>40771957</v>
      </c>
      <c r="L36" s="932">
        <v>43222908</v>
      </c>
      <c r="M36" s="932"/>
      <c r="N36" s="930"/>
      <c r="O36" s="1064">
        <v>14</v>
      </c>
      <c r="P36" s="1027">
        <v>14</v>
      </c>
      <c r="Q36" s="932"/>
      <c r="R36" s="930"/>
      <c r="S36" s="932"/>
      <c r="T36" s="930"/>
      <c r="U36" s="932"/>
      <c r="V36" s="931"/>
      <c r="W36" s="1031" t="s">
        <v>4318</v>
      </c>
      <c r="X36" s="1093" t="s">
        <v>4595</v>
      </c>
      <c r="Y36" s="1094"/>
      <c r="Z36" s="1094"/>
      <c r="AA36" s="1094"/>
      <c r="AB36" s="1016"/>
      <c r="AC36" s="932">
        <f>SUM(AC29:AC32)-AC33+AC34-AC35</f>
        <v>34100</v>
      </c>
      <c r="AD36" s="931">
        <f>SUM(AD29:AD32)-AD33+AD34-AD35</f>
        <v>-109972.96999999997</v>
      </c>
    </row>
    <row r="37" spans="1:30">
      <c r="A37" s="1027">
        <v>15</v>
      </c>
      <c r="B37" s="1032" t="s">
        <v>261</v>
      </c>
      <c r="C37" s="1020"/>
      <c r="D37" s="1020"/>
      <c r="E37" s="1020"/>
      <c r="F37" s="1013" t="s">
        <v>1672</v>
      </c>
      <c r="G37" s="932">
        <f t="shared" si="1"/>
        <v>8127226</v>
      </c>
      <c r="H37" s="2176">
        <f t="shared" si="0"/>
        <v>27489060</v>
      </c>
      <c r="I37" s="1068"/>
      <c r="J37" s="1069"/>
      <c r="K37" s="1070">
        <v>8127226</v>
      </c>
      <c r="L37" s="932">
        <v>27489060</v>
      </c>
      <c r="M37" s="932"/>
      <c r="N37" s="930"/>
      <c r="O37" s="1064">
        <v>15</v>
      </c>
      <c r="P37" s="1027">
        <v>15</v>
      </c>
      <c r="Q37" s="932"/>
      <c r="R37" s="930"/>
      <c r="S37" s="932"/>
      <c r="T37" s="930"/>
      <c r="U37" s="932"/>
      <c r="V37" s="931"/>
      <c r="W37" s="1031" t="s">
        <v>4319</v>
      </c>
      <c r="X37" s="1093" t="s">
        <v>4596</v>
      </c>
      <c r="Y37" s="1094"/>
      <c r="Z37" s="1094"/>
      <c r="AA37" s="1094"/>
      <c r="AB37" s="1016"/>
      <c r="AC37" s="932">
        <f>AC22-AC27-AC36</f>
        <v>4028213</v>
      </c>
      <c r="AD37" s="931">
        <f>AD22-AD27-AD36</f>
        <v>3982490.1999999993</v>
      </c>
    </row>
    <row r="38" spans="1:30" ht="15.75">
      <c r="A38" s="1027">
        <v>16</v>
      </c>
      <c r="B38" s="1032" t="s">
        <v>262</v>
      </c>
      <c r="C38" s="1020"/>
      <c r="D38" s="1020"/>
      <c r="E38" s="1020"/>
      <c r="F38" s="1013" t="s">
        <v>1672</v>
      </c>
      <c r="G38" s="932">
        <f t="shared" si="1"/>
        <v>979602</v>
      </c>
      <c r="H38" s="2176">
        <f t="shared" si="0"/>
        <v>3971017</v>
      </c>
      <c r="I38" s="1068"/>
      <c r="J38" s="1069"/>
      <c r="K38" s="932">
        <v>979602</v>
      </c>
      <c r="L38" s="932">
        <v>3971017</v>
      </c>
      <c r="M38" s="932"/>
      <c r="N38" s="930"/>
      <c r="O38" s="1064">
        <v>16</v>
      </c>
      <c r="P38" s="1027">
        <v>16</v>
      </c>
      <c r="Q38" s="932"/>
      <c r="R38" s="930"/>
      <c r="S38" s="932"/>
      <c r="T38" s="930"/>
      <c r="U38" s="932"/>
      <c r="V38" s="931"/>
      <c r="W38" s="1031" t="s">
        <v>4320</v>
      </c>
      <c r="X38" s="1035" t="s">
        <v>735</v>
      </c>
      <c r="Y38" s="1012"/>
      <c r="Z38" s="1012"/>
      <c r="AA38" s="1012"/>
      <c r="AB38" s="1016"/>
      <c r="AC38" s="1036"/>
      <c r="AD38" s="1037"/>
    </row>
    <row r="39" spans="1:30">
      <c r="A39" s="1027">
        <v>17</v>
      </c>
      <c r="B39" s="1032" t="s">
        <v>1424</v>
      </c>
      <c r="C39" s="1020"/>
      <c r="D39" s="1020"/>
      <c r="E39" s="1020"/>
      <c r="F39" s="1013" t="s">
        <v>1425</v>
      </c>
      <c r="G39" s="932">
        <f t="shared" si="1"/>
        <v>24011088</v>
      </c>
      <c r="H39" s="2176">
        <f t="shared" si="0"/>
        <v>13322230.039999999</v>
      </c>
      <c r="I39" s="1068"/>
      <c r="J39" s="1069"/>
      <c r="K39" s="1533">
        <v>24011088</v>
      </c>
      <c r="L39" s="932">
        <v>13322230.039999999</v>
      </c>
      <c r="M39" s="932"/>
      <c r="N39" s="930"/>
      <c r="O39" s="1064">
        <v>17</v>
      </c>
      <c r="P39" s="1027">
        <v>17</v>
      </c>
      <c r="Q39" s="932"/>
      <c r="R39" s="930"/>
      <c r="S39" s="932"/>
      <c r="T39" s="930"/>
      <c r="U39" s="932"/>
      <c r="V39" s="931"/>
      <c r="W39" s="1031" t="s">
        <v>4321</v>
      </c>
      <c r="X39" s="1032" t="s">
        <v>2257</v>
      </c>
      <c r="Y39" s="1020"/>
      <c r="Z39" s="1020"/>
      <c r="AA39" s="1020"/>
      <c r="AB39" s="1016"/>
      <c r="AC39" s="932"/>
      <c r="AD39" s="931"/>
    </row>
    <row r="40" spans="1:30">
      <c r="A40" s="1027">
        <v>18</v>
      </c>
      <c r="B40" s="1032" t="s">
        <v>1426</v>
      </c>
      <c r="C40" s="1020"/>
      <c r="D40" s="1020"/>
      <c r="E40" s="1020"/>
      <c r="F40" s="1013" t="s">
        <v>1425</v>
      </c>
      <c r="G40" s="932">
        <f t="shared" si="1"/>
        <v>16093012</v>
      </c>
      <c r="H40" s="2176">
        <f t="shared" si="0"/>
        <v>26685111</v>
      </c>
      <c r="I40" s="1068"/>
      <c r="J40" s="1069"/>
      <c r="K40" s="1533">
        <v>16093012</v>
      </c>
      <c r="L40" s="932">
        <v>26685111</v>
      </c>
      <c r="M40" s="932"/>
      <c r="N40" s="930"/>
      <c r="O40" s="1064">
        <v>18</v>
      </c>
      <c r="P40" s="1027">
        <v>18</v>
      </c>
      <c r="Q40" s="932"/>
      <c r="R40" s="930"/>
      <c r="S40" s="932"/>
      <c r="T40" s="930"/>
      <c r="U40" s="932"/>
      <c r="V40" s="931"/>
      <c r="W40" s="1031" t="s">
        <v>4322</v>
      </c>
      <c r="X40" s="1032" t="s">
        <v>2258</v>
      </c>
      <c r="Y40" s="1020"/>
      <c r="Z40" s="1020"/>
      <c r="AA40" s="1020"/>
      <c r="AB40" s="1016"/>
      <c r="AC40" s="932"/>
      <c r="AD40" s="931"/>
    </row>
    <row r="41" spans="1:30">
      <c r="A41" s="1027">
        <v>19</v>
      </c>
      <c r="B41" s="1032" t="s">
        <v>1427</v>
      </c>
      <c r="C41" s="1020"/>
      <c r="D41" s="1020"/>
      <c r="E41" s="1020"/>
      <c r="F41" s="1013">
        <v>266</v>
      </c>
      <c r="G41" s="932">
        <f t="shared" si="1"/>
        <v>0</v>
      </c>
      <c r="H41" s="2176">
        <f t="shared" si="0"/>
        <v>0</v>
      </c>
      <c r="I41" s="1068"/>
      <c r="J41" s="1069"/>
      <c r="K41" s="1070"/>
      <c r="L41" s="932">
        <v>0</v>
      </c>
      <c r="M41" s="932"/>
      <c r="N41" s="930"/>
      <c r="O41" s="1064">
        <v>19</v>
      </c>
      <c r="P41" s="1027">
        <v>19</v>
      </c>
      <c r="Q41" s="932"/>
      <c r="R41" s="930"/>
      <c r="S41" s="932"/>
      <c r="T41" s="930"/>
      <c r="U41" s="932"/>
      <c r="V41" s="931"/>
      <c r="W41" s="1031" t="s">
        <v>4323</v>
      </c>
      <c r="X41" s="1032" t="s">
        <v>2259</v>
      </c>
      <c r="Y41" s="1020"/>
      <c r="Z41" s="1020"/>
      <c r="AA41" s="1020"/>
      <c r="AB41" s="1016"/>
      <c r="AC41" s="964">
        <v>255688</v>
      </c>
      <c r="AD41" s="931">
        <v>255687.96</v>
      </c>
    </row>
    <row r="42" spans="1:30">
      <c r="A42" s="1027">
        <v>20</v>
      </c>
      <c r="B42" s="1032" t="s">
        <v>1428</v>
      </c>
      <c r="C42" s="1020"/>
      <c r="D42" s="1020"/>
      <c r="E42" s="1020"/>
      <c r="F42" s="1016"/>
      <c r="G42" s="932">
        <f t="shared" si="1"/>
        <v>0</v>
      </c>
      <c r="H42" s="2176">
        <f t="shared" si="0"/>
        <v>0</v>
      </c>
      <c r="I42" s="1068"/>
      <c r="J42" s="1069"/>
      <c r="K42" s="1070"/>
      <c r="L42" s="932">
        <v>0</v>
      </c>
      <c r="M42" s="932"/>
      <c r="N42" s="930"/>
      <c r="O42" s="1064">
        <v>20</v>
      </c>
      <c r="P42" s="1027">
        <v>20</v>
      </c>
      <c r="Q42" s="932"/>
      <c r="R42" s="930"/>
      <c r="S42" s="932"/>
      <c r="T42" s="930"/>
      <c r="U42" s="932"/>
      <c r="V42" s="931"/>
      <c r="W42" s="1031" t="s">
        <v>4324</v>
      </c>
      <c r="X42" s="1032" t="s">
        <v>2260</v>
      </c>
      <c r="Y42" s="1020"/>
      <c r="Z42" s="1020"/>
      <c r="AA42" s="1020"/>
      <c r="AB42" s="1016"/>
      <c r="AC42" s="932"/>
      <c r="AD42" s="931"/>
    </row>
    <row r="43" spans="1:30">
      <c r="A43" s="1027">
        <v>21</v>
      </c>
      <c r="B43" s="1032" t="s">
        <v>1429</v>
      </c>
      <c r="C43" s="1020"/>
      <c r="D43" s="1020"/>
      <c r="E43" s="1020"/>
      <c r="F43" s="1016"/>
      <c r="G43" s="932">
        <f t="shared" si="1"/>
        <v>0</v>
      </c>
      <c r="H43" s="2176">
        <f t="shared" si="0"/>
        <v>0</v>
      </c>
      <c r="I43" s="1068"/>
      <c r="J43" s="1069"/>
      <c r="K43" s="1070"/>
      <c r="L43" s="932">
        <v>0</v>
      </c>
      <c r="M43" s="932"/>
      <c r="N43" s="930"/>
      <c r="O43" s="1064">
        <v>21</v>
      </c>
      <c r="P43" s="1027">
        <v>21</v>
      </c>
      <c r="Q43" s="932"/>
      <c r="R43" s="930"/>
      <c r="S43" s="932"/>
      <c r="T43" s="930"/>
      <c r="U43" s="932"/>
      <c r="V43" s="931"/>
      <c r="W43" s="1031" t="s">
        <v>4325</v>
      </c>
      <c r="X43" s="1032" t="s">
        <v>2261</v>
      </c>
      <c r="Y43" s="1020"/>
      <c r="Z43" s="1020"/>
      <c r="AA43" s="1020"/>
      <c r="AB43" s="1016"/>
      <c r="AC43" s="964"/>
      <c r="AD43" s="931"/>
    </row>
    <row r="44" spans="1:30">
      <c r="A44" s="1027">
        <v>22</v>
      </c>
      <c r="B44" s="1032" t="s">
        <v>1430</v>
      </c>
      <c r="C44" s="1020"/>
      <c r="D44" s="1020"/>
      <c r="E44" s="1020"/>
      <c r="F44" s="1016"/>
      <c r="G44" s="932">
        <f t="shared" si="1"/>
        <v>0</v>
      </c>
      <c r="H44" s="2176">
        <f t="shared" si="0"/>
        <v>0</v>
      </c>
      <c r="I44" s="1068"/>
      <c r="J44" s="1069"/>
      <c r="K44" s="1070"/>
      <c r="L44" s="932">
        <v>0</v>
      </c>
      <c r="M44" s="932"/>
      <c r="N44" s="930"/>
      <c r="O44" s="1064">
        <v>22</v>
      </c>
      <c r="P44" s="1027">
        <v>22</v>
      </c>
      <c r="Q44" s="932"/>
      <c r="R44" s="930"/>
      <c r="S44" s="932"/>
      <c r="T44" s="930"/>
      <c r="U44" s="932"/>
      <c r="V44" s="931"/>
      <c r="W44" s="1031" t="s">
        <v>4326</v>
      </c>
      <c r="X44" s="1032" t="s">
        <v>2262</v>
      </c>
      <c r="Y44" s="1020"/>
      <c r="Z44" s="1020"/>
      <c r="AA44" s="1020"/>
      <c r="AB44" s="1013">
        <v>340</v>
      </c>
      <c r="AC44" s="964">
        <v>17925985</v>
      </c>
      <c r="AD44" s="931">
        <v>17948140.5</v>
      </c>
    </row>
    <row r="45" spans="1:30">
      <c r="A45" s="1027">
        <v>23</v>
      </c>
      <c r="B45" s="1032" t="s">
        <v>1431</v>
      </c>
      <c r="C45" s="1020"/>
      <c r="D45" s="1020"/>
      <c r="E45" s="1020"/>
      <c r="F45" s="1016"/>
      <c r="G45" s="932">
        <f t="shared" si="1"/>
        <v>0</v>
      </c>
      <c r="H45" s="2176">
        <f t="shared" si="0"/>
        <v>0</v>
      </c>
      <c r="I45" s="1068"/>
      <c r="J45" s="1069"/>
      <c r="K45" s="1070"/>
      <c r="L45" s="932">
        <v>0</v>
      </c>
      <c r="M45" s="932"/>
      <c r="N45" s="930"/>
      <c r="O45" s="1064">
        <v>23</v>
      </c>
      <c r="P45" s="1027">
        <v>23</v>
      </c>
      <c r="Q45" s="932"/>
      <c r="R45" s="930"/>
      <c r="S45" s="932"/>
      <c r="T45" s="930"/>
      <c r="U45" s="932"/>
      <c r="V45" s="931"/>
      <c r="W45" s="1031" t="s">
        <v>4327</v>
      </c>
      <c r="X45" s="1032" t="s">
        <v>2263</v>
      </c>
      <c r="Y45" s="1020"/>
      <c r="Z45" s="1020"/>
      <c r="AA45" s="1020"/>
      <c r="AB45" s="1013">
        <v>340</v>
      </c>
      <c r="AC45" s="964">
        <v>2930191</v>
      </c>
      <c r="AD45" s="931">
        <v>2112450.96</v>
      </c>
    </row>
    <row r="46" spans="1:30" s="1231" customFormat="1">
      <c r="A46" s="1532">
        <v>24</v>
      </c>
      <c r="B46" s="1093" t="s">
        <v>3899</v>
      </c>
      <c r="C46" s="1094"/>
      <c r="D46" s="1094"/>
      <c r="E46" s="1094"/>
      <c r="F46" s="1536"/>
      <c r="G46" s="964"/>
      <c r="H46" s="2176"/>
      <c r="I46" s="1537"/>
      <c r="J46" s="1533"/>
      <c r="K46" s="1533"/>
      <c r="L46" s="964"/>
      <c r="M46" s="964"/>
      <c r="N46" s="964"/>
      <c r="O46" s="1534">
        <v>24</v>
      </c>
      <c r="P46" s="1532">
        <v>24</v>
      </c>
      <c r="Q46" s="964"/>
      <c r="R46" s="964"/>
      <c r="S46" s="964"/>
      <c r="T46" s="964"/>
      <c r="U46" s="964"/>
      <c r="V46" s="965"/>
      <c r="W46" s="1535" t="s">
        <v>4328</v>
      </c>
      <c r="X46" s="1538" t="s">
        <v>2264</v>
      </c>
      <c r="Y46" s="1094"/>
      <c r="Z46" s="1094"/>
      <c r="AA46" s="1094"/>
      <c r="AB46" s="1536"/>
      <c r="AC46" s="964">
        <f>514203-1</f>
        <v>514202</v>
      </c>
      <c r="AD46" s="965">
        <v>321486.81</v>
      </c>
    </row>
    <row r="47" spans="1:30">
      <c r="A47" s="1027">
        <v>25</v>
      </c>
      <c r="B47" s="1032" t="s">
        <v>1432</v>
      </c>
      <c r="C47" s="1020"/>
      <c r="D47" s="1020"/>
      <c r="E47" s="1020"/>
      <c r="F47" s="1016"/>
      <c r="G47" s="932">
        <f t="shared" ref="G47:N47" si="2">SUM(G25:G34)-G35+SUM(G36:G39)-G40+G41-G42+G43-G44+G45</f>
        <v>400826908</v>
      </c>
      <c r="H47" s="2176">
        <f t="shared" si="2"/>
        <v>533756645.03999996</v>
      </c>
      <c r="I47" s="1075">
        <f t="shared" si="2"/>
        <v>0</v>
      </c>
      <c r="J47" s="932">
        <f t="shared" si="2"/>
        <v>0</v>
      </c>
      <c r="K47" s="932">
        <f t="shared" si="2"/>
        <v>400826908</v>
      </c>
      <c r="L47" s="932">
        <f t="shared" si="2"/>
        <v>533756645.03999996</v>
      </c>
      <c r="M47" s="932">
        <f t="shared" si="2"/>
        <v>0</v>
      </c>
      <c r="N47" s="932">
        <f t="shared" si="2"/>
        <v>0</v>
      </c>
      <c r="O47" s="1064">
        <v>25</v>
      </c>
      <c r="P47" s="1027">
        <v>25</v>
      </c>
      <c r="Q47" s="932">
        <f t="shared" ref="Q47:V47" si="3">SUM(Q25:Q34)-Q35+SUM(Q36:Q39)-Q40+Q41-Q42+Q43-Q44+Q45</f>
        <v>0</v>
      </c>
      <c r="R47" s="932">
        <f t="shared" si="3"/>
        <v>0</v>
      </c>
      <c r="S47" s="932">
        <f t="shared" si="3"/>
        <v>0</v>
      </c>
      <c r="T47" s="932">
        <f t="shared" si="3"/>
        <v>0</v>
      </c>
      <c r="U47" s="932">
        <f t="shared" si="3"/>
        <v>0</v>
      </c>
      <c r="V47" s="931">
        <f t="shared" si="3"/>
        <v>0</v>
      </c>
      <c r="W47" s="1031" t="s">
        <v>4329</v>
      </c>
      <c r="X47" s="1093" t="s">
        <v>4597</v>
      </c>
      <c r="Y47" s="1094"/>
      <c r="Z47" s="1094"/>
      <c r="AA47" s="1094"/>
      <c r="AB47" s="1016"/>
      <c r="AC47" s="964">
        <f>SUM(AC39:AC41)-AC42-AC43+AC44+AC45-AC46</f>
        <v>20597662</v>
      </c>
      <c r="AD47" s="931">
        <f>SUM(AD39:AD41)-AD42-AD43+AD44+AD45-AD46</f>
        <v>19994792.610000003</v>
      </c>
    </row>
    <row r="48" spans="1:30">
      <c r="A48" s="1024">
        <v>26</v>
      </c>
      <c r="B48" s="1539" t="s">
        <v>1433</v>
      </c>
      <c r="C48" s="1540"/>
      <c r="D48" s="1540"/>
      <c r="E48" s="1022"/>
      <c r="F48" s="1009"/>
      <c r="G48" s="1051"/>
      <c r="H48" s="1052"/>
      <c r="I48" s="1076"/>
      <c r="J48" s="1077"/>
      <c r="K48" s="1022"/>
      <c r="L48" s="1009"/>
      <c r="M48" s="1051"/>
      <c r="N48" s="1053"/>
      <c r="O48" s="1010">
        <v>26</v>
      </c>
      <c r="P48" s="1024">
        <v>26</v>
      </c>
      <c r="Q48" s="1051"/>
      <c r="R48" s="1053"/>
      <c r="S48" s="1051"/>
      <c r="T48" s="1053"/>
      <c r="U48" s="1051"/>
      <c r="V48" s="1052"/>
      <c r="W48" s="1031" t="s">
        <v>4330</v>
      </c>
      <c r="X48" s="1093" t="s">
        <v>4598</v>
      </c>
      <c r="Y48" s="1094"/>
      <c r="Z48" s="1094"/>
      <c r="AA48" s="1094"/>
      <c r="AB48" s="1016"/>
      <c r="AC48" s="932">
        <f>AC8+AC37-AC47</f>
        <v>34845321</v>
      </c>
      <c r="AD48" s="931">
        <f>AD8+AD37-AD47</f>
        <v>31027588.550000038</v>
      </c>
    </row>
    <row r="49" spans="1:30" ht="15.75">
      <c r="A49" s="1027"/>
      <c r="B49" s="1541" t="s">
        <v>4592</v>
      </c>
      <c r="C49" s="1542"/>
      <c r="D49" s="1542"/>
      <c r="E49" s="1020"/>
      <c r="F49" s="1016"/>
      <c r="G49" s="978">
        <f t="shared" ref="G49:N49" si="4">G23-G47</f>
        <v>51414770</v>
      </c>
      <c r="H49" s="929">
        <f t="shared" si="4"/>
        <v>47039890.960000038</v>
      </c>
      <c r="I49" s="1078">
        <f t="shared" si="4"/>
        <v>0</v>
      </c>
      <c r="J49" s="978">
        <f t="shared" si="4"/>
        <v>0</v>
      </c>
      <c r="K49" s="978">
        <f t="shared" si="4"/>
        <v>51414770</v>
      </c>
      <c r="L49" s="978">
        <f t="shared" si="4"/>
        <v>47039890.960000038</v>
      </c>
      <c r="M49" s="978">
        <f t="shared" si="4"/>
        <v>0</v>
      </c>
      <c r="N49" s="978">
        <f t="shared" si="4"/>
        <v>0</v>
      </c>
      <c r="O49" s="929"/>
      <c r="P49" s="1079"/>
      <c r="Q49" s="978">
        <f t="shared" ref="Q49:V49" si="5">Q23-Q47</f>
        <v>0</v>
      </c>
      <c r="R49" s="978">
        <f t="shared" si="5"/>
        <v>0</v>
      </c>
      <c r="S49" s="978">
        <f t="shared" si="5"/>
        <v>0</v>
      </c>
      <c r="T49" s="978">
        <f t="shared" si="5"/>
        <v>0</v>
      </c>
      <c r="U49" s="978">
        <f t="shared" si="5"/>
        <v>0</v>
      </c>
      <c r="V49" s="929">
        <f t="shared" si="5"/>
        <v>0</v>
      </c>
      <c r="W49" s="1031" t="s">
        <v>4331</v>
      </c>
      <c r="X49" s="1035" t="s">
        <v>743</v>
      </c>
      <c r="Y49" s="1012"/>
      <c r="Z49" s="1012"/>
      <c r="AA49" s="1012"/>
      <c r="AB49" s="1016"/>
      <c r="AC49" s="1036"/>
      <c r="AD49" s="1037"/>
    </row>
    <row r="50" spans="1:30">
      <c r="A50" s="1004"/>
      <c r="B50" s="1006"/>
      <c r="C50" s="1022"/>
      <c r="D50" s="1022"/>
      <c r="E50" s="1022"/>
      <c r="F50" s="1006"/>
      <c r="G50" s="949"/>
      <c r="H50" s="971"/>
      <c r="I50" s="1004"/>
      <c r="J50" s="1006"/>
      <c r="K50" s="1022"/>
      <c r="L50" s="1006"/>
      <c r="M50" s="949"/>
      <c r="N50" s="949"/>
      <c r="O50" s="1008"/>
      <c r="P50" s="851"/>
      <c r="Q50" s="1006"/>
      <c r="R50" s="1006"/>
      <c r="S50" s="1006"/>
      <c r="T50" s="1006"/>
      <c r="U50" s="1006"/>
      <c r="V50" s="1008"/>
      <c r="W50" s="1031" t="s">
        <v>4332</v>
      </c>
      <c r="X50" s="1032" t="s">
        <v>2265</v>
      </c>
      <c r="Y50" s="1020"/>
      <c r="Z50" s="1020"/>
      <c r="AA50" s="1020"/>
      <c r="AB50" s="1016"/>
      <c r="AC50" s="932"/>
      <c r="AD50" s="931"/>
    </row>
    <row r="51" spans="1:30">
      <c r="A51" s="1004"/>
      <c r="B51" s="1006"/>
      <c r="C51" s="1022"/>
      <c r="D51" s="1022"/>
      <c r="E51" s="1022"/>
      <c r="F51" s="1006"/>
      <c r="G51" s="949"/>
      <c r="H51" s="971"/>
      <c r="I51" s="1004"/>
      <c r="J51" s="1006"/>
      <c r="K51" s="1022"/>
      <c r="L51" s="1006"/>
      <c r="M51" s="949"/>
      <c r="N51" s="949"/>
      <c r="O51" s="1008"/>
      <c r="P51" s="851"/>
      <c r="Q51" s="1006"/>
      <c r="R51" s="1006"/>
      <c r="S51" s="1006"/>
      <c r="T51" s="1006"/>
      <c r="U51" s="1006"/>
      <c r="V51" s="1008"/>
      <c r="W51" s="1031" t="s">
        <v>4333</v>
      </c>
      <c r="X51" s="1032" t="s">
        <v>2266</v>
      </c>
      <c r="Y51" s="1020"/>
      <c r="Z51" s="1020"/>
      <c r="AA51" s="1020"/>
      <c r="AB51" s="1016"/>
      <c r="AC51" s="932"/>
      <c r="AD51" s="931"/>
    </row>
    <row r="52" spans="1:30">
      <c r="A52" s="1004"/>
      <c r="B52" s="1006"/>
      <c r="C52" s="1022"/>
      <c r="D52" s="1022"/>
      <c r="E52" s="1022"/>
      <c r="F52" s="1006"/>
      <c r="G52" s="949"/>
      <c r="H52" s="971"/>
      <c r="I52" s="1004"/>
      <c r="J52" s="1006"/>
      <c r="K52" s="1022"/>
      <c r="L52" s="1006"/>
      <c r="M52" s="949"/>
      <c r="N52" s="949"/>
      <c r="O52" s="1008"/>
      <c r="P52" s="851"/>
      <c r="Q52" s="1006"/>
      <c r="R52" s="1006"/>
      <c r="S52" s="1006"/>
      <c r="T52" s="1006"/>
      <c r="U52" s="1006"/>
      <c r="V52" s="1008"/>
      <c r="W52" s="1031" t="s">
        <v>4334</v>
      </c>
      <c r="X52" s="1093" t="s">
        <v>4599</v>
      </c>
      <c r="Y52" s="1094"/>
      <c r="Z52" s="1094"/>
      <c r="AA52" s="1094"/>
      <c r="AB52" s="1016"/>
      <c r="AC52" s="932">
        <f>AC50-AC51</f>
        <v>0</v>
      </c>
      <c r="AD52" s="931">
        <f>AD50-AD51</f>
        <v>0</v>
      </c>
    </row>
    <row r="53" spans="1:30">
      <c r="A53" s="1004"/>
      <c r="B53" s="1006"/>
      <c r="C53" s="1022"/>
      <c r="D53" s="1022"/>
      <c r="E53" s="1022"/>
      <c r="F53" s="1006"/>
      <c r="G53" s="949"/>
      <c r="H53" s="971"/>
      <c r="I53" s="1004"/>
      <c r="J53" s="1006"/>
      <c r="K53" s="1022"/>
      <c r="L53" s="1006"/>
      <c r="M53" s="949"/>
      <c r="N53" s="949"/>
      <c r="O53" s="1008"/>
      <c r="P53" s="851"/>
      <c r="Q53" s="1006"/>
      <c r="R53" s="1006"/>
      <c r="S53" s="1006"/>
      <c r="T53" s="1006"/>
      <c r="U53" s="1006"/>
      <c r="V53" s="1008"/>
      <c r="W53" s="1031" t="s">
        <v>4335</v>
      </c>
      <c r="X53" s="1032" t="s">
        <v>2268</v>
      </c>
      <c r="Y53" s="1020"/>
      <c r="Z53" s="1020"/>
      <c r="AA53" s="1020"/>
      <c r="AB53" s="1013" t="s">
        <v>1672</v>
      </c>
      <c r="AC53" s="932"/>
      <c r="AD53" s="931"/>
    </row>
    <row r="54" spans="1:30">
      <c r="A54" s="1004"/>
      <c r="B54" s="1006"/>
      <c r="C54" s="1022"/>
      <c r="D54" s="1022"/>
      <c r="E54" s="1022"/>
      <c r="F54" s="1006"/>
      <c r="G54" s="949"/>
      <c r="H54" s="971"/>
      <c r="I54" s="1004"/>
      <c r="J54" s="1006"/>
      <c r="K54" s="1022"/>
      <c r="L54" s="1006"/>
      <c r="M54" s="949"/>
      <c r="N54" s="949"/>
      <c r="O54" s="1008"/>
      <c r="P54" s="851"/>
      <c r="Q54" s="1006"/>
      <c r="R54" s="1006"/>
      <c r="S54" s="1006"/>
      <c r="T54" s="1006"/>
      <c r="U54" s="1006"/>
      <c r="V54" s="1008"/>
      <c r="W54" s="1031" t="s">
        <v>4336</v>
      </c>
      <c r="X54" s="1093" t="s">
        <v>4600</v>
      </c>
      <c r="Y54" s="1094"/>
      <c r="Z54" s="1094"/>
      <c r="AA54" s="1094"/>
      <c r="AB54" s="1016"/>
      <c r="AC54" s="932">
        <f>AC52-AC53</f>
        <v>0</v>
      </c>
      <c r="AD54" s="931">
        <f>AD52-AD53</f>
        <v>0</v>
      </c>
    </row>
    <row r="55" spans="1:30">
      <c r="A55" s="1004"/>
      <c r="B55" s="1006"/>
      <c r="C55" s="1022"/>
      <c r="D55" s="1022"/>
      <c r="E55" s="1022"/>
      <c r="F55" s="1006"/>
      <c r="G55" s="949"/>
      <c r="H55" s="971"/>
      <c r="I55" s="1004"/>
      <c r="J55" s="1006"/>
      <c r="K55" s="1022"/>
      <c r="L55" s="1006"/>
      <c r="M55" s="949"/>
      <c r="N55" s="949"/>
      <c r="O55" s="1008"/>
      <c r="P55" s="851"/>
      <c r="Q55" s="1006"/>
      <c r="R55" s="1006"/>
      <c r="S55" s="1006"/>
      <c r="T55" s="1006"/>
      <c r="U55" s="1006"/>
      <c r="V55" s="1008"/>
      <c r="W55" s="1031" t="s">
        <v>4337</v>
      </c>
      <c r="X55" s="1093" t="s">
        <v>4601</v>
      </c>
      <c r="Y55" s="1094"/>
      <c r="Z55" s="1094"/>
      <c r="AA55" s="1094"/>
      <c r="AB55" s="1016"/>
      <c r="AC55" s="978">
        <f>AC48-AC54</f>
        <v>34845321</v>
      </c>
      <c r="AD55" s="929">
        <f>AD48-AD54</f>
        <v>31027588.550000038</v>
      </c>
    </row>
    <row r="56" spans="1:30">
      <c r="A56" s="1004"/>
      <c r="B56" s="1006"/>
      <c r="C56" s="1022"/>
      <c r="D56" s="1022"/>
      <c r="E56" s="1022"/>
      <c r="F56" s="1006"/>
      <c r="G56" s="949"/>
      <c r="H56" s="971"/>
      <c r="I56" s="1004"/>
      <c r="J56" s="1006"/>
      <c r="K56" s="1022"/>
      <c r="L56" s="1006"/>
      <c r="M56" s="949"/>
      <c r="N56" s="949"/>
      <c r="O56" s="1008"/>
      <c r="P56" s="851"/>
      <c r="Q56" s="1006"/>
      <c r="R56" s="1006"/>
      <c r="S56" s="1006"/>
      <c r="T56" s="1006"/>
      <c r="U56" s="1006"/>
      <c r="V56" s="1008"/>
      <c r="W56" s="1004"/>
      <c r="X56" s="1006"/>
      <c r="Y56" s="1022"/>
      <c r="Z56" s="1022"/>
      <c r="AA56" s="1022"/>
      <c r="AB56" s="1006"/>
      <c r="AC56" s="949"/>
      <c r="AD56" s="971"/>
    </row>
    <row r="57" spans="1:30">
      <c r="A57" s="1004"/>
      <c r="B57" s="1006"/>
      <c r="C57" s="1022"/>
      <c r="D57" s="1022"/>
      <c r="E57" s="1022"/>
      <c r="F57" s="1006"/>
      <c r="G57" s="949"/>
      <c r="H57" s="971"/>
      <c r="I57" s="1004"/>
      <c r="J57" s="1006"/>
      <c r="K57" s="1022"/>
      <c r="L57" s="1006"/>
      <c r="M57" s="949"/>
      <c r="N57" s="949"/>
      <c r="O57" s="1008"/>
      <c r="P57" s="851"/>
      <c r="Q57" s="1006"/>
      <c r="R57" s="1006"/>
      <c r="S57" s="1006"/>
      <c r="T57" s="1006"/>
      <c r="U57" s="1006"/>
      <c r="V57" s="1008"/>
      <c r="W57" s="1004"/>
      <c r="X57" s="1006"/>
      <c r="Y57" s="1022"/>
      <c r="Z57" s="1022"/>
      <c r="AA57" s="1022"/>
      <c r="AB57" s="1006"/>
      <c r="AC57" s="1080"/>
      <c r="AD57" s="971"/>
    </row>
    <row r="58" spans="1:30">
      <c r="A58" s="1004"/>
      <c r="B58" s="1006"/>
      <c r="C58" s="1022"/>
      <c r="D58" s="1022"/>
      <c r="E58" s="1022"/>
      <c r="F58" s="1006"/>
      <c r="G58" s="949"/>
      <c r="H58" s="971"/>
      <c r="I58" s="1004"/>
      <c r="J58" s="1006"/>
      <c r="K58" s="1022"/>
      <c r="L58" s="1006"/>
      <c r="M58" s="949"/>
      <c r="N58" s="949"/>
      <c r="O58" s="1008"/>
      <c r="P58" s="851"/>
      <c r="Q58" s="1006"/>
      <c r="R58" s="1006"/>
      <c r="S58" s="1006"/>
      <c r="T58" s="1006"/>
      <c r="U58" s="1006"/>
      <c r="V58" s="1008"/>
      <c r="W58" s="1004"/>
      <c r="X58" s="1006"/>
      <c r="Y58" s="1022"/>
      <c r="Z58" s="1022"/>
      <c r="AA58" s="1022"/>
      <c r="AB58" s="1006"/>
      <c r="AC58" s="1080"/>
      <c r="AD58" s="971"/>
    </row>
    <row r="59" spans="1:30">
      <c r="A59" s="1004"/>
      <c r="B59" s="1006"/>
      <c r="C59" s="1022"/>
      <c r="D59" s="1022"/>
      <c r="E59" s="1022"/>
      <c r="F59" s="1006"/>
      <c r="G59" s="949"/>
      <c r="H59" s="971"/>
      <c r="I59" s="1004"/>
      <c r="J59" s="1006"/>
      <c r="K59" s="1022"/>
      <c r="L59" s="1006"/>
      <c r="M59" s="949"/>
      <c r="N59" s="949"/>
      <c r="O59" s="1008"/>
      <c r="P59" s="851"/>
      <c r="Q59" s="1006"/>
      <c r="R59" s="1006"/>
      <c r="S59" s="1006"/>
      <c r="T59" s="1006"/>
      <c r="U59" s="1006"/>
      <c r="V59" s="1008"/>
      <c r="W59" s="1004"/>
      <c r="X59" s="1006"/>
      <c r="Y59" s="1022"/>
      <c r="Z59" s="1022"/>
      <c r="AA59" s="1022"/>
      <c r="AB59" s="1006"/>
      <c r="AC59" s="1080"/>
      <c r="AD59" s="971"/>
    </row>
    <row r="60" spans="1:30" ht="15.75" thickBot="1">
      <c r="A60" s="1081"/>
      <c r="B60" s="1082"/>
      <c r="C60" s="1083"/>
      <c r="D60" s="1083"/>
      <c r="E60" s="1083"/>
      <c r="F60" s="1082"/>
      <c r="G60" s="975"/>
      <c r="H60" s="976"/>
      <c r="I60" s="1081"/>
      <c r="J60" s="1082"/>
      <c r="K60" s="1083"/>
      <c r="L60" s="1082"/>
      <c r="M60" s="975"/>
      <c r="N60" s="975"/>
      <c r="O60" s="1084"/>
      <c r="P60" s="1085"/>
      <c r="Q60" s="1082"/>
      <c r="R60" s="1082"/>
      <c r="S60" s="1082"/>
      <c r="T60" s="1082"/>
      <c r="U60" s="1082"/>
      <c r="V60" s="1084"/>
      <c r="W60" s="1081"/>
      <c r="X60" s="1082"/>
      <c r="Y60" s="1083"/>
      <c r="Z60" s="1083"/>
      <c r="AA60" s="1083"/>
      <c r="AB60" s="1082"/>
      <c r="AC60" s="975"/>
      <c r="AD60" s="976"/>
    </row>
    <row r="61" spans="1:30">
      <c r="A61" s="1006"/>
      <c r="B61" s="1006"/>
      <c r="C61" s="1022"/>
      <c r="D61" s="1022"/>
      <c r="E61" s="1022"/>
      <c r="F61" s="1006"/>
      <c r="G61" s="949"/>
      <c r="H61" s="949"/>
      <c r="I61" s="1006"/>
      <c r="J61" s="1006"/>
      <c r="K61" s="1022"/>
      <c r="L61" s="1006"/>
      <c r="M61" s="949"/>
      <c r="N61" s="949"/>
      <c r="O61" s="1006"/>
      <c r="P61" s="872"/>
      <c r="Q61" s="1006"/>
      <c r="R61" s="1006"/>
      <c r="S61" s="1006"/>
      <c r="T61" s="1006"/>
      <c r="U61" s="1006"/>
      <c r="V61" s="1006"/>
      <c r="W61" s="1006"/>
      <c r="X61" s="1006"/>
      <c r="Y61" s="1022"/>
      <c r="Z61" s="1022"/>
      <c r="AA61" s="1022"/>
      <c r="AB61" s="1006"/>
      <c r="AC61" s="949"/>
      <c r="AD61" s="949"/>
    </row>
    <row r="62" spans="1:30">
      <c r="A62" s="1477" t="s">
        <v>4675</v>
      </c>
      <c r="B62" s="1543"/>
      <c r="C62" s="1022"/>
      <c r="D62" s="1022"/>
      <c r="E62" s="1022"/>
      <c r="F62" s="1006"/>
      <c r="G62" s="949"/>
      <c r="H62" s="872"/>
      <c r="I62" s="1477" t="s">
        <v>4675</v>
      </c>
      <c r="J62" s="1543"/>
      <c r="K62" s="1022"/>
      <c r="L62" s="1006"/>
      <c r="M62" s="949"/>
      <c r="N62" s="949"/>
      <c r="O62" s="1006"/>
      <c r="P62" s="1477" t="s">
        <v>4675</v>
      </c>
      <c r="Q62" s="1543"/>
      <c r="R62" s="1543"/>
      <c r="S62" s="1006"/>
      <c r="T62" s="1006"/>
      <c r="U62" s="1006"/>
      <c r="V62" s="1006"/>
      <c r="W62" s="1477" t="s">
        <v>4675</v>
      </c>
      <c r="X62" s="1543"/>
      <c r="Y62" s="1543"/>
      <c r="Z62" s="1022"/>
      <c r="AA62" s="1022"/>
      <c r="AB62" s="1006"/>
      <c r="AC62" s="949"/>
      <c r="AD62" s="949"/>
    </row>
    <row r="63" spans="1:30">
      <c r="A63" s="1022" t="s">
        <v>4720</v>
      </c>
      <c r="B63" s="1022"/>
      <c r="C63" s="886"/>
      <c r="D63" s="886"/>
      <c r="E63" s="1022"/>
      <c r="F63" s="1022"/>
      <c r="G63" s="947"/>
      <c r="H63" s="886"/>
      <c r="I63" s="947" t="s">
        <v>4721</v>
      </c>
      <c r="J63" s="1022"/>
      <c r="K63" s="1022"/>
      <c r="L63" s="1022"/>
      <c r="M63" s="947"/>
      <c r="N63" s="947"/>
      <c r="O63" s="1022"/>
      <c r="P63" s="1022" t="s">
        <v>4722</v>
      </c>
      <c r="Q63" s="1022"/>
      <c r="R63" s="1022"/>
      <c r="S63" s="1022"/>
      <c r="T63" s="1022"/>
      <c r="U63" s="1022"/>
      <c r="V63" s="1022"/>
      <c r="W63" s="1022" t="s">
        <v>4723</v>
      </c>
      <c r="X63" s="1022"/>
      <c r="Y63" s="1022"/>
      <c r="Z63" s="886"/>
      <c r="AA63" s="1022"/>
      <c r="AB63" s="1022"/>
      <c r="AC63" s="947"/>
      <c r="AD63" s="947"/>
    </row>
    <row r="64" spans="1:30">
      <c r="I64" s="1006"/>
      <c r="J64" s="1006"/>
      <c r="K64" s="1022"/>
      <c r="L64" s="1006"/>
      <c r="M64" s="949"/>
      <c r="N64" s="949"/>
      <c r="O64" s="1006"/>
      <c r="P64" s="872"/>
      <c r="Q64" s="1006"/>
      <c r="R64" s="1006"/>
      <c r="S64" s="1006"/>
      <c r="T64" s="1006"/>
      <c r="U64" s="1006"/>
      <c r="V64" s="1006"/>
    </row>
  </sheetData>
  <mergeCells count="12">
    <mergeCell ref="I5:K7"/>
    <mergeCell ref="L5:O6"/>
    <mergeCell ref="L7:O10"/>
    <mergeCell ref="I8:K9"/>
    <mergeCell ref="B10:B11"/>
    <mergeCell ref="I10:K13"/>
    <mergeCell ref="B12:B13"/>
    <mergeCell ref="B14:B15"/>
    <mergeCell ref="D14:H15"/>
    <mergeCell ref="B16:B17"/>
    <mergeCell ref="B5:B9"/>
    <mergeCell ref="D5:H13"/>
  </mergeCells>
  <printOptions horizontalCentered="1" verticalCentered="1"/>
  <pageMargins left="0.25" right="0.25" top="0.25" bottom="0.25" header="0" footer="0"/>
  <pageSetup scale="70" fitToWidth="4" orientation="portrait" horizontalDpi="300" verticalDpi="300" r:id="rId1"/>
  <headerFooter alignWithMargins="0"/>
  <colBreaks count="2" manualBreakCount="2">
    <brk id="15" max="1048575" man="1"/>
    <brk id="22"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5"/>
  <dimension ref="A1:G141"/>
  <sheetViews>
    <sheetView defaultGridColor="0" topLeftCell="A91" colorId="22" zoomScale="90" zoomScaleNormal="90" zoomScaleSheetLayoutView="50" workbookViewId="0">
      <selection activeCell="B87" sqref="B87:E90"/>
    </sheetView>
  </sheetViews>
  <sheetFormatPr defaultColWidth="9.6640625" defaultRowHeight="15"/>
  <cols>
    <col min="1" max="1" width="4.6640625" style="9" customWidth="1"/>
    <col min="2" max="2" width="47.5546875" style="9" customWidth="1"/>
    <col min="3" max="3" width="3.6640625" style="9" customWidth="1"/>
    <col min="4" max="4" width="2.6640625" style="9" customWidth="1"/>
    <col min="5" max="5" width="22.6640625" style="9" customWidth="1"/>
    <col min="6" max="6" width="12.6640625" style="9" customWidth="1"/>
    <col min="7" max="7" width="18" style="9" customWidth="1"/>
    <col min="8" max="16384" width="9.6640625" style="9"/>
  </cols>
  <sheetData>
    <row r="1" spans="1:7">
      <c r="A1" s="40"/>
      <c r="B1" s="41" t="s">
        <v>1800</v>
      </c>
      <c r="C1" s="55" t="s">
        <v>1344</v>
      </c>
      <c r="D1" s="43"/>
      <c r="E1" s="43"/>
      <c r="F1" s="487" t="s">
        <v>1802</v>
      </c>
      <c r="G1" s="157" t="s">
        <v>1803</v>
      </c>
    </row>
    <row r="2" spans="1:7">
      <c r="A2" s="31"/>
      <c r="B2" s="77" t="str">
        <f>'Data Sheet'!$C$25</f>
        <v>National Fuel Gas Distribution Corporation</v>
      </c>
      <c r="C2" s="53" t="s">
        <v>1345</v>
      </c>
      <c r="D2" s="27" t="s">
        <v>1346</v>
      </c>
      <c r="E2" s="61" t="s">
        <v>1347</v>
      </c>
      <c r="F2" s="247" t="s">
        <v>1805</v>
      </c>
      <c r="G2" s="36"/>
    </row>
    <row r="3" spans="1:7" ht="15" customHeight="1">
      <c r="A3" s="34"/>
      <c r="B3" s="35"/>
      <c r="C3" s="113" t="s">
        <v>1348</v>
      </c>
      <c r="D3" s="35" t="s">
        <v>1346</v>
      </c>
      <c r="E3" s="112" t="s">
        <v>1349</v>
      </c>
      <c r="F3" s="523" t="str">
        <f>'Data Sheet'!$C$40</f>
        <v>3/31/2016</v>
      </c>
      <c r="G3" s="817" t="str">
        <f>'Data Sheet'!$C$38</f>
        <v>12/31/2015</v>
      </c>
    </row>
    <row r="4" spans="1:7" ht="15" customHeight="1">
      <c r="A4" s="28"/>
      <c r="B4" s="29" t="s">
        <v>2272</v>
      </c>
      <c r="C4" s="29"/>
      <c r="D4" s="29"/>
      <c r="E4" s="29"/>
      <c r="F4" s="29"/>
      <c r="G4" s="30"/>
    </row>
    <row r="5" spans="1:7">
      <c r="A5" s="31"/>
      <c r="B5" s="3665" t="s">
        <v>2307</v>
      </c>
      <c r="C5" s="3595"/>
      <c r="D5" s="32"/>
      <c r="E5" s="132" t="s">
        <v>2308</v>
      </c>
      <c r="F5" s="14"/>
      <c r="G5" s="33"/>
    </row>
    <row r="6" spans="1:7">
      <c r="A6" s="31"/>
      <c r="B6" s="3593"/>
      <c r="C6" s="3596"/>
      <c r="D6" s="32"/>
      <c r="E6" s="3658" t="s">
        <v>2309</v>
      </c>
      <c r="F6" s="3593"/>
      <c r="G6" s="3594"/>
    </row>
    <row r="7" spans="1:7">
      <c r="A7" s="31"/>
      <c r="B7" s="3593"/>
      <c r="C7" s="3596"/>
      <c r="D7" s="32"/>
      <c r="E7" s="3593"/>
      <c r="F7" s="3593"/>
      <c r="G7" s="3594"/>
    </row>
    <row r="8" spans="1:7">
      <c r="A8" s="31"/>
      <c r="B8" s="3658" t="s">
        <v>2310</v>
      </c>
      <c r="C8" s="3593"/>
      <c r="D8" s="32"/>
      <c r="E8" s="3593"/>
      <c r="F8" s="3593"/>
      <c r="G8" s="3594"/>
    </row>
    <row r="9" spans="1:7">
      <c r="A9" s="31"/>
      <c r="B9" s="3593"/>
      <c r="C9" s="3593"/>
      <c r="D9" s="32"/>
      <c r="E9" s="3658" t="s">
        <v>2311</v>
      </c>
      <c r="F9" s="3593"/>
      <c r="G9" s="3594"/>
    </row>
    <row r="10" spans="1:7">
      <c r="A10" s="31"/>
      <c r="B10" s="3593"/>
      <c r="C10" s="3593"/>
      <c r="D10" s="32"/>
      <c r="E10" s="3593"/>
      <c r="F10" s="3593"/>
      <c r="G10" s="3594"/>
    </row>
    <row r="11" spans="1:7">
      <c r="A11" s="31"/>
      <c r="B11" s="3593"/>
      <c r="C11" s="3593"/>
      <c r="D11" s="32"/>
      <c r="E11" s="3593"/>
      <c r="F11" s="3593"/>
      <c r="G11" s="3594"/>
    </row>
    <row r="12" spans="1:7">
      <c r="A12" s="31"/>
      <c r="B12" s="3658" t="s">
        <v>2312</v>
      </c>
      <c r="C12" s="3593"/>
      <c r="D12" s="32"/>
      <c r="E12" s="3593"/>
      <c r="F12" s="3593"/>
      <c r="G12" s="3594"/>
    </row>
    <row r="13" spans="1:7">
      <c r="A13" s="31"/>
      <c r="B13" s="3593"/>
      <c r="C13" s="3593"/>
      <c r="D13" s="32"/>
      <c r="E13" s="3593"/>
      <c r="F13" s="3593"/>
      <c r="G13" s="3594"/>
    </row>
    <row r="14" spans="1:7">
      <c r="A14" s="31"/>
      <c r="B14" s="3658" t="s">
        <v>2313</v>
      </c>
      <c r="C14" s="3593"/>
      <c r="D14" s="32"/>
      <c r="E14" s="3658" t="s">
        <v>2314</v>
      </c>
      <c r="F14" s="3593"/>
      <c r="G14" s="3594"/>
    </row>
    <row r="15" spans="1:7">
      <c r="A15" s="31"/>
      <c r="B15" s="3593"/>
      <c r="C15" s="3593"/>
      <c r="D15" s="32"/>
      <c r="E15" s="3593"/>
      <c r="F15" s="3593"/>
      <c r="G15" s="3594"/>
    </row>
    <row r="16" spans="1:7">
      <c r="A16" s="34"/>
      <c r="B16" s="3622"/>
      <c r="C16" s="3622"/>
      <c r="D16" s="29"/>
      <c r="E16" s="705"/>
      <c r="F16" s="705"/>
      <c r="G16" s="742"/>
    </row>
    <row r="17" spans="1:7">
      <c r="A17" s="31"/>
      <c r="B17" s="49"/>
      <c r="C17" s="32"/>
      <c r="D17" s="32"/>
      <c r="E17" s="32"/>
      <c r="F17" s="166" t="s">
        <v>1839</v>
      </c>
      <c r="G17" s="46"/>
    </row>
    <row r="18" spans="1:7">
      <c r="A18" s="48"/>
      <c r="B18" s="49"/>
      <c r="C18" s="32"/>
      <c r="D18" s="32"/>
      <c r="E18" s="32"/>
      <c r="F18" s="483" t="s">
        <v>1840</v>
      </c>
      <c r="G18" s="151"/>
    </row>
    <row r="19" spans="1:7">
      <c r="A19" s="147" t="s">
        <v>1729</v>
      </c>
      <c r="B19" s="166" t="s">
        <v>1783</v>
      </c>
      <c r="C19" s="32"/>
      <c r="D19" s="32"/>
      <c r="E19" s="32"/>
      <c r="F19" s="483" t="s">
        <v>176</v>
      </c>
      <c r="G19" s="488" t="s">
        <v>1841</v>
      </c>
    </row>
    <row r="20" spans="1:7">
      <c r="A20" s="147" t="s">
        <v>1732</v>
      </c>
      <c r="B20" s="49"/>
      <c r="C20" s="32"/>
      <c r="D20" s="32"/>
      <c r="E20" s="32"/>
      <c r="F20" s="483" t="s">
        <v>1842</v>
      </c>
      <c r="G20" s="151"/>
    </row>
    <row r="21" spans="1:7">
      <c r="A21" s="51"/>
      <c r="B21" s="150" t="s">
        <v>3021</v>
      </c>
      <c r="C21" s="29"/>
      <c r="D21" s="29"/>
      <c r="E21" s="29"/>
      <c r="F21" s="484" t="s">
        <v>3022</v>
      </c>
      <c r="G21" s="485" t="s">
        <v>3023</v>
      </c>
    </row>
    <row r="22" spans="1:7" ht="15.75">
      <c r="A22" s="51"/>
      <c r="B22" s="743" t="s">
        <v>1843</v>
      </c>
      <c r="C22" s="29"/>
      <c r="D22" s="29"/>
      <c r="E22" s="29"/>
      <c r="F22" s="158"/>
      <c r="G22" s="159"/>
    </row>
    <row r="23" spans="1:7">
      <c r="A23" s="51">
        <v>1</v>
      </c>
      <c r="B23" s="571" t="s">
        <v>1844</v>
      </c>
      <c r="C23" s="29"/>
      <c r="D23" s="29"/>
      <c r="E23" s="29"/>
      <c r="F23" s="158"/>
      <c r="G23" s="160">
        <f>'110113'!G148</f>
        <v>334470522</v>
      </c>
    </row>
    <row r="24" spans="1:7">
      <c r="A24" s="51">
        <v>2</v>
      </c>
      <c r="B24" s="571" t="s">
        <v>1845</v>
      </c>
      <c r="C24" s="29"/>
      <c r="D24" s="29"/>
      <c r="E24" s="29"/>
      <c r="F24" s="158"/>
      <c r="G24" s="159"/>
    </row>
    <row r="25" spans="1:7">
      <c r="A25" s="51">
        <v>3</v>
      </c>
      <c r="B25" s="571" t="s">
        <v>1900</v>
      </c>
      <c r="C25" s="29"/>
      <c r="D25" s="29"/>
      <c r="E25" s="29"/>
      <c r="F25" s="101"/>
      <c r="G25" s="240"/>
    </row>
    <row r="26" spans="1:7">
      <c r="A26" s="51">
        <v>4</v>
      </c>
      <c r="B26" s="571" t="s">
        <v>1901</v>
      </c>
      <c r="C26" s="29"/>
      <c r="D26" s="29"/>
      <c r="E26" s="29"/>
      <c r="F26" s="113"/>
      <c r="G26" s="149"/>
    </row>
    <row r="27" spans="1:7">
      <c r="A27" s="51">
        <v>5</v>
      </c>
      <c r="B27" s="571" t="s">
        <v>5333</v>
      </c>
      <c r="C27" s="29"/>
      <c r="D27" s="29"/>
      <c r="E27" s="29"/>
      <c r="F27" s="113"/>
      <c r="G27" s="149"/>
    </row>
    <row r="28" spans="1:7">
      <c r="A28" s="51">
        <v>6</v>
      </c>
      <c r="B28" s="571" t="s">
        <v>1901</v>
      </c>
      <c r="C28" s="29"/>
      <c r="D28" s="29"/>
      <c r="E28" s="29"/>
      <c r="F28" s="113"/>
      <c r="G28" s="149"/>
    </row>
    <row r="29" spans="1:7">
      <c r="A29" s="51">
        <v>7</v>
      </c>
      <c r="B29" s="571" t="s">
        <v>1901</v>
      </c>
      <c r="C29" s="29"/>
      <c r="D29" s="29"/>
      <c r="E29" s="29"/>
      <c r="F29" s="113"/>
      <c r="G29" s="149"/>
    </row>
    <row r="30" spans="1:7">
      <c r="A30" s="51">
        <v>8</v>
      </c>
      <c r="B30" s="571" t="s">
        <v>1901</v>
      </c>
      <c r="C30" s="29"/>
      <c r="D30" s="29"/>
      <c r="E30" s="29"/>
      <c r="F30" s="113"/>
      <c r="G30" s="149"/>
    </row>
    <row r="31" spans="1:7">
      <c r="A31" s="51">
        <v>9</v>
      </c>
      <c r="B31" s="571" t="s">
        <v>1902</v>
      </c>
      <c r="C31" s="29"/>
      <c r="D31" s="29"/>
      <c r="E31" s="29"/>
      <c r="F31" s="113"/>
      <c r="G31" s="149">
        <f>SUM(G26:G30)</f>
        <v>0</v>
      </c>
    </row>
    <row r="32" spans="1:7">
      <c r="A32" s="51">
        <v>10</v>
      </c>
      <c r="B32" s="571" t="s">
        <v>1903</v>
      </c>
      <c r="C32" s="29"/>
      <c r="D32" s="29"/>
      <c r="E32" s="29"/>
      <c r="F32" s="113"/>
      <c r="G32" s="149"/>
    </row>
    <row r="33" spans="1:7">
      <c r="A33" s="51">
        <v>11</v>
      </c>
      <c r="B33" s="571" t="s">
        <v>1903</v>
      </c>
      <c r="C33" s="29"/>
      <c r="D33" s="29"/>
      <c r="E33" s="29"/>
      <c r="F33" s="113"/>
      <c r="G33" s="149"/>
    </row>
    <row r="34" spans="1:7">
      <c r="A34" s="51">
        <v>12</v>
      </c>
      <c r="B34" s="571" t="s">
        <v>1903</v>
      </c>
      <c r="C34" s="29"/>
      <c r="D34" s="29"/>
      <c r="E34" s="29"/>
      <c r="F34" s="113"/>
      <c r="G34" s="149"/>
    </row>
    <row r="35" spans="1:7">
      <c r="A35" s="51">
        <v>13</v>
      </c>
      <c r="B35" s="571" t="s">
        <v>1903</v>
      </c>
      <c r="C35" s="29"/>
      <c r="D35" s="29"/>
      <c r="E35" s="29"/>
      <c r="F35" s="113"/>
      <c r="G35" s="149"/>
    </row>
    <row r="36" spans="1:7">
      <c r="A36" s="51">
        <v>14</v>
      </c>
      <c r="B36" s="571" t="s">
        <v>1903</v>
      </c>
      <c r="C36" s="29"/>
      <c r="D36" s="29"/>
      <c r="E36" s="29"/>
      <c r="F36" s="113"/>
      <c r="G36" s="149"/>
    </row>
    <row r="37" spans="1:7">
      <c r="A37" s="51">
        <v>15</v>
      </c>
      <c r="B37" s="571" t="s">
        <v>1904</v>
      </c>
      <c r="C37" s="29"/>
      <c r="D37" s="29"/>
      <c r="E37" s="29"/>
      <c r="F37" s="113"/>
      <c r="G37" s="149">
        <f>SUM(G32:G36)</f>
        <v>0</v>
      </c>
    </row>
    <row r="38" spans="1:7">
      <c r="A38" s="51">
        <v>16</v>
      </c>
      <c r="B38" s="571" t="s">
        <v>1905</v>
      </c>
      <c r="C38" s="29"/>
      <c r="D38" s="29"/>
      <c r="E38" s="29"/>
      <c r="F38" s="113"/>
      <c r="G38" s="149">
        <f>'114117'!AC55</f>
        <v>59285683</v>
      </c>
    </row>
    <row r="39" spans="1:7">
      <c r="A39" s="51">
        <v>17</v>
      </c>
      <c r="B39" s="571" t="s">
        <v>1906</v>
      </c>
      <c r="C39" s="29"/>
      <c r="D39" s="29"/>
      <c r="E39" s="29"/>
      <c r="F39" s="158"/>
      <c r="G39" s="159"/>
    </row>
    <row r="40" spans="1:7">
      <c r="A40" s="51">
        <v>18</v>
      </c>
      <c r="B40" s="571"/>
      <c r="C40" s="29"/>
      <c r="D40" s="29"/>
      <c r="E40" s="29"/>
      <c r="F40" s="113"/>
      <c r="G40" s="149"/>
    </row>
    <row r="41" spans="1:7">
      <c r="A41" s="51">
        <v>19</v>
      </c>
      <c r="B41" s="571"/>
      <c r="C41" s="29"/>
      <c r="D41" s="29"/>
      <c r="E41" s="29"/>
      <c r="F41" s="113"/>
      <c r="G41" s="149"/>
    </row>
    <row r="42" spans="1:7">
      <c r="A42" s="51">
        <v>20</v>
      </c>
      <c r="B42" s="571"/>
      <c r="C42" s="29"/>
      <c r="D42" s="29"/>
      <c r="E42" s="29"/>
      <c r="F42" s="113"/>
      <c r="G42" s="149"/>
    </row>
    <row r="43" spans="1:7">
      <c r="A43" s="51">
        <v>21</v>
      </c>
      <c r="B43" s="571"/>
      <c r="C43" s="29"/>
      <c r="D43" s="29"/>
      <c r="E43" s="29"/>
      <c r="F43" s="113"/>
      <c r="G43" s="149"/>
    </row>
    <row r="44" spans="1:7">
      <c r="A44" s="51">
        <v>22</v>
      </c>
      <c r="B44" s="571" t="s">
        <v>1907</v>
      </c>
      <c r="C44" s="29"/>
      <c r="D44" s="29"/>
      <c r="E44" s="29"/>
      <c r="F44" s="113"/>
      <c r="G44" s="149">
        <f>SUM(G40:G43)</f>
        <v>0</v>
      </c>
    </row>
    <row r="45" spans="1:7">
      <c r="A45" s="51">
        <v>23</v>
      </c>
      <c r="B45" s="571" t="s">
        <v>1908</v>
      </c>
      <c r="C45" s="29"/>
      <c r="D45" s="29"/>
      <c r="E45" s="29"/>
      <c r="F45" s="161"/>
      <c r="G45" s="162"/>
    </row>
    <row r="46" spans="1:7">
      <c r="A46" s="51">
        <v>24</v>
      </c>
      <c r="B46" s="571"/>
      <c r="C46" s="29"/>
      <c r="D46" s="29"/>
      <c r="E46" s="29"/>
      <c r="F46" s="113"/>
      <c r="G46" s="149"/>
    </row>
    <row r="47" spans="1:7">
      <c r="A47" s="51">
        <v>25</v>
      </c>
      <c r="B47" s="571"/>
      <c r="C47" s="29"/>
      <c r="D47" s="29"/>
      <c r="E47" s="29"/>
      <c r="F47" s="113"/>
      <c r="G47" s="149"/>
    </row>
    <row r="48" spans="1:7">
      <c r="A48" s="51">
        <v>26</v>
      </c>
      <c r="B48" s="571"/>
      <c r="C48" s="29"/>
      <c r="D48" s="29"/>
      <c r="E48" s="29"/>
      <c r="F48" s="113"/>
      <c r="G48" s="149"/>
    </row>
    <row r="49" spans="1:7">
      <c r="A49" s="51">
        <v>27</v>
      </c>
      <c r="B49" s="571"/>
      <c r="C49" s="29"/>
      <c r="D49" s="29"/>
      <c r="E49" s="29"/>
      <c r="F49" s="113"/>
      <c r="G49" s="149"/>
    </row>
    <row r="50" spans="1:7">
      <c r="A50" s="51">
        <v>28</v>
      </c>
      <c r="B50" s="571"/>
      <c r="C50" s="29"/>
      <c r="D50" s="29"/>
      <c r="E50" s="29"/>
      <c r="F50" s="113"/>
      <c r="G50" s="149"/>
    </row>
    <row r="51" spans="1:7">
      <c r="A51" s="51">
        <v>29</v>
      </c>
      <c r="B51" s="571" t="s">
        <v>1909</v>
      </c>
      <c r="C51" s="29"/>
      <c r="D51" s="29"/>
      <c r="E51" s="29"/>
      <c r="F51" s="113"/>
      <c r="G51" s="149">
        <f>SUM(G46:G50)</f>
        <v>0</v>
      </c>
    </row>
    <row r="52" spans="1:7">
      <c r="A52" s="51">
        <v>30</v>
      </c>
      <c r="B52" s="571" t="s">
        <v>1910</v>
      </c>
      <c r="C52" s="29"/>
      <c r="D52" s="29"/>
      <c r="E52" s="29"/>
      <c r="F52" s="158"/>
      <c r="G52" s="159"/>
    </row>
    <row r="53" spans="1:7">
      <c r="A53" s="51">
        <v>31</v>
      </c>
      <c r="B53" s="571"/>
      <c r="C53" s="29"/>
      <c r="D53" s="29"/>
      <c r="E53" s="29"/>
      <c r="F53" s="113"/>
      <c r="G53" s="149"/>
    </row>
    <row r="54" spans="1:7">
      <c r="A54" s="51">
        <v>32</v>
      </c>
      <c r="B54" s="571"/>
      <c r="C54" s="29"/>
      <c r="D54" s="29"/>
      <c r="E54" s="29"/>
      <c r="F54" s="113"/>
      <c r="G54" s="149">
        <v>-42600000</v>
      </c>
    </row>
    <row r="55" spans="1:7">
      <c r="A55" s="51">
        <v>33</v>
      </c>
      <c r="B55" s="571"/>
      <c r="C55" s="29"/>
      <c r="D55" s="29"/>
      <c r="E55" s="29"/>
      <c r="F55" s="113"/>
      <c r="G55" s="149"/>
    </row>
    <row r="56" spans="1:7">
      <c r="A56" s="51">
        <v>34</v>
      </c>
      <c r="B56" s="571"/>
      <c r="C56" s="29"/>
      <c r="D56" s="29"/>
      <c r="E56" s="29"/>
      <c r="F56" s="113"/>
      <c r="G56" s="149"/>
    </row>
    <row r="57" spans="1:7">
      <c r="A57" s="51">
        <v>35</v>
      </c>
      <c r="B57" s="571"/>
      <c r="C57" s="29"/>
      <c r="D57" s="29"/>
      <c r="E57" s="29"/>
      <c r="F57" s="113"/>
      <c r="G57" s="149"/>
    </row>
    <row r="58" spans="1:7">
      <c r="A58" s="51">
        <v>36</v>
      </c>
      <c r="B58" s="571" t="s">
        <v>1911</v>
      </c>
      <c r="C58" s="29"/>
      <c r="D58" s="29"/>
      <c r="E58" s="29"/>
      <c r="F58" s="113"/>
      <c r="G58" s="149">
        <f>SUM(G53:G57)</f>
        <v>-42600000</v>
      </c>
    </row>
    <row r="59" spans="1:7">
      <c r="A59" s="51">
        <v>37</v>
      </c>
      <c r="B59" s="571" t="s">
        <v>598</v>
      </c>
      <c r="C59" s="29"/>
      <c r="D59" s="29"/>
      <c r="E59" s="29"/>
      <c r="F59" s="113"/>
      <c r="G59" s="149"/>
    </row>
    <row r="60" spans="1:7" ht="15.75" thickBot="1">
      <c r="A60" s="54">
        <v>38</v>
      </c>
      <c r="B60" s="133" t="s">
        <v>599</v>
      </c>
      <c r="C60" s="39"/>
      <c r="D60" s="39"/>
      <c r="E60" s="39"/>
      <c r="F60" s="152"/>
      <c r="G60" s="163">
        <f>G23+G31+G37+G38+G44+G51+G58</f>
        <v>351156205</v>
      </c>
    </row>
    <row r="61" spans="1:7">
      <c r="A61" s="744"/>
      <c r="B61" s="745"/>
      <c r="C61" s="589"/>
      <c r="D61" s="589"/>
      <c r="E61" s="589"/>
      <c r="F61" s="744"/>
      <c r="G61" s="746"/>
    </row>
    <row r="62" spans="1:7">
      <c r="A62" s="14" t="s">
        <v>1720</v>
      </c>
      <c r="B62" s="32"/>
      <c r="C62" s="14"/>
      <c r="D62" s="14"/>
      <c r="E62" s="32"/>
      <c r="F62" s="27"/>
      <c r="G62" s="140"/>
    </row>
    <row r="63" spans="1:7">
      <c r="A63" s="3659" t="s">
        <v>600</v>
      </c>
      <c r="B63" s="3660"/>
      <c r="C63" s="3660"/>
      <c r="D63" s="3660"/>
      <c r="E63" s="3660"/>
      <c r="F63" s="3660"/>
      <c r="G63" s="3660"/>
    </row>
    <row r="64" spans="1:7" ht="15.75" thickBot="1">
      <c r="A64" s="32"/>
      <c r="B64" s="65"/>
      <c r="C64" s="65"/>
      <c r="D64" s="65"/>
      <c r="E64" s="32"/>
      <c r="F64" s="32"/>
      <c r="G64" s="144"/>
    </row>
    <row r="65" spans="1:7">
      <c r="A65" s="40"/>
      <c r="B65" s="41" t="s">
        <v>1800</v>
      </c>
      <c r="C65" s="55" t="s">
        <v>1344</v>
      </c>
      <c r="D65" s="43"/>
      <c r="E65" s="43"/>
      <c r="F65" s="487" t="s">
        <v>1802</v>
      </c>
      <c r="G65" s="157" t="s">
        <v>1803</v>
      </c>
    </row>
    <row r="66" spans="1:7">
      <c r="A66" s="31"/>
      <c r="B66" s="607" t="str">
        <f>'Data Sheet'!$C$25</f>
        <v>National Fuel Gas Distribution Corporation</v>
      </c>
      <c r="C66" s="53" t="s">
        <v>1345</v>
      </c>
      <c r="D66" s="27" t="s">
        <v>1346</v>
      </c>
      <c r="E66" s="61" t="s">
        <v>1347</v>
      </c>
      <c r="F66" s="247" t="s">
        <v>1805</v>
      </c>
      <c r="G66" s="36"/>
    </row>
    <row r="67" spans="1:7">
      <c r="A67" s="34"/>
      <c r="B67" s="35"/>
      <c r="C67" s="113" t="s">
        <v>1348</v>
      </c>
      <c r="D67" s="35" t="s">
        <v>1346</v>
      </c>
      <c r="E67" s="112" t="s">
        <v>1349</v>
      </c>
      <c r="F67" s="523" t="str">
        <f>'Data Sheet'!$C$40</f>
        <v>3/31/2016</v>
      </c>
      <c r="G67" s="817" t="str">
        <f>'Data Sheet'!$C$38</f>
        <v>12/31/2015</v>
      </c>
    </row>
    <row r="68" spans="1:7">
      <c r="A68" s="28" t="s">
        <v>601</v>
      </c>
      <c r="B68" s="29"/>
      <c r="C68" s="29"/>
      <c r="D68" s="29"/>
      <c r="E68" s="29"/>
      <c r="F68" s="29"/>
      <c r="G68" s="30"/>
    </row>
    <row r="69" spans="1:7">
      <c r="A69" s="48" t="s">
        <v>1729</v>
      </c>
      <c r="B69" s="164" t="s">
        <v>1783</v>
      </c>
      <c r="C69" s="27"/>
      <c r="D69" s="27"/>
      <c r="E69" s="27"/>
      <c r="F69" s="27"/>
      <c r="G69" s="50" t="s">
        <v>1841</v>
      </c>
    </row>
    <row r="70" spans="1:7">
      <c r="A70" s="51" t="s">
        <v>1732</v>
      </c>
      <c r="B70" s="165" t="s">
        <v>602</v>
      </c>
      <c r="C70" s="35"/>
      <c r="D70" s="29"/>
      <c r="E70" s="29"/>
      <c r="F70" s="29"/>
      <c r="G70" s="52" t="s">
        <v>3022</v>
      </c>
    </row>
    <row r="71" spans="1:7">
      <c r="A71" s="48"/>
      <c r="B71" s="27"/>
      <c r="C71" s="27"/>
      <c r="D71" s="32"/>
      <c r="E71" s="32"/>
      <c r="F71" s="32"/>
      <c r="G71" s="159"/>
    </row>
    <row r="72" spans="1:7" ht="15.75">
      <c r="A72" s="48"/>
      <c r="B72" s="137" t="s">
        <v>283</v>
      </c>
      <c r="C72" s="711"/>
      <c r="D72" s="67"/>
      <c r="E72" s="137"/>
      <c r="F72" s="32"/>
      <c r="G72" s="159"/>
    </row>
    <row r="73" spans="1:7">
      <c r="A73" s="48"/>
      <c r="B73" s="3655" t="s">
        <v>2315</v>
      </c>
      <c r="C73" s="3593"/>
      <c r="D73" s="3593"/>
      <c r="E73" s="3593"/>
      <c r="F73" s="3661"/>
      <c r="G73" s="159"/>
    </row>
    <row r="74" spans="1:7">
      <c r="A74" s="48"/>
      <c r="B74" s="3656"/>
      <c r="C74" s="3593"/>
      <c r="D74" s="3593"/>
      <c r="E74" s="3593"/>
      <c r="F74" s="3661"/>
      <c r="G74" s="159"/>
    </row>
    <row r="75" spans="1:7">
      <c r="A75" s="51"/>
      <c r="B75" s="29"/>
      <c r="C75" s="29"/>
      <c r="D75" s="29"/>
      <c r="E75" s="29"/>
      <c r="F75" s="35"/>
      <c r="G75" s="159"/>
    </row>
    <row r="76" spans="1:7">
      <c r="A76" s="48" t="s">
        <v>966</v>
      </c>
      <c r="B76" s="32"/>
      <c r="C76" s="32"/>
      <c r="D76" s="32"/>
      <c r="E76" s="32"/>
      <c r="F76" s="27"/>
      <c r="G76" s="151"/>
    </row>
    <row r="77" spans="1:7">
      <c r="A77" s="48" t="s">
        <v>968</v>
      </c>
      <c r="B77" s="32"/>
      <c r="C77" s="32"/>
      <c r="D77" s="32"/>
      <c r="E77" s="32"/>
      <c r="F77" s="27"/>
      <c r="G77" s="151"/>
    </row>
    <row r="78" spans="1:7">
      <c r="A78" s="48" t="s">
        <v>971</v>
      </c>
      <c r="B78" s="32"/>
      <c r="C78" s="32"/>
      <c r="D78" s="32"/>
      <c r="E78" s="32"/>
      <c r="F78" s="27"/>
      <c r="G78" s="151"/>
    </row>
    <row r="79" spans="1:7">
      <c r="A79" s="48" t="s">
        <v>973</v>
      </c>
      <c r="B79" s="32"/>
      <c r="C79" s="32"/>
      <c r="D79" s="32"/>
      <c r="E79" s="32"/>
      <c r="F79" s="27"/>
      <c r="G79" s="151"/>
    </row>
    <row r="80" spans="1:7">
      <c r="A80" s="48" t="s">
        <v>975</v>
      </c>
      <c r="B80" s="32"/>
      <c r="C80" s="32"/>
      <c r="D80" s="32"/>
      <c r="E80" s="32"/>
      <c r="F80" s="27"/>
      <c r="G80" s="151"/>
    </row>
    <row r="81" spans="1:7">
      <c r="A81" s="51" t="s">
        <v>977</v>
      </c>
      <c r="B81" s="29"/>
      <c r="C81" s="29"/>
      <c r="D81" s="29"/>
      <c r="E81" s="29"/>
      <c r="F81" s="35"/>
      <c r="G81" s="149"/>
    </row>
    <row r="82" spans="1:7">
      <c r="A82" s="51" t="s">
        <v>979</v>
      </c>
      <c r="B82" s="29" t="s">
        <v>284</v>
      </c>
      <c r="C82" s="29"/>
      <c r="D82" s="29"/>
      <c r="E82" s="29"/>
      <c r="F82" s="35"/>
      <c r="G82" s="149">
        <f>SUM(G76:G81)</f>
        <v>0</v>
      </c>
    </row>
    <row r="83" spans="1:7">
      <c r="A83" s="48"/>
      <c r="B83" s="32"/>
      <c r="C83" s="32"/>
      <c r="D83" s="32"/>
      <c r="E83" s="32"/>
      <c r="F83" s="27"/>
      <c r="G83" s="159"/>
    </row>
    <row r="84" spans="1:7" ht="15.75">
      <c r="A84" s="48"/>
      <c r="B84" s="3662" t="s">
        <v>285</v>
      </c>
      <c r="C84" s="3663"/>
      <c r="D84" s="3663"/>
      <c r="E84" s="3663"/>
      <c r="F84" s="3664"/>
      <c r="G84" s="159"/>
    </row>
    <row r="85" spans="1:7">
      <c r="A85" s="48"/>
      <c r="B85" s="3652" t="s">
        <v>286</v>
      </c>
      <c r="C85" s="3653"/>
      <c r="D85" s="3653"/>
      <c r="E85" s="3653"/>
      <c r="F85" s="3654"/>
      <c r="G85" s="159"/>
    </row>
    <row r="86" spans="1:7">
      <c r="A86" s="48"/>
      <c r="B86" s="32"/>
      <c r="C86" s="32"/>
      <c r="D86" s="32"/>
      <c r="E86" s="32"/>
      <c r="F86" s="27"/>
      <c r="G86" s="159"/>
    </row>
    <row r="87" spans="1:7">
      <c r="A87" s="48"/>
      <c r="B87" s="3655" t="s">
        <v>5335</v>
      </c>
      <c r="C87" s="3593"/>
      <c r="D87" s="3593"/>
      <c r="E87" s="3593"/>
      <c r="F87" s="27"/>
      <c r="G87" s="159"/>
    </row>
    <row r="88" spans="1:7">
      <c r="A88" s="48"/>
      <c r="B88" s="3656"/>
      <c r="C88" s="3593"/>
      <c r="D88" s="3593"/>
      <c r="E88" s="3593"/>
      <c r="F88" s="27"/>
      <c r="G88" s="159"/>
    </row>
    <row r="89" spans="1:7">
      <c r="A89" s="48"/>
      <c r="B89" s="3656"/>
      <c r="C89" s="3593"/>
      <c r="D89" s="3593"/>
      <c r="E89" s="3593"/>
      <c r="F89" s="27"/>
      <c r="G89" s="159"/>
    </row>
    <row r="90" spans="1:7">
      <c r="A90" s="51"/>
      <c r="B90" s="3657"/>
      <c r="C90" s="3622"/>
      <c r="D90" s="3622"/>
      <c r="E90" s="3622"/>
      <c r="F90" s="35"/>
      <c r="G90" s="159"/>
    </row>
    <row r="91" spans="1:7">
      <c r="A91" s="51" t="s">
        <v>980</v>
      </c>
      <c r="B91" s="747" t="s">
        <v>287</v>
      </c>
      <c r="C91" s="29"/>
      <c r="D91" s="29"/>
      <c r="E91" s="29"/>
      <c r="F91" s="35"/>
      <c r="G91" s="149"/>
    </row>
    <row r="92" spans="1:7">
      <c r="A92" s="51" t="s">
        <v>982</v>
      </c>
      <c r="B92" s="747" t="s">
        <v>288</v>
      </c>
      <c r="C92" s="29"/>
      <c r="D92" s="29"/>
      <c r="E92" s="29"/>
      <c r="F92" s="35"/>
      <c r="G92" s="149">
        <f>G82+G91</f>
        <v>0</v>
      </c>
    </row>
    <row r="93" spans="1:7">
      <c r="A93" s="51" t="s">
        <v>984</v>
      </c>
      <c r="B93" s="747" t="s">
        <v>289</v>
      </c>
      <c r="C93" s="29"/>
      <c r="D93" s="29"/>
      <c r="E93" s="29"/>
      <c r="F93" s="35"/>
      <c r="G93" s="149">
        <f>G60+G92</f>
        <v>351156205</v>
      </c>
    </row>
    <row r="94" spans="1:7">
      <c r="A94" s="48"/>
      <c r="B94" s="32"/>
      <c r="C94" s="32"/>
      <c r="D94" s="32"/>
      <c r="E94" s="32"/>
      <c r="F94" s="27"/>
      <c r="G94" s="159"/>
    </row>
    <row r="95" spans="1:7" ht="15.75">
      <c r="A95" s="48"/>
      <c r="B95" s="137" t="s">
        <v>290</v>
      </c>
      <c r="C95" s="32"/>
      <c r="D95" s="32"/>
      <c r="E95" s="32"/>
      <c r="F95" s="27"/>
      <c r="G95" s="159"/>
    </row>
    <row r="96" spans="1:7">
      <c r="A96" s="51"/>
      <c r="B96" s="29"/>
      <c r="C96" s="29"/>
      <c r="D96" s="29"/>
      <c r="E96" s="29"/>
      <c r="F96" s="35"/>
      <c r="G96" s="159"/>
    </row>
    <row r="97" spans="1:7">
      <c r="A97" s="51" t="s">
        <v>986</v>
      </c>
      <c r="B97" s="571" t="s">
        <v>291</v>
      </c>
      <c r="C97" s="29"/>
      <c r="D97" s="29"/>
      <c r="E97" s="29"/>
      <c r="F97" s="35"/>
      <c r="G97" s="149"/>
    </row>
    <row r="98" spans="1:7">
      <c r="A98" s="51" t="s">
        <v>988</v>
      </c>
      <c r="B98" s="571" t="s">
        <v>292</v>
      </c>
      <c r="C98" s="29"/>
      <c r="D98" s="29"/>
      <c r="E98" s="29"/>
      <c r="F98" s="35"/>
      <c r="G98" s="149"/>
    </row>
    <row r="99" spans="1:7">
      <c r="A99" s="51" t="s">
        <v>990</v>
      </c>
      <c r="B99" s="571" t="s">
        <v>293</v>
      </c>
      <c r="C99" s="29"/>
      <c r="D99" s="29"/>
      <c r="E99" s="29"/>
      <c r="F99" s="35"/>
      <c r="G99" s="149"/>
    </row>
    <row r="100" spans="1:7">
      <c r="A100" s="51" t="s">
        <v>992</v>
      </c>
      <c r="B100" s="571" t="s">
        <v>294</v>
      </c>
      <c r="C100" s="35"/>
      <c r="D100" s="35"/>
      <c r="E100" s="35"/>
      <c r="F100" s="35"/>
      <c r="G100" s="149"/>
    </row>
    <row r="101" spans="1:7">
      <c r="A101" s="51" t="s">
        <v>995</v>
      </c>
      <c r="B101" s="571" t="s">
        <v>295</v>
      </c>
      <c r="C101" s="29"/>
      <c r="D101" s="29"/>
      <c r="E101" s="29"/>
      <c r="F101" s="35"/>
      <c r="G101" s="149">
        <f>G97+G98-G99+G100</f>
        <v>0</v>
      </c>
    </row>
    <row r="102" spans="1:7">
      <c r="A102" s="31"/>
      <c r="B102" s="32"/>
      <c r="C102" s="32"/>
      <c r="D102" s="32"/>
      <c r="E102" s="32"/>
      <c r="F102" s="27"/>
      <c r="G102" s="141"/>
    </row>
    <row r="103" spans="1:7">
      <c r="A103" s="31"/>
      <c r="B103" s="32"/>
      <c r="C103" s="32"/>
      <c r="D103" s="32"/>
      <c r="E103" s="32"/>
      <c r="F103" s="27"/>
      <c r="G103" s="141"/>
    </row>
    <row r="104" spans="1:7">
      <c r="A104" s="31"/>
      <c r="B104" s="32"/>
      <c r="C104" s="32"/>
      <c r="D104" s="32"/>
      <c r="E104" s="32"/>
      <c r="F104" s="27"/>
      <c r="G104" s="141"/>
    </row>
    <row r="105" spans="1:7">
      <c r="A105" s="31"/>
      <c r="B105" s="32"/>
      <c r="C105" s="32"/>
      <c r="D105" s="32"/>
      <c r="E105" s="32"/>
      <c r="F105" s="27"/>
      <c r="G105" s="141"/>
    </row>
    <row r="106" spans="1:7">
      <c r="A106" s="31"/>
      <c r="B106" s="32"/>
      <c r="C106" s="32"/>
      <c r="D106" s="32"/>
      <c r="E106" s="32"/>
      <c r="F106" s="27"/>
      <c r="G106" s="141"/>
    </row>
    <row r="107" spans="1:7">
      <c r="A107" s="31"/>
      <c r="B107" s="32"/>
      <c r="C107" s="32"/>
      <c r="D107" s="32"/>
      <c r="E107" s="32"/>
      <c r="F107" s="27"/>
      <c r="G107" s="141"/>
    </row>
    <row r="108" spans="1:7">
      <c r="A108" s="31"/>
      <c r="B108" s="32"/>
      <c r="C108" s="32"/>
      <c r="D108" s="32"/>
      <c r="E108" s="32"/>
      <c r="F108" s="27"/>
      <c r="G108" s="141"/>
    </row>
    <row r="109" spans="1:7">
      <c r="A109" s="31"/>
      <c r="B109" s="32"/>
      <c r="C109" s="32"/>
      <c r="D109" s="32"/>
      <c r="E109" s="32"/>
      <c r="F109" s="27"/>
      <c r="G109" s="141"/>
    </row>
    <row r="110" spans="1:7">
      <c r="A110" s="31"/>
      <c r="B110" s="32"/>
      <c r="C110" s="32"/>
      <c r="D110" s="32"/>
      <c r="E110" s="32"/>
      <c r="F110" s="27"/>
      <c r="G110" s="141"/>
    </row>
    <row r="111" spans="1:7">
      <c r="A111" s="31"/>
      <c r="B111" s="32"/>
      <c r="C111" s="32"/>
      <c r="D111" s="32"/>
      <c r="E111" s="32"/>
      <c r="F111" s="27"/>
      <c r="G111" s="141"/>
    </row>
    <row r="112" spans="1:7">
      <c r="A112" s="31"/>
      <c r="B112" s="27"/>
      <c r="C112" s="32"/>
      <c r="D112" s="32"/>
      <c r="E112" s="32"/>
      <c r="F112" s="27"/>
      <c r="G112" s="141"/>
    </row>
    <row r="113" spans="1:7">
      <c r="A113" s="31"/>
      <c r="B113" s="27"/>
      <c r="C113" s="32"/>
      <c r="D113" s="32"/>
      <c r="E113" s="32"/>
      <c r="F113" s="27"/>
      <c r="G113" s="141"/>
    </row>
    <row r="114" spans="1:7">
      <c r="A114" s="31"/>
      <c r="B114" s="32"/>
      <c r="C114" s="32"/>
      <c r="D114" s="32"/>
      <c r="E114" s="32"/>
      <c r="F114" s="27"/>
      <c r="G114" s="141"/>
    </row>
    <row r="115" spans="1:7">
      <c r="A115" s="31"/>
      <c r="B115" s="27"/>
      <c r="C115" s="32"/>
      <c r="D115" s="32"/>
      <c r="E115" s="32"/>
      <c r="F115" s="27"/>
      <c r="G115" s="141"/>
    </row>
    <row r="116" spans="1:7">
      <c r="A116" s="31"/>
      <c r="B116" s="27"/>
      <c r="C116" s="27"/>
      <c r="D116" s="27"/>
      <c r="E116" s="27"/>
      <c r="F116" s="27"/>
      <c r="G116" s="141"/>
    </row>
    <row r="117" spans="1:7">
      <c r="A117" s="31"/>
      <c r="B117" s="27"/>
      <c r="C117" s="32"/>
      <c r="D117" s="32"/>
      <c r="E117" s="32"/>
      <c r="F117" s="27"/>
      <c r="G117" s="141"/>
    </row>
    <row r="118" spans="1:7">
      <c r="A118" s="31"/>
      <c r="B118" s="27"/>
      <c r="C118" s="32"/>
      <c r="D118" s="32"/>
      <c r="E118" s="32"/>
      <c r="F118" s="27"/>
      <c r="G118" s="141"/>
    </row>
    <row r="119" spans="1:7">
      <c r="A119" s="31"/>
      <c r="B119" s="27"/>
      <c r="C119" s="32"/>
      <c r="D119" s="32"/>
      <c r="E119" s="32"/>
      <c r="F119" s="27"/>
      <c r="G119" s="141"/>
    </row>
    <row r="120" spans="1:7">
      <c r="A120" s="31"/>
      <c r="B120" s="32"/>
      <c r="C120" s="32"/>
      <c r="D120" s="32"/>
      <c r="E120" s="32"/>
      <c r="F120" s="27"/>
      <c r="G120" s="141"/>
    </row>
    <row r="121" spans="1:7">
      <c r="A121" s="31"/>
      <c r="B121" s="27"/>
      <c r="C121" s="32"/>
      <c r="D121" s="32"/>
      <c r="E121" s="32"/>
      <c r="F121" s="27"/>
      <c r="G121" s="141"/>
    </row>
    <row r="122" spans="1:7">
      <c r="A122" s="31"/>
      <c r="B122" s="27"/>
      <c r="C122" s="32"/>
      <c r="D122" s="32"/>
      <c r="E122" s="32"/>
      <c r="F122" s="27"/>
      <c r="G122" s="141"/>
    </row>
    <row r="123" spans="1:7" ht="15.75" thickBot="1">
      <c r="A123" s="37"/>
      <c r="B123" s="38"/>
      <c r="C123" s="39"/>
      <c r="D123" s="39"/>
      <c r="E123" s="39"/>
      <c r="F123" s="38"/>
      <c r="G123" s="143"/>
    </row>
    <row r="124" spans="1:7">
      <c r="A124" s="837" t="s">
        <v>1720</v>
      </c>
      <c r="B124" s="837"/>
      <c r="C124" s="32"/>
      <c r="D124" s="14"/>
      <c r="E124" s="32"/>
      <c r="F124" s="27"/>
      <c r="G124" s="140"/>
    </row>
    <row r="125" spans="1:7">
      <c r="A125" s="32" t="s">
        <v>296</v>
      </c>
      <c r="B125" s="32"/>
      <c r="C125" s="32"/>
      <c r="D125" s="32"/>
      <c r="E125" s="32"/>
      <c r="F125" s="32"/>
      <c r="G125" s="144"/>
    </row>
    <row r="126" spans="1:7">
      <c r="A126" s="14"/>
      <c r="B126" s="14"/>
      <c r="C126" s="14"/>
      <c r="D126" s="14"/>
      <c r="E126" s="14"/>
      <c r="F126" s="14"/>
      <c r="G126" s="14"/>
    </row>
    <row r="127" spans="1:7">
      <c r="A127" s="14"/>
      <c r="B127" s="14"/>
      <c r="C127" s="14"/>
      <c r="D127" s="14"/>
      <c r="E127" s="14"/>
      <c r="F127" s="14"/>
      <c r="G127" s="14"/>
    </row>
    <row r="128" spans="1:7">
      <c r="A128" s="14"/>
      <c r="B128" s="14"/>
      <c r="C128" s="14"/>
      <c r="D128" s="14"/>
      <c r="E128" s="14"/>
      <c r="F128" s="14"/>
      <c r="G128" s="14"/>
    </row>
    <row r="129" spans="1:7">
      <c r="A129" s="27"/>
      <c r="B129" s="27"/>
      <c r="C129" s="27"/>
      <c r="D129" s="27"/>
      <c r="E129" s="27"/>
      <c r="F129" s="27"/>
      <c r="G129" s="140"/>
    </row>
    <row r="130" spans="1:7">
      <c r="A130" s="27"/>
      <c r="B130" s="27"/>
      <c r="C130" s="27"/>
      <c r="D130" s="27"/>
      <c r="E130" s="27"/>
      <c r="F130" s="27"/>
      <c r="G130" s="140"/>
    </row>
    <row r="131" spans="1:7">
      <c r="A131" s="27"/>
      <c r="B131" s="27"/>
      <c r="C131" s="27"/>
      <c r="D131" s="27"/>
      <c r="E131" s="27"/>
      <c r="F131" s="27"/>
      <c r="G131" s="140"/>
    </row>
    <row r="132" spans="1:7">
      <c r="A132" s="27"/>
      <c r="B132" s="27"/>
      <c r="C132" s="27"/>
      <c r="D132" s="27"/>
      <c r="E132" s="27"/>
      <c r="F132" s="27"/>
      <c r="G132" s="140"/>
    </row>
    <row r="133" spans="1:7">
      <c r="A133" s="27"/>
      <c r="B133" s="27"/>
      <c r="C133" s="27"/>
      <c r="D133" s="27"/>
      <c r="E133" s="27"/>
      <c r="F133" s="27"/>
      <c r="G133" s="140"/>
    </row>
    <row r="134" spans="1:7">
      <c r="A134" s="27"/>
      <c r="B134" s="27"/>
      <c r="C134" s="27"/>
      <c r="D134" s="27"/>
      <c r="E134" s="27"/>
      <c r="F134" s="27"/>
      <c r="G134" s="140"/>
    </row>
    <row r="135" spans="1:7">
      <c r="A135" s="27"/>
      <c r="B135" s="27"/>
      <c r="C135" s="27"/>
      <c r="D135" s="27"/>
      <c r="E135" s="27"/>
      <c r="F135" s="27"/>
      <c r="G135" s="140"/>
    </row>
    <row r="136" spans="1:7">
      <c r="A136" s="27"/>
      <c r="B136" s="27"/>
      <c r="C136" s="27"/>
      <c r="D136" s="27"/>
      <c r="E136" s="27"/>
      <c r="F136" s="27"/>
      <c r="G136" s="140"/>
    </row>
    <row r="137" spans="1:7">
      <c r="A137" s="27"/>
      <c r="B137" s="27"/>
      <c r="C137" s="27"/>
      <c r="D137" s="27"/>
      <c r="E137" s="27"/>
      <c r="F137" s="27"/>
      <c r="G137" s="140"/>
    </row>
    <row r="138" spans="1:7">
      <c r="A138" s="27"/>
      <c r="B138" s="27"/>
      <c r="C138" s="27"/>
      <c r="D138" s="27"/>
      <c r="E138" s="27"/>
      <c r="F138" s="27"/>
      <c r="G138" s="140"/>
    </row>
    <row r="139" spans="1:7">
      <c r="A139" s="27"/>
      <c r="B139" s="27"/>
      <c r="C139" s="27"/>
      <c r="D139" s="27"/>
      <c r="E139" s="27"/>
      <c r="F139" s="27"/>
      <c r="G139" s="140"/>
    </row>
    <row r="140" spans="1:7">
      <c r="A140" s="27"/>
      <c r="B140" s="27"/>
      <c r="C140" s="27"/>
      <c r="D140" s="27"/>
      <c r="E140" s="27"/>
      <c r="F140" s="27"/>
      <c r="G140" s="27"/>
    </row>
    <row r="141" spans="1:7">
      <c r="A141" s="27"/>
      <c r="B141" s="27"/>
      <c r="C141" s="27"/>
      <c r="D141" s="27"/>
      <c r="E141" s="27"/>
      <c r="F141" s="27"/>
      <c r="G141" s="27"/>
    </row>
  </sheetData>
  <mergeCells count="12">
    <mergeCell ref="B5:C7"/>
    <mergeCell ref="E6:G8"/>
    <mergeCell ref="B8:C11"/>
    <mergeCell ref="E9:G13"/>
    <mergeCell ref="B12:C13"/>
    <mergeCell ref="B85:F85"/>
    <mergeCell ref="B87:E90"/>
    <mergeCell ref="B14:C16"/>
    <mergeCell ref="E14:G15"/>
    <mergeCell ref="A63:G63"/>
    <mergeCell ref="B73:F74"/>
    <mergeCell ref="B84:F84"/>
  </mergeCells>
  <printOptions horizontalCentered="1" verticalCentered="1"/>
  <pageMargins left="0.5" right="0.5" top="0.5" bottom="0.5" header="0.5" footer="0.5"/>
  <pageSetup scale="71" fitToHeight="2" orientation="portrait" horizontalDpi="300" verticalDpi="300" r:id="rId1"/>
  <headerFooter alignWithMargins="0"/>
  <rowBreaks count="1" manualBreakCount="1">
    <brk id="63"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6"/>
  <dimension ref="A1:E142"/>
  <sheetViews>
    <sheetView defaultGridColor="0" topLeftCell="A106" colorId="22" zoomScaleNormal="100" zoomScaleSheetLayoutView="40" workbookViewId="0">
      <selection activeCell="B35" sqref="B35"/>
    </sheetView>
  </sheetViews>
  <sheetFormatPr defaultColWidth="9.6640625" defaultRowHeight="15"/>
  <cols>
    <col min="1" max="1" width="4.6640625" style="850" customWidth="1"/>
    <col min="2" max="2" width="47" style="850" customWidth="1"/>
    <col min="3" max="3" width="21.6640625" style="850" customWidth="1"/>
    <col min="4" max="4" width="15.109375" style="850" customWidth="1"/>
    <col min="5" max="5" width="25.109375" style="850" customWidth="1"/>
    <col min="6" max="16384" width="9.6640625" style="850"/>
  </cols>
  <sheetData>
    <row r="1" spans="1:5">
      <c r="A1" s="996"/>
      <c r="B1" s="997" t="s">
        <v>1800</v>
      </c>
      <c r="C1" s="998" t="s">
        <v>1344</v>
      </c>
      <c r="D1" s="1086" t="s">
        <v>1802</v>
      </c>
      <c r="E1" s="1000" t="s">
        <v>1803</v>
      </c>
    </row>
    <row r="2" spans="1:5">
      <c r="A2" s="1004"/>
      <c r="B2" s="852" t="str">
        <f>'Data Sheet'!$C$25</f>
        <v>National Fuel Gas Distribution Corporation</v>
      </c>
      <c r="C2" s="1009" t="s">
        <v>2316</v>
      </c>
      <c r="D2" s="852" t="s">
        <v>1805</v>
      </c>
      <c r="E2" s="1008"/>
    </row>
    <row r="3" spans="1:5" ht="15" customHeight="1">
      <c r="A3" s="1011"/>
      <c r="B3" s="1012"/>
      <c r="C3" s="1016" t="s">
        <v>1726</v>
      </c>
      <c r="D3" s="954" t="str">
        <f>'Data Sheet'!$C$40</f>
        <v>3/31/2016</v>
      </c>
      <c r="E3" s="955" t="str">
        <f>'Data Sheet'!$C$38</f>
        <v>12/31/2015</v>
      </c>
    </row>
    <row r="4" spans="1:5" ht="15" customHeight="1">
      <c r="A4" s="1019"/>
      <c r="B4" s="1020" t="s">
        <v>297</v>
      </c>
      <c r="C4" s="1020"/>
      <c r="D4" s="1020"/>
      <c r="E4" s="1021"/>
    </row>
    <row r="5" spans="1:5" ht="15" customHeight="1">
      <c r="A5" s="1004"/>
      <c r="B5" s="3666" t="s">
        <v>3447</v>
      </c>
      <c r="C5" s="3669" t="s">
        <v>3448</v>
      </c>
      <c r="D5" s="3669"/>
      <c r="E5" s="3670"/>
    </row>
    <row r="6" spans="1:5">
      <c r="A6" s="1004"/>
      <c r="B6" s="3667"/>
      <c r="C6" s="3671"/>
      <c r="D6" s="3671"/>
      <c r="E6" s="3672"/>
    </row>
    <row r="7" spans="1:5">
      <c r="A7" s="1004"/>
      <c r="B7" s="3667"/>
      <c r="C7" s="3671"/>
      <c r="D7" s="3671"/>
      <c r="E7" s="3672"/>
    </row>
    <row r="8" spans="1:5">
      <c r="A8" s="1004"/>
      <c r="B8" s="3667"/>
      <c r="C8" s="3671"/>
      <c r="D8" s="3671"/>
      <c r="E8" s="3672"/>
    </row>
    <row r="9" spans="1:5">
      <c r="A9" s="1004"/>
      <c r="B9" s="3667"/>
      <c r="C9" s="1488"/>
      <c r="D9" s="1488"/>
      <c r="E9" s="1489"/>
    </row>
    <row r="10" spans="1:5">
      <c r="A10" s="1004"/>
      <c r="B10" s="3667"/>
      <c r="C10" s="1473"/>
      <c r="D10" s="1473"/>
      <c r="E10" s="1474"/>
    </row>
    <row r="11" spans="1:5">
      <c r="A11" s="1004"/>
      <c r="B11" s="3667"/>
      <c r="C11" s="1040"/>
      <c r="D11" s="1040"/>
      <c r="E11" s="1087"/>
    </row>
    <row r="12" spans="1:5">
      <c r="A12" s="1004"/>
      <c r="B12" s="3667"/>
      <c r="C12" s="1088"/>
      <c r="D12" s="1088"/>
      <c r="E12" s="992"/>
    </row>
    <row r="13" spans="1:5">
      <c r="A13" s="1004"/>
      <c r="B13" s="3668" t="s">
        <v>3449</v>
      </c>
      <c r="C13" s="1022"/>
      <c r="D13" s="872"/>
      <c r="E13" s="992"/>
    </row>
    <row r="14" spans="1:5">
      <c r="A14" s="1004"/>
      <c r="B14" s="3667"/>
      <c r="C14" s="1022"/>
      <c r="D14" s="872"/>
      <c r="E14" s="992"/>
    </row>
    <row r="15" spans="1:5">
      <c r="A15" s="1011"/>
      <c r="B15" s="1020"/>
      <c r="C15" s="1020"/>
      <c r="D15" s="1015"/>
      <c r="E15" s="1042"/>
    </row>
    <row r="16" spans="1:5">
      <c r="A16" s="1047" t="s">
        <v>1729</v>
      </c>
      <c r="B16" s="1022" t="s">
        <v>298</v>
      </c>
      <c r="C16" s="1022"/>
      <c r="D16" s="886"/>
      <c r="E16" s="1089" t="s">
        <v>299</v>
      </c>
    </row>
    <row r="17" spans="1:5">
      <c r="A17" s="1057" t="s">
        <v>1732</v>
      </c>
      <c r="B17" s="1020" t="s">
        <v>3021</v>
      </c>
      <c r="C17" s="1020"/>
      <c r="D17" s="1020"/>
      <c r="E17" s="1090" t="s">
        <v>3022</v>
      </c>
    </row>
    <row r="18" spans="1:5">
      <c r="A18" s="1027">
        <v>1</v>
      </c>
      <c r="B18" s="1032" t="s">
        <v>300</v>
      </c>
      <c r="C18" s="1020"/>
      <c r="D18" s="1091"/>
      <c r="E18" s="1092"/>
    </row>
    <row r="19" spans="1:5">
      <c r="A19" s="1027">
        <v>2</v>
      </c>
      <c r="B19" s="1093" t="s">
        <v>4602</v>
      </c>
      <c r="C19" s="1094"/>
      <c r="D19" s="1544"/>
      <c r="E19" s="929">
        <v>59285683</v>
      </c>
    </row>
    <row r="20" spans="1:5">
      <c r="A20" s="1027">
        <v>3</v>
      </c>
      <c r="B20" s="1032" t="s">
        <v>386</v>
      </c>
      <c r="C20" s="1020"/>
      <c r="D20" s="1091"/>
      <c r="E20" s="1092"/>
    </row>
    <row r="21" spans="1:5">
      <c r="A21" s="1027">
        <v>4</v>
      </c>
      <c r="B21" s="1032" t="s">
        <v>387</v>
      </c>
      <c r="C21" s="1020"/>
      <c r="D21" s="1091"/>
      <c r="E21" s="931">
        <v>46084001</v>
      </c>
    </row>
    <row r="22" spans="1:5">
      <c r="A22" s="1027">
        <v>5</v>
      </c>
      <c r="B22" s="1032" t="s">
        <v>388</v>
      </c>
      <c r="C22" s="1020"/>
      <c r="D22" s="1012"/>
      <c r="E22" s="931">
        <v>352087</v>
      </c>
    </row>
    <row r="23" spans="1:5">
      <c r="A23" s="1027">
        <v>6</v>
      </c>
      <c r="B23" s="1032" t="s">
        <v>4898</v>
      </c>
      <c r="C23" s="1020"/>
      <c r="D23" s="1012"/>
      <c r="E23" s="931">
        <v>81478</v>
      </c>
    </row>
    <row r="24" spans="1:5">
      <c r="A24" s="1027">
        <v>7</v>
      </c>
      <c r="B24" s="1032" t="s">
        <v>4899</v>
      </c>
      <c r="C24" s="1020"/>
      <c r="D24" s="1012"/>
      <c r="E24" s="931">
        <v>0</v>
      </c>
    </row>
    <row r="25" spans="1:5">
      <c r="A25" s="1027">
        <v>8</v>
      </c>
      <c r="B25" s="1032" t="s">
        <v>389</v>
      </c>
      <c r="C25" s="1020"/>
      <c r="D25" s="1012"/>
      <c r="E25" s="931">
        <v>6748676</v>
      </c>
    </row>
    <row r="26" spans="1:5">
      <c r="A26" s="1027">
        <v>9</v>
      </c>
      <c r="B26" s="1032" t="s">
        <v>390</v>
      </c>
      <c r="C26" s="1020"/>
      <c r="D26" s="1012"/>
      <c r="E26" s="931">
        <v>-393711</v>
      </c>
    </row>
    <row r="27" spans="1:5">
      <c r="A27" s="1027">
        <v>10</v>
      </c>
      <c r="B27" s="1032" t="s">
        <v>391</v>
      </c>
      <c r="C27" s="1020"/>
      <c r="D27" s="1012"/>
      <c r="E27" s="931">
        <v>47572282.999999993</v>
      </c>
    </row>
    <row r="28" spans="1:5">
      <c r="A28" s="1027">
        <v>11</v>
      </c>
      <c r="B28" s="1032" t="s">
        <v>392</v>
      </c>
      <c r="C28" s="1020"/>
      <c r="D28" s="1012"/>
      <c r="E28" s="931">
        <v>-4005119</v>
      </c>
    </row>
    <row r="29" spans="1:5">
      <c r="A29" s="1027">
        <v>12</v>
      </c>
      <c r="B29" s="1032" t="s">
        <v>393</v>
      </c>
      <c r="C29" s="1020"/>
      <c r="D29" s="1012"/>
      <c r="E29" s="931">
        <v>0</v>
      </c>
    </row>
    <row r="30" spans="1:5">
      <c r="A30" s="1027">
        <v>13</v>
      </c>
      <c r="B30" s="1032" t="s">
        <v>394</v>
      </c>
      <c r="C30" s="1020"/>
      <c r="D30" s="1012"/>
      <c r="E30" s="931">
        <v>-24432589</v>
      </c>
    </row>
    <row r="31" spans="1:5">
      <c r="A31" s="1027">
        <v>14</v>
      </c>
      <c r="B31" s="1032" t="s">
        <v>395</v>
      </c>
      <c r="C31" s="1020"/>
      <c r="D31" s="1012"/>
      <c r="E31" s="931">
        <v>-28844763</v>
      </c>
    </row>
    <row r="32" spans="1:5">
      <c r="A32" s="1027">
        <v>15</v>
      </c>
      <c r="B32" s="1032" t="s">
        <v>396</v>
      </c>
      <c r="C32" s="1020"/>
      <c r="D32" s="1012"/>
      <c r="E32" s="931">
        <v>-607058</v>
      </c>
    </row>
    <row r="33" spans="1:5">
      <c r="A33" s="1027">
        <v>16</v>
      </c>
      <c r="B33" s="1032" t="s">
        <v>397</v>
      </c>
      <c r="C33" s="1020"/>
      <c r="D33" s="1012"/>
      <c r="E33" s="931">
        <v>1839114</v>
      </c>
    </row>
    <row r="34" spans="1:5">
      <c r="A34" s="1027">
        <v>17</v>
      </c>
      <c r="B34" s="1032" t="s">
        <v>398</v>
      </c>
      <c r="C34" s="1020"/>
      <c r="D34" s="1012"/>
      <c r="E34" s="931">
        <v>0</v>
      </c>
    </row>
    <row r="35" spans="1:5">
      <c r="A35" s="1027">
        <v>18</v>
      </c>
      <c r="B35" s="1032" t="s">
        <v>4900</v>
      </c>
      <c r="C35" s="1020"/>
      <c r="D35" s="1012"/>
      <c r="E35" s="931">
        <v>9377210</v>
      </c>
    </row>
    <row r="36" spans="1:5">
      <c r="A36" s="1027">
        <v>19</v>
      </c>
      <c r="B36" s="1032" t="s">
        <v>4901</v>
      </c>
      <c r="C36" s="1020"/>
      <c r="D36" s="1012"/>
      <c r="E36" s="931">
        <v>16852193</v>
      </c>
    </row>
    <row r="37" spans="1:5">
      <c r="A37" s="1027">
        <v>20</v>
      </c>
      <c r="B37" s="1032" t="s">
        <v>4902</v>
      </c>
      <c r="C37" s="1020"/>
      <c r="D37" s="1012"/>
      <c r="E37" s="931">
        <v>-1047259</v>
      </c>
    </row>
    <row r="38" spans="1:5">
      <c r="A38" s="1027">
        <v>21</v>
      </c>
      <c r="B38" s="1032" t="s">
        <v>4903</v>
      </c>
      <c r="C38" s="1020"/>
      <c r="D38" s="1012"/>
      <c r="E38" s="931">
        <v>3479665.9999999977</v>
      </c>
    </row>
    <row r="39" spans="1:5">
      <c r="A39" s="1027">
        <v>22</v>
      </c>
      <c r="B39" s="1093" t="s">
        <v>4904</v>
      </c>
      <c r="C39" s="1094"/>
      <c r="D39" s="1095"/>
      <c r="E39" s="931">
        <v>33280342</v>
      </c>
    </row>
    <row r="40" spans="1:5">
      <c r="A40" s="1027">
        <v>23</v>
      </c>
      <c r="B40" s="2348" t="s">
        <v>4905</v>
      </c>
      <c r="C40" s="2349"/>
      <c r="D40" s="2350"/>
      <c r="E40" s="2351">
        <f>E19+SUM(E21:E32)-E33-E34+SUM(E35:E39)</f>
        <v>161944006</v>
      </c>
    </row>
    <row r="41" spans="1:5">
      <c r="A41" s="1027">
        <v>24</v>
      </c>
      <c r="B41" s="1032" t="s">
        <v>400</v>
      </c>
      <c r="C41" s="1020"/>
      <c r="D41" s="1012"/>
      <c r="E41" s="931"/>
    </row>
    <row r="42" spans="1:5">
      <c r="A42" s="1027">
        <v>25</v>
      </c>
      <c r="B42" s="1032" t="s">
        <v>401</v>
      </c>
      <c r="C42" s="1020"/>
      <c r="D42" s="1012"/>
      <c r="E42" s="931"/>
    </row>
    <row r="43" spans="1:5">
      <c r="A43" s="1027">
        <v>26</v>
      </c>
      <c r="B43" s="1032" t="s">
        <v>402</v>
      </c>
      <c r="C43" s="1020"/>
      <c r="D43" s="1012"/>
      <c r="E43" s="931">
        <v>-94952036.570000172</v>
      </c>
    </row>
    <row r="44" spans="1:5">
      <c r="A44" s="1027">
        <v>27</v>
      </c>
      <c r="B44" s="1032" t="s">
        <v>403</v>
      </c>
      <c r="C44" s="1020"/>
      <c r="D44" s="1012"/>
      <c r="E44" s="931">
        <v>0</v>
      </c>
    </row>
    <row r="45" spans="1:5">
      <c r="A45" s="1027">
        <v>28</v>
      </c>
      <c r="B45" s="1032" t="s">
        <v>404</v>
      </c>
      <c r="C45" s="1020"/>
      <c r="D45" s="1012"/>
      <c r="E45" s="931">
        <v>0</v>
      </c>
    </row>
    <row r="46" spans="1:5">
      <c r="A46" s="1027">
        <v>29</v>
      </c>
      <c r="B46" s="1032" t="s">
        <v>405</v>
      </c>
      <c r="C46" s="1020"/>
      <c r="D46" s="1012"/>
      <c r="E46" s="931">
        <v>0</v>
      </c>
    </row>
    <row r="47" spans="1:5">
      <c r="A47" s="1027">
        <v>30</v>
      </c>
      <c r="B47" s="1032" t="s">
        <v>397</v>
      </c>
      <c r="C47" s="1020"/>
      <c r="D47" s="1012"/>
      <c r="E47" s="931">
        <v>1839114</v>
      </c>
    </row>
    <row r="48" spans="1:5">
      <c r="A48" s="1027">
        <v>31</v>
      </c>
      <c r="B48" s="1032" t="s">
        <v>399</v>
      </c>
      <c r="C48" s="1020"/>
      <c r="D48" s="1012"/>
      <c r="E48" s="931">
        <v>0</v>
      </c>
    </row>
    <row r="49" spans="1:5">
      <c r="A49" s="1027">
        <v>32</v>
      </c>
      <c r="B49" s="1032"/>
      <c r="C49" s="1020"/>
      <c r="D49" s="1012"/>
      <c r="E49" s="931"/>
    </row>
    <row r="50" spans="1:5">
      <c r="A50" s="1027">
        <v>33</v>
      </c>
      <c r="B50" s="1032"/>
      <c r="C50" s="1020"/>
      <c r="D50" s="1012"/>
      <c r="E50" s="931"/>
    </row>
    <row r="51" spans="1:5">
      <c r="A51" s="1027">
        <v>34</v>
      </c>
      <c r="B51" s="1093" t="s">
        <v>1636</v>
      </c>
      <c r="C51" s="1094"/>
      <c r="D51" s="1095"/>
      <c r="E51" s="931">
        <f>SUM(E42:E50)</f>
        <v>-93112922.570000172</v>
      </c>
    </row>
    <row r="52" spans="1:5">
      <c r="A52" s="1027">
        <v>35</v>
      </c>
      <c r="B52" s="1032"/>
      <c r="C52" s="1020"/>
      <c r="D52" s="1012"/>
      <c r="E52" s="1092"/>
    </row>
    <row r="53" spans="1:5">
      <c r="A53" s="1027">
        <v>36</v>
      </c>
      <c r="B53" s="1032" t="s">
        <v>1637</v>
      </c>
      <c r="C53" s="1020"/>
      <c r="D53" s="1012"/>
      <c r="E53" s="931"/>
    </row>
    <row r="54" spans="1:5">
      <c r="A54" s="1027">
        <v>37</v>
      </c>
      <c r="B54" s="1032" t="s">
        <v>1501</v>
      </c>
      <c r="C54" s="1020"/>
      <c r="D54" s="1012"/>
      <c r="E54" s="931">
        <v>-12028478</v>
      </c>
    </row>
    <row r="55" spans="1:5">
      <c r="A55" s="1027">
        <v>38</v>
      </c>
      <c r="B55" s="1032"/>
      <c r="C55" s="1020"/>
      <c r="D55" s="1012"/>
      <c r="E55" s="931"/>
    </row>
    <row r="56" spans="1:5">
      <c r="A56" s="1027">
        <v>39</v>
      </c>
      <c r="B56" s="1032" t="s">
        <v>1502</v>
      </c>
      <c r="C56" s="1020"/>
      <c r="D56" s="1012"/>
      <c r="E56" s="931"/>
    </row>
    <row r="57" spans="1:5">
      <c r="A57" s="1027">
        <v>40</v>
      </c>
      <c r="B57" s="1032" t="s">
        <v>1503</v>
      </c>
      <c r="C57" s="1020"/>
      <c r="D57" s="1012"/>
      <c r="E57" s="931"/>
    </row>
    <row r="58" spans="1:5">
      <c r="A58" s="1027">
        <v>41</v>
      </c>
      <c r="B58" s="1032" t="s">
        <v>1504</v>
      </c>
      <c r="C58" s="1020"/>
      <c r="D58" s="1012"/>
      <c r="E58" s="1092"/>
    </row>
    <row r="59" spans="1:5">
      <c r="A59" s="1027">
        <v>42</v>
      </c>
      <c r="B59" s="1032" t="s">
        <v>1505</v>
      </c>
      <c r="C59" s="1020"/>
      <c r="D59" s="1012"/>
      <c r="E59" s="931"/>
    </row>
    <row r="60" spans="1:5">
      <c r="A60" s="1027">
        <v>43</v>
      </c>
      <c r="B60" s="1032"/>
      <c r="C60" s="1020"/>
      <c r="D60" s="1012"/>
      <c r="E60" s="931"/>
    </row>
    <row r="61" spans="1:5">
      <c r="A61" s="1027">
        <v>44</v>
      </c>
      <c r="B61" s="1032" t="s">
        <v>1506</v>
      </c>
      <c r="C61" s="1020"/>
      <c r="D61" s="1012"/>
      <c r="E61" s="931"/>
    </row>
    <row r="62" spans="1:5" ht="15.75" thickBot="1">
      <c r="A62" s="1096">
        <v>45</v>
      </c>
      <c r="B62" s="1097" t="s">
        <v>1507</v>
      </c>
      <c r="C62" s="1083"/>
      <c r="D62" s="1082"/>
      <c r="E62" s="981"/>
    </row>
    <row r="63" spans="1:5">
      <c r="A63" s="1477" t="s">
        <v>4674</v>
      </c>
      <c r="B63" s="1487"/>
      <c r="C63" s="1022"/>
      <c r="D63" s="1006"/>
      <c r="E63" s="949"/>
    </row>
    <row r="64" spans="1:5">
      <c r="A64" s="1022" t="s">
        <v>1508</v>
      </c>
      <c r="B64" s="886"/>
      <c r="C64" s="1022"/>
      <c r="D64" s="1022"/>
      <c r="E64" s="947"/>
    </row>
    <row r="65" spans="1:5" ht="15.75" thickBot="1">
      <c r="A65" s="1022"/>
      <c r="B65" s="886"/>
      <c r="C65" s="1022"/>
      <c r="D65" s="1022"/>
      <c r="E65" s="947"/>
    </row>
    <row r="66" spans="1:5">
      <c r="A66" s="996"/>
      <c r="B66" s="997" t="s">
        <v>1800</v>
      </c>
      <c r="C66" s="998" t="s">
        <v>1344</v>
      </c>
      <c r="D66" s="1086" t="s">
        <v>1802</v>
      </c>
      <c r="E66" s="1000" t="s">
        <v>1803</v>
      </c>
    </row>
    <row r="67" spans="1:5">
      <c r="A67" s="1004"/>
      <c r="B67" s="852" t="str">
        <f>'Data Sheet'!$C$25</f>
        <v>National Fuel Gas Distribution Corporation</v>
      </c>
      <c r="C67" s="1009" t="s">
        <v>2316</v>
      </c>
      <c r="D67" s="852" t="s">
        <v>1805</v>
      </c>
      <c r="E67" s="1008"/>
    </row>
    <row r="68" spans="1:5">
      <c r="A68" s="1011"/>
      <c r="B68" s="1012"/>
      <c r="C68" s="1016" t="s">
        <v>1726</v>
      </c>
      <c r="D68" s="954" t="str">
        <f>'Data Sheet'!$C$40</f>
        <v>3/31/2016</v>
      </c>
      <c r="E68" s="955" t="str">
        <f>'Data Sheet'!$C$38</f>
        <v>12/31/2015</v>
      </c>
    </row>
    <row r="69" spans="1:5">
      <c r="A69" s="1019"/>
      <c r="B69" s="1020" t="s">
        <v>1509</v>
      </c>
      <c r="C69" s="1020"/>
      <c r="D69" s="1020"/>
      <c r="E69" s="1021"/>
    </row>
    <row r="70" spans="1:5">
      <c r="A70" s="1098" t="s">
        <v>3450</v>
      </c>
      <c r="B70" s="1071" t="s">
        <v>3451</v>
      </c>
      <c r="C70" s="859" t="s">
        <v>1510</v>
      </c>
      <c r="D70" s="872"/>
      <c r="E70" s="1253"/>
    </row>
    <row r="71" spans="1:5">
      <c r="A71" s="1099"/>
      <c r="B71" s="3644" t="s">
        <v>3452</v>
      </c>
      <c r="C71" s="859" t="s">
        <v>1511</v>
      </c>
      <c r="D71" s="872"/>
      <c r="E71" s="1253"/>
    </row>
    <row r="72" spans="1:5">
      <c r="A72" s="1004"/>
      <c r="B72" s="3641"/>
      <c r="C72" s="859" t="s">
        <v>1512</v>
      </c>
      <c r="D72" s="872"/>
      <c r="E72" s="1253"/>
    </row>
    <row r="73" spans="1:5">
      <c r="A73" s="1004"/>
      <c r="B73" s="3641"/>
      <c r="C73" s="859" t="s">
        <v>1513</v>
      </c>
      <c r="D73" s="872"/>
      <c r="E73" s="1486"/>
    </row>
    <row r="74" spans="1:5">
      <c r="A74" s="1004"/>
      <c r="B74" s="3644" t="s">
        <v>3453</v>
      </c>
      <c r="C74" s="859" t="s">
        <v>1514</v>
      </c>
      <c r="D74" s="872"/>
      <c r="E74" s="1253"/>
    </row>
    <row r="75" spans="1:5">
      <c r="A75" s="1004"/>
      <c r="B75" s="3644"/>
      <c r="C75" s="859" t="s">
        <v>359</v>
      </c>
      <c r="D75" s="872"/>
      <c r="E75" s="1253"/>
    </row>
    <row r="76" spans="1:5" ht="15" customHeight="1">
      <c r="A76" s="1004"/>
      <c r="B76" s="3644"/>
      <c r="C76" s="1490" t="s">
        <v>360</v>
      </c>
      <c r="D76" s="1490"/>
      <c r="E76" s="1491"/>
    </row>
    <row r="77" spans="1:5">
      <c r="A77" s="1004"/>
      <c r="B77" s="3644"/>
      <c r="C77" s="1490"/>
      <c r="D77" s="1490"/>
      <c r="E77" s="1491"/>
    </row>
    <row r="78" spans="1:5">
      <c r="A78" s="1011"/>
      <c r="B78" s="1020"/>
      <c r="C78" s="1020"/>
      <c r="D78" s="1015"/>
      <c r="E78" s="1042"/>
    </row>
    <row r="79" spans="1:5">
      <c r="A79" s="1047" t="s">
        <v>1729</v>
      </c>
      <c r="B79" s="1022" t="s">
        <v>361</v>
      </c>
      <c r="C79" s="1022"/>
      <c r="D79" s="886"/>
      <c r="E79" s="1089" t="s">
        <v>299</v>
      </c>
    </row>
    <row r="80" spans="1:5">
      <c r="A80" s="1057" t="s">
        <v>1732</v>
      </c>
      <c r="B80" s="1020" t="s">
        <v>3021</v>
      </c>
      <c r="C80" s="1020"/>
      <c r="D80" s="1020"/>
      <c r="E80" s="1090" t="s">
        <v>3022</v>
      </c>
    </row>
    <row r="81" spans="1:5">
      <c r="A81" s="1027">
        <v>46</v>
      </c>
      <c r="B81" s="1032" t="s">
        <v>362</v>
      </c>
      <c r="C81" s="1020"/>
      <c r="D81" s="1091"/>
      <c r="E81" s="929"/>
    </row>
    <row r="82" spans="1:5">
      <c r="A82" s="1027">
        <v>47</v>
      </c>
      <c r="B82" s="1032" t="s">
        <v>363</v>
      </c>
      <c r="C82" s="1020"/>
      <c r="D82" s="1091"/>
      <c r="E82" s="931"/>
    </row>
    <row r="83" spans="1:5">
      <c r="A83" s="1027">
        <v>48</v>
      </c>
      <c r="B83" s="1032"/>
      <c r="C83" s="1020"/>
      <c r="D83" s="1091"/>
      <c r="E83" s="931"/>
    </row>
    <row r="84" spans="1:5">
      <c r="A84" s="1027">
        <v>49</v>
      </c>
      <c r="B84" s="1032" t="s">
        <v>364</v>
      </c>
      <c r="C84" s="1020"/>
      <c r="D84" s="1091"/>
      <c r="E84" s="931"/>
    </row>
    <row r="85" spans="1:5">
      <c r="A85" s="1027">
        <v>50</v>
      </c>
      <c r="B85" s="1032" t="s">
        <v>365</v>
      </c>
      <c r="C85" s="1020"/>
      <c r="D85" s="1012"/>
      <c r="E85" s="931">
        <v>-713985</v>
      </c>
    </row>
    <row r="86" spans="1:5">
      <c r="A86" s="1027">
        <v>51</v>
      </c>
      <c r="B86" s="1032" t="s">
        <v>366</v>
      </c>
      <c r="C86" s="1020"/>
      <c r="D86" s="1012"/>
      <c r="E86" s="931"/>
    </row>
    <row r="87" spans="1:5">
      <c r="A87" s="1027">
        <v>52</v>
      </c>
      <c r="B87" s="1032" t="s">
        <v>367</v>
      </c>
      <c r="C87" s="1020"/>
      <c r="D87" s="1012"/>
      <c r="E87" s="931">
        <v>7118165</v>
      </c>
    </row>
    <row r="88" spans="1:5">
      <c r="A88" s="1027">
        <v>53</v>
      </c>
      <c r="B88" s="1093" t="s">
        <v>4906</v>
      </c>
      <c r="C88" s="1094"/>
      <c r="D88" s="1095"/>
      <c r="E88" s="965">
        <v>-2044994</v>
      </c>
    </row>
    <row r="89" spans="1:5">
      <c r="A89" s="1027">
        <v>54</v>
      </c>
      <c r="B89" s="1032"/>
      <c r="C89" s="1020"/>
      <c r="D89" s="1012"/>
      <c r="E89" s="931"/>
    </row>
    <row r="90" spans="1:5">
      <c r="A90" s="1027">
        <v>55</v>
      </c>
      <c r="B90" s="1032"/>
      <c r="C90" s="1020"/>
      <c r="D90" s="1012"/>
      <c r="E90" s="931"/>
    </row>
    <row r="91" spans="1:5">
      <c r="A91" s="1027">
        <v>56</v>
      </c>
      <c r="B91" s="1032" t="s">
        <v>368</v>
      </c>
      <c r="C91" s="1020"/>
      <c r="D91" s="1012"/>
      <c r="E91" s="1092"/>
    </row>
    <row r="92" spans="1:5">
      <c r="A92" s="1027">
        <v>57</v>
      </c>
      <c r="B92" s="1093" t="s">
        <v>4603</v>
      </c>
      <c r="C92" s="1094"/>
      <c r="D92" s="1095"/>
      <c r="E92" s="931">
        <f>E51+SUM(E53:E62)+SUM(E81:E90)</f>
        <v>-100782214.57000017</v>
      </c>
    </row>
    <row r="93" spans="1:5">
      <c r="A93" s="1027">
        <v>58</v>
      </c>
      <c r="B93" s="1032"/>
      <c r="C93" s="1020"/>
      <c r="D93" s="1012"/>
      <c r="E93" s="1092"/>
    </row>
    <row r="94" spans="1:5">
      <c r="A94" s="1027">
        <v>59</v>
      </c>
      <c r="B94" s="1032" t="s">
        <v>369</v>
      </c>
      <c r="C94" s="1020"/>
      <c r="D94" s="1012"/>
      <c r="E94" s="1092"/>
    </row>
    <row r="95" spans="1:5">
      <c r="A95" s="1027">
        <v>60</v>
      </c>
      <c r="B95" s="1032" t="s">
        <v>370</v>
      </c>
      <c r="C95" s="1020"/>
      <c r="D95" s="1012"/>
      <c r="E95" s="1092"/>
    </row>
    <row r="96" spans="1:5">
      <c r="A96" s="1027">
        <v>61</v>
      </c>
      <c r="B96" s="1032" t="s">
        <v>371</v>
      </c>
      <c r="C96" s="1020"/>
      <c r="D96" s="1012"/>
      <c r="E96" s="931"/>
    </row>
    <row r="97" spans="1:5">
      <c r="A97" s="1027">
        <v>62</v>
      </c>
      <c r="B97" s="1032" t="s">
        <v>372</v>
      </c>
      <c r="C97" s="1020"/>
      <c r="D97" s="1012"/>
      <c r="E97" s="931"/>
    </row>
    <row r="98" spans="1:5">
      <c r="A98" s="1027">
        <v>63</v>
      </c>
      <c r="B98" s="1032" t="s">
        <v>373</v>
      </c>
      <c r="C98" s="1020"/>
      <c r="D98" s="1012"/>
      <c r="E98" s="931"/>
    </row>
    <row r="99" spans="1:5">
      <c r="A99" s="1532">
        <v>64</v>
      </c>
      <c r="B99" s="1093" t="s">
        <v>4604</v>
      </c>
      <c r="C99" s="1094"/>
      <c r="D99" s="1095"/>
      <c r="E99" s="965"/>
    </row>
    <row r="100" spans="1:5">
      <c r="A100" s="1027">
        <v>65</v>
      </c>
      <c r="B100" s="1032"/>
      <c r="C100" s="1020"/>
      <c r="D100" s="1012"/>
      <c r="E100" s="931"/>
    </row>
    <row r="101" spans="1:5">
      <c r="A101" s="1027">
        <v>66</v>
      </c>
      <c r="B101" s="1032" t="s">
        <v>374</v>
      </c>
      <c r="C101" s="1020"/>
      <c r="D101" s="1012"/>
      <c r="E101" s="931"/>
    </row>
    <row r="102" spans="1:5">
      <c r="A102" s="1027">
        <v>67</v>
      </c>
      <c r="B102" s="1093" t="s">
        <v>4907</v>
      </c>
      <c r="C102" s="1094"/>
      <c r="D102" s="1095"/>
      <c r="E102" s="965">
        <v>-18000000</v>
      </c>
    </row>
    <row r="103" spans="1:5">
      <c r="A103" s="1027">
        <v>68</v>
      </c>
      <c r="B103" s="1032"/>
      <c r="C103" s="1020"/>
      <c r="D103" s="1012"/>
      <c r="E103" s="931"/>
    </row>
    <row r="104" spans="1:5">
      <c r="A104" s="1027">
        <v>69</v>
      </c>
      <c r="B104" s="1032"/>
      <c r="C104" s="1020"/>
      <c r="D104" s="1012"/>
      <c r="E104" s="931"/>
    </row>
    <row r="105" spans="1:5">
      <c r="A105" s="1027">
        <v>70</v>
      </c>
      <c r="B105" s="1093" t="s">
        <v>4605</v>
      </c>
      <c r="C105" s="1094"/>
      <c r="D105" s="1095"/>
      <c r="E105" s="931">
        <f>SUM(E96:E104)</f>
        <v>-18000000</v>
      </c>
    </row>
    <row r="106" spans="1:5">
      <c r="A106" s="1027">
        <v>71</v>
      </c>
      <c r="B106" s="1032"/>
      <c r="C106" s="1020"/>
      <c r="D106" s="1012"/>
      <c r="E106" s="931"/>
    </row>
    <row r="107" spans="1:5">
      <c r="A107" s="1027">
        <v>72</v>
      </c>
      <c r="B107" s="1032" t="s">
        <v>375</v>
      </c>
      <c r="C107" s="1020"/>
      <c r="D107" s="1012"/>
      <c r="E107" s="1092"/>
    </row>
    <row r="108" spans="1:5">
      <c r="A108" s="1027">
        <v>73</v>
      </c>
      <c r="B108" s="1032" t="s">
        <v>376</v>
      </c>
      <c r="C108" s="1020"/>
      <c r="D108" s="1012"/>
      <c r="E108" s="931"/>
    </row>
    <row r="109" spans="1:5">
      <c r="A109" s="1027">
        <v>74</v>
      </c>
      <c r="B109" s="1032" t="s">
        <v>372</v>
      </c>
      <c r="C109" s="1020"/>
      <c r="D109" s="1012"/>
      <c r="E109" s="931"/>
    </row>
    <row r="110" spans="1:5">
      <c r="A110" s="1027">
        <v>75</v>
      </c>
      <c r="B110" s="1032" t="s">
        <v>373</v>
      </c>
      <c r="C110" s="1020"/>
      <c r="D110" s="1012"/>
      <c r="E110" s="931"/>
    </row>
    <row r="111" spans="1:5">
      <c r="A111" s="1027">
        <v>76</v>
      </c>
      <c r="B111" s="1093" t="s">
        <v>4604</v>
      </c>
      <c r="C111" s="1094"/>
      <c r="D111" s="1095"/>
      <c r="E111" s="965"/>
    </row>
    <row r="112" spans="1:5">
      <c r="A112" s="1027">
        <v>77</v>
      </c>
      <c r="B112" s="1032"/>
      <c r="C112" s="1020"/>
      <c r="D112" s="1012"/>
      <c r="E112" s="931"/>
    </row>
    <row r="113" spans="1:5">
      <c r="A113" s="1027">
        <v>78</v>
      </c>
      <c r="B113" s="1032" t="s">
        <v>377</v>
      </c>
      <c r="C113" s="1020"/>
      <c r="D113" s="1012"/>
      <c r="E113" s="931"/>
    </row>
    <row r="114" spans="1:5">
      <c r="A114" s="1027">
        <v>79</v>
      </c>
      <c r="B114" s="1032"/>
      <c r="C114" s="1020"/>
      <c r="D114" s="1012"/>
      <c r="E114" s="931"/>
    </row>
    <row r="115" spans="1:5">
      <c r="A115" s="1027">
        <v>80</v>
      </c>
      <c r="B115" s="1032" t="s">
        <v>378</v>
      </c>
      <c r="C115" s="1020"/>
      <c r="D115" s="1012"/>
      <c r="E115" s="931"/>
    </row>
    <row r="116" spans="1:5">
      <c r="A116" s="1027">
        <v>81</v>
      </c>
      <c r="B116" s="1032" t="s">
        <v>379</v>
      </c>
      <c r="C116" s="1020"/>
      <c r="D116" s="1012"/>
      <c r="E116" s="931">
        <v>-41200000</v>
      </c>
    </row>
    <row r="117" spans="1:5">
      <c r="A117" s="1027">
        <v>82</v>
      </c>
      <c r="B117" s="1032" t="s">
        <v>380</v>
      </c>
      <c r="C117" s="1020"/>
      <c r="D117" s="1012"/>
      <c r="E117" s="1092"/>
    </row>
    <row r="118" spans="1:5">
      <c r="A118" s="1027">
        <v>83</v>
      </c>
      <c r="B118" s="1093" t="s">
        <v>4606</v>
      </c>
      <c r="C118" s="1094"/>
      <c r="D118" s="1095"/>
      <c r="E118" s="931">
        <f>SUM(E105:E116)</f>
        <v>-59200000</v>
      </c>
    </row>
    <row r="119" spans="1:5">
      <c r="A119" s="1027">
        <v>84</v>
      </c>
      <c r="B119" s="1032"/>
      <c r="C119" s="1020"/>
      <c r="D119" s="1012"/>
      <c r="E119" s="931"/>
    </row>
    <row r="120" spans="1:5">
      <c r="A120" s="1027">
        <v>85</v>
      </c>
      <c r="B120" s="1032" t="s">
        <v>381</v>
      </c>
      <c r="C120" s="1020"/>
      <c r="D120" s="1012"/>
      <c r="E120" s="1092"/>
    </row>
    <row r="121" spans="1:5">
      <c r="A121" s="1027">
        <v>86</v>
      </c>
      <c r="B121" s="1093" t="s">
        <v>4908</v>
      </c>
      <c r="C121" s="1094"/>
      <c r="D121" s="1095"/>
      <c r="E121" s="931">
        <f>E40+E92+E118</f>
        <v>1961791.4299998283</v>
      </c>
    </row>
    <row r="122" spans="1:5">
      <c r="A122" s="1027">
        <v>87</v>
      </c>
      <c r="B122" s="1032"/>
      <c r="C122" s="1020"/>
      <c r="D122" s="1012"/>
      <c r="E122" s="1092"/>
    </row>
    <row r="123" spans="1:5">
      <c r="A123" s="1027">
        <v>88</v>
      </c>
      <c r="B123" s="1032" t="s">
        <v>382</v>
      </c>
      <c r="C123" s="1020"/>
      <c r="D123" s="1012"/>
      <c r="E123" s="931">
        <v>3233592</v>
      </c>
    </row>
    <row r="124" spans="1:5">
      <c r="A124" s="1027">
        <v>89</v>
      </c>
      <c r="B124" s="1032"/>
      <c r="C124" s="1020"/>
      <c r="D124" s="1012"/>
      <c r="E124" s="1092"/>
    </row>
    <row r="125" spans="1:5" ht="15.75" thickBot="1">
      <c r="A125" s="1096">
        <v>90</v>
      </c>
      <c r="B125" s="1097" t="s">
        <v>383</v>
      </c>
      <c r="C125" s="1083"/>
      <c r="D125" s="1082"/>
      <c r="E125" s="981">
        <f>E121+E123</f>
        <v>5195383.4299998283</v>
      </c>
    </row>
    <row r="126" spans="1:5">
      <c r="A126" s="1477" t="s">
        <v>4674</v>
      </c>
      <c r="B126" s="1487"/>
      <c r="C126" s="1006"/>
      <c r="D126" s="1006"/>
      <c r="E126" s="949"/>
    </row>
    <row r="127" spans="1:5">
      <c r="A127" s="1022" t="s">
        <v>384</v>
      </c>
      <c r="B127" s="1022"/>
      <c r="C127" s="1022"/>
      <c r="D127" s="1022"/>
      <c r="E127" s="947"/>
    </row>
    <row r="128" spans="1:5">
      <c r="A128" s="872"/>
      <c r="B128" s="872"/>
      <c r="C128" s="872"/>
      <c r="D128" s="872"/>
      <c r="E128" s="872"/>
    </row>
    <row r="129" spans="1:5">
      <c r="A129" s="893"/>
      <c r="B129" s="893"/>
      <c r="C129" s="893"/>
      <c r="D129" s="893"/>
      <c r="E129" s="893"/>
    </row>
    <row r="130" spans="1:5">
      <c r="A130" s="872"/>
      <c r="B130" s="1022"/>
      <c r="C130" s="1006"/>
      <c r="D130" s="1006"/>
      <c r="E130" s="949"/>
    </row>
    <row r="131" spans="1:5">
      <c r="A131" s="872"/>
      <c r="B131" s="1022"/>
      <c r="C131" s="1006"/>
      <c r="D131" s="1006"/>
      <c r="E131" s="949"/>
    </row>
    <row r="132" spans="1:5">
      <c r="A132" s="872"/>
      <c r="B132" s="1022"/>
      <c r="C132" s="1006"/>
      <c r="D132" s="1006"/>
      <c r="E132" s="949"/>
    </row>
    <row r="133" spans="1:5">
      <c r="A133" s="872"/>
      <c r="B133" s="1022"/>
      <c r="C133" s="1006"/>
      <c r="D133" s="1006"/>
      <c r="E133" s="949"/>
    </row>
    <row r="134" spans="1:5">
      <c r="A134" s="872"/>
      <c r="B134" s="1022"/>
      <c r="C134" s="1006"/>
      <c r="D134" s="1006"/>
      <c r="E134" s="949"/>
    </row>
    <row r="135" spans="1:5">
      <c r="A135" s="1006"/>
      <c r="B135" s="1006"/>
      <c r="C135" s="1006"/>
      <c r="D135" s="1006"/>
      <c r="E135" s="949"/>
    </row>
    <row r="136" spans="1:5">
      <c r="A136" s="1006"/>
      <c r="B136" s="1006"/>
      <c r="C136" s="1006"/>
      <c r="D136" s="1006"/>
      <c r="E136" s="949"/>
    </row>
    <row r="137" spans="1:5">
      <c r="A137" s="1006"/>
      <c r="B137" s="1006"/>
      <c r="C137" s="1006"/>
      <c r="D137" s="1006"/>
      <c r="E137" s="949"/>
    </row>
    <row r="138" spans="1:5">
      <c r="A138" s="1006"/>
      <c r="B138" s="1006"/>
      <c r="C138" s="1006"/>
      <c r="D138" s="1006"/>
      <c r="E138" s="949"/>
    </row>
    <row r="139" spans="1:5">
      <c r="A139" s="1006"/>
      <c r="B139" s="1006"/>
      <c r="C139" s="1006"/>
      <c r="D139" s="1006"/>
      <c r="E139" s="949"/>
    </row>
    <row r="140" spans="1:5">
      <c r="A140" s="1006"/>
      <c r="B140" s="1006"/>
      <c r="C140" s="1006"/>
      <c r="D140" s="1006"/>
      <c r="E140" s="949"/>
    </row>
    <row r="141" spans="1:5">
      <c r="A141" s="1006"/>
      <c r="B141" s="1006"/>
      <c r="C141" s="1006"/>
      <c r="D141" s="1006"/>
      <c r="E141" s="949"/>
    </row>
    <row r="142" spans="1:5">
      <c r="A142" s="1006"/>
      <c r="B142" s="1006"/>
      <c r="C142" s="1006"/>
      <c r="D142" s="1006"/>
      <c r="E142" s="949"/>
    </row>
  </sheetData>
  <mergeCells count="5">
    <mergeCell ref="B5:B12"/>
    <mergeCell ref="B13:B14"/>
    <mergeCell ref="B71:B73"/>
    <mergeCell ref="C5:E8"/>
    <mergeCell ref="B74:B77"/>
  </mergeCells>
  <printOptions horizontalCentered="1" verticalCentered="1"/>
  <pageMargins left="0.5" right="0.5" top="0.5" bottom="0.5" header="0.5" footer="0.5"/>
  <pageSetup scale="67" fitToHeight="2" orientation="portrait" horizontalDpi="300" verticalDpi="300" r:id="rId1"/>
  <headerFooter alignWithMargins="0"/>
  <rowBreaks count="1" manualBreakCount="1">
    <brk id="65"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7"/>
  <dimension ref="A1:H235"/>
  <sheetViews>
    <sheetView defaultGridColor="0" view="pageBreakPreview" topLeftCell="A37" colorId="22" zoomScale="70" zoomScaleNormal="90" zoomScaleSheetLayoutView="70" workbookViewId="0">
      <selection activeCell="G67" sqref="G67"/>
    </sheetView>
  </sheetViews>
  <sheetFormatPr defaultColWidth="9.6640625" defaultRowHeight="15"/>
  <cols>
    <col min="1" max="1" width="4.6640625" style="850" customWidth="1"/>
    <col min="2" max="2" width="43.6640625" style="850" customWidth="1"/>
    <col min="3" max="3" width="4.6640625" style="850" customWidth="1"/>
    <col min="4" max="4" width="3.6640625" style="850" customWidth="1"/>
    <col min="5" max="5" width="1.6640625" style="850" customWidth="1"/>
    <col min="6" max="6" width="18.88671875" style="850" bestFit="1" customWidth="1"/>
    <col min="7" max="7" width="15.6640625" style="850" customWidth="1"/>
    <col min="8" max="8" width="18.5546875" style="850" bestFit="1" customWidth="1"/>
    <col min="9" max="16384" width="9.6640625" style="850"/>
  </cols>
  <sheetData>
    <row r="1" spans="1:8">
      <c r="A1" s="996"/>
      <c r="B1" s="997" t="s">
        <v>1800</v>
      </c>
      <c r="C1" s="998" t="s">
        <v>1344</v>
      </c>
      <c r="D1" s="999"/>
      <c r="E1" s="999"/>
      <c r="F1" s="997"/>
      <c r="G1" s="997" t="s">
        <v>1802</v>
      </c>
      <c r="H1" s="1000" t="s">
        <v>1723</v>
      </c>
    </row>
    <row r="2" spans="1:8">
      <c r="A2" s="1004"/>
      <c r="B2" s="852" t="str">
        <f>'Data Sheet'!$C$25</f>
        <v>National Fuel Gas Distribution Corporation</v>
      </c>
      <c r="C2" s="1005" t="s">
        <v>1345</v>
      </c>
      <c r="D2" s="1006" t="s">
        <v>1346</v>
      </c>
      <c r="E2" s="1006" t="s">
        <v>1347</v>
      </c>
      <c r="F2" s="852"/>
      <c r="G2" s="1007" t="s">
        <v>1805</v>
      </c>
      <c r="H2" s="1008"/>
    </row>
    <row r="3" spans="1:8" ht="15" customHeight="1">
      <c r="A3" s="1011"/>
      <c r="B3" s="1012"/>
      <c r="C3" s="1013" t="s">
        <v>1348</v>
      </c>
      <c r="D3" s="1012" t="s">
        <v>1346</v>
      </c>
      <c r="E3" s="1012" t="s">
        <v>1349</v>
      </c>
      <c r="F3" s="1014"/>
      <c r="G3" s="954" t="str">
        <f>'Data Sheet'!$C$40</f>
        <v>3/31/2016</v>
      </c>
      <c r="H3" s="955" t="str">
        <f>'Data Sheet'!$C$38</f>
        <v>12/31/2015</v>
      </c>
    </row>
    <row r="4" spans="1:8" ht="15" customHeight="1">
      <c r="A4" s="1019" t="s">
        <v>385</v>
      </c>
      <c r="B4" s="1020"/>
      <c r="C4" s="1020"/>
      <c r="D4" s="1020"/>
      <c r="E4" s="1020"/>
      <c r="F4" s="1020"/>
      <c r="G4" s="1020"/>
      <c r="H4" s="1021"/>
    </row>
    <row r="5" spans="1:8" ht="15" customHeight="1">
      <c r="A5" s="1004"/>
      <c r="B5" s="3638" t="s">
        <v>3454</v>
      </c>
      <c r="C5" s="3639"/>
      <c r="D5" s="1022"/>
      <c r="E5" s="3638" t="s">
        <v>3529</v>
      </c>
      <c r="F5" s="3638"/>
      <c r="G5" s="3638"/>
      <c r="H5" s="3650"/>
    </row>
    <row r="6" spans="1:8">
      <c r="A6" s="1004"/>
      <c r="B6" s="3641"/>
      <c r="C6" s="3641"/>
      <c r="D6" s="1022"/>
      <c r="E6" s="3648"/>
      <c r="F6" s="3648"/>
      <c r="G6" s="3648"/>
      <c r="H6" s="3651"/>
    </row>
    <row r="7" spans="1:8">
      <c r="A7" s="1004"/>
      <c r="B7" s="3641"/>
      <c r="C7" s="3641"/>
      <c r="D7" s="1022"/>
      <c r="E7" s="3648"/>
      <c r="F7" s="3648"/>
      <c r="G7" s="3648"/>
      <c r="H7" s="3651"/>
    </row>
    <row r="8" spans="1:8">
      <c r="A8" s="1004"/>
      <c r="B8" s="3641"/>
      <c r="C8" s="3641"/>
      <c r="D8" s="1022"/>
      <c r="E8" s="3648"/>
      <c r="F8" s="3648"/>
      <c r="G8" s="3648"/>
      <c r="H8" s="3651"/>
    </row>
    <row r="9" spans="1:8">
      <c r="A9" s="1004"/>
      <c r="B9" s="3641"/>
      <c r="C9" s="3641"/>
      <c r="D9" s="1022"/>
      <c r="E9" s="3644" t="s">
        <v>3531</v>
      </c>
      <c r="F9" s="3644"/>
      <c r="G9" s="3644"/>
      <c r="H9" s="3651"/>
    </row>
    <row r="10" spans="1:8" ht="15" customHeight="1">
      <c r="A10" s="1004"/>
      <c r="B10" s="3641"/>
      <c r="C10" s="3641"/>
      <c r="D10" s="1022"/>
      <c r="E10" s="3644"/>
      <c r="F10" s="3644"/>
      <c r="G10" s="3644"/>
      <c r="H10" s="3651"/>
    </row>
    <row r="11" spans="1:8">
      <c r="A11" s="1004"/>
      <c r="B11" s="3641"/>
      <c r="C11" s="3641"/>
      <c r="D11" s="1022"/>
      <c r="E11" s="3676" t="s">
        <v>3532</v>
      </c>
      <c r="F11" s="3676"/>
      <c r="G11" s="3676"/>
      <c r="H11" s="3677"/>
    </row>
    <row r="12" spans="1:8" ht="15" customHeight="1">
      <c r="A12" s="1004"/>
      <c r="B12" s="3644" t="s">
        <v>3530</v>
      </c>
      <c r="C12" s="3641"/>
      <c r="D12" s="1022"/>
      <c r="E12" s="3676"/>
      <c r="F12" s="3676"/>
      <c r="G12" s="3676"/>
      <c r="H12" s="3677"/>
    </row>
    <row r="13" spans="1:8" ht="15" customHeight="1">
      <c r="A13" s="1004"/>
      <c r="B13" s="3641"/>
      <c r="C13" s="3641"/>
      <c r="D13" s="1022"/>
      <c r="E13" s="3676"/>
      <c r="F13" s="3676"/>
      <c r="G13" s="3676"/>
      <c r="H13" s="3677"/>
    </row>
    <row r="14" spans="1:8">
      <c r="A14" s="1004"/>
      <c r="B14" s="3641"/>
      <c r="C14" s="3641"/>
      <c r="D14" s="1022"/>
      <c r="E14" s="3676"/>
      <c r="F14" s="3676"/>
      <c r="G14" s="3676"/>
      <c r="H14" s="3677"/>
    </row>
    <row r="15" spans="1:8">
      <c r="A15" s="1004"/>
      <c r="B15" s="3641"/>
      <c r="C15" s="3641"/>
      <c r="D15" s="1022"/>
      <c r="E15" s="1471"/>
      <c r="F15" s="1471"/>
      <c r="G15" s="1471"/>
      <c r="H15" s="1470"/>
    </row>
    <row r="16" spans="1:8">
      <c r="A16" s="1004"/>
      <c r="B16" s="3641"/>
      <c r="C16" s="3641"/>
      <c r="D16" s="1022"/>
      <c r="E16" s="3674"/>
      <c r="F16" s="3674"/>
      <c r="G16" s="3674"/>
      <c r="H16" s="3675"/>
    </row>
    <row r="17" spans="1:8">
      <c r="A17" s="1004"/>
      <c r="B17" s="3641"/>
      <c r="C17" s="3641"/>
      <c r="D17" s="1022"/>
      <c r="E17" s="3674"/>
      <c r="F17" s="3674"/>
      <c r="G17" s="3674"/>
      <c r="H17" s="3675"/>
    </row>
    <row r="18" spans="1:8">
      <c r="A18" s="1004"/>
      <c r="B18" s="3641"/>
      <c r="C18" s="3641"/>
      <c r="D18" s="1022"/>
      <c r="E18" s="3674"/>
      <c r="F18" s="3674"/>
      <c r="G18" s="3674"/>
      <c r="H18" s="3675"/>
    </row>
    <row r="19" spans="1:8">
      <c r="A19" s="1004"/>
      <c r="B19" s="3641"/>
      <c r="C19" s="3641"/>
      <c r="D19" s="1022"/>
      <c r="E19" s="3674"/>
      <c r="F19" s="3674"/>
      <c r="G19" s="3674"/>
      <c r="H19" s="3675"/>
    </row>
    <row r="20" spans="1:8">
      <c r="A20" s="1004"/>
      <c r="B20" s="3644" t="s">
        <v>3900</v>
      </c>
      <c r="C20" s="3644"/>
      <c r="D20" s="1022"/>
      <c r="E20" s="1484"/>
      <c r="F20" s="1484"/>
      <c r="G20" s="1484"/>
      <c r="H20" s="1485"/>
    </row>
    <row r="21" spans="1:8">
      <c r="A21" s="1004"/>
      <c r="B21" s="3644"/>
      <c r="C21" s="3644"/>
      <c r="D21" s="1022"/>
      <c r="E21" s="1100"/>
      <c r="F21" s="1100"/>
      <c r="G21" s="1100"/>
      <c r="H21" s="1101"/>
    </row>
    <row r="22" spans="1:8">
      <c r="A22" s="1004"/>
      <c r="B22" s="3644"/>
      <c r="C22" s="3644"/>
      <c r="D22" s="1022"/>
      <c r="E22" s="1088"/>
      <c r="F22" s="1088"/>
      <c r="G22" s="1088"/>
      <c r="H22" s="1102"/>
    </row>
    <row r="23" spans="1:8">
      <c r="A23" s="1004"/>
      <c r="B23" s="3644"/>
      <c r="C23" s="3644"/>
      <c r="D23" s="1022"/>
      <c r="E23" s="1088"/>
      <c r="F23" s="1088"/>
      <c r="G23" s="1088"/>
      <c r="H23" s="1102"/>
    </row>
    <row r="24" spans="1:8">
      <c r="A24" s="1004"/>
      <c r="B24" s="3644"/>
      <c r="C24" s="3644"/>
      <c r="D24" s="1022"/>
      <c r="E24" s="1088"/>
      <c r="F24" s="1088"/>
      <c r="G24" s="1088"/>
      <c r="H24" s="1102"/>
    </row>
    <row r="25" spans="1:8">
      <c r="A25" s="1011"/>
      <c r="B25" s="3673"/>
      <c r="C25" s="3673"/>
      <c r="D25" s="1020"/>
      <c r="E25" s="1103"/>
      <c r="F25" s="1103"/>
      <c r="G25" s="1103"/>
      <c r="H25" s="1104"/>
    </row>
    <row r="26" spans="1:8">
      <c r="A26" s="1004"/>
      <c r="B26" s="1022"/>
      <c r="C26" s="1022"/>
      <c r="D26" s="1022"/>
      <c r="E26" s="1022"/>
      <c r="F26" s="1006"/>
      <c r="G26" s="949"/>
      <c r="H26" s="971"/>
    </row>
    <row r="27" spans="1:8">
      <c r="A27" s="1004"/>
      <c r="B27" s="837" t="s">
        <v>4909</v>
      </c>
      <c r="C27" s="9"/>
      <c r="D27" s="32"/>
      <c r="E27" s="32"/>
      <c r="F27" s="32"/>
      <c r="G27" s="949"/>
      <c r="H27" s="971"/>
    </row>
    <row r="28" spans="1:8">
      <c r="A28" s="1004"/>
      <c r="B28" s="744"/>
      <c r="C28" s="9"/>
      <c r="D28" s="9"/>
      <c r="E28" s="9"/>
      <c r="F28" s="9"/>
      <c r="G28" s="949"/>
      <c r="H28" s="971"/>
    </row>
    <row r="29" spans="1:8">
      <c r="A29" s="1004"/>
      <c r="B29" s="2352" t="s">
        <v>4918</v>
      </c>
      <c r="C29" s="842"/>
      <c r="D29" s="842"/>
      <c r="E29" s="842"/>
      <c r="F29" s="842"/>
      <c r="G29" s="949"/>
      <c r="H29" s="971"/>
    </row>
    <row r="30" spans="1:8">
      <c r="A30" s="1004"/>
      <c r="B30" s="843"/>
      <c r="C30" s="843"/>
      <c r="D30" s="843"/>
      <c r="E30" s="1505"/>
      <c r="F30" s="1505"/>
      <c r="G30" s="949"/>
      <c r="H30" s="971"/>
    </row>
    <row r="31" spans="1:8">
      <c r="A31" s="1004"/>
      <c r="B31" s="2353" t="s">
        <v>4910</v>
      </c>
      <c r="C31" s="843"/>
      <c r="D31" s="1505"/>
      <c r="E31" s="843"/>
      <c r="F31" s="843"/>
      <c r="G31" s="949"/>
      <c r="H31" s="971"/>
    </row>
    <row r="32" spans="1:8">
      <c r="A32" s="1004"/>
      <c r="B32" s="2354" t="s">
        <v>1789</v>
      </c>
      <c r="C32" s="843"/>
      <c r="D32" s="1505"/>
      <c r="E32" s="843"/>
      <c r="F32" s="2355" t="s">
        <v>4911</v>
      </c>
      <c r="G32" s="949"/>
      <c r="H32" s="971"/>
    </row>
    <row r="33" spans="1:8">
      <c r="A33" s="1004"/>
      <c r="B33" s="2354"/>
      <c r="C33" s="843"/>
      <c r="D33" s="1505"/>
      <c r="E33" s="843"/>
      <c r="F33" s="2356"/>
      <c r="G33" s="949"/>
      <c r="H33" s="971"/>
    </row>
    <row r="34" spans="1:8">
      <c r="A34" s="1004"/>
      <c r="B34" s="2354" t="s">
        <v>4912</v>
      </c>
      <c r="C34" s="843"/>
      <c r="D34" s="1505"/>
      <c r="E34" s="1505"/>
      <c r="F34" s="2202">
        <f>'110113'!H33</f>
        <v>3258209</v>
      </c>
      <c r="G34" s="949"/>
      <c r="H34" s="971"/>
    </row>
    <row r="35" spans="1:8">
      <c r="A35" s="1004"/>
      <c r="B35" s="2354" t="s">
        <v>4913</v>
      </c>
      <c r="C35" s="843"/>
      <c r="D35" s="1505"/>
      <c r="E35" s="1505"/>
      <c r="F35" s="2357">
        <f>'110113'!H35</f>
        <v>170500</v>
      </c>
      <c r="G35" s="949"/>
      <c r="H35" s="971"/>
    </row>
    <row r="36" spans="1:8">
      <c r="A36" s="1004"/>
      <c r="B36" s="2354" t="s">
        <v>4914</v>
      </c>
      <c r="C36" s="843"/>
      <c r="D36" s="1505"/>
      <c r="E36" s="1505"/>
      <c r="F36" s="841">
        <f>'110113'!H36</f>
        <v>1766674</v>
      </c>
      <c r="G36" s="949"/>
      <c r="H36" s="971"/>
    </row>
    <row r="37" spans="1:8" ht="15.75" thickBot="1">
      <c r="A37" s="1004"/>
      <c r="B37" s="843"/>
      <c r="C37" s="843"/>
      <c r="D37" s="843"/>
      <c r="E37" s="1505"/>
      <c r="F37" s="2358">
        <f>SUM(F34:F36)</f>
        <v>5195383</v>
      </c>
      <c r="G37" s="949"/>
      <c r="H37" s="971"/>
    </row>
    <row r="38" spans="1:8" ht="15.75" thickTop="1">
      <c r="A38" s="1004"/>
      <c r="B38" s="843"/>
      <c r="C38" s="843"/>
      <c r="D38" s="843"/>
      <c r="E38" s="1505"/>
      <c r="F38" s="1505"/>
      <c r="G38" s="949"/>
      <c r="H38" s="971"/>
    </row>
    <row r="39" spans="1:8">
      <c r="A39" s="1004"/>
      <c r="B39" s="843"/>
      <c r="C39" s="843"/>
      <c r="D39" s="843"/>
      <c r="E39" s="843"/>
      <c r="F39" s="843"/>
      <c r="G39" s="949"/>
      <c r="H39" s="971"/>
    </row>
    <row r="40" spans="1:8">
      <c r="A40" s="1004"/>
      <c r="B40" s="843"/>
      <c r="C40" s="843"/>
      <c r="D40" s="843"/>
      <c r="E40" s="1505"/>
      <c r="F40" s="1505"/>
      <c r="G40" s="949"/>
      <c r="H40" s="971"/>
    </row>
    <row r="41" spans="1:8">
      <c r="A41" s="1004"/>
      <c r="B41" s="2353" t="s">
        <v>4919</v>
      </c>
      <c r="C41" s="2352"/>
      <c r="D41" s="843"/>
      <c r="E41" s="842"/>
      <c r="F41" s="842"/>
      <c r="G41" s="949"/>
      <c r="H41" s="971"/>
    </row>
    <row r="42" spans="1:8">
      <c r="A42" s="1004"/>
      <c r="B42" s="2354" t="s">
        <v>1789</v>
      </c>
      <c r="C42" s="2354" t="s">
        <v>1789</v>
      </c>
      <c r="D42" s="843"/>
      <c r="E42" s="842"/>
      <c r="F42" s="842"/>
      <c r="G42" s="949"/>
      <c r="H42" s="971"/>
    </row>
    <row r="43" spans="1:8">
      <c r="A43" s="1004"/>
      <c r="B43" s="2354" t="s">
        <v>4915</v>
      </c>
      <c r="C43" s="843"/>
      <c r="D43" s="843"/>
      <c r="E43" s="1505"/>
      <c r="F43" s="2202">
        <f>'114117'!AC45+'114117'!AC44+'110113'!G179-'110113'!H179</f>
        <v>28949604</v>
      </c>
      <c r="G43" s="949"/>
      <c r="H43" s="971"/>
    </row>
    <row r="44" spans="1:8">
      <c r="A44" s="1004"/>
      <c r="B44" s="2354" t="s">
        <v>4916</v>
      </c>
      <c r="C44" s="843"/>
      <c r="D44" s="2202"/>
      <c r="E44" s="843"/>
      <c r="F44" s="2202">
        <f>30221845-91</f>
        <v>30221754</v>
      </c>
      <c r="G44" s="949"/>
      <c r="H44" s="971"/>
    </row>
    <row r="45" spans="1:8">
      <c r="A45" s="1004"/>
      <c r="B45" s="843"/>
      <c r="C45" s="843"/>
      <c r="D45" s="2359"/>
      <c r="E45" s="843"/>
      <c r="F45" s="2360"/>
      <c r="G45" s="949"/>
      <c r="H45" s="971"/>
    </row>
    <row r="46" spans="1:8">
      <c r="A46" s="1004"/>
      <c r="B46" s="2361"/>
      <c r="C46" s="2361"/>
      <c r="D46" s="2361"/>
      <c r="E46" s="2361"/>
      <c r="F46" s="2190"/>
      <c r="G46" s="949"/>
      <c r="H46" s="971"/>
    </row>
    <row r="47" spans="1:8">
      <c r="A47" s="1004"/>
      <c r="B47" s="2362" t="s">
        <v>4917</v>
      </c>
      <c r="C47" s="2361"/>
      <c r="D47" s="2361"/>
      <c r="E47" s="2361"/>
      <c r="F47" s="2190"/>
      <c r="G47" s="949"/>
      <c r="H47" s="971"/>
    </row>
    <row r="48" spans="1:8">
      <c r="A48" s="1004"/>
      <c r="B48" s="1022"/>
      <c r="C48" s="1022"/>
      <c r="D48" s="1022"/>
      <c r="E48" s="1022"/>
      <c r="F48" s="1006"/>
      <c r="G48" s="949"/>
      <c r="H48" s="971"/>
    </row>
    <row r="49" spans="1:8">
      <c r="A49" s="1004"/>
      <c r="B49" s="1022"/>
      <c r="C49" s="1022"/>
      <c r="D49" s="1022"/>
      <c r="E49" s="1022"/>
      <c r="F49" s="1006"/>
      <c r="G49" s="949"/>
      <c r="H49" s="971"/>
    </row>
    <row r="50" spans="1:8">
      <c r="A50" s="1004"/>
      <c r="B50" s="1022"/>
      <c r="C50" s="1022"/>
      <c r="D50" s="1022"/>
      <c r="E50" s="1022"/>
      <c r="F50" s="1006"/>
      <c r="G50" s="949"/>
      <c r="H50" s="971"/>
    </row>
    <row r="51" spans="1:8">
      <c r="A51" s="1004"/>
      <c r="B51" s="1022"/>
      <c r="C51" s="1022"/>
      <c r="D51" s="1022"/>
      <c r="E51" s="1022"/>
      <c r="F51" s="1006"/>
      <c r="G51" s="949"/>
      <c r="H51" s="971"/>
    </row>
    <row r="52" spans="1:8">
      <c r="A52" s="1004"/>
      <c r="B52" s="1022"/>
      <c r="C52" s="1022"/>
      <c r="D52" s="1022"/>
      <c r="E52" s="1022"/>
      <c r="F52" s="1006"/>
      <c r="G52" s="949"/>
      <c r="H52" s="971"/>
    </row>
    <row r="53" spans="1:8">
      <c r="A53" s="1004"/>
      <c r="B53" s="1022"/>
      <c r="C53" s="1022"/>
      <c r="D53" s="1022"/>
      <c r="E53" s="1022"/>
      <c r="F53" s="1006"/>
      <c r="G53" s="949"/>
      <c r="H53" s="971"/>
    </row>
    <row r="54" spans="1:8">
      <c r="A54" s="1004"/>
      <c r="B54" s="1022"/>
      <c r="C54" s="1022"/>
      <c r="D54" s="1022"/>
      <c r="E54" s="1022"/>
      <c r="F54" s="1006"/>
      <c r="G54" s="949"/>
      <c r="H54" s="971"/>
    </row>
    <row r="55" spans="1:8">
      <c r="A55" s="1004"/>
      <c r="B55" s="1022"/>
      <c r="C55" s="1022"/>
      <c r="D55" s="1022"/>
      <c r="E55" s="1022"/>
      <c r="F55" s="1006"/>
      <c r="G55" s="949"/>
      <c r="H55" s="971"/>
    </row>
    <row r="56" spans="1:8">
      <c r="A56" s="1004"/>
      <c r="B56" s="1006"/>
      <c r="C56" s="1022"/>
      <c r="D56" s="1022"/>
      <c r="E56" s="1022"/>
      <c r="F56" s="1006"/>
      <c r="G56" s="949"/>
      <c r="H56" s="971"/>
    </row>
    <row r="57" spans="1:8">
      <c r="A57" s="1004"/>
      <c r="B57" s="1022"/>
      <c r="C57" s="1022"/>
      <c r="D57" s="1022"/>
      <c r="E57" s="1022"/>
      <c r="F57" s="1006"/>
      <c r="G57" s="949"/>
      <c r="H57" s="971"/>
    </row>
    <row r="58" spans="1:8">
      <c r="A58" s="1004"/>
      <c r="B58" s="1006"/>
      <c r="C58" s="1022"/>
      <c r="D58" s="1022"/>
      <c r="E58" s="1022"/>
      <c r="F58" s="1006"/>
      <c r="G58" s="949"/>
      <c r="H58" s="971"/>
    </row>
    <row r="59" spans="1:8">
      <c r="A59" s="1004"/>
      <c r="B59" s="1006"/>
      <c r="C59" s="1022"/>
      <c r="D59" s="1022"/>
      <c r="E59" s="1022"/>
      <c r="F59" s="1006"/>
      <c r="G59" s="949"/>
      <c r="H59" s="971"/>
    </row>
    <row r="60" spans="1:8">
      <c r="A60" s="1004"/>
      <c r="B60" s="1006"/>
      <c r="C60" s="1022"/>
      <c r="D60" s="1022"/>
      <c r="E60" s="1022"/>
      <c r="F60" s="1006"/>
      <c r="G60" s="949"/>
      <c r="H60" s="971"/>
    </row>
    <row r="61" spans="1:8">
      <c r="A61" s="1004"/>
      <c r="B61" s="1006"/>
      <c r="C61" s="1022"/>
      <c r="D61" s="1022"/>
      <c r="E61" s="1022"/>
      <c r="F61" s="1006"/>
      <c r="G61" s="949"/>
      <c r="H61" s="971"/>
    </row>
    <row r="62" spans="1:8">
      <c r="A62" s="1004"/>
      <c r="B62" s="1006"/>
      <c r="C62" s="1022"/>
      <c r="D62" s="1022"/>
      <c r="E62" s="1022"/>
      <c r="F62" s="1006"/>
      <c r="G62" s="949"/>
      <c r="H62" s="971"/>
    </row>
    <row r="63" spans="1:8" ht="15.75" thickBot="1">
      <c r="A63" s="1081"/>
      <c r="B63" s="1082"/>
      <c r="C63" s="1083"/>
      <c r="D63" s="1083"/>
      <c r="E63" s="1083"/>
      <c r="F63" s="1082"/>
      <c r="G63" s="975"/>
      <c r="H63" s="976"/>
    </row>
    <row r="64" spans="1:8">
      <c r="A64" s="1477" t="s">
        <v>4412</v>
      </c>
      <c r="B64" s="1487"/>
      <c r="C64" s="872"/>
      <c r="D64" s="872"/>
      <c r="E64" s="1006"/>
      <c r="F64" s="1006"/>
      <c r="G64" s="949"/>
      <c r="H64" s="949"/>
    </row>
    <row r="65" spans="1:8" ht="15.75" thickBot="1">
      <c r="A65" s="1022" t="s">
        <v>1815</v>
      </c>
      <c r="B65" s="1022"/>
      <c r="C65" s="886"/>
      <c r="D65" s="886"/>
      <c r="E65" s="1022"/>
      <c r="F65" s="1022"/>
      <c r="G65" s="947"/>
      <c r="H65" s="947"/>
    </row>
    <row r="66" spans="1:8">
      <c r="A66" s="996"/>
      <c r="B66" s="997" t="s">
        <v>1800</v>
      </c>
      <c r="C66" s="998" t="s">
        <v>1344</v>
      </c>
      <c r="D66" s="999"/>
      <c r="E66" s="999"/>
      <c r="F66" s="997"/>
      <c r="G66" s="997" t="s">
        <v>1722</v>
      </c>
      <c r="H66" s="1000" t="s">
        <v>1723</v>
      </c>
    </row>
    <row r="67" spans="1:8">
      <c r="A67" s="1004"/>
      <c r="B67" s="852" t="str">
        <f>'Data Sheet'!$C$22</f>
        <v>Please fill in the following:</v>
      </c>
      <c r="C67" s="1005" t="s">
        <v>1345</v>
      </c>
      <c r="D67" s="1006" t="s">
        <v>1346</v>
      </c>
      <c r="E67" s="1006"/>
      <c r="F67" s="1007" t="s">
        <v>1347</v>
      </c>
      <c r="G67" s="1007" t="s">
        <v>1725</v>
      </c>
      <c r="H67" s="1008"/>
    </row>
    <row r="68" spans="1:8">
      <c r="A68" s="1011"/>
      <c r="B68" s="1012"/>
      <c r="C68" s="1013" t="s">
        <v>1348</v>
      </c>
      <c r="D68" s="1012" t="s">
        <v>1346</v>
      </c>
      <c r="E68" s="1012"/>
      <c r="F68" s="1014" t="s">
        <v>1349</v>
      </c>
      <c r="G68" s="954" t="str">
        <f>'Data Sheet'!$C$40</f>
        <v>3/31/2016</v>
      </c>
      <c r="H68" s="955" t="str">
        <f>'Data Sheet'!$C$38</f>
        <v>12/31/2015</v>
      </c>
    </row>
    <row r="69" spans="1:8">
      <c r="A69" s="1019" t="s">
        <v>1816</v>
      </c>
      <c r="B69" s="1020"/>
      <c r="C69" s="1020"/>
      <c r="D69" s="1020"/>
      <c r="E69" s="1020"/>
      <c r="F69" s="1020"/>
      <c r="G69" s="1020"/>
      <c r="H69" s="1021"/>
    </row>
    <row r="70" spans="1:8">
      <c r="A70" s="1004"/>
      <c r="B70" s="1022"/>
      <c r="C70" s="1022"/>
      <c r="D70" s="1022"/>
      <c r="E70" s="1022"/>
      <c r="F70" s="872"/>
      <c r="G70" s="1022"/>
      <c r="H70" s="1105"/>
    </row>
    <row r="71" spans="1:8">
      <c r="A71" s="1004"/>
      <c r="B71" s="1022"/>
      <c r="C71" s="1022"/>
      <c r="D71" s="1022"/>
      <c r="E71" s="1022"/>
      <c r="F71" s="872"/>
      <c r="G71" s="1022"/>
      <c r="H71" s="1105"/>
    </row>
    <row r="72" spans="1:8">
      <c r="A72" s="1004"/>
      <c r="B72" s="1022"/>
      <c r="C72" s="1022"/>
      <c r="D72" s="1022"/>
      <c r="E72" s="1022"/>
      <c r="F72" s="872"/>
      <c r="G72" s="1022"/>
      <c r="H72" s="1105"/>
    </row>
    <row r="73" spans="1:8">
      <c r="A73" s="1004"/>
      <c r="B73" s="1022"/>
      <c r="C73" s="1022"/>
      <c r="D73" s="1022"/>
      <c r="E73" s="1022"/>
      <c r="F73" s="872"/>
      <c r="G73" s="1022"/>
      <c r="H73" s="1106"/>
    </row>
    <row r="74" spans="1:8">
      <c r="A74" s="1004"/>
      <c r="B74" s="1022"/>
      <c r="C74" s="1022"/>
      <c r="D74" s="1022"/>
      <c r="E74" s="1022"/>
      <c r="F74" s="872"/>
      <c r="G74" s="1022"/>
      <c r="H74" s="1105"/>
    </row>
    <row r="75" spans="1:8">
      <c r="A75" s="1004"/>
      <c r="B75" s="1022"/>
      <c r="C75" s="1022"/>
      <c r="D75" s="1022"/>
      <c r="E75" s="1022"/>
      <c r="F75" s="872"/>
      <c r="G75" s="1022"/>
      <c r="H75" s="1105"/>
    </row>
    <row r="76" spans="1:8">
      <c r="A76" s="1004"/>
      <c r="B76" s="1022"/>
      <c r="C76" s="1022"/>
      <c r="D76" s="1022"/>
      <c r="E76" s="1022"/>
      <c r="F76" s="872"/>
      <c r="G76" s="947"/>
      <c r="H76" s="992"/>
    </row>
    <row r="77" spans="1:8">
      <c r="A77" s="1004"/>
      <c r="B77" s="1022"/>
      <c r="C77" s="1022"/>
      <c r="D77" s="1022"/>
      <c r="E77" s="1022"/>
      <c r="F77" s="872"/>
      <c r="G77" s="947"/>
      <c r="H77" s="992"/>
    </row>
    <row r="78" spans="1:8">
      <c r="A78" s="1004"/>
      <c r="B78" s="1006"/>
      <c r="C78" s="1022"/>
      <c r="D78" s="1022"/>
      <c r="E78" s="1022"/>
      <c r="F78" s="872"/>
      <c r="G78" s="947"/>
      <c r="H78" s="992"/>
    </row>
    <row r="79" spans="1:8">
      <c r="A79" s="1004"/>
      <c r="B79" s="1022"/>
      <c r="C79" s="1022"/>
      <c r="D79" s="1022"/>
      <c r="E79" s="1022"/>
      <c r="F79" s="872"/>
      <c r="G79" s="947"/>
      <c r="H79" s="992"/>
    </row>
    <row r="80" spans="1:8">
      <c r="A80" s="1004"/>
      <c r="B80" s="1022"/>
      <c r="C80" s="1022"/>
      <c r="D80" s="1022"/>
      <c r="E80" s="1022"/>
      <c r="F80" s="872"/>
      <c r="G80" s="947"/>
      <c r="H80" s="992"/>
    </row>
    <row r="81" spans="1:8">
      <c r="A81" s="1004"/>
      <c r="B81" s="1022"/>
      <c r="C81" s="1022"/>
      <c r="D81" s="1022"/>
      <c r="E81" s="1022"/>
      <c r="F81" s="872"/>
      <c r="G81" s="1022"/>
      <c r="H81" s="1105"/>
    </row>
    <row r="82" spans="1:8">
      <c r="A82" s="1004"/>
      <c r="B82" s="1022"/>
      <c r="C82" s="1022"/>
      <c r="D82" s="1022"/>
      <c r="E82" s="1022"/>
      <c r="F82" s="872"/>
      <c r="G82" s="1022"/>
      <c r="H82" s="1105"/>
    </row>
    <row r="83" spans="1:8">
      <c r="A83" s="1004"/>
      <c r="B83" s="1022"/>
      <c r="C83" s="1022"/>
      <c r="D83" s="1022"/>
      <c r="E83" s="1022"/>
      <c r="F83" s="872"/>
      <c r="G83" s="1022"/>
      <c r="H83" s="1105"/>
    </row>
    <row r="84" spans="1:8">
      <c r="A84" s="1004"/>
      <c r="B84" s="1022"/>
      <c r="C84" s="1022"/>
      <c r="D84" s="1022"/>
      <c r="E84" s="1022"/>
      <c r="F84" s="872"/>
      <c r="G84" s="1022"/>
      <c r="H84" s="1105"/>
    </row>
    <row r="85" spans="1:8">
      <c r="A85" s="1004"/>
      <c r="B85" s="1022"/>
      <c r="C85" s="1022"/>
      <c r="D85" s="1022"/>
      <c r="E85" s="1022"/>
      <c r="F85" s="872"/>
      <c r="G85" s="1022"/>
      <c r="H85" s="1105"/>
    </row>
    <row r="86" spans="1:8">
      <c r="A86" s="1004"/>
      <c r="B86" s="1022"/>
      <c r="C86" s="1022"/>
      <c r="D86" s="1022"/>
      <c r="E86" s="1022"/>
      <c r="F86" s="1022"/>
      <c r="G86" s="1022"/>
      <c r="H86" s="1105"/>
    </row>
    <row r="87" spans="1:8">
      <c r="A87" s="1004"/>
      <c r="B87" s="1022"/>
      <c r="C87" s="1022"/>
      <c r="D87" s="1022"/>
      <c r="E87" s="1022"/>
      <c r="F87" s="1006"/>
      <c r="G87" s="949"/>
      <c r="H87" s="971"/>
    </row>
    <row r="88" spans="1:8">
      <c r="A88" s="1004"/>
      <c r="B88" s="1006"/>
      <c r="C88" s="1022"/>
      <c r="D88" s="1022"/>
      <c r="E88" s="1022"/>
      <c r="F88" s="1006"/>
      <c r="G88" s="949"/>
      <c r="H88" s="971"/>
    </row>
    <row r="89" spans="1:8">
      <c r="A89" s="1004"/>
      <c r="B89" s="1022"/>
      <c r="C89" s="1022"/>
      <c r="D89" s="1022"/>
      <c r="E89" s="1022"/>
      <c r="F89" s="1006"/>
      <c r="G89" s="949"/>
      <c r="H89" s="971"/>
    </row>
    <row r="90" spans="1:8">
      <c r="A90" s="1004"/>
      <c r="B90" s="1006"/>
      <c r="C90" s="1022"/>
      <c r="D90" s="1022"/>
      <c r="E90" s="1022"/>
      <c r="F90" s="1006"/>
      <c r="G90" s="949"/>
      <c r="H90" s="971"/>
    </row>
    <row r="91" spans="1:8">
      <c r="A91" s="1004"/>
      <c r="B91" s="1022"/>
      <c r="C91" s="1022"/>
      <c r="D91" s="1022"/>
      <c r="E91" s="1022"/>
      <c r="F91" s="1006"/>
      <c r="G91" s="949"/>
      <c r="H91" s="971"/>
    </row>
    <row r="92" spans="1:8">
      <c r="A92" s="1004"/>
      <c r="B92" s="1022"/>
      <c r="C92" s="1022"/>
      <c r="D92" s="1022"/>
      <c r="E92" s="1022"/>
      <c r="F92" s="1006"/>
      <c r="G92" s="949"/>
      <c r="H92" s="971"/>
    </row>
    <row r="93" spans="1:8">
      <c r="A93" s="1004"/>
      <c r="B93" s="1022"/>
      <c r="C93" s="1022"/>
      <c r="D93" s="1022"/>
      <c r="E93" s="1022"/>
      <c r="F93" s="1006"/>
      <c r="G93" s="949"/>
      <c r="H93" s="971"/>
    </row>
    <row r="94" spans="1:8">
      <c r="A94" s="1004"/>
      <c r="B94" s="1022"/>
      <c r="C94" s="1022"/>
      <c r="D94" s="1022"/>
      <c r="E94" s="1022"/>
      <c r="F94" s="1006"/>
      <c r="G94" s="949"/>
      <c r="H94" s="971"/>
    </row>
    <row r="95" spans="1:8">
      <c r="A95" s="1004"/>
      <c r="B95" s="1022"/>
      <c r="C95" s="1022"/>
      <c r="D95" s="1022"/>
      <c r="E95" s="1022"/>
      <c r="F95" s="1006"/>
      <c r="G95" s="949"/>
      <c r="H95" s="971"/>
    </row>
    <row r="96" spans="1:8">
      <c r="A96" s="1004"/>
      <c r="B96" s="1022"/>
      <c r="C96" s="1022"/>
      <c r="D96" s="1022"/>
      <c r="E96" s="1022"/>
      <c r="F96" s="1006"/>
      <c r="G96" s="949"/>
      <c r="H96" s="971"/>
    </row>
    <row r="97" spans="1:8">
      <c r="A97" s="1004"/>
      <c r="B97" s="1022"/>
      <c r="C97" s="1022"/>
      <c r="D97" s="1022"/>
      <c r="E97" s="1022"/>
      <c r="F97" s="1006"/>
      <c r="G97" s="949"/>
      <c r="H97" s="971"/>
    </row>
    <row r="98" spans="1:8">
      <c r="A98" s="1004"/>
      <c r="B98" s="1022"/>
      <c r="C98" s="1022"/>
      <c r="D98" s="1022"/>
      <c r="E98" s="1022"/>
      <c r="F98" s="1006"/>
      <c r="G98" s="949"/>
      <c r="H98" s="971"/>
    </row>
    <row r="99" spans="1:8">
      <c r="A99" s="1004"/>
      <c r="B99" s="1022"/>
      <c r="C99" s="1022"/>
      <c r="D99" s="1022"/>
      <c r="E99" s="1022"/>
      <c r="F99" s="1006"/>
      <c r="G99" s="949"/>
      <c r="H99" s="971"/>
    </row>
    <row r="100" spans="1:8">
      <c r="A100" s="1004"/>
      <c r="B100" s="1022"/>
      <c r="C100" s="1022"/>
      <c r="D100" s="1022"/>
      <c r="E100" s="1022"/>
      <c r="F100" s="1006"/>
      <c r="G100" s="949"/>
      <c r="H100" s="971"/>
    </row>
    <row r="101" spans="1:8">
      <c r="A101" s="1004"/>
      <c r="B101" s="1022"/>
      <c r="C101" s="1022"/>
      <c r="D101" s="1022"/>
      <c r="E101" s="1022"/>
      <c r="F101" s="1006"/>
      <c r="G101" s="949"/>
      <c r="H101" s="971"/>
    </row>
    <row r="102" spans="1:8">
      <c r="A102" s="1004"/>
      <c r="B102" s="1022"/>
      <c r="C102" s="1022"/>
      <c r="D102" s="1022"/>
      <c r="E102" s="1022"/>
      <c r="F102" s="1006"/>
      <c r="G102" s="949"/>
      <c r="H102" s="971"/>
    </row>
    <row r="103" spans="1:8">
      <c r="A103" s="1004"/>
      <c r="B103" s="1022"/>
      <c r="C103" s="1022"/>
      <c r="D103" s="1022"/>
      <c r="E103" s="1022"/>
      <c r="F103" s="1006"/>
      <c r="G103" s="949"/>
      <c r="H103" s="971"/>
    </row>
    <row r="104" spans="1:8">
      <c r="A104" s="1004"/>
      <c r="B104" s="1022"/>
      <c r="C104" s="1022"/>
      <c r="D104" s="1022"/>
      <c r="E104" s="1022"/>
      <c r="F104" s="1006"/>
      <c r="G104" s="949"/>
      <c r="H104" s="971"/>
    </row>
    <row r="105" spans="1:8">
      <c r="A105" s="1004"/>
      <c r="B105" s="1022"/>
      <c r="C105" s="1022"/>
      <c r="D105" s="1022"/>
      <c r="E105" s="1022"/>
      <c r="F105" s="1006"/>
      <c r="G105" s="949"/>
      <c r="H105" s="971"/>
    </row>
    <row r="106" spans="1:8">
      <c r="A106" s="1004"/>
      <c r="B106" s="1022"/>
      <c r="C106" s="1022"/>
      <c r="D106" s="1022"/>
      <c r="E106" s="1022"/>
      <c r="F106" s="1006"/>
      <c r="G106" s="949"/>
      <c r="H106" s="971"/>
    </row>
    <row r="107" spans="1:8">
      <c r="A107" s="1004"/>
      <c r="B107" s="1022"/>
      <c r="C107" s="1022"/>
      <c r="D107" s="1022"/>
      <c r="E107" s="1022"/>
      <c r="F107" s="1006"/>
      <c r="G107" s="949"/>
      <c r="H107" s="971"/>
    </row>
    <row r="108" spans="1:8">
      <c r="A108" s="1004"/>
      <c r="B108" s="1022"/>
      <c r="C108" s="1022"/>
      <c r="D108" s="1022"/>
      <c r="E108" s="1022"/>
      <c r="F108" s="1006"/>
      <c r="G108" s="949"/>
      <c r="H108" s="971"/>
    </row>
    <row r="109" spans="1:8">
      <c r="A109" s="1004"/>
      <c r="B109" s="1022"/>
      <c r="C109" s="1022"/>
      <c r="D109" s="1022"/>
      <c r="E109" s="1022"/>
      <c r="F109" s="1006"/>
      <c r="G109" s="949"/>
      <c r="H109" s="971"/>
    </row>
    <row r="110" spans="1:8">
      <c r="A110" s="1004"/>
      <c r="B110" s="1022"/>
      <c r="C110" s="1022"/>
      <c r="D110" s="1022"/>
      <c r="E110" s="1022"/>
      <c r="F110" s="1006"/>
      <c r="G110" s="949"/>
      <c r="H110" s="971"/>
    </row>
    <row r="111" spans="1:8">
      <c r="A111" s="1004"/>
      <c r="B111" s="1022"/>
      <c r="C111" s="1022"/>
      <c r="D111" s="1022"/>
      <c r="E111" s="1022"/>
      <c r="F111" s="1006"/>
      <c r="G111" s="949"/>
      <c r="H111" s="971"/>
    </row>
    <row r="112" spans="1:8">
      <c r="A112" s="1004"/>
      <c r="B112" s="1022"/>
      <c r="C112" s="1022"/>
      <c r="D112" s="1022"/>
      <c r="E112" s="1022"/>
      <c r="F112" s="1006"/>
      <c r="G112" s="949"/>
      <c r="H112" s="971"/>
    </row>
    <row r="113" spans="1:8">
      <c r="A113" s="1004"/>
      <c r="B113" s="1022"/>
      <c r="C113" s="1022"/>
      <c r="D113" s="1022"/>
      <c r="E113" s="1022"/>
      <c r="F113" s="1006"/>
      <c r="G113" s="949"/>
      <c r="H113" s="971"/>
    </row>
    <row r="114" spans="1:8">
      <c r="A114" s="1004"/>
      <c r="B114" s="1022"/>
      <c r="C114" s="1022"/>
      <c r="D114" s="1022"/>
      <c r="E114" s="1022"/>
      <c r="F114" s="1006"/>
      <c r="G114" s="949"/>
      <c r="H114" s="971"/>
    </row>
    <row r="115" spans="1:8">
      <c r="A115" s="1004"/>
      <c r="B115" s="1022"/>
      <c r="C115" s="1022"/>
      <c r="D115" s="1022"/>
      <c r="E115" s="1022"/>
      <c r="F115" s="1006"/>
      <c r="G115" s="949"/>
      <c r="H115" s="971"/>
    </row>
    <row r="116" spans="1:8">
      <c r="A116" s="1004"/>
      <c r="B116" s="1006"/>
      <c r="C116" s="1022"/>
      <c r="D116" s="1022"/>
      <c r="E116" s="1022"/>
      <c r="F116" s="1006"/>
      <c r="G116" s="949"/>
      <c r="H116" s="971"/>
    </row>
    <row r="117" spans="1:8">
      <c r="A117" s="1004"/>
      <c r="B117" s="1022"/>
      <c r="C117" s="1022"/>
      <c r="D117" s="1022"/>
      <c r="E117" s="1022"/>
      <c r="F117" s="1006"/>
      <c r="G117" s="949"/>
      <c r="H117" s="971"/>
    </row>
    <row r="118" spans="1:8">
      <c r="A118" s="1004"/>
      <c r="B118" s="1006"/>
      <c r="C118" s="1022"/>
      <c r="D118" s="1022"/>
      <c r="E118" s="1022"/>
      <c r="F118" s="1006"/>
      <c r="G118" s="949"/>
      <c r="H118" s="971"/>
    </row>
    <row r="119" spans="1:8">
      <c r="A119" s="1004"/>
      <c r="B119" s="1006"/>
      <c r="C119" s="1022"/>
      <c r="D119" s="1022"/>
      <c r="E119" s="1022"/>
      <c r="F119" s="1006"/>
      <c r="G119" s="949"/>
      <c r="H119" s="971"/>
    </row>
    <row r="120" spans="1:8">
      <c r="A120" s="1004"/>
      <c r="B120" s="1006"/>
      <c r="C120" s="1022"/>
      <c r="D120" s="1022"/>
      <c r="E120" s="1022"/>
      <c r="F120" s="1006"/>
      <c r="G120" s="949"/>
      <c r="H120" s="971"/>
    </row>
    <row r="121" spans="1:8">
      <c r="A121" s="1004"/>
      <c r="B121" s="1006"/>
      <c r="C121" s="1022"/>
      <c r="D121" s="1022"/>
      <c r="E121" s="1022"/>
      <c r="F121" s="1006"/>
      <c r="G121" s="949"/>
      <c r="H121" s="971"/>
    </row>
    <row r="122" spans="1:8">
      <c r="A122" s="1004"/>
      <c r="B122" s="1006"/>
      <c r="C122" s="1022"/>
      <c r="D122" s="1022"/>
      <c r="E122" s="1022"/>
      <c r="F122" s="1006"/>
      <c r="G122" s="949"/>
      <c r="H122" s="971"/>
    </row>
    <row r="123" spans="1:8">
      <c r="A123" s="1004"/>
      <c r="B123" s="1006"/>
      <c r="C123" s="1022"/>
      <c r="D123" s="1022"/>
      <c r="E123" s="1022"/>
      <c r="F123" s="1006"/>
      <c r="G123" s="949"/>
      <c r="H123" s="971"/>
    </row>
    <row r="124" spans="1:8">
      <c r="A124" s="1004"/>
      <c r="B124" s="1006"/>
      <c r="C124" s="1022"/>
      <c r="D124" s="1022"/>
      <c r="E124" s="1022"/>
      <c r="F124" s="1006"/>
      <c r="G124" s="949"/>
      <c r="H124" s="971"/>
    </row>
    <row r="125" spans="1:8">
      <c r="A125" s="1004"/>
      <c r="B125" s="1006"/>
      <c r="C125" s="1022"/>
      <c r="D125" s="1022"/>
      <c r="E125" s="1022"/>
      <c r="F125" s="1006"/>
      <c r="G125" s="949"/>
      <c r="H125" s="971"/>
    </row>
    <row r="126" spans="1:8">
      <c r="A126" s="1004"/>
      <c r="B126" s="1006"/>
      <c r="C126" s="1022"/>
      <c r="D126" s="1022"/>
      <c r="E126" s="1022"/>
      <c r="F126" s="1006"/>
      <c r="G126" s="949"/>
      <c r="H126" s="971"/>
    </row>
    <row r="127" spans="1:8">
      <c r="A127" s="1004"/>
      <c r="B127" s="1006"/>
      <c r="C127" s="1022"/>
      <c r="D127" s="1022"/>
      <c r="E127" s="1022"/>
      <c r="F127" s="1006"/>
      <c r="G127" s="949"/>
      <c r="H127" s="971"/>
    </row>
    <row r="128" spans="1:8" ht="15.75" thickBot="1">
      <c r="A128" s="1081"/>
      <c r="B128" s="1082"/>
      <c r="C128" s="1083"/>
      <c r="D128" s="1083"/>
      <c r="E128" s="1083"/>
      <c r="F128" s="1082"/>
      <c r="G128" s="975"/>
      <c r="H128" s="976"/>
    </row>
    <row r="129" spans="1:8">
      <c r="A129" s="1477" t="s">
        <v>4412</v>
      </c>
      <c r="B129" s="1487"/>
      <c r="C129" s="872"/>
      <c r="D129" s="872"/>
      <c r="E129" s="1006"/>
      <c r="F129" s="1006"/>
      <c r="G129" s="949"/>
      <c r="H129" s="1107" t="s">
        <v>1817</v>
      </c>
    </row>
    <row r="130" spans="1:8">
      <c r="A130" s="1022" t="s">
        <v>1818</v>
      </c>
      <c r="B130" s="1022"/>
      <c r="C130" s="1022"/>
      <c r="D130" s="1022"/>
      <c r="E130" s="1022"/>
      <c r="F130" s="1022"/>
      <c r="G130" s="947"/>
      <c r="H130" s="947"/>
    </row>
    <row r="131" spans="1:8">
      <c r="A131" s="872"/>
      <c r="B131" s="872"/>
      <c r="C131" s="872"/>
      <c r="D131" s="872"/>
      <c r="E131" s="872"/>
      <c r="F131" s="872"/>
      <c r="G131" s="872"/>
      <c r="H131" s="872"/>
    </row>
    <row r="132" spans="1:8">
      <c r="A132" s="893"/>
      <c r="B132" s="893"/>
      <c r="C132" s="893"/>
      <c r="D132" s="893"/>
      <c r="E132" s="893"/>
      <c r="F132" s="893"/>
      <c r="G132" s="893"/>
      <c r="H132" s="893"/>
    </row>
    <row r="133" spans="1:8">
      <c r="A133" s="893"/>
      <c r="B133" s="893"/>
      <c r="C133" s="893"/>
      <c r="D133" s="893"/>
      <c r="E133" s="893"/>
      <c r="F133" s="893"/>
      <c r="G133" s="893"/>
      <c r="H133" s="893"/>
    </row>
    <row r="134" spans="1:8">
      <c r="A134" s="893"/>
      <c r="B134" s="893"/>
      <c r="C134" s="893"/>
      <c r="D134" s="893"/>
      <c r="E134" s="893"/>
      <c r="F134" s="893"/>
      <c r="G134" s="893"/>
      <c r="H134" s="893"/>
    </row>
    <row r="135" spans="1:8">
      <c r="A135" s="893"/>
      <c r="B135" s="893"/>
      <c r="C135" s="893"/>
      <c r="D135" s="893"/>
      <c r="E135" s="893"/>
      <c r="F135" s="893"/>
      <c r="G135" s="893"/>
      <c r="H135" s="893"/>
    </row>
    <row r="136" spans="1:8">
      <c r="A136" s="893"/>
      <c r="B136" s="893"/>
      <c r="C136" s="893"/>
      <c r="D136" s="893"/>
      <c r="E136" s="893"/>
      <c r="F136" s="893"/>
      <c r="G136" s="893"/>
      <c r="H136" s="893"/>
    </row>
    <row r="137" spans="1:8">
      <c r="A137" s="893"/>
      <c r="B137" s="893"/>
      <c r="C137" s="893"/>
      <c r="D137" s="893"/>
      <c r="E137" s="893"/>
      <c r="F137" s="893"/>
      <c r="G137" s="893"/>
      <c r="H137" s="893"/>
    </row>
    <row r="138" spans="1:8">
      <c r="A138" s="893"/>
      <c r="B138" s="893"/>
      <c r="C138" s="893"/>
      <c r="D138" s="893"/>
      <c r="E138" s="893"/>
      <c r="F138" s="893"/>
      <c r="G138" s="893"/>
      <c r="H138" s="893"/>
    </row>
    <row r="139" spans="1:8">
      <c r="A139" s="1006"/>
      <c r="B139" s="1006"/>
      <c r="C139" s="1006"/>
      <c r="D139" s="1006"/>
      <c r="E139" s="1006"/>
      <c r="F139" s="1006"/>
      <c r="G139" s="949"/>
      <c r="H139" s="949"/>
    </row>
    <row r="140" spans="1:8">
      <c r="A140" s="1006"/>
      <c r="B140" s="1006"/>
      <c r="C140" s="1006"/>
      <c r="D140" s="1006"/>
      <c r="E140" s="1006"/>
      <c r="F140" s="1006"/>
      <c r="G140" s="949"/>
      <c r="H140" s="949"/>
    </row>
    <row r="141" spans="1:8">
      <c r="A141" s="1006"/>
      <c r="B141" s="1006"/>
      <c r="C141" s="1006"/>
      <c r="D141" s="1006"/>
      <c r="E141" s="1006"/>
      <c r="F141" s="1006"/>
      <c r="G141" s="949"/>
      <c r="H141" s="949"/>
    </row>
    <row r="142" spans="1:8">
      <c r="A142" s="1006"/>
      <c r="B142" s="1006"/>
      <c r="C142" s="1006"/>
      <c r="D142" s="1006"/>
      <c r="E142" s="1006"/>
      <c r="F142" s="1006"/>
      <c r="G142" s="949"/>
      <c r="H142" s="949"/>
    </row>
    <row r="143" spans="1:8">
      <c r="A143" s="1006"/>
      <c r="B143" s="1006"/>
      <c r="C143" s="1006"/>
      <c r="D143" s="1006"/>
      <c r="E143" s="1006"/>
      <c r="F143" s="1006"/>
      <c r="G143" s="949"/>
      <c r="H143" s="949"/>
    </row>
    <row r="144" spans="1:8">
      <c r="A144" s="1006"/>
      <c r="B144" s="893"/>
      <c r="C144" s="1006"/>
      <c r="D144" s="1006"/>
      <c r="E144" s="1006"/>
      <c r="F144" s="1006"/>
      <c r="G144" s="949"/>
      <c r="H144" s="949"/>
    </row>
    <row r="145" spans="1:8">
      <c r="A145" s="1006"/>
      <c r="B145" s="893"/>
      <c r="C145" s="1006"/>
      <c r="D145" s="1006"/>
      <c r="E145" s="1006"/>
      <c r="F145" s="1006"/>
      <c r="G145" s="949"/>
      <c r="H145" s="949"/>
    </row>
    <row r="146" spans="1:8">
      <c r="A146" s="1006"/>
      <c r="B146" s="893"/>
      <c r="C146" s="1006"/>
      <c r="D146" s="1006"/>
      <c r="E146" s="1006"/>
      <c r="F146" s="1006"/>
      <c r="G146" s="949"/>
      <c r="H146" s="949"/>
    </row>
    <row r="147" spans="1:8">
      <c r="A147" s="1006"/>
      <c r="B147" s="893"/>
      <c r="C147" s="1006"/>
      <c r="D147" s="1006"/>
      <c r="E147" s="1006"/>
      <c r="F147" s="1006"/>
      <c r="G147" s="949"/>
      <c r="H147" s="949"/>
    </row>
    <row r="148" spans="1:8">
      <c r="A148" s="1006"/>
      <c r="B148" s="893"/>
      <c r="C148" s="1006"/>
      <c r="D148" s="1006"/>
      <c r="E148" s="1006"/>
      <c r="F148" s="1006"/>
      <c r="G148" s="949"/>
      <c r="H148" s="949"/>
    </row>
    <row r="149" spans="1:8">
      <c r="A149" s="1006"/>
      <c r="B149" s="893"/>
      <c r="C149" s="1006"/>
      <c r="D149" s="1006"/>
      <c r="E149" s="1006"/>
      <c r="F149" s="1006"/>
      <c r="G149" s="949"/>
      <c r="H149" s="949"/>
    </row>
    <row r="150" spans="1:8">
      <c r="A150" s="1006"/>
      <c r="B150" s="893"/>
      <c r="C150" s="1006"/>
      <c r="D150" s="1006"/>
      <c r="E150" s="1006"/>
      <c r="F150" s="1006"/>
      <c r="G150" s="949"/>
      <c r="H150" s="949"/>
    </row>
    <row r="151" spans="1:8">
      <c r="A151" s="1006"/>
      <c r="B151" s="893"/>
      <c r="C151" s="1006"/>
      <c r="D151" s="1006"/>
      <c r="E151" s="1006"/>
      <c r="F151" s="1006"/>
      <c r="G151" s="949"/>
      <c r="H151" s="949"/>
    </row>
    <row r="152" spans="1:8">
      <c r="A152" s="1006"/>
      <c r="B152" s="893"/>
      <c r="C152" s="1006"/>
      <c r="D152" s="1006"/>
      <c r="E152" s="1006"/>
      <c r="F152" s="1006"/>
      <c r="G152" s="949"/>
      <c r="H152" s="949"/>
    </row>
    <row r="153" spans="1:8">
      <c r="A153" s="1006"/>
      <c r="B153" s="893"/>
      <c r="C153" s="1006"/>
      <c r="D153" s="1006"/>
      <c r="E153" s="1006"/>
      <c r="F153" s="1006"/>
      <c r="G153" s="1006"/>
      <c r="H153" s="1006"/>
    </row>
    <row r="154" spans="1:8">
      <c r="A154" s="1006"/>
      <c r="B154" s="1006"/>
      <c r="C154" s="1006"/>
      <c r="D154" s="1006"/>
      <c r="E154" s="1006"/>
      <c r="F154" s="1006"/>
      <c r="G154" s="1006"/>
      <c r="H154" s="1006"/>
    </row>
    <row r="155" spans="1:8">
      <c r="A155" s="1006"/>
      <c r="B155" s="1006"/>
      <c r="C155" s="1006"/>
      <c r="D155" s="1006"/>
      <c r="E155" s="1006"/>
      <c r="F155" s="1006"/>
      <c r="G155" s="1006"/>
      <c r="H155" s="1006"/>
    </row>
    <row r="156" spans="1:8">
      <c r="A156" s="1006"/>
      <c r="B156" s="1006"/>
      <c r="C156" s="1006"/>
      <c r="D156" s="1006"/>
      <c r="E156" s="1006"/>
      <c r="F156" s="1006"/>
      <c r="G156" s="1006"/>
      <c r="H156" s="1006"/>
    </row>
    <row r="157" spans="1:8">
      <c r="A157" s="1006"/>
      <c r="B157" s="1006"/>
      <c r="C157" s="1006"/>
      <c r="D157" s="1006"/>
      <c r="E157" s="1006"/>
      <c r="F157" s="1006"/>
      <c r="G157" s="1006"/>
      <c r="H157" s="1006"/>
    </row>
    <row r="235" spans="1:4">
      <c r="A235" s="872"/>
      <c r="B235" s="1108"/>
      <c r="C235" s="872"/>
      <c r="D235" s="1108"/>
    </row>
  </sheetData>
  <mergeCells count="7">
    <mergeCell ref="B5:C11"/>
    <mergeCell ref="B12:C19"/>
    <mergeCell ref="B20:C25"/>
    <mergeCell ref="E16:H19"/>
    <mergeCell ref="E5:H8"/>
    <mergeCell ref="E9:H10"/>
    <mergeCell ref="E11:H14"/>
  </mergeCells>
  <printOptions horizontalCentered="1" verticalCentered="1"/>
  <pageMargins left="0.5" right="0.5" top="0.5" bottom="0.5" header="0.5" footer="0.5"/>
  <pageSetup scale="70" orientation="portrait" horizontalDpi="300" verticalDpi="300" r:id="rId1"/>
  <headerFooter alignWithMargins="0"/>
  <rowBreaks count="1" manualBreakCount="1">
    <brk id="65"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2">
    <pageSetUpPr fitToPage="1"/>
  </sheetPr>
  <dimension ref="A1:IO70"/>
  <sheetViews>
    <sheetView tabSelected="1" defaultGridColor="0" view="pageBreakPreview" colorId="8" zoomScale="50" zoomScaleNormal="50" zoomScaleSheetLayoutView="50" workbookViewId="0">
      <selection activeCell="C19" sqref="C19"/>
    </sheetView>
  </sheetViews>
  <sheetFormatPr defaultColWidth="9.6640625" defaultRowHeight="15"/>
  <cols>
    <col min="1" max="1" width="35.6640625" style="9" customWidth="1"/>
    <col min="2" max="2" width="3.6640625" style="9" customWidth="1"/>
    <col min="3" max="3" width="39.6640625" style="9" customWidth="1"/>
    <col min="4" max="4" width="2.6640625" style="9" customWidth="1"/>
    <col min="5" max="5" width="24.6640625" style="9" customWidth="1"/>
    <col min="6" max="8" width="9.6640625" style="9"/>
    <col min="9" max="9" width="19.5546875" style="9" bestFit="1" customWidth="1"/>
    <col min="10" max="16384" width="9.6640625" style="9"/>
  </cols>
  <sheetData>
    <row r="1" spans="1:9" ht="40.9" customHeight="1">
      <c r="A1" s="541" t="s">
        <v>1650</v>
      </c>
      <c r="B1" s="541"/>
      <c r="C1" s="541"/>
      <c r="D1" s="497"/>
      <c r="F1" s="5"/>
      <c r="G1" s="497"/>
      <c r="H1" s="5"/>
      <c r="I1" s="5"/>
    </row>
    <row r="2" spans="1:9" ht="43.15" customHeight="1">
      <c r="A2" s="541" t="s">
        <v>1651</v>
      </c>
      <c r="B2" s="541"/>
      <c r="C2" s="541"/>
      <c r="D2" s="497"/>
      <c r="F2" s="5"/>
      <c r="G2" s="497"/>
      <c r="H2" s="5"/>
      <c r="I2" s="5"/>
    </row>
    <row r="3" spans="1:9" ht="19.899999999999999" customHeight="1">
      <c r="A3" s="1"/>
      <c r="B3" s="1"/>
      <c r="C3" s="497"/>
      <c r="D3" s="497"/>
      <c r="F3" s="5"/>
      <c r="G3" s="5"/>
      <c r="H3" s="5"/>
      <c r="I3" s="5"/>
    </row>
    <row r="4" spans="1:9" ht="19.899999999999999" customHeight="1">
      <c r="A4" s="498" t="s">
        <v>1652</v>
      </c>
      <c r="B4" s="498"/>
      <c r="C4" s="497"/>
      <c r="D4" s="497"/>
      <c r="F4" s="5"/>
      <c r="G4" s="5"/>
      <c r="H4" s="5"/>
      <c r="I4" s="5"/>
    </row>
    <row r="5" spans="1:9" ht="28.9" customHeight="1">
      <c r="A5" s="498" t="s">
        <v>1653</v>
      </c>
      <c r="B5" s="498"/>
      <c r="C5" s="497"/>
      <c r="D5" s="497"/>
      <c r="F5" s="5"/>
      <c r="G5" s="5"/>
      <c r="H5" s="5"/>
      <c r="I5" s="5"/>
    </row>
    <row r="6" spans="1:9" ht="29.45" customHeight="1">
      <c r="A6" s="499" t="str">
        <f>A46</f>
        <v>Year ended 12/31/2015</v>
      </c>
      <c r="B6" s="499"/>
      <c r="C6" s="497"/>
      <c r="D6" s="497"/>
      <c r="F6" s="5"/>
      <c r="G6" s="5"/>
      <c r="H6" s="5"/>
      <c r="I6" s="5"/>
    </row>
    <row r="7" spans="1:9" ht="14.45" customHeight="1">
      <c r="A7" s="5"/>
      <c r="B7" s="5"/>
      <c r="C7" s="5"/>
      <c r="D7" s="5"/>
      <c r="F7" s="5"/>
      <c r="G7" s="5"/>
      <c r="H7" s="5"/>
      <c r="I7" s="5"/>
    </row>
    <row r="8" spans="1:9" ht="22.9" customHeight="1">
      <c r="A8" s="539" t="s">
        <v>1654</v>
      </c>
      <c r="B8" s="542"/>
      <c r="C8" s="5"/>
      <c r="F8" s="5"/>
      <c r="G8" s="2"/>
      <c r="H8" s="5"/>
      <c r="I8" s="5"/>
    </row>
    <row r="9" spans="1:9" ht="18" customHeight="1">
      <c r="B9" s="558">
        <v>1</v>
      </c>
      <c r="C9" s="559" t="s">
        <v>1655</v>
      </c>
      <c r="D9" s="537"/>
      <c r="F9" s="5"/>
      <c r="G9" s="5"/>
      <c r="H9" s="5"/>
      <c r="I9" s="5"/>
    </row>
    <row r="10" spans="1:9" ht="18" customHeight="1">
      <c r="B10" s="558"/>
      <c r="C10" s="560" t="s">
        <v>1656</v>
      </c>
      <c r="D10" s="537"/>
      <c r="F10" s="497"/>
      <c r="G10" s="5"/>
      <c r="H10" s="5"/>
      <c r="I10" s="5"/>
    </row>
    <row r="11" spans="1:9" ht="18" customHeight="1">
      <c r="B11" s="558"/>
      <c r="C11" s="4"/>
      <c r="D11" s="5"/>
      <c r="F11" s="5"/>
      <c r="G11" s="5"/>
      <c r="H11" s="5"/>
      <c r="I11" s="5"/>
    </row>
    <row r="12" spans="1:9" ht="21.6" customHeight="1">
      <c r="B12" s="558">
        <v>2</v>
      </c>
      <c r="C12" s="810" t="s">
        <v>1059</v>
      </c>
      <c r="D12" s="497"/>
      <c r="F12" s="497"/>
      <c r="G12" s="497"/>
      <c r="H12" s="498"/>
      <c r="I12" s="5"/>
    </row>
    <row r="13" spans="1:9" ht="18" customHeight="1">
      <c r="B13" s="502"/>
      <c r="C13" s="559" t="s">
        <v>2915</v>
      </c>
      <c r="D13" s="5"/>
      <c r="F13" s="5"/>
      <c r="G13" s="5"/>
      <c r="H13" s="498"/>
      <c r="I13" s="5"/>
    </row>
    <row r="14" spans="1:9" ht="18" customHeight="1">
      <c r="B14" s="502"/>
      <c r="C14" s="559" t="s">
        <v>2916</v>
      </c>
      <c r="D14" s="5"/>
      <c r="F14" s="5"/>
      <c r="G14" s="497"/>
      <c r="H14" s="499"/>
      <c r="I14" s="5"/>
    </row>
    <row r="15" spans="1:9" ht="13.15" customHeight="1">
      <c r="A15" s="5"/>
      <c r="B15" s="5"/>
      <c r="C15" s="536"/>
      <c r="D15" s="5"/>
      <c r="F15" s="5"/>
      <c r="G15" s="5"/>
      <c r="H15" s="5"/>
      <c r="I15" s="5"/>
    </row>
    <row r="16" spans="1:9" ht="23.45" customHeight="1">
      <c r="A16" s="5"/>
      <c r="B16" s="5"/>
      <c r="C16" s="540" t="s">
        <v>2917</v>
      </c>
      <c r="D16" s="500"/>
      <c r="F16" s="5"/>
      <c r="G16" s="5"/>
      <c r="H16" s="5"/>
      <c r="I16" s="5"/>
    </row>
    <row r="17" spans="1:249" ht="13.15" customHeight="1">
      <c r="A17" s="3"/>
      <c r="B17" s="3"/>
      <c r="C17" s="538"/>
      <c r="F17" s="5"/>
      <c r="G17" s="5"/>
      <c r="H17" s="5"/>
    </row>
    <row r="18" spans="1:249" ht="13.5" customHeight="1">
      <c r="A18" s="5"/>
      <c r="B18" s="5"/>
      <c r="C18" s="536"/>
      <c r="D18" s="5"/>
      <c r="F18" s="5"/>
      <c r="G18" s="5"/>
      <c r="H18" s="5"/>
      <c r="I18" s="5"/>
    </row>
    <row r="19" spans="1:249" ht="13.5" customHeight="1">
      <c r="A19" s="5"/>
      <c r="B19" s="5"/>
      <c r="C19" s="536"/>
      <c r="D19" s="5"/>
      <c r="F19" s="5"/>
      <c r="G19" s="5"/>
      <c r="H19" s="5"/>
      <c r="I19" s="5"/>
    </row>
    <row r="20" spans="1:249" ht="13.5" customHeight="1">
      <c r="A20" s="5"/>
      <c r="B20" s="5"/>
      <c r="C20" s="536"/>
      <c r="D20" s="5"/>
      <c r="F20" s="5"/>
      <c r="G20" s="5"/>
      <c r="H20" s="5"/>
      <c r="I20" s="5"/>
    </row>
    <row r="21" spans="1:249" ht="13.15" customHeight="1">
      <c r="A21" s="5"/>
      <c r="B21" s="5"/>
      <c r="C21" s="536"/>
      <c r="D21" s="5"/>
      <c r="F21" s="5"/>
      <c r="G21" s="5"/>
      <c r="H21" s="5"/>
      <c r="I21" s="5"/>
    </row>
    <row r="22" spans="1:249" ht="15" customHeight="1">
      <c r="A22" s="557"/>
      <c r="B22" s="557"/>
      <c r="C22" s="501" t="s">
        <v>2918</v>
      </c>
      <c r="D22" s="547"/>
      <c r="F22" s="4"/>
      <c r="G22" s="5"/>
      <c r="H22" s="5"/>
      <c r="I22" s="5"/>
    </row>
    <row r="23" spans="1:249" ht="15" customHeight="1">
      <c r="A23" s="544"/>
      <c r="B23" s="544"/>
      <c r="C23" s="544"/>
      <c r="D23" s="544"/>
      <c r="E23" s="4"/>
      <c r="F23" s="4"/>
      <c r="G23" s="5"/>
      <c r="H23" s="5"/>
      <c r="I23" s="5"/>
    </row>
    <row r="24" spans="1:249" ht="15" customHeight="1">
      <c r="A24" s="544"/>
      <c r="B24" s="544"/>
      <c r="C24" s="544"/>
      <c r="D24" s="544"/>
      <c r="E24" s="4"/>
      <c r="F24" s="4"/>
      <c r="G24" s="4"/>
      <c r="H24" s="4"/>
      <c r="I24" s="4"/>
      <c r="J24" s="502"/>
      <c r="K24" s="502"/>
      <c r="L24" s="502"/>
      <c r="M24" s="502"/>
      <c r="N24" s="502"/>
      <c r="O24" s="502"/>
      <c r="P24" s="502"/>
      <c r="Q24" s="502"/>
      <c r="R24" s="502"/>
      <c r="S24" s="502"/>
      <c r="T24" s="502"/>
      <c r="U24" s="502"/>
      <c r="V24" s="502"/>
      <c r="W24" s="502"/>
      <c r="X24" s="502"/>
      <c r="Y24" s="502"/>
      <c r="Z24" s="502"/>
      <c r="AA24" s="502"/>
      <c r="AB24" s="502"/>
      <c r="AC24" s="502"/>
      <c r="AD24" s="502"/>
      <c r="AE24" s="502"/>
      <c r="AF24" s="502"/>
      <c r="AG24" s="502"/>
      <c r="AH24" s="502"/>
      <c r="AI24" s="502"/>
      <c r="AJ24" s="502"/>
      <c r="AK24" s="502"/>
      <c r="AL24" s="502"/>
      <c r="AM24" s="502"/>
      <c r="AN24" s="502"/>
      <c r="AO24" s="502"/>
      <c r="AP24" s="502"/>
      <c r="AQ24" s="502"/>
      <c r="AR24" s="502"/>
      <c r="AS24" s="502"/>
      <c r="AT24" s="502"/>
      <c r="AU24" s="502"/>
      <c r="AV24" s="502"/>
      <c r="AW24" s="502"/>
      <c r="AX24" s="502"/>
      <c r="AY24" s="502"/>
      <c r="AZ24" s="502"/>
      <c r="BA24" s="502"/>
      <c r="BB24" s="502"/>
      <c r="BC24" s="502"/>
      <c r="BD24" s="502"/>
      <c r="BE24" s="502"/>
      <c r="BF24" s="502"/>
      <c r="BG24" s="502"/>
      <c r="BH24" s="502"/>
      <c r="BI24" s="502"/>
      <c r="BJ24" s="502"/>
      <c r="BK24" s="502"/>
      <c r="BL24" s="502"/>
      <c r="BM24" s="502"/>
      <c r="BN24" s="502"/>
      <c r="BO24" s="502"/>
      <c r="BP24" s="502"/>
      <c r="BQ24" s="502"/>
      <c r="BR24" s="502"/>
      <c r="BS24" s="502"/>
      <c r="BT24" s="502"/>
      <c r="BU24" s="502"/>
      <c r="BV24" s="502"/>
      <c r="BW24" s="502"/>
      <c r="BX24" s="502"/>
      <c r="BY24" s="502"/>
      <c r="BZ24" s="502"/>
      <c r="CA24" s="502"/>
      <c r="CB24" s="502"/>
      <c r="CC24" s="502"/>
      <c r="CD24" s="502"/>
      <c r="CE24" s="502"/>
      <c r="CF24" s="502"/>
      <c r="CG24" s="502"/>
      <c r="CH24" s="502"/>
      <c r="CI24" s="502"/>
      <c r="CJ24" s="502"/>
      <c r="CK24" s="502"/>
      <c r="CL24" s="502"/>
      <c r="CM24" s="502"/>
      <c r="CN24" s="502"/>
      <c r="CO24" s="502"/>
      <c r="CP24" s="502"/>
      <c r="CQ24" s="502"/>
      <c r="CR24" s="502"/>
      <c r="CS24" s="502"/>
      <c r="CT24" s="502"/>
      <c r="CU24" s="502"/>
      <c r="CV24" s="502"/>
      <c r="CW24" s="502"/>
      <c r="CX24" s="502"/>
      <c r="CY24" s="502"/>
      <c r="CZ24" s="502"/>
      <c r="DA24" s="502"/>
      <c r="DB24" s="502"/>
      <c r="DC24" s="502"/>
      <c r="DD24" s="502"/>
      <c r="DE24" s="502"/>
      <c r="DF24" s="502"/>
      <c r="DG24" s="502"/>
      <c r="DH24" s="502"/>
      <c r="DI24" s="502"/>
      <c r="DJ24" s="502"/>
      <c r="DK24" s="502"/>
      <c r="DL24" s="502"/>
      <c r="DM24" s="502"/>
      <c r="DN24" s="502"/>
      <c r="DO24" s="502"/>
      <c r="DP24" s="502"/>
      <c r="DQ24" s="502"/>
      <c r="DR24" s="502"/>
      <c r="DS24" s="502"/>
      <c r="DT24" s="502"/>
      <c r="DU24" s="502"/>
      <c r="DV24" s="502"/>
      <c r="DW24" s="502"/>
      <c r="DX24" s="502"/>
      <c r="DY24" s="502"/>
      <c r="DZ24" s="502"/>
      <c r="EA24" s="502"/>
      <c r="EB24" s="502"/>
      <c r="EC24" s="502"/>
      <c r="ED24" s="502"/>
      <c r="EE24" s="502"/>
      <c r="EF24" s="502"/>
      <c r="EG24" s="502"/>
      <c r="EH24" s="502"/>
      <c r="EI24" s="502"/>
      <c r="EJ24" s="502"/>
      <c r="EK24" s="502"/>
      <c r="EL24" s="502"/>
      <c r="EM24" s="502"/>
      <c r="EN24" s="502"/>
      <c r="EO24" s="502"/>
      <c r="EP24" s="502"/>
      <c r="EQ24" s="502"/>
      <c r="ER24" s="502"/>
      <c r="ES24" s="502"/>
      <c r="ET24" s="502"/>
      <c r="EU24" s="502"/>
      <c r="EV24" s="502"/>
      <c r="EW24" s="502"/>
      <c r="EX24" s="502"/>
      <c r="EY24" s="502"/>
      <c r="EZ24" s="502"/>
      <c r="FA24" s="502"/>
      <c r="FB24" s="502"/>
      <c r="FC24" s="502"/>
      <c r="FD24" s="502"/>
      <c r="FE24" s="502"/>
      <c r="FF24" s="502"/>
      <c r="FG24" s="502"/>
      <c r="FH24" s="502"/>
      <c r="FI24" s="502"/>
      <c r="FJ24" s="502"/>
      <c r="FK24" s="502"/>
      <c r="FL24" s="502"/>
      <c r="FM24" s="502"/>
      <c r="FN24" s="502"/>
      <c r="FO24" s="502"/>
      <c r="FP24" s="502"/>
      <c r="FQ24" s="502"/>
      <c r="FR24" s="502"/>
      <c r="FS24" s="502"/>
      <c r="FT24" s="502"/>
      <c r="FU24" s="502"/>
      <c r="FV24" s="502"/>
      <c r="FW24" s="502"/>
      <c r="FX24" s="502"/>
      <c r="FY24" s="502"/>
      <c r="FZ24" s="502"/>
      <c r="GA24" s="502"/>
      <c r="GB24" s="502"/>
      <c r="GC24" s="502"/>
      <c r="GD24" s="502"/>
      <c r="GE24" s="502"/>
      <c r="GF24" s="502"/>
      <c r="GG24" s="502"/>
      <c r="GH24" s="502"/>
      <c r="GI24" s="502"/>
      <c r="GJ24" s="502"/>
      <c r="GK24" s="502"/>
      <c r="GL24" s="502"/>
      <c r="GM24" s="502"/>
      <c r="GN24" s="502"/>
      <c r="GO24" s="502"/>
      <c r="GP24" s="502"/>
      <c r="GQ24" s="502"/>
      <c r="GR24" s="502"/>
      <c r="GS24" s="502"/>
      <c r="GT24" s="502"/>
      <c r="GU24" s="502"/>
      <c r="GV24" s="502"/>
      <c r="GW24" s="502"/>
      <c r="GX24" s="502"/>
      <c r="GY24" s="502"/>
      <c r="GZ24" s="502"/>
      <c r="HA24" s="502"/>
      <c r="HB24" s="502"/>
      <c r="HC24" s="502"/>
      <c r="HD24" s="502"/>
      <c r="HE24" s="502"/>
      <c r="HF24" s="502"/>
      <c r="HG24" s="502"/>
      <c r="HH24" s="502"/>
      <c r="HI24" s="502"/>
      <c r="HJ24" s="502"/>
      <c r="HK24" s="502"/>
      <c r="HL24" s="502"/>
      <c r="HM24" s="502"/>
      <c r="HN24" s="502"/>
      <c r="HO24" s="502"/>
      <c r="HP24" s="502"/>
      <c r="HQ24" s="502"/>
      <c r="HR24" s="502"/>
      <c r="HS24" s="502"/>
      <c r="HT24" s="502"/>
      <c r="HU24" s="502"/>
      <c r="HV24" s="502"/>
      <c r="HW24" s="502"/>
      <c r="HX24" s="502"/>
      <c r="HY24" s="502"/>
      <c r="HZ24" s="502"/>
      <c r="IA24" s="502"/>
      <c r="IB24" s="502"/>
      <c r="IC24" s="502"/>
      <c r="ID24" s="502"/>
      <c r="IE24" s="502"/>
      <c r="IF24" s="502"/>
      <c r="IG24" s="502"/>
      <c r="IH24" s="502"/>
      <c r="II24" s="502"/>
      <c r="IJ24" s="502"/>
      <c r="IK24" s="502"/>
      <c r="IL24" s="502"/>
      <c r="IM24" s="502"/>
      <c r="IN24" s="502"/>
      <c r="IO24" s="502"/>
    </row>
    <row r="25" spans="1:249" ht="18" customHeight="1">
      <c r="A25" s="545" t="s">
        <v>2919</v>
      </c>
      <c r="B25" s="546"/>
      <c r="C25" s="547" t="s">
        <v>4724</v>
      </c>
      <c r="D25" s="548"/>
      <c r="E25" s="4"/>
      <c r="F25" s="4"/>
      <c r="G25" s="4"/>
      <c r="H25" s="4"/>
      <c r="I25" s="4"/>
      <c r="J25" s="502"/>
      <c r="K25" s="502"/>
      <c r="L25" s="502"/>
      <c r="M25" s="502"/>
      <c r="N25" s="502"/>
      <c r="O25" s="502"/>
      <c r="P25" s="502"/>
      <c r="Q25" s="502"/>
      <c r="R25" s="502"/>
      <c r="S25" s="502"/>
      <c r="T25" s="502"/>
      <c r="U25" s="502"/>
      <c r="V25" s="502"/>
      <c r="W25" s="502"/>
      <c r="X25" s="502"/>
      <c r="Y25" s="502"/>
      <c r="Z25" s="502"/>
      <c r="AA25" s="502"/>
      <c r="AB25" s="502"/>
      <c r="AC25" s="502"/>
      <c r="AD25" s="502"/>
      <c r="AE25" s="502"/>
      <c r="AF25" s="502"/>
      <c r="AG25" s="502"/>
      <c r="AH25" s="502"/>
      <c r="AI25" s="502"/>
      <c r="AJ25" s="502"/>
      <c r="AK25" s="502"/>
      <c r="AL25" s="502"/>
      <c r="AM25" s="502"/>
      <c r="AN25" s="502"/>
      <c r="AO25" s="502"/>
      <c r="AP25" s="502"/>
      <c r="AQ25" s="502"/>
      <c r="AR25" s="502"/>
      <c r="AS25" s="502"/>
      <c r="AT25" s="502"/>
      <c r="AU25" s="502"/>
      <c r="AV25" s="502"/>
      <c r="AW25" s="502"/>
      <c r="AX25" s="502"/>
      <c r="AY25" s="502"/>
      <c r="AZ25" s="502"/>
      <c r="BA25" s="502"/>
      <c r="BB25" s="502"/>
      <c r="BC25" s="502"/>
      <c r="BD25" s="502"/>
      <c r="BE25" s="502"/>
      <c r="BF25" s="502"/>
      <c r="BG25" s="502"/>
      <c r="BH25" s="502"/>
      <c r="BI25" s="502"/>
      <c r="BJ25" s="502"/>
      <c r="BK25" s="502"/>
      <c r="BL25" s="502"/>
      <c r="BM25" s="502"/>
      <c r="BN25" s="502"/>
      <c r="BO25" s="502"/>
      <c r="BP25" s="502"/>
      <c r="BQ25" s="502"/>
      <c r="BR25" s="502"/>
      <c r="BS25" s="502"/>
      <c r="BT25" s="502"/>
      <c r="BU25" s="502"/>
      <c r="BV25" s="502"/>
      <c r="BW25" s="502"/>
      <c r="BX25" s="502"/>
      <c r="BY25" s="502"/>
      <c r="BZ25" s="502"/>
      <c r="CA25" s="502"/>
      <c r="CB25" s="502"/>
      <c r="CC25" s="502"/>
      <c r="CD25" s="502"/>
      <c r="CE25" s="502"/>
      <c r="CF25" s="502"/>
      <c r="CG25" s="502"/>
      <c r="CH25" s="502"/>
      <c r="CI25" s="502"/>
      <c r="CJ25" s="502"/>
      <c r="CK25" s="502"/>
      <c r="CL25" s="502"/>
      <c r="CM25" s="502"/>
      <c r="CN25" s="502"/>
      <c r="CO25" s="502"/>
      <c r="CP25" s="502"/>
      <c r="CQ25" s="502"/>
      <c r="CR25" s="502"/>
      <c r="CS25" s="502"/>
      <c r="CT25" s="502"/>
      <c r="CU25" s="502"/>
      <c r="CV25" s="502"/>
      <c r="CW25" s="502"/>
      <c r="CX25" s="502"/>
      <c r="CY25" s="502"/>
      <c r="CZ25" s="502"/>
      <c r="DA25" s="502"/>
      <c r="DB25" s="502"/>
      <c r="DC25" s="502"/>
      <c r="DD25" s="502"/>
      <c r="DE25" s="502"/>
      <c r="DF25" s="502"/>
      <c r="DG25" s="502"/>
      <c r="DH25" s="502"/>
      <c r="DI25" s="502"/>
      <c r="DJ25" s="502"/>
      <c r="DK25" s="502"/>
      <c r="DL25" s="502"/>
      <c r="DM25" s="502"/>
      <c r="DN25" s="502"/>
      <c r="DO25" s="502"/>
      <c r="DP25" s="502"/>
      <c r="DQ25" s="502"/>
      <c r="DR25" s="502"/>
      <c r="DS25" s="502"/>
      <c r="DT25" s="502"/>
      <c r="DU25" s="502"/>
      <c r="DV25" s="502"/>
      <c r="DW25" s="502"/>
      <c r="DX25" s="502"/>
      <c r="DY25" s="502"/>
      <c r="DZ25" s="502"/>
      <c r="EA25" s="502"/>
      <c r="EB25" s="502"/>
      <c r="EC25" s="502"/>
      <c r="ED25" s="502"/>
      <c r="EE25" s="502"/>
      <c r="EF25" s="502"/>
      <c r="EG25" s="502"/>
      <c r="EH25" s="502"/>
      <c r="EI25" s="502"/>
      <c r="EJ25" s="502"/>
      <c r="EK25" s="502"/>
      <c r="EL25" s="502"/>
      <c r="EM25" s="502"/>
      <c r="EN25" s="502"/>
      <c r="EO25" s="502"/>
      <c r="EP25" s="502"/>
      <c r="EQ25" s="502"/>
      <c r="ER25" s="502"/>
      <c r="ES25" s="502"/>
      <c r="ET25" s="502"/>
      <c r="EU25" s="502"/>
      <c r="EV25" s="502"/>
      <c r="EW25" s="502"/>
      <c r="EX25" s="502"/>
      <c r="EY25" s="502"/>
      <c r="EZ25" s="502"/>
      <c r="FA25" s="502"/>
      <c r="FB25" s="502"/>
      <c r="FC25" s="502"/>
      <c r="FD25" s="502"/>
      <c r="FE25" s="502"/>
      <c r="FF25" s="502"/>
      <c r="FG25" s="502"/>
      <c r="FH25" s="502"/>
      <c r="FI25" s="502"/>
      <c r="FJ25" s="502"/>
      <c r="FK25" s="502"/>
      <c r="FL25" s="502"/>
      <c r="FM25" s="502"/>
      <c r="FN25" s="502"/>
      <c r="FO25" s="502"/>
      <c r="FP25" s="502"/>
      <c r="FQ25" s="502"/>
      <c r="FR25" s="502"/>
      <c r="FS25" s="502"/>
      <c r="FT25" s="502"/>
      <c r="FU25" s="502"/>
      <c r="FV25" s="502"/>
      <c r="FW25" s="502"/>
      <c r="FX25" s="502"/>
      <c r="FY25" s="502"/>
      <c r="FZ25" s="502"/>
      <c r="GA25" s="502"/>
      <c r="GB25" s="502"/>
      <c r="GC25" s="502"/>
      <c r="GD25" s="502"/>
      <c r="GE25" s="502"/>
      <c r="GF25" s="502"/>
      <c r="GG25" s="502"/>
      <c r="GH25" s="502"/>
      <c r="GI25" s="502"/>
      <c r="GJ25" s="502"/>
      <c r="GK25" s="502"/>
      <c r="GL25" s="502"/>
      <c r="GM25" s="502"/>
      <c r="GN25" s="502"/>
      <c r="GO25" s="502"/>
      <c r="GP25" s="502"/>
      <c r="GQ25" s="502"/>
      <c r="GR25" s="502"/>
      <c r="GS25" s="502"/>
      <c r="GT25" s="502"/>
      <c r="GU25" s="502"/>
      <c r="GV25" s="502"/>
      <c r="GW25" s="502"/>
      <c r="GX25" s="502"/>
      <c r="GY25" s="502"/>
      <c r="GZ25" s="502"/>
      <c r="HA25" s="502"/>
      <c r="HB25" s="502"/>
      <c r="HC25" s="502"/>
      <c r="HD25" s="502"/>
      <c r="HE25" s="502"/>
      <c r="HF25" s="502"/>
      <c r="HG25" s="502"/>
      <c r="HH25" s="502"/>
      <c r="HI25" s="502"/>
      <c r="HJ25" s="502"/>
      <c r="HK25" s="502"/>
      <c r="HL25" s="502"/>
      <c r="HM25" s="502"/>
      <c r="HN25" s="502"/>
      <c r="HO25" s="502"/>
      <c r="HP25" s="502"/>
      <c r="HQ25" s="502"/>
      <c r="HR25" s="502"/>
      <c r="HS25" s="502"/>
      <c r="HT25" s="502"/>
      <c r="HU25" s="502"/>
      <c r="HV25" s="502"/>
      <c r="HW25" s="502"/>
      <c r="HX25" s="502"/>
      <c r="HY25" s="502"/>
      <c r="HZ25" s="502"/>
      <c r="IA25" s="502"/>
      <c r="IB25" s="502"/>
      <c r="IC25" s="502"/>
      <c r="ID25" s="502"/>
      <c r="IE25" s="502"/>
      <c r="IF25" s="502"/>
      <c r="IG25" s="502"/>
      <c r="IH25" s="502"/>
      <c r="II25" s="502"/>
      <c r="IJ25" s="502"/>
      <c r="IK25" s="502"/>
      <c r="IL25" s="502"/>
      <c r="IM25" s="502"/>
      <c r="IN25" s="502"/>
      <c r="IO25" s="502"/>
    </row>
    <row r="26" spans="1:249" ht="18" customHeight="1">
      <c r="A26" s="545"/>
      <c r="B26" s="546"/>
      <c r="C26" s="546"/>
      <c r="D26" s="548"/>
      <c r="E26" s="4"/>
      <c r="F26" s="4"/>
      <c r="G26" s="4"/>
      <c r="H26" s="4"/>
      <c r="I26" s="4"/>
      <c r="J26" s="502"/>
      <c r="K26" s="502"/>
      <c r="L26" s="502"/>
      <c r="M26" s="502"/>
      <c r="N26" s="502"/>
      <c r="O26" s="502"/>
      <c r="P26" s="502"/>
      <c r="Q26" s="502"/>
      <c r="R26" s="502"/>
      <c r="S26" s="502"/>
      <c r="T26" s="502"/>
      <c r="U26" s="502"/>
      <c r="V26" s="502"/>
      <c r="W26" s="502"/>
      <c r="X26" s="502"/>
      <c r="Y26" s="502"/>
      <c r="Z26" s="502"/>
      <c r="AA26" s="502"/>
      <c r="AB26" s="502"/>
      <c r="AC26" s="502"/>
      <c r="AD26" s="502"/>
      <c r="AE26" s="502"/>
      <c r="AF26" s="502"/>
      <c r="AG26" s="502"/>
      <c r="AH26" s="502"/>
      <c r="AI26" s="502"/>
      <c r="AJ26" s="502"/>
      <c r="AK26" s="502"/>
      <c r="AL26" s="502"/>
      <c r="AM26" s="502"/>
      <c r="AN26" s="502"/>
      <c r="AO26" s="502"/>
      <c r="AP26" s="502"/>
      <c r="AQ26" s="502"/>
      <c r="AR26" s="502"/>
      <c r="AS26" s="502"/>
      <c r="AT26" s="502"/>
      <c r="AU26" s="502"/>
      <c r="AV26" s="502"/>
      <c r="AW26" s="502"/>
      <c r="AX26" s="502"/>
      <c r="AY26" s="502"/>
      <c r="AZ26" s="502"/>
      <c r="BA26" s="502"/>
      <c r="BB26" s="502"/>
      <c r="BC26" s="502"/>
      <c r="BD26" s="502"/>
      <c r="BE26" s="502"/>
      <c r="BF26" s="502"/>
      <c r="BG26" s="502"/>
      <c r="BH26" s="502"/>
      <c r="BI26" s="502"/>
      <c r="BJ26" s="502"/>
      <c r="BK26" s="502"/>
      <c r="BL26" s="502"/>
      <c r="BM26" s="502"/>
      <c r="BN26" s="502"/>
      <c r="BO26" s="502"/>
      <c r="BP26" s="502"/>
      <c r="BQ26" s="502"/>
      <c r="BR26" s="502"/>
      <c r="BS26" s="502"/>
      <c r="BT26" s="502"/>
      <c r="BU26" s="502"/>
      <c r="BV26" s="502"/>
      <c r="BW26" s="502"/>
      <c r="BX26" s="502"/>
      <c r="BY26" s="502"/>
      <c r="BZ26" s="502"/>
      <c r="CA26" s="502"/>
      <c r="CB26" s="502"/>
      <c r="CC26" s="502"/>
      <c r="CD26" s="502"/>
      <c r="CE26" s="502"/>
      <c r="CF26" s="502"/>
      <c r="CG26" s="502"/>
      <c r="CH26" s="502"/>
      <c r="CI26" s="502"/>
      <c r="CJ26" s="502"/>
      <c r="CK26" s="502"/>
      <c r="CL26" s="502"/>
      <c r="CM26" s="502"/>
      <c r="CN26" s="502"/>
      <c r="CO26" s="502"/>
      <c r="CP26" s="502"/>
      <c r="CQ26" s="502"/>
      <c r="CR26" s="502"/>
      <c r="CS26" s="502"/>
      <c r="CT26" s="502"/>
      <c r="CU26" s="502"/>
      <c r="CV26" s="502"/>
      <c r="CW26" s="502"/>
      <c r="CX26" s="502"/>
      <c r="CY26" s="502"/>
      <c r="CZ26" s="502"/>
      <c r="DA26" s="502"/>
      <c r="DB26" s="502"/>
      <c r="DC26" s="502"/>
      <c r="DD26" s="502"/>
      <c r="DE26" s="502"/>
      <c r="DF26" s="502"/>
      <c r="DG26" s="502"/>
      <c r="DH26" s="502"/>
      <c r="DI26" s="502"/>
      <c r="DJ26" s="502"/>
      <c r="DK26" s="502"/>
      <c r="DL26" s="502"/>
      <c r="DM26" s="502"/>
      <c r="DN26" s="502"/>
      <c r="DO26" s="502"/>
      <c r="DP26" s="502"/>
      <c r="DQ26" s="502"/>
      <c r="DR26" s="502"/>
      <c r="DS26" s="502"/>
      <c r="DT26" s="502"/>
      <c r="DU26" s="502"/>
      <c r="DV26" s="502"/>
      <c r="DW26" s="502"/>
      <c r="DX26" s="502"/>
      <c r="DY26" s="502"/>
      <c r="DZ26" s="502"/>
      <c r="EA26" s="502"/>
      <c r="EB26" s="502"/>
      <c r="EC26" s="502"/>
      <c r="ED26" s="502"/>
      <c r="EE26" s="502"/>
      <c r="EF26" s="502"/>
      <c r="EG26" s="502"/>
      <c r="EH26" s="502"/>
      <c r="EI26" s="502"/>
      <c r="EJ26" s="502"/>
      <c r="EK26" s="502"/>
      <c r="EL26" s="502"/>
      <c r="EM26" s="502"/>
      <c r="EN26" s="502"/>
      <c r="EO26" s="502"/>
      <c r="EP26" s="502"/>
      <c r="EQ26" s="502"/>
      <c r="ER26" s="502"/>
      <c r="ES26" s="502"/>
      <c r="ET26" s="502"/>
      <c r="EU26" s="502"/>
      <c r="EV26" s="502"/>
      <c r="EW26" s="502"/>
      <c r="EX26" s="502"/>
      <c r="EY26" s="502"/>
      <c r="EZ26" s="502"/>
      <c r="FA26" s="502"/>
      <c r="FB26" s="502"/>
      <c r="FC26" s="502"/>
      <c r="FD26" s="502"/>
      <c r="FE26" s="502"/>
      <c r="FF26" s="502"/>
      <c r="FG26" s="502"/>
      <c r="FH26" s="502"/>
      <c r="FI26" s="502"/>
      <c r="FJ26" s="502"/>
      <c r="FK26" s="502"/>
      <c r="FL26" s="502"/>
      <c r="FM26" s="502"/>
      <c r="FN26" s="502"/>
      <c r="FO26" s="502"/>
      <c r="FP26" s="502"/>
      <c r="FQ26" s="502"/>
      <c r="FR26" s="502"/>
      <c r="FS26" s="502"/>
      <c r="FT26" s="502"/>
      <c r="FU26" s="502"/>
      <c r="FV26" s="502"/>
      <c r="FW26" s="502"/>
      <c r="FX26" s="502"/>
      <c r="FY26" s="502"/>
      <c r="FZ26" s="502"/>
      <c r="GA26" s="502"/>
      <c r="GB26" s="502"/>
      <c r="GC26" s="502"/>
      <c r="GD26" s="502"/>
      <c r="GE26" s="502"/>
      <c r="GF26" s="502"/>
      <c r="GG26" s="502"/>
      <c r="GH26" s="502"/>
      <c r="GI26" s="502"/>
      <c r="GJ26" s="502"/>
      <c r="GK26" s="502"/>
      <c r="GL26" s="502"/>
      <c r="GM26" s="502"/>
      <c r="GN26" s="502"/>
      <c r="GO26" s="502"/>
      <c r="GP26" s="502"/>
      <c r="GQ26" s="502"/>
      <c r="GR26" s="502"/>
      <c r="GS26" s="502"/>
      <c r="GT26" s="502"/>
      <c r="GU26" s="502"/>
      <c r="GV26" s="502"/>
      <c r="GW26" s="502"/>
      <c r="GX26" s="502"/>
      <c r="GY26" s="502"/>
      <c r="GZ26" s="502"/>
      <c r="HA26" s="502"/>
      <c r="HB26" s="502"/>
      <c r="HC26" s="502"/>
      <c r="HD26" s="502"/>
      <c r="HE26" s="502"/>
      <c r="HF26" s="502"/>
      <c r="HG26" s="502"/>
      <c r="HH26" s="502"/>
      <c r="HI26" s="502"/>
      <c r="HJ26" s="502"/>
      <c r="HK26" s="502"/>
      <c r="HL26" s="502"/>
      <c r="HM26" s="502"/>
      <c r="HN26" s="502"/>
      <c r="HO26" s="502"/>
      <c r="HP26" s="502"/>
      <c r="HQ26" s="502"/>
      <c r="HR26" s="502"/>
      <c r="HS26" s="502"/>
      <c r="HT26" s="502"/>
      <c r="HU26" s="502"/>
      <c r="HV26" s="502"/>
      <c r="HW26" s="502"/>
      <c r="HX26" s="502"/>
      <c r="HY26" s="502"/>
      <c r="HZ26" s="502"/>
      <c r="IA26" s="502"/>
      <c r="IB26" s="502"/>
      <c r="IC26" s="502"/>
      <c r="ID26" s="502"/>
      <c r="IE26" s="502"/>
      <c r="IF26" s="502"/>
      <c r="IG26" s="502"/>
      <c r="IH26" s="502"/>
      <c r="II26" s="502"/>
      <c r="IJ26" s="502"/>
      <c r="IK26" s="502"/>
      <c r="IL26" s="502"/>
      <c r="IM26" s="502"/>
      <c r="IN26" s="502"/>
      <c r="IO26" s="502"/>
    </row>
    <row r="27" spans="1:249" ht="18" customHeight="1">
      <c r="A27" s="545" t="s">
        <v>2921</v>
      </c>
      <c r="B27" s="546"/>
      <c r="C27" s="547" t="s">
        <v>4732</v>
      </c>
      <c r="D27" s="548"/>
      <c r="E27" s="4"/>
      <c r="F27" s="4"/>
      <c r="G27" s="4"/>
      <c r="H27" s="4"/>
      <c r="I27" s="4"/>
      <c r="J27" s="502"/>
      <c r="K27" s="502"/>
      <c r="L27" s="502"/>
      <c r="M27" s="502"/>
      <c r="N27" s="502"/>
      <c r="O27" s="502"/>
      <c r="P27" s="502"/>
      <c r="Q27" s="502"/>
      <c r="R27" s="502"/>
      <c r="S27" s="502"/>
      <c r="T27" s="502"/>
      <c r="U27" s="502"/>
      <c r="V27" s="502"/>
      <c r="W27" s="502"/>
      <c r="X27" s="502"/>
      <c r="Y27" s="502"/>
      <c r="Z27" s="502"/>
      <c r="AA27" s="502"/>
      <c r="AB27" s="502"/>
      <c r="AC27" s="502"/>
      <c r="AD27" s="502"/>
      <c r="AE27" s="502"/>
      <c r="AF27" s="502"/>
      <c r="AG27" s="502"/>
      <c r="AH27" s="502"/>
      <c r="AI27" s="502"/>
      <c r="AJ27" s="502"/>
      <c r="AK27" s="502"/>
      <c r="AL27" s="502"/>
      <c r="AM27" s="502"/>
      <c r="AN27" s="502"/>
      <c r="AO27" s="502"/>
      <c r="AP27" s="502"/>
      <c r="AQ27" s="502"/>
      <c r="AR27" s="502"/>
      <c r="AS27" s="502"/>
      <c r="AT27" s="502"/>
      <c r="AU27" s="502"/>
      <c r="AV27" s="502"/>
      <c r="AW27" s="502"/>
      <c r="AX27" s="502"/>
      <c r="AY27" s="502"/>
      <c r="AZ27" s="502"/>
      <c r="BA27" s="502"/>
      <c r="BB27" s="502"/>
      <c r="BC27" s="502"/>
      <c r="BD27" s="502"/>
      <c r="BE27" s="502"/>
      <c r="BF27" s="502"/>
      <c r="BG27" s="502"/>
      <c r="BH27" s="502"/>
      <c r="BI27" s="502"/>
      <c r="BJ27" s="502"/>
      <c r="BK27" s="502"/>
      <c r="BL27" s="502"/>
      <c r="BM27" s="502"/>
      <c r="BN27" s="502"/>
      <c r="BO27" s="502"/>
      <c r="BP27" s="502"/>
      <c r="BQ27" s="502"/>
      <c r="BR27" s="502"/>
      <c r="BS27" s="502"/>
      <c r="BT27" s="502"/>
      <c r="BU27" s="502"/>
      <c r="BV27" s="502"/>
      <c r="BW27" s="502"/>
      <c r="BX27" s="502"/>
      <c r="BY27" s="502"/>
      <c r="BZ27" s="502"/>
      <c r="CA27" s="502"/>
      <c r="CB27" s="502"/>
      <c r="CC27" s="502"/>
      <c r="CD27" s="502"/>
      <c r="CE27" s="502"/>
      <c r="CF27" s="502"/>
      <c r="CG27" s="502"/>
      <c r="CH27" s="502"/>
      <c r="CI27" s="502"/>
      <c r="CJ27" s="502"/>
      <c r="CK27" s="502"/>
      <c r="CL27" s="502"/>
      <c r="CM27" s="502"/>
      <c r="CN27" s="502"/>
      <c r="CO27" s="502"/>
      <c r="CP27" s="502"/>
      <c r="CQ27" s="502"/>
      <c r="CR27" s="502"/>
      <c r="CS27" s="502"/>
      <c r="CT27" s="502"/>
      <c r="CU27" s="502"/>
      <c r="CV27" s="502"/>
      <c r="CW27" s="502"/>
      <c r="CX27" s="502"/>
      <c r="CY27" s="502"/>
      <c r="CZ27" s="502"/>
      <c r="DA27" s="502"/>
      <c r="DB27" s="502"/>
      <c r="DC27" s="502"/>
      <c r="DD27" s="502"/>
      <c r="DE27" s="502"/>
      <c r="DF27" s="502"/>
      <c r="DG27" s="502"/>
      <c r="DH27" s="502"/>
      <c r="DI27" s="502"/>
      <c r="DJ27" s="502"/>
      <c r="DK27" s="502"/>
      <c r="DL27" s="502"/>
      <c r="DM27" s="502"/>
      <c r="DN27" s="502"/>
      <c r="DO27" s="502"/>
      <c r="DP27" s="502"/>
      <c r="DQ27" s="502"/>
      <c r="DR27" s="502"/>
      <c r="DS27" s="502"/>
      <c r="DT27" s="502"/>
      <c r="DU27" s="502"/>
      <c r="DV27" s="502"/>
      <c r="DW27" s="502"/>
      <c r="DX27" s="502"/>
      <c r="DY27" s="502"/>
      <c r="DZ27" s="502"/>
      <c r="EA27" s="502"/>
      <c r="EB27" s="502"/>
      <c r="EC27" s="502"/>
      <c r="ED27" s="502"/>
      <c r="EE27" s="502"/>
      <c r="EF27" s="502"/>
      <c r="EG27" s="502"/>
      <c r="EH27" s="502"/>
      <c r="EI27" s="502"/>
      <c r="EJ27" s="502"/>
      <c r="EK27" s="502"/>
      <c r="EL27" s="502"/>
      <c r="EM27" s="502"/>
      <c r="EN27" s="502"/>
      <c r="EO27" s="502"/>
      <c r="EP27" s="502"/>
      <c r="EQ27" s="502"/>
      <c r="ER27" s="502"/>
      <c r="ES27" s="502"/>
      <c r="ET27" s="502"/>
      <c r="EU27" s="502"/>
      <c r="EV27" s="502"/>
      <c r="EW27" s="502"/>
      <c r="EX27" s="502"/>
      <c r="EY27" s="502"/>
      <c r="EZ27" s="502"/>
      <c r="FA27" s="502"/>
      <c r="FB27" s="502"/>
      <c r="FC27" s="502"/>
      <c r="FD27" s="502"/>
      <c r="FE27" s="502"/>
      <c r="FF27" s="502"/>
      <c r="FG27" s="502"/>
      <c r="FH27" s="502"/>
      <c r="FI27" s="502"/>
      <c r="FJ27" s="502"/>
      <c r="FK27" s="502"/>
      <c r="FL27" s="502"/>
      <c r="FM27" s="502"/>
      <c r="FN27" s="502"/>
      <c r="FO27" s="502"/>
      <c r="FP27" s="502"/>
      <c r="FQ27" s="502"/>
      <c r="FR27" s="502"/>
      <c r="FS27" s="502"/>
      <c r="FT27" s="502"/>
      <c r="FU27" s="502"/>
      <c r="FV27" s="502"/>
      <c r="FW27" s="502"/>
      <c r="FX27" s="502"/>
      <c r="FY27" s="502"/>
      <c r="FZ27" s="502"/>
      <c r="GA27" s="502"/>
      <c r="GB27" s="502"/>
      <c r="GC27" s="502"/>
      <c r="GD27" s="502"/>
      <c r="GE27" s="502"/>
      <c r="GF27" s="502"/>
      <c r="GG27" s="502"/>
      <c r="GH27" s="502"/>
      <c r="GI27" s="502"/>
      <c r="GJ27" s="502"/>
      <c r="GK27" s="502"/>
      <c r="GL27" s="502"/>
      <c r="GM27" s="502"/>
      <c r="GN27" s="502"/>
      <c r="GO27" s="502"/>
      <c r="GP27" s="502"/>
      <c r="GQ27" s="502"/>
      <c r="GR27" s="502"/>
      <c r="GS27" s="502"/>
      <c r="GT27" s="502"/>
      <c r="GU27" s="502"/>
      <c r="GV27" s="502"/>
      <c r="GW27" s="502"/>
      <c r="GX27" s="502"/>
      <c r="GY27" s="502"/>
      <c r="GZ27" s="502"/>
      <c r="HA27" s="502"/>
      <c r="HB27" s="502"/>
      <c r="HC27" s="502"/>
      <c r="HD27" s="502"/>
      <c r="HE27" s="502"/>
      <c r="HF27" s="502"/>
      <c r="HG27" s="502"/>
      <c r="HH27" s="502"/>
      <c r="HI27" s="502"/>
      <c r="HJ27" s="502"/>
      <c r="HK27" s="502"/>
      <c r="HL27" s="502"/>
      <c r="HM27" s="502"/>
      <c r="HN27" s="502"/>
      <c r="HO27" s="502"/>
      <c r="HP27" s="502"/>
      <c r="HQ27" s="502"/>
      <c r="HR27" s="502"/>
      <c r="HS27" s="502"/>
      <c r="HT27" s="502"/>
      <c r="HU27" s="502"/>
      <c r="HV27" s="502"/>
      <c r="HW27" s="502"/>
      <c r="HX27" s="502"/>
      <c r="HY27" s="502"/>
      <c r="HZ27" s="502"/>
      <c r="IA27" s="502"/>
      <c r="IB27" s="502"/>
      <c r="IC27" s="502"/>
      <c r="ID27" s="502"/>
      <c r="IE27" s="502"/>
      <c r="IF27" s="502"/>
      <c r="IG27" s="502"/>
      <c r="IH27" s="502"/>
      <c r="II27" s="502"/>
      <c r="IJ27" s="502"/>
      <c r="IK27" s="502"/>
      <c r="IL27" s="502"/>
      <c r="IM27" s="502"/>
      <c r="IN27" s="502"/>
      <c r="IO27" s="502"/>
    </row>
    <row r="28" spans="1:249" ht="18" customHeight="1">
      <c r="A28" s="545"/>
      <c r="B28" s="546"/>
      <c r="C28" s="546"/>
      <c r="D28" s="548"/>
      <c r="E28" s="4"/>
      <c r="F28" s="4"/>
      <c r="G28" s="4"/>
      <c r="H28" s="4"/>
      <c r="I28" s="4"/>
      <c r="J28" s="502"/>
      <c r="K28" s="502"/>
      <c r="L28" s="502"/>
      <c r="M28" s="502"/>
      <c r="N28" s="502"/>
      <c r="O28" s="502"/>
      <c r="P28" s="502"/>
      <c r="Q28" s="502"/>
      <c r="R28" s="502"/>
      <c r="S28" s="502"/>
      <c r="T28" s="502"/>
      <c r="U28" s="502"/>
      <c r="V28" s="502"/>
      <c r="W28" s="502"/>
      <c r="X28" s="502"/>
      <c r="Y28" s="502"/>
      <c r="Z28" s="502"/>
      <c r="AA28" s="502"/>
      <c r="AB28" s="502"/>
      <c r="AC28" s="502"/>
      <c r="AD28" s="502"/>
      <c r="AE28" s="502"/>
      <c r="AF28" s="502"/>
      <c r="AG28" s="502"/>
      <c r="AH28" s="502"/>
      <c r="AI28" s="502"/>
      <c r="AJ28" s="502"/>
      <c r="AK28" s="502"/>
      <c r="AL28" s="502"/>
      <c r="AM28" s="502"/>
      <c r="AN28" s="502"/>
      <c r="AO28" s="502"/>
      <c r="AP28" s="502"/>
      <c r="AQ28" s="502"/>
      <c r="AR28" s="502"/>
      <c r="AS28" s="502"/>
      <c r="AT28" s="502"/>
      <c r="AU28" s="502"/>
      <c r="AV28" s="502"/>
      <c r="AW28" s="502"/>
      <c r="AX28" s="502"/>
      <c r="AY28" s="502"/>
      <c r="AZ28" s="502"/>
      <c r="BA28" s="502"/>
      <c r="BB28" s="502"/>
      <c r="BC28" s="502"/>
      <c r="BD28" s="502"/>
      <c r="BE28" s="502"/>
      <c r="BF28" s="502"/>
      <c r="BG28" s="502"/>
      <c r="BH28" s="502"/>
      <c r="BI28" s="502"/>
      <c r="BJ28" s="502"/>
      <c r="BK28" s="502"/>
      <c r="BL28" s="502"/>
      <c r="BM28" s="502"/>
      <c r="BN28" s="502"/>
      <c r="BO28" s="502"/>
      <c r="BP28" s="502"/>
      <c r="BQ28" s="502"/>
      <c r="BR28" s="502"/>
      <c r="BS28" s="502"/>
      <c r="BT28" s="502"/>
      <c r="BU28" s="502"/>
      <c r="BV28" s="502"/>
      <c r="BW28" s="502"/>
      <c r="BX28" s="502"/>
      <c r="BY28" s="502"/>
      <c r="BZ28" s="502"/>
      <c r="CA28" s="502"/>
      <c r="CB28" s="502"/>
      <c r="CC28" s="502"/>
      <c r="CD28" s="502"/>
      <c r="CE28" s="502"/>
      <c r="CF28" s="502"/>
      <c r="CG28" s="502"/>
      <c r="CH28" s="502"/>
      <c r="CI28" s="502"/>
      <c r="CJ28" s="502"/>
      <c r="CK28" s="502"/>
      <c r="CL28" s="502"/>
      <c r="CM28" s="502"/>
      <c r="CN28" s="502"/>
      <c r="CO28" s="502"/>
      <c r="CP28" s="502"/>
      <c r="CQ28" s="502"/>
      <c r="CR28" s="502"/>
      <c r="CS28" s="502"/>
      <c r="CT28" s="502"/>
      <c r="CU28" s="502"/>
      <c r="CV28" s="502"/>
      <c r="CW28" s="502"/>
      <c r="CX28" s="502"/>
      <c r="CY28" s="502"/>
      <c r="CZ28" s="502"/>
      <c r="DA28" s="502"/>
      <c r="DB28" s="502"/>
      <c r="DC28" s="502"/>
      <c r="DD28" s="502"/>
      <c r="DE28" s="502"/>
      <c r="DF28" s="502"/>
      <c r="DG28" s="502"/>
      <c r="DH28" s="502"/>
      <c r="DI28" s="502"/>
      <c r="DJ28" s="502"/>
      <c r="DK28" s="502"/>
      <c r="DL28" s="502"/>
      <c r="DM28" s="502"/>
      <c r="DN28" s="502"/>
      <c r="DO28" s="502"/>
      <c r="DP28" s="502"/>
      <c r="DQ28" s="502"/>
      <c r="DR28" s="502"/>
      <c r="DS28" s="502"/>
      <c r="DT28" s="502"/>
      <c r="DU28" s="502"/>
      <c r="DV28" s="502"/>
      <c r="DW28" s="502"/>
      <c r="DX28" s="502"/>
      <c r="DY28" s="502"/>
      <c r="DZ28" s="502"/>
      <c r="EA28" s="502"/>
      <c r="EB28" s="502"/>
      <c r="EC28" s="502"/>
      <c r="ED28" s="502"/>
      <c r="EE28" s="502"/>
      <c r="EF28" s="502"/>
      <c r="EG28" s="502"/>
      <c r="EH28" s="502"/>
      <c r="EI28" s="502"/>
      <c r="EJ28" s="502"/>
      <c r="EK28" s="502"/>
      <c r="EL28" s="502"/>
      <c r="EM28" s="502"/>
      <c r="EN28" s="502"/>
      <c r="EO28" s="502"/>
      <c r="EP28" s="502"/>
      <c r="EQ28" s="502"/>
      <c r="ER28" s="502"/>
      <c r="ES28" s="502"/>
      <c r="ET28" s="502"/>
      <c r="EU28" s="502"/>
      <c r="EV28" s="502"/>
      <c r="EW28" s="502"/>
      <c r="EX28" s="502"/>
      <c r="EY28" s="502"/>
      <c r="EZ28" s="502"/>
      <c r="FA28" s="502"/>
      <c r="FB28" s="502"/>
      <c r="FC28" s="502"/>
      <c r="FD28" s="502"/>
      <c r="FE28" s="502"/>
      <c r="FF28" s="502"/>
      <c r="FG28" s="502"/>
      <c r="FH28" s="502"/>
      <c r="FI28" s="502"/>
      <c r="FJ28" s="502"/>
      <c r="FK28" s="502"/>
      <c r="FL28" s="502"/>
      <c r="FM28" s="502"/>
      <c r="FN28" s="502"/>
      <c r="FO28" s="502"/>
      <c r="FP28" s="502"/>
      <c r="FQ28" s="502"/>
      <c r="FR28" s="502"/>
      <c r="FS28" s="502"/>
      <c r="FT28" s="502"/>
      <c r="FU28" s="502"/>
      <c r="FV28" s="502"/>
      <c r="FW28" s="502"/>
      <c r="FX28" s="502"/>
      <c r="FY28" s="502"/>
      <c r="FZ28" s="502"/>
      <c r="GA28" s="502"/>
      <c r="GB28" s="502"/>
      <c r="GC28" s="502"/>
      <c r="GD28" s="502"/>
      <c r="GE28" s="502"/>
      <c r="GF28" s="502"/>
      <c r="GG28" s="502"/>
      <c r="GH28" s="502"/>
      <c r="GI28" s="502"/>
      <c r="GJ28" s="502"/>
      <c r="GK28" s="502"/>
      <c r="GL28" s="502"/>
      <c r="GM28" s="502"/>
      <c r="GN28" s="502"/>
      <c r="GO28" s="502"/>
      <c r="GP28" s="502"/>
      <c r="GQ28" s="502"/>
      <c r="GR28" s="502"/>
      <c r="GS28" s="502"/>
      <c r="GT28" s="502"/>
      <c r="GU28" s="502"/>
      <c r="GV28" s="502"/>
      <c r="GW28" s="502"/>
      <c r="GX28" s="502"/>
      <c r="GY28" s="502"/>
      <c r="GZ28" s="502"/>
      <c r="HA28" s="502"/>
      <c r="HB28" s="502"/>
      <c r="HC28" s="502"/>
      <c r="HD28" s="502"/>
      <c r="HE28" s="502"/>
      <c r="HF28" s="502"/>
      <c r="HG28" s="502"/>
      <c r="HH28" s="502"/>
      <c r="HI28" s="502"/>
      <c r="HJ28" s="502"/>
      <c r="HK28" s="502"/>
      <c r="HL28" s="502"/>
      <c r="HM28" s="502"/>
      <c r="HN28" s="502"/>
      <c r="HO28" s="502"/>
      <c r="HP28" s="502"/>
      <c r="HQ28" s="502"/>
      <c r="HR28" s="502"/>
      <c r="HS28" s="502"/>
      <c r="HT28" s="502"/>
      <c r="HU28" s="502"/>
      <c r="HV28" s="502"/>
      <c r="HW28" s="502"/>
      <c r="HX28" s="502"/>
      <c r="HY28" s="502"/>
      <c r="HZ28" s="502"/>
      <c r="IA28" s="502"/>
      <c r="IB28" s="502"/>
      <c r="IC28" s="502"/>
      <c r="ID28" s="502"/>
      <c r="IE28" s="502"/>
      <c r="IF28" s="502"/>
      <c r="IG28" s="502"/>
      <c r="IH28" s="502"/>
      <c r="II28" s="502"/>
      <c r="IJ28" s="502"/>
      <c r="IK28" s="502"/>
      <c r="IL28" s="502"/>
      <c r="IM28" s="502"/>
      <c r="IN28" s="502"/>
      <c r="IO28" s="502"/>
    </row>
    <row r="29" spans="1:249" ht="18" customHeight="1">
      <c r="A29" s="545" t="s">
        <v>2922</v>
      </c>
      <c r="B29" s="546"/>
      <c r="C29" s="547" t="s">
        <v>5091</v>
      </c>
      <c r="D29" s="548"/>
      <c r="E29" s="4"/>
      <c r="F29" s="4"/>
      <c r="G29" s="4"/>
      <c r="H29" s="4"/>
      <c r="I29" s="4"/>
      <c r="J29" s="502"/>
      <c r="K29" s="502"/>
      <c r="L29" s="502"/>
      <c r="M29" s="502"/>
      <c r="N29" s="502"/>
      <c r="O29" s="502"/>
      <c r="P29" s="502"/>
      <c r="Q29" s="502"/>
      <c r="R29" s="502"/>
      <c r="S29" s="502"/>
      <c r="T29" s="502"/>
      <c r="U29" s="502"/>
      <c r="V29" s="502"/>
      <c r="W29" s="502"/>
      <c r="X29" s="502"/>
      <c r="Y29" s="502"/>
      <c r="Z29" s="502"/>
      <c r="AA29" s="502"/>
      <c r="AB29" s="502"/>
      <c r="AC29" s="502"/>
      <c r="AD29" s="502"/>
      <c r="AE29" s="502"/>
      <c r="AF29" s="502"/>
      <c r="AG29" s="502"/>
      <c r="AH29" s="502"/>
      <c r="AI29" s="502"/>
      <c r="AJ29" s="502"/>
      <c r="AK29" s="502"/>
      <c r="AL29" s="502"/>
      <c r="AM29" s="502"/>
      <c r="AN29" s="502"/>
      <c r="AO29" s="502"/>
      <c r="AP29" s="502"/>
      <c r="AQ29" s="502"/>
      <c r="AR29" s="502"/>
      <c r="AS29" s="502"/>
      <c r="AT29" s="502"/>
      <c r="AU29" s="502"/>
      <c r="AV29" s="502"/>
      <c r="AW29" s="502"/>
      <c r="AX29" s="502"/>
      <c r="AY29" s="502"/>
      <c r="AZ29" s="502"/>
      <c r="BA29" s="502"/>
      <c r="BB29" s="502"/>
      <c r="BC29" s="502"/>
      <c r="BD29" s="502"/>
      <c r="BE29" s="502"/>
      <c r="BF29" s="502"/>
      <c r="BG29" s="502"/>
      <c r="BH29" s="502"/>
      <c r="BI29" s="502"/>
      <c r="BJ29" s="502"/>
      <c r="BK29" s="502"/>
      <c r="BL29" s="502"/>
      <c r="BM29" s="502"/>
      <c r="BN29" s="502"/>
      <c r="BO29" s="502"/>
      <c r="BP29" s="502"/>
      <c r="BQ29" s="502"/>
      <c r="BR29" s="502"/>
      <c r="BS29" s="502"/>
      <c r="BT29" s="502"/>
      <c r="BU29" s="502"/>
      <c r="BV29" s="502"/>
      <c r="BW29" s="502"/>
      <c r="BX29" s="502"/>
      <c r="BY29" s="502"/>
      <c r="BZ29" s="502"/>
      <c r="CA29" s="502"/>
      <c r="CB29" s="502"/>
      <c r="CC29" s="502"/>
      <c r="CD29" s="502"/>
      <c r="CE29" s="502"/>
      <c r="CF29" s="502"/>
      <c r="CG29" s="502"/>
      <c r="CH29" s="502"/>
      <c r="CI29" s="502"/>
      <c r="CJ29" s="502"/>
      <c r="CK29" s="502"/>
      <c r="CL29" s="502"/>
      <c r="CM29" s="502"/>
      <c r="CN29" s="502"/>
      <c r="CO29" s="502"/>
      <c r="CP29" s="502"/>
      <c r="CQ29" s="502"/>
      <c r="CR29" s="502"/>
      <c r="CS29" s="502"/>
      <c r="CT29" s="502"/>
      <c r="CU29" s="502"/>
      <c r="CV29" s="502"/>
      <c r="CW29" s="502"/>
      <c r="CX29" s="502"/>
      <c r="CY29" s="502"/>
      <c r="CZ29" s="502"/>
      <c r="DA29" s="502"/>
      <c r="DB29" s="502"/>
      <c r="DC29" s="502"/>
      <c r="DD29" s="502"/>
      <c r="DE29" s="502"/>
      <c r="DF29" s="502"/>
      <c r="DG29" s="502"/>
      <c r="DH29" s="502"/>
      <c r="DI29" s="502"/>
      <c r="DJ29" s="502"/>
      <c r="DK29" s="502"/>
      <c r="DL29" s="502"/>
      <c r="DM29" s="502"/>
      <c r="DN29" s="502"/>
      <c r="DO29" s="502"/>
      <c r="DP29" s="502"/>
      <c r="DQ29" s="502"/>
      <c r="DR29" s="502"/>
      <c r="DS29" s="502"/>
      <c r="DT29" s="502"/>
      <c r="DU29" s="502"/>
      <c r="DV29" s="502"/>
      <c r="DW29" s="502"/>
      <c r="DX29" s="502"/>
      <c r="DY29" s="502"/>
      <c r="DZ29" s="502"/>
      <c r="EA29" s="502"/>
      <c r="EB29" s="502"/>
      <c r="EC29" s="502"/>
      <c r="ED29" s="502"/>
      <c r="EE29" s="502"/>
      <c r="EF29" s="502"/>
      <c r="EG29" s="502"/>
      <c r="EH29" s="502"/>
      <c r="EI29" s="502"/>
      <c r="EJ29" s="502"/>
      <c r="EK29" s="502"/>
      <c r="EL29" s="502"/>
      <c r="EM29" s="502"/>
      <c r="EN29" s="502"/>
      <c r="EO29" s="502"/>
      <c r="EP29" s="502"/>
      <c r="EQ29" s="502"/>
      <c r="ER29" s="502"/>
      <c r="ES29" s="502"/>
      <c r="ET29" s="502"/>
      <c r="EU29" s="502"/>
      <c r="EV29" s="502"/>
      <c r="EW29" s="502"/>
      <c r="EX29" s="502"/>
      <c r="EY29" s="502"/>
      <c r="EZ29" s="502"/>
      <c r="FA29" s="502"/>
      <c r="FB29" s="502"/>
      <c r="FC29" s="502"/>
      <c r="FD29" s="502"/>
      <c r="FE29" s="502"/>
      <c r="FF29" s="502"/>
      <c r="FG29" s="502"/>
      <c r="FH29" s="502"/>
      <c r="FI29" s="502"/>
      <c r="FJ29" s="502"/>
      <c r="FK29" s="502"/>
      <c r="FL29" s="502"/>
      <c r="FM29" s="502"/>
      <c r="FN29" s="502"/>
      <c r="FO29" s="502"/>
      <c r="FP29" s="502"/>
      <c r="FQ29" s="502"/>
      <c r="FR29" s="502"/>
      <c r="FS29" s="502"/>
      <c r="FT29" s="502"/>
      <c r="FU29" s="502"/>
      <c r="FV29" s="502"/>
      <c r="FW29" s="502"/>
      <c r="FX29" s="502"/>
      <c r="FY29" s="502"/>
      <c r="FZ29" s="502"/>
      <c r="GA29" s="502"/>
      <c r="GB29" s="502"/>
      <c r="GC29" s="502"/>
      <c r="GD29" s="502"/>
      <c r="GE29" s="502"/>
      <c r="GF29" s="502"/>
      <c r="GG29" s="502"/>
      <c r="GH29" s="502"/>
      <c r="GI29" s="502"/>
      <c r="GJ29" s="502"/>
      <c r="GK29" s="502"/>
      <c r="GL29" s="502"/>
      <c r="GM29" s="502"/>
      <c r="GN29" s="502"/>
      <c r="GO29" s="502"/>
      <c r="GP29" s="502"/>
      <c r="GQ29" s="502"/>
      <c r="GR29" s="502"/>
      <c r="GS29" s="502"/>
      <c r="GT29" s="502"/>
      <c r="GU29" s="502"/>
      <c r="GV29" s="502"/>
      <c r="GW29" s="502"/>
      <c r="GX29" s="502"/>
      <c r="GY29" s="502"/>
      <c r="GZ29" s="502"/>
      <c r="HA29" s="502"/>
      <c r="HB29" s="502"/>
      <c r="HC29" s="502"/>
      <c r="HD29" s="502"/>
      <c r="HE29" s="502"/>
      <c r="HF29" s="502"/>
      <c r="HG29" s="502"/>
      <c r="HH29" s="502"/>
      <c r="HI29" s="502"/>
      <c r="HJ29" s="502"/>
      <c r="HK29" s="502"/>
      <c r="HL29" s="502"/>
      <c r="HM29" s="502"/>
      <c r="HN29" s="502"/>
      <c r="HO29" s="502"/>
      <c r="HP29" s="502"/>
      <c r="HQ29" s="502"/>
      <c r="HR29" s="502"/>
      <c r="HS29" s="502"/>
      <c r="HT29" s="502"/>
      <c r="HU29" s="502"/>
      <c r="HV29" s="502"/>
      <c r="HW29" s="502"/>
      <c r="HX29" s="502"/>
      <c r="HY29" s="502"/>
      <c r="HZ29" s="502"/>
      <c r="IA29" s="502"/>
      <c r="IB29" s="502"/>
      <c r="IC29" s="502"/>
      <c r="ID29" s="502"/>
      <c r="IE29" s="502"/>
      <c r="IF29" s="502"/>
      <c r="IG29" s="502"/>
      <c r="IH29" s="502"/>
      <c r="II29" s="502"/>
      <c r="IJ29" s="502"/>
      <c r="IK29" s="502"/>
      <c r="IL29" s="502"/>
      <c r="IM29" s="502"/>
      <c r="IN29" s="502"/>
      <c r="IO29" s="502"/>
    </row>
    <row r="30" spans="1:249" ht="18" customHeight="1">
      <c r="A30" s="549"/>
      <c r="B30" s="544"/>
      <c r="C30" s="544"/>
      <c r="D30" s="544"/>
      <c r="E30" s="4"/>
      <c r="F30" s="4"/>
      <c r="G30" s="4"/>
      <c r="H30" s="4"/>
      <c r="I30" s="4"/>
      <c r="J30" s="502"/>
      <c r="K30" s="502"/>
      <c r="L30" s="502"/>
      <c r="M30" s="502"/>
      <c r="N30" s="502"/>
      <c r="O30" s="502"/>
      <c r="P30" s="502"/>
      <c r="Q30" s="502"/>
      <c r="R30" s="502"/>
      <c r="S30" s="502"/>
      <c r="T30" s="502"/>
      <c r="U30" s="502"/>
      <c r="V30" s="502"/>
      <c r="W30" s="502"/>
      <c r="X30" s="502"/>
      <c r="Y30" s="502"/>
      <c r="Z30" s="502"/>
      <c r="AA30" s="502"/>
      <c r="AB30" s="502"/>
      <c r="AC30" s="502"/>
      <c r="AD30" s="502"/>
      <c r="AE30" s="502"/>
      <c r="AF30" s="502"/>
      <c r="AG30" s="502"/>
      <c r="AH30" s="502"/>
      <c r="AI30" s="502"/>
      <c r="AJ30" s="502"/>
      <c r="AK30" s="502"/>
      <c r="AL30" s="502"/>
      <c r="AM30" s="502"/>
      <c r="AN30" s="502"/>
      <c r="AO30" s="502"/>
      <c r="AP30" s="502"/>
      <c r="AQ30" s="502"/>
      <c r="AR30" s="502"/>
      <c r="AS30" s="502"/>
      <c r="AT30" s="502"/>
      <c r="AU30" s="502"/>
      <c r="AV30" s="502"/>
      <c r="AW30" s="502"/>
      <c r="AX30" s="502"/>
      <c r="AY30" s="502"/>
      <c r="AZ30" s="502"/>
      <c r="BA30" s="502"/>
      <c r="BB30" s="502"/>
      <c r="BC30" s="502"/>
      <c r="BD30" s="502"/>
      <c r="BE30" s="502"/>
      <c r="BF30" s="502"/>
      <c r="BG30" s="502"/>
      <c r="BH30" s="502"/>
      <c r="BI30" s="502"/>
      <c r="BJ30" s="502"/>
      <c r="BK30" s="502"/>
      <c r="BL30" s="502"/>
      <c r="BM30" s="502"/>
      <c r="BN30" s="502"/>
      <c r="BO30" s="502"/>
      <c r="BP30" s="502"/>
      <c r="BQ30" s="502"/>
      <c r="BR30" s="502"/>
      <c r="BS30" s="502"/>
      <c r="BT30" s="502"/>
      <c r="BU30" s="502"/>
      <c r="BV30" s="502"/>
      <c r="BW30" s="502"/>
      <c r="BX30" s="502"/>
      <c r="BY30" s="502"/>
      <c r="BZ30" s="502"/>
      <c r="CA30" s="502"/>
      <c r="CB30" s="502"/>
      <c r="CC30" s="502"/>
      <c r="CD30" s="502"/>
      <c r="CE30" s="502"/>
      <c r="CF30" s="502"/>
      <c r="CG30" s="502"/>
      <c r="CH30" s="502"/>
      <c r="CI30" s="502"/>
      <c r="CJ30" s="502"/>
      <c r="CK30" s="502"/>
      <c r="CL30" s="502"/>
      <c r="CM30" s="502"/>
      <c r="CN30" s="502"/>
      <c r="CO30" s="502"/>
      <c r="CP30" s="502"/>
      <c r="CQ30" s="502"/>
      <c r="CR30" s="502"/>
      <c r="CS30" s="502"/>
      <c r="CT30" s="502"/>
      <c r="CU30" s="502"/>
      <c r="CV30" s="502"/>
      <c r="CW30" s="502"/>
      <c r="CX30" s="502"/>
      <c r="CY30" s="502"/>
      <c r="CZ30" s="502"/>
      <c r="DA30" s="502"/>
      <c r="DB30" s="502"/>
      <c r="DC30" s="502"/>
      <c r="DD30" s="502"/>
      <c r="DE30" s="502"/>
      <c r="DF30" s="502"/>
      <c r="DG30" s="502"/>
      <c r="DH30" s="502"/>
      <c r="DI30" s="502"/>
      <c r="DJ30" s="502"/>
      <c r="DK30" s="502"/>
      <c r="DL30" s="502"/>
      <c r="DM30" s="502"/>
      <c r="DN30" s="502"/>
      <c r="DO30" s="502"/>
      <c r="DP30" s="502"/>
      <c r="DQ30" s="502"/>
      <c r="DR30" s="502"/>
      <c r="DS30" s="502"/>
      <c r="DT30" s="502"/>
      <c r="DU30" s="502"/>
      <c r="DV30" s="502"/>
      <c r="DW30" s="502"/>
      <c r="DX30" s="502"/>
      <c r="DY30" s="502"/>
      <c r="DZ30" s="502"/>
      <c r="EA30" s="502"/>
      <c r="EB30" s="502"/>
      <c r="EC30" s="502"/>
      <c r="ED30" s="502"/>
      <c r="EE30" s="502"/>
      <c r="EF30" s="502"/>
      <c r="EG30" s="502"/>
      <c r="EH30" s="502"/>
      <c r="EI30" s="502"/>
      <c r="EJ30" s="502"/>
      <c r="EK30" s="502"/>
      <c r="EL30" s="502"/>
      <c r="EM30" s="502"/>
      <c r="EN30" s="502"/>
      <c r="EO30" s="502"/>
      <c r="EP30" s="502"/>
      <c r="EQ30" s="502"/>
      <c r="ER30" s="502"/>
      <c r="ES30" s="502"/>
      <c r="ET30" s="502"/>
      <c r="EU30" s="502"/>
      <c r="EV30" s="502"/>
      <c r="EW30" s="502"/>
      <c r="EX30" s="502"/>
      <c r="EY30" s="502"/>
      <c r="EZ30" s="502"/>
      <c r="FA30" s="502"/>
      <c r="FB30" s="502"/>
      <c r="FC30" s="502"/>
      <c r="FD30" s="502"/>
      <c r="FE30" s="502"/>
      <c r="FF30" s="502"/>
      <c r="FG30" s="502"/>
      <c r="FH30" s="502"/>
      <c r="FI30" s="502"/>
      <c r="FJ30" s="502"/>
      <c r="FK30" s="502"/>
      <c r="FL30" s="502"/>
      <c r="FM30" s="502"/>
      <c r="FN30" s="502"/>
      <c r="FO30" s="502"/>
      <c r="FP30" s="502"/>
      <c r="FQ30" s="502"/>
      <c r="FR30" s="502"/>
      <c r="FS30" s="502"/>
      <c r="FT30" s="502"/>
      <c r="FU30" s="502"/>
      <c r="FV30" s="502"/>
      <c r="FW30" s="502"/>
      <c r="FX30" s="502"/>
      <c r="FY30" s="502"/>
      <c r="FZ30" s="502"/>
      <c r="GA30" s="502"/>
      <c r="GB30" s="502"/>
      <c r="GC30" s="502"/>
      <c r="GD30" s="502"/>
      <c r="GE30" s="502"/>
      <c r="GF30" s="502"/>
      <c r="GG30" s="502"/>
      <c r="GH30" s="502"/>
      <c r="GI30" s="502"/>
      <c r="GJ30" s="502"/>
      <c r="GK30" s="502"/>
      <c r="GL30" s="502"/>
      <c r="GM30" s="502"/>
      <c r="GN30" s="502"/>
      <c r="GO30" s="502"/>
      <c r="GP30" s="502"/>
      <c r="GQ30" s="502"/>
      <c r="GR30" s="502"/>
      <c r="GS30" s="502"/>
      <c r="GT30" s="502"/>
      <c r="GU30" s="502"/>
      <c r="GV30" s="502"/>
      <c r="GW30" s="502"/>
      <c r="GX30" s="502"/>
      <c r="GY30" s="502"/>
      <c r="GZ30" s="502"/>
      <c r="HA30" s="502"/>
      <c r="HB30" s="502"/>
      <c r="HC30" s="502"/>
      <c r="HD30" s="502"/>
      <c r="HE30" s="502"/>
      <c r="HF30" s="502"/>
      <c r="HG30" s="502"/>
      <c r="HH30" s="502"/>
      <c r="HI30" s="502"/>
      <c r="HJ30" s="502"/>
      <c r="HK30" s="502"/>
      <c r="HL30" s="502"/>
      <c r="HM30" s="502"/>
      <c r="HN30" s="502"/>
      <c r="HO30" s="502"/>
      <c r="HP30" s="502"/>
      <c r="HQ30" s="502"/>
      <c r="HR30" s="502"/>
      <c r="HS30" s="502"/>
      <c r="HT30" s="502"/>
      <c r="HU30" s="502"/>
      <c r="HV30" s="502"/>
      <c r="HW30" s="502"/>
      <c r="HX30" s="502"/>
      <c r="HY30" s="502"/>
      <c r="HZ30" s="502"/>
      <c r="IA30" s="502"/>
      <c r="IB30" s="502"/>
      <c r="IC30" s="502"/>
      <c r="ID30" s="502"/>
      <c r="IE30" s="502"/>
      <c r="IF30" s="502"/>
      <c r="IG30" s="502"/>
      <c r="IH30" s="502"/>
      <c r="II30" s="502"/>
      <c r="IJ30" s="502"/>
      <c r="IK30" s="502"/>
      <c r="IL30" s="502"/>
      <c r="IM30" s="502"/>
      <c r="IN30" s="502"/>
      <c r="IO30" s="502"/>
    </row>
    <row r="31" spans="1:249" ht="18" customHeight="1">
      <c r="A31" s="550"/>
      <c r="B31" s="551"/>
      <c r="C31" s="551"/>
      <c r="D31" s="552"/>
      <c r="E31" s="503"/>
      <c r="F31" s="503"/>
      <c r="G31" s="4"/>
      <c r="H31" s="4"/>
      <c r="I31" s="4"/>
      <c r="J31" s="502"/>
      <c r="K31" s="502"/>
      <c r="L31" s="502"/>
      <c r="M31" s="502"/>
      <c r="N31" s="502"/>
      <c r="O31" s="502"/>
      <c r="P31" s="502"/>
      <c r="Q31" s="502"/>
      <c r="R31" s="502"/>
      <c r="S31" s="502"/>
      <c r="T31" s="502"/>
      <c r="U31" s="502"/>
      <c r="V31" s="502"/>
      <c r="W31" s="502"/>
      <c r="X31" s="502"/>
      <c r="Y31" s="502"/>
      <c r="Z31" s="502"/>
      <c r="AA31" s="502"/>
      <c r="AB31" s="502"/>
      <c r="AC31" s="502"/>
      <c r="AD31" s="502"/>
      <c r="AE31" s="502"/>
      <c r="AF31" s="502"/>
      <c r="AG31" s="502"/>
      <c r="AH31" s="502"/>
      <c r="AI31" s="502"/>
      <c r="AJ31" s="502"/>
      <c r="AK31" s="502"/>
      <c r="AL31" s="502"/>
      <c r="AM31" s="502"/>
      <c r="AN31" s="502"/>
      <c r="AO31" s="502"/>
      <c r="AP31" s="502"/>
      <c r="AQ31" s="502"/>
      <c r="AR31" s="502"/>
      <c r="AS31" s="502"/>
      <c r="AT31" s="502"/>
      <c r="AU31" s="502"/>
      <c r="AV31" s="502"/>
      <c r="AW31" s="502"/>
      <c r="AX31" s="502"/>
      <c r="AY31" s="502"/>
      <c r="AZ31" s="502"/>
      <c r="BA31" s="502"/>
      <c r="BB31" s="502"/>
      <c r="BC31" s="502"/>
      <c r="BD31" s="502"/>
      <c r="BE31" s="502"/>
      <c r="BF31" s="502"/>
      <c r="BG31" s="502"/>
      <c r="BH31" s="502"/>
      <c r="BI31" s="502"/>
      <c r="BJ31" s="502"/>
      <c r="BK31" s="502"/>
      <c r="BL31" s="502"/>
      <c r="BM31" s="502"/>
      <c r="BN31" s="502"/>
      <c r="BO31" s="502"/>
      <c r="BP31" s="502"/>
      <c r="BQ31" s="502"/>
      <c r="BR31" s="502"/>
      <c r="BS31" s="502"/>
      <c r="BT31" s="502"/>
      <c r="BU31" s="502"/>
      <c r="BV31" s="502"/>
      <c r="BW31" s="502"/>
      <c r="BX31" s="502"/>
      <c r="BY31" s="502"/>
      <c r="BZ31" s="502"/>
      <c r="CA31" s="502"/>
      <c r="CB31" s="502"/>
      <c r="CC31" s="502"/>
      <c r="CD31" s="502"/>
      <c r="CE31" s="502"/>
      <c r="CF31" s="502"/>
      <c r="CG31" s="502"/>
      <c r="CH31" s="502"/>
      <c r="CI31" s="502"/>
      <c r="CJ31" s="502"/>
      <c r="CK31" s="502"/>
      <c r="CL31" s="502"/>
      <c r="CM31" s="502"/>
      <c r="CN31" s="502"/>
      <c r="CO31" s="502"/>
      <c r="CP31" s="502"/>
      <c r="CQ31" s="502"/>
      <c r="CR31" s="502"/>
      <c r="CS31" s="502"/>
      <c r="CT31" s="502"/>
      <c r="CU31" s="502"/>
      <c r="CV31" s="502"/>
      <c r="CW31" s="502"/>
      <c r="CX31" s="502"/>
      <c r="CY31" s="502"/>
      <c r="CZ31" s="502"/>
      <c r="DA31" s="502"/>
      <c r="DB31" s="502"/>
      <c r="DC31" s="502"/>
      <c r="DD31" s="502"/>
      <c r="DE31" s="502"/>
      <c r="DF31" s="502"/>
      <c r="DG31" s="502"/>
      <c r="DH31" s="502"/>
      <c r="DI31" s="502"/>
      <c r="DJ31" s="502"/>
      <c r="DK31" s="502"/>
      <c r="DL31" s="502"/>
      <c r="DM31" s="502"/>
      <c r="DN31" s="502"/>
      <c r="DO31" s="502"/>
      <c r="DP31" s="502"/>
      <c r="DQ31" s="502"/>
      <c r="DR31" s="502"/>
      <c r="DS31" s="502"/>
      <c r="DT31" s="502"/>
      <c r="DU31" s="502"/>
      <c r="DV31" s="502"/>
      <c r="DW31" s="502"/>
      <c r="DX31" s="502"/>
      <c r="DY31" s="502"/>
      <c r="DZ31" s="502"/>
      <c r="EA31" s="502"/>
      <c r="EB31" s="502"/>
      <c r="EC31" s="502"/>
      <c r="ED31" s="502"/>
      <c r="EE31" s="502"/>
      <c r="EF31" s="502"/>
      <c r="EG31" s="502"/>
      <c r="EH31" s="502"/>
      <c r="EI31" s="502"/>
      <c r="EJ31" s="502"/>
      <c r="EK31" s="502"/>
      <c r="EL31" s="502"/>
      <c r="EM31" s="502"/>
      <c r="EN31" s="502"/>
      <c r="EO31" s="502"/>
      <c r="EP31" s="502"/>
      <c r="EQ31" s="502"/>
      <c r="ER31" s="502"/>
      <c r="ES31" s="502"/>
      <c r="ET31" s="502"/>
      <c r="EU31" s="502"/>
      <c r="EV31" s="502"/>
      <c r="EW31" s="502"/>
      <c r="EX31" s="502"/>
      <c r="EY31" s="502"/>
      <c r="EZ31" s="502"/>
      <c r="FA31" s="502"/>
      <c r="FB31" s="502"/>
      <c r="FC31" s="502"/>
      <c r="FD31" s="502"/>
      <c r="FE31" s="502"/>
      <c r="FF31" s="502"/>
      <c r="FG31" s="502"/>
      <c r="FH31" s="502"/>
      <c r="FI31" s="502"/>
      <c r="FJ31" s="502"/>
      <c r="FK31" s="502"/>
      <c r="FL31" s="502"/>
      <c r="FM31" s="502"/>
      <c r="FN31" s="502"/>
      <c r="FO31" s="502"/>
      <c r="FP31" s="502"/>
      <c r="FQ31" s="502"/>
      <c r="FR31" s="502"/>
      <c r="FS31" s="502"/>
      <c r="FT31" s="502"/>
      <c r="FU31" s="502"/>
      <c r="FV31" s="502"/>
      <c r="FW31" s="502"/>
      <c r="FX31" s="502"/>
      <c r="FY31" s="502"/>
      <c r="FZ31" s="502"/>
      <c r="GA31" s="502"/>
      <c r="GB31" s="502"/>
      <c r="GC31" s="502"/>
      <c r="GD31" s="502"/>
      <c r="GE31" s="502"/>
      <c r="GF31" s="502"/>
      <c r="GG31" s="502"/>
      <c r="GH31" s="502"/>
      <c r="GI31" s="502"/>
      <c r="GJ31" s="502"/>
      <c r="GK31" s="502"/>
      <c r="GL31" s="502"/>
      <c r="GM31" s="502"/>
      <c r="GN31" s="502"/>
      <c r="GO31" s="502"/>
      <c r="GP31" s="502"/>
      <c r="GQ31" s="502"/>
      <c r="GR31" s="502"/>
      <c r="GS31" s="502"/>
      <c r="GT31" s="502"/>
      <c r="GU31" s="502"/>
      <c r="GV31" s="502"/>
      <c r="GW31" s="502"/>
      <c r="GX31" s="502"/>
      <c r="GY31" s="502"/>
      <c r="GZ31" s="502"/>
      <c r="HA31" s="502"/>
      <c r="HB31" s="502"/>
      <c r="HC31" s="502"/>
      <c r="HD31" s="502"/>
      <c r="HE31" s="502"/>
      <c r="HF31" s="502"/>
      <c r="HG31" s="502"/>
      <c r="HH31" s="502"/>
      <c r="HI31" s="502"/>
      <c r="HJ31" s="502"/>
      <c r="HK31" s="502"/>
      <c r="HL31" s="502"/>
      <c r="HM31" s="502"/>
      <c r="HN31" s="502"/>
      <c r="HO31" s="502"/>
      <c r="HP31" s="502"/>
      <c r="HQ31" s="502"/>
      <c r="HR31" s="502"/>
      <c r="HS31" s="502"/>
      <c r="HT31" s="502"/>
      <c r="HU31" s="502"/>
      <c r="HV31" s="502"/>
      <c r="HW31" s="502"/>
      <c r="HX31" s="502"/>
      <c r="HY31" s="502"/>
      <c r="HZ31" s="502"/>
      <c r="IA31" s="502"/>
      <c r="IB31" s="502"/>
      <c r="IC31" s="502"/>
      <c r="ID31" s="502"/>
      <c r="IE31" s="502"/>
      <c r="IF31" s="502"/>
      <c r="IG31" s="502"/>
      <c r="IH31" s="502"/>
      <c r="II31" s="502"/>
      <c r="IJ31" s="502"/>
      <c r="IK31" s="502"/>
      <c r="IL31" s="502"/>
      <c r="IM31" s="502"/>
      <c r="IN31" s="502"/>
      <c r="IO31" s="502"/>
    </row>
    <row r="32" spans="1:249" ht="18" customHeight="1">
      <c r="A32" s="550"/>
      <c r="B32" s="551"/>
      <c r="C32" s="551"/>
      <c r="D32" s="552"/>
      <c r="E32" s="503"/>
      <c r="F32" s="503"/>
      <c r="G32" s="4"/>
      <c r="H32" s="4"/>
      <c r="I32" s="4"/>
      <c r="J32" s="502"/>
      <c r="K32" s="502"/>
      <c r="L32" s="502"/>
      <c r="M32" s="502"/>
      <c r="N32" s="502"/>
      <c r="O32" s="502"/>
      <c r="P32" s="502"/>
      <c r="Q32" s="502"/>
      <c r="R32" s="502"/>
      <c r="S32" s="502"/>
      <c r="T32" s="502"/>
      <c r="U32" s="502"/>
      <c r="V32" s="502"/>
      <c r="W32" s="502"/>
      <c r="X32" s="502"/>
      <c r="Y32" s="502"/>
      <c r="Z32" s="502"/>
      <c r="AA32" s="502"/>
      <c r="AB32" s="502"/>
      <c r="AC32" s="502"/>
      <c r="AD32" s="502"/>
      <c r="AE32" s="502"/>
      <c r="AF32" s="502"/>
      <c r="AG32" s="502"/>
      <c r="AH32" s="502"/>
      <c r="AI32" s="502"/>
      <c r="AJ32" s="502"/>
      <c r="AK32" s="502"/>
      <c r="AL32" s="502"/>
      <c r="AM32" s="502"/>
      <c r="AN32" s="502"/>
      <c r="AO32" s="502"/>
      <c r="AP32" s="502"/>
      <c r="AQ32" s="502"/>
      <c r="AR32" s="502"/>
      <c r="AS32" s="502"/>
      <c r="AT32" s="502"/>
      <c r="AU32" s="502"/>
      <c r="AV32" s="502"/>
      <c r="AW32" s="502"/>
      <c r="AX32" s="502"/>
      <c r="AY32" s="502"/>
      <c r="AZ32" s="502"/>
      <c r="BA32" s="502"/>
      <c r="BB32" s="502"/>
      <c r="BC32" s="502"/>
      <c r="BD32" s="502"/>
      <c r="BE32" s="502"/>
      <c r="BF32" s="502"/>
      <c r="BG32" s="502"/>
      <c r="BH32" s="502"/>
      <c r="BI32" s="502"/>
      <c r="BJ32" s="502"/>
      <c r="BK32" s="502"/>
      <c r="BL32" s="502"/>
      <c r="BM32" s="502"/>
      <c r="BN32" s="502"/>
      <c r="BO32" s="502"/>
      <c r="BP32" s="502"/>
      <c r="BQ32" s="502"/>
      <c r="BR32" s="502"/>
      <c r="BS32" s="502"/>
      <c r="BT32" s="502"/>
      <c r="BU32" s="502"/>
      <c r="BV32" s="502"/>
      <c r="BW32" s="502"/>
      <c r="BX32" s="502"/>
      <c r="BY32" s="502"/>
      <c r="BZ32" s="502"/>
      <c r="CA32" s="502"/>
      <c r="CB32" s="502"/>
      <c r="CC32" s="502"/>
      <c r="CD32" s="502"/>
      <c r="CE32" s="502"/>
      <c r="CF32" s="502"/>
      <c r="CG32" s="502"/>
      <c r="CH32" s="502"/>
      <c r="CI32" s="502"/>
      <c r="CJ32" s="502"/>
      <c r="CK32" s="502"/>
      <c r="CL32" s="502"/>
      <c r="CM32" s="502"/>
      <c r="CN32" s="502"/>
      <c r="CO32" s="502"/>
      <c r="CP32" s="502"/>
      <c r="CQ32" s="502"/>
      <c r="CR32" s="502"/>
      <c r="CS32" s="502"/>
      <c r="CT32" s="502"/>
      <c r="CU32" s="502"/>
      <c r="CV32" s="502"/>
      <c r="CW32" s="502"/>
      <c r="CX32" s="502"/>
      <c r="CY32" s="502"/>
      <c r="CZ32" s="502"/>
      <c r="DA32" s="502"/>
      <c r="DB32" s="502"/>
      <c r="DC32" s="502"/>
      <c r="DD32" s="502"/>
      <c r="DE32" s="502"/>
      <c r="DF32" s="502"/>
      <c r="DG32" s="502"/>
      <c r="DH32" s="502"/>
      <c r="DI32" s="502"/>
      <c r="DJ32" s="502"/>
      <c r="DK32" s="502"/>
      <c r="DL32" s="502"/>
      <c r="DM32" s="502"/>
      <c r="DN32" s="502"/>
      <c r="DO32" s="502"/>
      <c r="DP32" s="502"/>
      <c r="DQ32" s="502"/>
      <c r="DR32" s="502"/>
      <c r="DS32" s="502"/>
      <c r="DT32" s="502"/>
      <c r="DU32" s="502"/>
      <c r="DV32" s="502"/>
      <c r="DW32" s="502"/>
      <c r="DX32" s="502"/>
      <c r="DY32" s="502"/>
      <c r="DZ32" s="502"/>
      <c r="EA32" s="502"/>
      <c r="EB32" s="502"/>
      <c r="EC32" s="502"/>
      <c r="ED32" s="502"/>
      <c r="EE32" s="502"/>
      <c r="EF32" s="502"/>
      <c r="EG32" s="502"/>
      <c r="EH32" s="502"/>
      <c r="EI32" s="502"/>
      <c r="EJ32" s="502"/>
      <c r="EK32" s="502"/>
      <c r="EL32" s="502"/>
      <c r="EM32" s="502"/>
      <c r="EN32" s="502"/>
      <c r="EO32" s="502"/>
      <c r="EP32" s="502"/>
      <c r="EQ32" s="502"/>
      <c r="ER32" s="502"/>
      <c r="ES32" s="502"/>
      <c r="ET32" s="502"/>
      <c r="EU32" s="502"/>
      <c r="EV32" s="502"/>
      <c r="EW32" s="502"/>
      <c r="EX32" s="502"/>
      <c r="EY32" s="502"/>
      <c r="EZ32" s="502"/>
      <c r="FA32" s="502"/>
      <c r="FB32" s="502"/>
      <c r="FC32" s="502"/>
      <c r="FD32" s="502"/>
      <c r="FE32" s="502"/>
      <c r="FF32" s="502"/>
      <c r="FG32" s="502"/>
      <c r="FH32" s="502"/>
      <c r="FI32" s="502"/>
      <c r="FJ32" s="502"/>
      <c r="FK32" s="502"/>
      <c r="FL32" s="502"/>
      <c r="FM32" s="502"/>
      <c r="FN32" s="502"/>
      <c r="FO32" s="502"/>
      <c r="FP32" s="502"/>
      <c r="FQ32" s="502"/>
      <c r="FR32" s="502"/>
      <c r="FS32" s="502"/>
      <c r="FT32" s="502"/>
      <c r="FU32" s="502"/>
      <c r="FV32" s="502"/>
      <c r="FW32" s="502"/>
      <c r="FX32" s="502"/>
      <c r="FY32" s="502"/>
      <c r="FZ32" s="502"/>
      <c r="GA32" s="502"/>
      <c r="GB32" s="502"/>
      <c r="GC32" s="502"/>
      <c r="GD32" s="502"/>
      <c r="GE32" s="502"/>
      <c r="GF32" s="502"/>
      <c r="GG32" s="502"/>
      <c r="GH32" s="502"/>
      <c r="GI32" s="502"/>
      <c r="GJ32" s="502"/>
      <c r="GK32" s="502"/>
      <c r="GL32" s="502"/>
      <c r="GM32" s="502"/>
      <c r="GN32" s="502"/>
      <c r="GO32" s="502"/>
      <c r="GP32" s="502"/>
      <c r="GQ32" s="502"/>
      <c r="GR32" s="502"/>
      <c r="GS32" s="502"/>
      <c r="GT32" s="502"/>
      <c r="GU32" s="502"/>
      <c r="GV32" s="502"/>
      <c r="GW32" s="502"/>
      <c r="GX32" s="502"/>
      <c r="GY32" s="502"/>
      <c r="GZ32" s="502"/>
      <c r="HA32" s="502"/>
      <c r="HB32" s="502"/>
      <c r="HC32" s="502"/>
      <c r="HD32" s="502"/>
      <c r="HE32" s="502"/>
      <c r="HF32" s="502"/>
      <c r="HG32" s="502"/>
      <c r="HH32" s="502"/>
      <c r="HI32" s="502"/>
      <c r="HJ32" s="502"/>
      <c r="HK32" s="502"/>
      <c r="HL32" s="502"/>
      <c r="HM32" s="502"/>
      <c r="HN32" s="502"/>
      <c r="HO32" s="502"/>
      <c r="HP32" s="502"/>
      <c r="HQ32" s="502"/>
      <c r="HR32" s="502"/>
      <c r="HS32" s="502"/>
      <c r="HT32" s="502"/>
      <c r="HU32" s="502"/>
      <c r="HV32" s="502"/>
      <c r="HW32" s="502"/>
      <c r="HX32" s="502"/>
      <c r="HY32" s="502"/>
      <c r="HZ32" s="502"/>
      <c r="IA32" s="502"/>
      <c r="IB32" s="502"/>
      <c r="IC32" s="502"/>
      <c r="ID32" s="502"/>
      <c r="IE32" s="502"/>
      <c r="IF32" s="502"/>
      <c r="IG32" s="502"/>
      <c r="IH32" s="502"/>
      <c r="II32" s="502"/>
      <c r="IJ32" s="502"/>
      <c r="IK32" s="502"/>
      <c r="IL32" s="502"/>
      <c r="IM32" s="502"/>
      <c r="IN32" s="502"/>
      <c r="IO32" s="502"/>
    </row>
    <row r="33" spans="1:249" ht="18" customHeight="1">
      <c r="A33" s="550"/>
      <c r="B33" s="551"/>
      <c r="C33" s="551"/>
      <c r="D33" s="553"/>
      <c r="E33" s="5"/>
      <c r="F33" s="5"/>
      <c r="G33" s="503"/>
      <c r="H33" s="503"/>
      <c r="I33" s="503"/>
      <c r="J33" s="504"/>
      <c r="K33" s="504"/>
      <c r="L33" s="504"/>
      <c r="M33" s="504"/>
      <c r="N33" s="504"/>
      <c r="O33" s="504"/>
      <c r="P33" s="504"/>
      <c r="Q33" s="504"/>
      <c r="R33" s="504"/>
      <c r="S33" s="504"/>
      <c r="T33" s="504"/>
      <c r="U33" s="504"/>
      <c r="V33" s="504"/>
      <c r="W33" s="504"/>
      <c r="X33" s="504"/>
      <c r="Y33" s="504"/>
      <c r="Z33" s="504"/>
      <c r="AA33" s="504"/>
      <c r="AB33" s="504"/>
      <c r="AC33" s="504"/>
      <c r="AD33" s="504"/>
      <c r="AE33" s="504"/>
      <c r="AF33" s="504"/>
      <c r="AG33" s="504"/>
      <c r="AH33" s="504"/>
      <c r="AI33" s="504"/>
      <c r="AJ33" s="504"/>
      <c r="AK33" s="504"/>
      <c r="AL33" s="504"/>
      <c r="AM33" s="504"/>
      <c r="AN33" s="504"/>
      <c r="AO33" s="504"/>
      <c r="AP33" s="504"/>
      <c r="AQ33" s="504"/>
      <c r="AR33" s="504"/>
      <c r="AS33" s="504"/>
      <c r="AT33" s="504"/>
      <c r="AU33" s="504"/>
      <c r="AV33" s="504"/>
      <c r="AW33" s="504"/>
      <c r="AX33" s="504"/>
      <c r="AY33" s="504"/>
      <c r="AZ33" s="504"/>
      <c r="BA33" s="504"/>
      <c r="BB33" s="504"/>
      <c r="BC33" s="504"/>
      <c r="BD33" s="504"/>
      <c r="BE33" s="504"/>
      <c r="BF33" s="504"/>
      <c r="BG33" s="504"/>
      <c r="BH33" s="504"/>
      <c r="BI33" s="504"/>
      <c r="BJ33" s="504"/>
      <c r="BK33" s="504"/>
      <c r="BL33" s="504"/>
      <c r="BM33" s="504"/>
      <c r="BN33" s="504"/>
      <c r="BO33" s="504"/>
      <c r="BP33" s="504"/>
      <c r="BQ33" s="504"/>
      <c r="BR33" s="504"/>
      <c r="BS33" s="504"/>
      <c r="BT33" s="504"/>
      <c r="BU33" s="504"/>
      <c r="BV33" s="504"/>
      <c r="BW33" s="504"/>
      <c r="BX33" s="504"/>
      <c r="BY33" s="504"/>
      <c r="BZ33" s="504"/>
      <c r="CA33" s="504"/>
      <c r="CB33" s="504"/>
      <c r="CC33" s="504"/>
      <c r="CD33" s="504"/>
      <c r="CE33" s="504"/>
      <c r="CF33" s="504"/>
      <c r="CG33" s="504"/>
      <c r="CH33" s="504"/>
      <c r="CI33" s="504"/>
      <c r="CJ33" s="504"/>
      <c r="CK33" s="504"/>
      <c r="CL33" s="504"/>
      <c r="CM33" s="504"/>
      <c r="CN33" s="504"/>
      <c r="CO33" s="504"/>
      <c r="CP33" s="504"/>
      <c r="CQ33" s="504"/>
      <c r="CR33" s="504"/>
      <c r="CS33" s="504"/>
      <c r="CT33" s="504"/>
      <c r="CU33" s="504"/>
      <c r="CV33" s="504"/>
      <c r="CW33" s="504"/>
      <c r="CX33" s="504"/>
      <c r="CY33" s="504"/>
      <c r="CZ33" s="504"/>
      <c r="DA33" s="504"/>
      <c r="DB33" s="504"/>
      <c r="DC33" s="504"/>
      <c r="DD33" s="504"/>
      <c r="DE33" s="504"/>
      <c r="DF33" s="504"/>
      <c r="DG33" s="504"/>
      <c r="DH33" s="504"/>
      <c r="DI33" s="504"/>
      <c r="DJ33" s="504"/>
      <c r="DK33" s="504"/>
      <c r="DL33" s="504"/>
      <c r="DM33" s="504"/>
      <c r="DN33" s="504"/>
      <c r="DO33" s="504"/>
      <c r="DP33" s="504"/>
      <c r="DQ33" s="504"/>
      <c r="DR33" s="504"/>
      <c r="DS33" s="504"/>
      <c r="DT33" s="504"/>
      <c r="DU33" s="504"/>
      <c r="DV33" s="504"/>
      <c r="DW33" s="504"/>
      <c r="DX33" s="504"/>
      <c r="DY33" s="504"/>
      <c r="DZ33" s="504"/>
      <c r="EA33" s="504"/>
      <c r="EB33" s="504"/>
      <c r="EC33" s="504"/>
      <c r="ED33" s="504"/>
      <c r="EE33" s="504"/>
      <c r="EF33" s="504"/>
      <c r="EG33" s="504"/>
      <c r="EH33" s="504"/>
      <c r="EI33" s="504"/>
      <c r="EJ33" s="504"/>
      <c r="EK33" s="504"/>
      <c r="EL33" s="504"/>
      <c r="EM33" s="504"/>
      <c r="EN33" s="504"/>
      <c r="EO33" s="504"/>
      <c r="EP33" s="504"/>
      <c r="EQ33" s="504"/>
      <c r="ER33" s="504"/>
      <c r="ES33" s="504"/>
      <c r="ET33" s="504"/>
      <c r="EU33" s="504"/>
      <c r="EV33" s="504"/>
      <c r="EW33" s="504"/>
      <c r="EX33" s="504"/>
      <c r="EY33" s="504"/>
      <c r="EZ33" s="504"/>
      <c r="FA33" s="504"/>
      <c r="FB33" s="504"/>
      <c r="FC33" s="504"/>
      <c r="FD33" s="504"/>
      <c r="FE33" s="504"/>
      <c r="FF33" s="504"/>
      <c r="FG33" s="504"/>
      <c r="FH33" s="504"/>
      <c r="FI33" s="504"/>
      <c r="FJ33" s="504"/>
      <c r="FK33" s="504"/>
      <c r="FL33" s="504"/>
      <c r="FM33" s="504"/>
      <c r="FN33" s="504"/>
      <c r="FO33" s="504"/>
      <c r="FP33" s="504"/>
      <c r="FQ33" s="504"/>
      <c r="FR33" s="504"/>
      <c r="FS33" s="504"/>
      <c r="FT33" s="504"/>
      <c r="FU33" s="504"/>
      <c r="FV33" s="504"/>
      <c r="FW33" s="504"/>
      <c r="FX33" s="504"/>
      <c r="FY33" s="504"/>
      <c r="FZ33" s="504"/>
      <c r="GA33" s="504"/>
      <c r="GB33" s="504"/>
      <c r="GC33" s="504"/>
      <c r="GD33" s="504"/>
      <c r="GE33" s="504"/>
      <c r="GF33" s="504"/>
      <c r="GG33" s="504"/>
      <c r="GH33" s="504"/>
      <c r="GI33" s="504"/>
      <c r="GJ33" s="504"/>
      <c r="GK33" s="504"/>
      <c r="GL33" s="504"/>
      <c r="GM33" s="504"/>
      <c r="GN33" s="504"/>
      <c r="GO33" s="504"/>
      <c r="GP33" s="504"/>
      <c r="GQ33" s="504"/>
      <c r="GR33" s="504"/>
      <c r="GS33" s="504"/>
      <c r="GT33" s="504"/>
      <c r="GU33" s="504"/>
      <c r="GV33" s="504"/>
      <c r="GW33" s="504"/>
      <c r="GX33" s="504"/>
      <c r="GY33" s="504"/>
      <c r="GZ33" s="504"/>
      <c r="HA33" s="504"/>
      <c r="HB33" s="504"/>
      <c r="HC33" s="504"/>
      <c r="HD33" s="504"/>
      <c r="HE33" s="504"/>
      <c r="HF33" s="504"/>
      <c r="HG33" s="504"/>
      <c r="HH33" s="504"/>
      <c r="HI33" s="504"/>
      <c r="HJ33" s="504"/>
      <c r="HK33" s="504"/>
      <c r="HL33" s="504"/>
      <c r="HM33" s="504"/>
      <c r="HN33" s="504"/>
      <c r="HO33" s="504"/>
      <c r="HP33" s="504"/>
      <c r="HQ33" s="504"/>
      <c r="HR33" s="504"/>
      <c r="HS33" s="504"/>
      <c r="HT33" s="504"/>
      <c r="HU33" s="504"/>
      <c r="HV33" s="504"/>
      <c r="HW33" s="504"/>
      <c r="HX33" s="504"/>
      <c r="HY33" s="504"/>
      <c r="HZ33" s="504"/>
      <c r="IA33" s="504"/>
      <c r="IB33" s="504"/>
      <c r="IC33" s="504"/>
      <c r="ID33" s="504"/>
      <c r="IE33" s="504"/>
      <c r="IF33" s="504"/>
      <c r="IG33" s="504"/>
      <c r="IH33" s="504"/>
      <c r="II33" s="504"/>
      <c r="IJ33" s="504"/>
      <c r="IK33" s="504"/>
      <c r="IL33" s="504"/>
      <c r="IM33" s="504"/>
      <c r="IN33" s="504"/>
      <c r="IO33" s="504"/>
    </row>
    <row r="34" spans="1:249" ht="18" customHeight="1">
      <c r="A34" s="550"/>
      <c r="B34" s="551"/>
      <c r="C34" s="551"/>
      <c r="D34" s="553"/>
      <c r="E34" s="5"/>
      <c r="F34" s="5"/>
      <c r="G34" s="503"/>
      <c r="H34" s="503"/>
      <c r="I34" s="503"/>
      <c r="J34" s="504"/>
      <c r="K34" s="504"/>
      <c r="L34" s="504"/>
      <c r="M34" s="504"/>
      <c r="N34" s="504"/>
      <c r="O34" s="504"/>
      <c r="P34" s="504"/>
      <c r="Q34" s="504"/>
      <c r="R34" s="504"/>
      <c r="S34" s="504"/>
      <c r="T34" s="504"/>
      <c r="U34" s="504"/>
      <c r="V34" s="504"/>
      <c r="W34" s="504"/>
      <c r="X34" s="504"/>
      <c r="Y34" s="504"/>
      <c r="Z34" s="504"/>
      <c r="AA34" s="504"/>
      <c r="AB34" s="504"/>
      <c r="AC34" s="504"/>
      <c r="AD34" s="504"/>
      <c r="AE34" s="504"/>
      <c r="AF34" s="504"/>
      <c r="AG34" s="504"/>
      <c r="AH34" s="504"/>
      <c r="AI34" s="504"/>
      <c r="AJ34" s="504"/>
      <c r="AK34" s="504"/>
      <c r="AL34" s="504"/>
      <c r="AM34" s="504"/>
      <c r="AN34" s="504"/>
      <c r="AO34" s="504"/>
      <c r="AP34" s="504"/>
      <c r="AQ34" s="504"/>
      <c r="AR34" s="504"/>
      <c r="AS34" s="504"/>
      <c r="AT34" s="504"/>
      <c r="AU34" s="504"/>
      <c r="AV34" s="504"/>
      <c r="AW34" s="504"/>
      <c r="AX34" s="504"/>
      <c r="AY34" s="504"/>
      <c r="AZ34" s="504"/>
      <c r="BA34" s="504"/>
      <c r="BB34" s="504"/>
      <c r="BC34" s="504"/>
      <c r="BD34" s="504"/>
      <c r="BE34" s="504"/>
      <c r="BF34" s="504"/>
      <c r="BG34" s="504"/>
      <c r="BH34" s="504"/>
      <c r="BI34" s="504"/>
      <c r="BJ34" s="504"/>
      <c r="BK34" s="504"/>
      <c r="BL34" s="504"/>
      <c r="BM34" s="504"/>
      <c r="BN34" s="504"/>
      <c r="BO34" s="504"/>
      <c r="BP34" s="504"/>
      <c r="BQ34" s="504"/>
      <c r="BR34" s="504"/>
      <c r="BS34" s="504"/>
      <c r="BT34" s="504"/>
      <c r="BU34" s="504"/>
      <c r="BV34" s="504"/>
      <c r="BW34" s="504"/>
      <c r="BX34" s="504"/>
      <c r="BY34" s="504"/>
      <c r="BZ34" s="504"/>
      <c r="CA34" s="504"/>
      <c r="CB34" s="504"/>
      <c r="CC34" s="504"/>
      <c r="CD34" s="504"/>
      <c r="CE34" s="504"/>
      <c r="CF34" s="504"/>
      <c r="CG34" s="504"/>
      <c r="CH34" s="504"/>
      <c r="CI34" s="504"/>
      <c r="CJ34" s="504"/>
      <c r="CK34" s="504"/>
      <c r="CL34" s="504"/>
      <c r="CM34" s="504"/>
      <c r="CN34" s="504"/>
      <c r="CO34" s="504"/>
      <c r="CP34" s="504"/>
      <c r="CQ34" s="504"/>
      <c r="CR34" s="504"/>
      <c r="CS34" s="504"/>
      <c r="CT34" s="504"/>
      <c r="CU34" s="504"/>
      <c r="CV34" s="504"/>
      <c r="CW34" s="504"/>
      <c r="CX34" s="504"/>
      <c r="CY34" s="504"/>
      <c r="CZ34" s="504"/>
      <c r="DA34" s="504"/>
      <c r="DB34" s="504"/>
      <c r="DC34" s="504"/>
      <c r="DD34" s="504"/>
      <c r="DE34" s="504"/>
      <c r="DF34" s="504"/>
      <c r="DG34" s="504"/>
      <c r="DH34" s="504"/>
      <c r="DI34" s="504"/>
      <c r="DJ34" s="504"/>
      <c r="DK34" s="504"/>
      <c r="DL34" s="504"/>
      <c r="DM34" s="504"/>
      <c r="DN34" s="504"/>
      <c r="DO34" s="504"/>
      <c r="DP34" s="504"/>
      <c r="DQ34" s="504"/>
      <c r="DR34" s="504"/>
      <c r="DS34" s="504"/>
      <c r="DT34" s="504"/>
      <c r="DU34" s="504"/>
      <c r="DV34" s="504"/>
      <c r="DW34" s="504"/>
      <c r="DX34" s="504"/>
      <c r="DY34" s="504"/>
      <c r="DZ34" s="504"/>
      <c r="EA34" s="504"/>
      <c r="EB34" s="504"/>
      <c r="EC34" s="504"/>
      <c r="ED34" s="504"/>
      <c r="EE34" s="504"/>
      <c r="EF34" s="504"/>
      <c r="EG34" s="504"/>
      <c r="EH34" s="504"/>
      <c r="EI34" s="504"/>
      <c r="EJ34" s="504"/>
      <c r="EK34" s="504"/>
      <c r="EL34" s="504"/>
      <c r="EM34" s="504"/>
      <c r="EN34" s="504"/>
      <c r="EO34" s="504"/>
      <c r="EP34" s="504"/>
      <c r="EQ34" s="504"/>
      <c r="ER34" s="504"/>
      <c r="ES34" s="504"/>
      <c r="ET34" s="504"/>
      <c r="EU34" s="504"/>
      <c r="EV34" s="504"/>
      <c r="EW34" s="504"/>
      <c r="EX34" s="504"/>
      <c r="EY34" s="504"/>
      <c r="EZ34" s="504"/>
      <c r="FA34" s="504"/>
      <c r="FB34" s="504"/>
      <c r="FC34" s="504"/>
      <c r="FD34" s="504"/>
      <c r="FE34" s="504"/>
      <c r="FF34" s="504"/>
      <c r="FG34" s="504"/>
      <c r="FH34" s="504"/>
      <c r="FI34" s="504"/>
      <c r="FJ34" s="504"/>
      <c r="FK34" s="504"/>
      <c r="FL34" s="504"/>
      <c r="FM34" s="504"/>
      <c r="FN34" s="504"/>
      <c r="FO34" s="504"/>
      <c r="FP34" s="504"/>
      <c r="FQ34" s="504"/>
      <c r="FR34" s="504"/>
      <c r="FS34" s="504"/>
      <c r="FT34" s="504"/>
      <c r="FU34" s="504"/>
      <c r="FV34" s="504"/>
      <c r="FW34" s="504"/>
      <c r="FX34" s="504"/>
      <c r="FY34" s="504"/>
      <c r="FZ34" s="504"/>
      <c r="GA34" s="504"/>
      <c r="GB34" s="504"/>
      <c r="GC34" s="504"/>
      <c r="GD34" s="504"/>
      <c r="GE34" s="504"/>
      <c r="GF34" s="504"/>
      <c r="GG34" s="504"/>
      <c r="GH34" s="504"/>
      <c r="GI34" s="504"/>
      <c r="GJ34" s="504"/>
      <c r="GK34" s="504"/>
      <c r="GL34" s="504"/>
      <c r="GM34" s="504"/>
      <c r="GN34" s="504"/>
      <c r="GO34" s="504"/>
      <c r="GP34" s="504"/>
      <c r="GQ34" s="504"/>
      <c r="GR34" s="504"/>
      <c r="GS34" s="504"/>
      <c r="GT34" s="504"/>
      <c r="GU34" s="504"/>
      <c r="GV34" s="504"/>
      <c r="GW34" s="504"/>
      <c r="GX34" s="504"/>
      <c r="GY34" s="504"/>
      <c r="GZ34" s="504"/>
      <c r="HA34" s="504"/>
      <c r="HB34" s="504"/>
      <c r="HC34" s="504"/>
      <c r="HD34" s="504"/>
      <c r="HE34" s="504"/>
      <c r="HF34" s="504"/>
      <c r="HG34" s="504"/>
      <c r="HH34" s="504"/>
      <c r="HI34" s="504"/>
      <c r="HJ34" s="504"/>
      <c r="HK34" s="504"/>
      <c r="HL34" s="504"/>
      <c r="HM34" s="504"/>
      <c r="HN34" s="504"/>
      <c r="HO34" s="504"/>
      <c r="HP34" s="504"/>
      <c r="HQ34" s="504"/>
      <c r="HR34" s="504"/>
      <c r="HS34" s="504"/>
      <c r="HT34" s="504"/>
      <c r="HU34" s="504"/>
      <c r="HV34" s="504"/>
      <c r="HW34" s="504"/>
      <c r="HX34" s="504"/>
      <c r="HY34" s="504"/>
      <c r="HZ34" s="504"/>
      <c r="IA34" s="504"/>
      <c r="IB34" s="504"/>
      <c r="IC34" s="504"/>
      <c r="ID34" s="504"/>
      <c r="IE34" s="504"/>
      <c r="IF34" s="504"/>
      <c r="IG34" s="504"/>
      <c r="IH34" s="504"/>
      <c r="II34" s="504"/>
      <c r="IJ34" s="504"/>
      <c r="IK34" s="504"/>
      <c r="IL34" s="504"/>
      <c r="IM34" s="504"/>
      <c r="IN34" s="504"/>
      <c r="IO34" s="504"/>
    </row>
    <row r="35" spans="1:249" ht="18" customHeight="1">
      <c r="A35" s="554"/>
      <c r="B35" s="553"/>
      <c r="C35" s="553"/>
      <c r="D35" s="553"/>
      <c r="E35" s="4" t="s">
        <v>2737</v>
      </c>
      <c r="F35" s="5"/>
      <c r="G35" s="5"/>
      <c r="H35" s="5"/>
      <c r="I35" s="5"/>
    </row>
    <row r="36" spans="1:249" ht="18" customHeight="1">
      <c r="A36" s="545" t="s">
        <v>2923</v>
      </c>
      <c r="B36" s="546"/>
      <c r="C36" s="812" t="s">
        <v>4711</v>
      </c>
      <c r="D36" s="548"/>
      <c r="E36" s="1585" t="s">
        <v>4711</v>
      </c>
      <c r="F36" s="5"/>
      <c r="G36" s="5"/>
      <c r="H36" s="5"/>
      <c r="I36" s="5"/>
    </row>
    <row r="37" spans="1:249" ht="18" customHeight="1">
      <c r="A37" s="555"/>
      <c r="B37" s="556"/>
      <c r="C37" s="556"/>
      <c r="D37" s="548"/>
      <c r="E37" s="1585"/>
      <c r="F37" s="5"/>
      <c r="G37" s="5"/>
      <c r="H37" s="5"/>
      <c r="I37" s="5"/>
    </row>
    <row r="38" spans="1:249" ht="18" customHeight="1">
      <c r="A38" s="545" t="s">
        <v>2924</v>
      </c>
      <c r="B38" s="546"/>
      <c r="C38" s="812" t="s">
        <v>4712</v>
      </c>
      <c r="D38" s="548"/>
      <c r="E38" s="1585" t="s">
        <v>4712</v>
      </c>
      <c r="F38" s="5"/>
      <c r="G38" s="5"/>
      <c r="H38" s="5"/>
      <c r="I38" s="5"/>
    </row>
    <row r="39" spans="1:249" ht="18" customHeight="1">
      <c r="A39" s="555"/>
      <c r="B39" s="556"/>
      <c r="C39" s="556" t="s">
        <v>1789</v>
      </c>
      <c r="D39" s="548"/>
      <c r="E39" s="1585"/>
      <c r="F39" s="5"/>
      <c r="G39" s="5"/>
      <c r="H39" s="5"/>
      <c r="I39" s="5"/>
    </row>
    <row r="40" spans="1:249" ht="18" customHeight="1">
      <c r="A40" s="545" t="s">
        <v>2925</v>
      </c>
      <c r="B40" s="546"/>
      <c r="C40" s="812" t="s">
        <v>4809</v>
      </c>
      <c r="D40" s="548"/>
      <c r="E40" s="1585" t="s">
        <v>4713</v>
      </c>
      <c r="F40" s="5"/>
      <c r="G40" s="5"/>
      <c r="H40" s="5"/>
      <c r="I40" s="5"/>
    </row>
    <row r="41" spans="1:249" ht="18" customHeight="1">
      <c r="A41" s="549"/>
      <c r="B41" s="544"/>
      <c r="C41" s="553"/>
      <c r="D41" s="553"/>
      <c r="E41" s="5"/>
      <c r="F41" s="5"/>
      <c r="G41" s="5"/>
      <c r="H41" s="5"/>
      <c r="I41" s="5"/>
    </row>
    <row r="42" spans="1:249" ht="18" customHeight="1">
      <c r="A42" s="549"/>
      <c r="B42" s="544"/>
      <c r="C42" s="553"/>
      <c r="D42" s="553"/>
      <c r="E42" s="5"/>
      <c r="F42" s="5"/>
      <c r="G42" s="5"/>
      <c r="H42" s="5"/>
      <c r="I42" s="5"/>
    </row>
    <row r="43" spans="1:249" ht="18" customHeight="1">
      <c r="A43" s="549"/>
      <c r="B43" s="544"/>
      <c r="C43" s="553"/>
      <c r="D43" s="553"/>
      <c r="E43" s="5"/>
      <c r="F43" s="5"/>
      <c r="G43" s="5"/>
      <c r="H43" s="5"/>
      <c r="I43" s="5"/>
    </row>
    <row r="44" spans="1:249" ht="18" customHeight="1">
      <c r="A44" s="549"/>
      <c r="B44" s="544"/>
      <c r="C44" s="553"/>
      <c r="D44" s="553"/>
      <c r="E44" s="5"/>
      <c r="F44" s="5"/>
      <c r="G44" s="5"/>
      <c r="H44" s="5"/>
      <c r="I44" s="5"/>
    </row>
    <row r="45" spans="1:249" ht="18" customHeight="1">
      <c r="A45" s="549"/>
      <c r="B45" s="544"/>
      <c r="C45" s="553"/>
      <c r="D45" s="553"/>
      <c r="E45" s="5"/>
      <c r="F45" s="5"/>
      <c r="G45" s="5"/>
      <c r="H45" s="5"/>
      <c r="I45" s="5"/>
    </row>
    <row r="46" spans="1:249" ht="18" customHeight="1">
      <c r="A46" s="549" t="str">
        <f>"Year ended "&amp;C38</f>
        <v>Year ended 12/31/2015</v>
      </c>
      <c r="B46" s="544"/>
      <c r="C46" s="553"/>
      <c r="D46" s="553"/>
      <c r="E46" s="5"/>
      <c r="F46" s="5"/>
      <c r="G46" s="5"/>
      <c r="H46" s="5"/>
      <c r="I46" s="5"/>
    </row>
    <row r="47" spans="1:249" ht="18" customHeight="1">
      <c r="A47" s="549"/>
      <c r="B47" s="544"/>
      <c r="C47" s="553"/>
      <c r="D47" s="553"/>
      <c r="E47" s="5"/>
      <c r="F47" s="5"/>
      <c r="G47" s="5"/>
      <c r="H47" s="5"/>
      <c r="I47" s="5"/>
    </row>
    <row r="48" spans="1:249" ht="18" customHeight="1">
      <c r="A48" s="549"/>
      <c r="B48" s="544"/>
      <c r="C48" s="553"/>
      <c r="D48" s="553"/>
      <c r="E48" s="5"/>
      <c r="F48" s="5"/>
      <c r="G48" s="5"/>
      <c r="H48" s="5"/>
      <c r="I48" s="5"/>
    </row>
    <row r="49" spans="1:9" ht="13.5" customHeight="1">
      <c r="A49" s="543"/>
      <c r="B49" s="4"/>
      <c r="C49" s="5"/>
      <c r="D49" s="5"/>
      <c r="E49" s="5"/>
      <c r="F49" s="5"/>
      <c r="G49" s="5"/>
      <c r="H49" s="5"/>
      <c r="I49" s="5"/>
    </row>
    <row r="50" spans="1:9" ht="15" customHeight="1">
      <c r="A50" s="543" t="str">
        <f>"Annual Report of "&amp;C25</f>
        <v>Annual Report of National Fuel Gas Distribution Corporation</v>
      </c>
      <c r="B50" s="4"/>
      <c r="C50" s="5"/>
      <c r="D50" s="5"/>
      <c r="E50" s="5"/>
      <c r="F50" s="5"/>
      <c r="G50" s="5"/>
      <c r="H50" s="5"/>
      <c r="I50" s="5"/>
    </row>
    <row r="51" spans="1:9" ht="13.5" customHeight="1">
      <c r="A51" s="543"/>
      <c r="B51" s="4"/>
      <c r="C51" s="5"/>
      <c r="D51" s="5"/>
      <c r="E51" s="5"/>
      <c r="F51" s="5"/>
      <c r="G51" s="5"/>
      <c r="H51" s="5"/>
      <c r="I51" s="5"/>
    </row>
    <row r="52" spans="1:9" ht="15.6" customHeight="1">
      <c r="A52" s="543" t="str">
        <f>"Annual Report of "&amp;C25&amp;"                                                       "&amp;A6</f>
        <v>Annual Report of National Fuel Gas Distribution Corporation                                                       Year ended 12/31/2015</v>
      </c>
      <c r="B52" s="4"/>
      <c r="C52" s="5"/>
      <c r="D52" s="5"/>
      <c r="E52" s="5"/>
      <c r="F52" s="5"/>
      <c r="G52" s="5"/>
      <c r="H52" s="5"/>
      <c r="I52" s="5"/>
    </row>
    <row r="53" spans="1:9" ht="13.5" customHeight="1">
      <c r="A53" s="543"/>
      <c r="B53" s="4"/>
      <c r="C53" s="5"/>
      <c r="D53" s="5"/>
      <c r="E53" s="5"/>
      <c r="F53" s="5"/>
      <c r="G53" s="5"/>
      <c r="H53" s="5"/>
      <c r="I53" s="5"/>
    </row>
    <row r="54" spans="1:9" ht="15" customHeight="1">
      <c r="A54" s="543" t="str">
        <f>"Annual Report of "&amp;C25&amp;"                                                                           "&amp;A6</f>
        <v>Annual Report of National Fuel Gas Distribution Corporation                                                                           Year ended 12/31/2015</v>
      </c>
      <c r="B54" s="4"/>
      <c r="C54" s="5"/>
      <c r="D54" s="5"/>
      <c r="E54" s="5"/>
      <c r="F54" s="5"/>
      <c r="G54" s="5"/>
      <c r="H54" s="5"/>
      <c r="I54" s="5"/>
    </row>
    <row r="55" spans="1:9" ht="13.5" customHeight="1">
      <c r="A55" s="543"/>
      <c r="B55" s="4"/>
      <c r="C55" s="5"/>
      <c r="D55" s="5"/>
      <c r="E55" s="5"/>
      <c r="F55" s="5"/>
      <c r="G55" s="5"/>
      <c r="H55" s="5"/>
      <c r="I55" s="5"/>
    </row>
    <row r="56" spans="1:9" ht="15" customHeight="1">
      <c r="A56" s="543" t="str">
        <f>"Annual Report of "&amp;C25&amp;"                                                                                     "&amp;A6</f>
        <v>Annual Report of National Fuel Gas Distribution Corporation                                                                                     Year ended 12/31/2015</v>
      </c>
      <c r="B56" s="4"/>
      <c r="C56" s="5"/>
      <c r="D56" s="5"/>
      <c r="E56" s="5"/>
      <c r="F56" s="5"/>
      <c r="G56" s="5"/>
      <c r="H56" s="5"/>
      <c r="I56" s="5"/>
    </row>
    <row r="57" spans="1:9" ht="13.5" customHeight="1">
      <c r="A57" s="543"/>
      <c r="B57" s="4"/>
      <c r="C57" s="5"/>
      <c r="D57" s="5"/>
      <c r="E57" s="5"/>
      <c r="F57" s="5"/>
      <c r="G57" s="5"/>
      <c r="H57" s="5"/>
      <c r="I57" s="5"/>
    </row>
    <row r="58" spans="1:9" ht="15" customHeight="1">
      <c r="A58" s="543" t="str">
        <f>"Annual Report of "&amp;C25&amp;"                                                                                                 "&amp;A6</f>
        <v>Annual Report of National Fuel Gas Distribution Corporation                                                                                                 Year ended 12/31/2015</v>
      </c>
      <c r="B58" s="4"/>
      <c r="C58" s="5"/>
      <c r="D58" s="5"/>
      <c r="E58" s="5"/>
      <c r="F58" s="5"/>
      <c r="G58" s="5"/>
      <c r="H58" s="5"/>
      <c r="I58" s="5"/>
    </row>
    <row r="59" spans="1:9" ht="13.5" customHeight="1">
      <c r="A59" s="543"/>
      <c r="B59" s="4"/>
      <c r="C59" s="5"/>
      <c r="D59" s="5"/>
      <c r="E59" s="5"/>
      <c r="F59" s="5"/>
      <c r="G59" s="5"/>
      <c r="H59" s="5"/>
      <c r="I59" s="5"/>
    </row>
    <row r="60" spans="1:9" ht="15" customHeight="1">
      <c r="A60" s="543" t="str">
        <f>"Annual Report of "&amp;C25&amp;"                                                                                                              "&amp;A6</f>
        <v>Annual Report of National Fuel Gas Distribution Corporation                                                                                                              Year ended 12/31/2015</v>
      </c>
      <c r="B60" s="4"/>
      <c r="C60" s="5"/>
      <c r="D60" s="5"/>
      <c r="E60" s="5"/>
      <c r="F60" s="5"/>
      <c r="G60" s="5"/>
      <c r="H60" s="5"/>
      <c r="I60" s="5"/>
    </row>
    <row r="61" spans="1:9" ht="13.5" customHeight="1">
      <c r="A61" s="543"/>
      <c r="B61" s="4"/>
      <c r="C61" s="5"/>
      <c r="D61" s="5"/>
      <c r="E61" s="5"/>
      <c r="F61" s="5"/>
      <c r="G61" s="5"/>
      <c r="H61" s="5"/>
      <c r="I61" s="5"/>
    </row>
    <row r="62" spans="1:9" ht="15" customHeight="1">
      <c r="A62" s="543" t="str">
        <f>"Annual Report of "&amp;C25&amp;"                                                                                                                            "&amp;A6</f>
        <v>Annual Report of National Fuel Gas Distribution Corporation                                                                                                                            Year ended 12/31/2015</v>
      </c>
      <c r="B62" s="4"/>
      <c r="C62" s="5"/>
      <c r="D62" s="5"/>
      <c r="E62" s="5"/>
      <c r="F62" s="5"/>
      <c r="G62" s="5"/>
      <c r="H62" s="5"/>
      <c r="I62" s="5"/>
    </row>
    <row r="63" spans="1:9" ht="13.5" customHeight="1">
      <c r="A63" s="543"/>
      <c r="B63" s="4"/>
      <c r="C63" s="5"/>
      <c r="D63" s="5"/>
      <c r="E63" s="5"/>
      <c r="F63" s="5"/>
      <c r="G63" s="5"/>
      <c r="H63" s="5"/>
      <c r="I63" s="5"/>
    </row>
    <row r="64" spans="1:9" ht="15.6" customHeight="1">
      <c r="A64" s="543" t="str">
        <f>"Annual Report of "&amp;C25&amp;"                                                                                                                                       "&amp;A6</f>
        <v>Annual Report of National Fuel Gas Distribution Corporation                                                                                                                                       Year ended 12/31/2015</v>
      </c>
      <c r="B64" s="4"/>
      <c r="C64" s="5"/>
      <c r="D64" s="5"/>
      <c r="E64" s="5"/>
      <c r="F64" s="5"/>
      <c r="G64" s="5"/>
      <c r="H64" s="5"/>
      <c r="I64" s="5"/>
    </row>
    <row r="65" spans="1:9" ht="13.5" customHeight="1">
      <c r="A65" s="543"/>
      <c r="B65" s="4"/>
      <c r="C65" s="5"/>
      <c r="D65" s="5"/>
      <c r="E65" s="5"/>
      <c r="F65" s="5"/>
      <c r="G65" s="5"/>
      <c r="H65" s="5"/>
      <c r="I65" s="5"/>
    </row>
    <row r="66" spans="1:9" ht="13.5" customHeight="1">
      <c r="A66" s="4"/>
      <c r="B66" s="4"/>
      <c r="C66" s="5"/>
      <c r="D66" s="5"/>
      <c r="E66" s="5"/>
      <c r="F66" s="5"/>
      <c r="G66" s="5"/>
      <c r="H66" s="5"/>
      <c r="I66" s="5"/>
    </row>
    <row r="67" spans="1:9" ht="13.5" customHeight="1">
      <c r="A67" s="4"/>
      <c r="B67" s="4"/>
      <c r="C67" s="5"/>
      <c r="D67" s="5"/>
      <c r="E67" s="5"/>
      <c r="F67" s="5"/>
      <c r="G67" s="5"/>
      <c r="H67" s="5"/>
      <c r="I67" s="5"/>
    </row>
    <row r="68" spans="1:9" ht="13.5" customHeight="1">
      <c r="A68" s="4"/>
      <c r="B68" s="4"/>
      <c r="C68" s="5"/>
      <c r="D68" s="5"/>
      <c r="E68" s="5"/>
      <c r="F68" s="5"/>
      <c r="G68" s="5"/>
      <c r="H68" s="5"/>
      <c r="I68" s="5"/>
    </row>
    <row r="69" spans="1:9" ht="13.5" customHeight="1">
      <c r="A69" s="5"/>
      <c r="B69" s="5"/>
      <c r="C69" s="5"/>
      <c r="D69" s="5"/>
      <c r="E69" s="5"/>
      <c r="F69" s="5"/>
      <c r="G69" s="5"/>
      <c r="H69" s="5"/>
      <c r="I69" s="5"/>
    </row>
    <row r="70" spans="1:9" ht="13.5" customHeight="1">
      <c r="A70" s="505"/>
      <c r="B70" s="505"/>
      <c r="C70" s="505"/>
      <c r="D70" s="505"/>
      <c r="E70" s="505"/>
    </row>
  </sheetData>
  <pageMargins left="0.5" right="0.5" top="0.5" bottom="0.5" header="0.5" footer="0.5"/>
  <pageSetup scale="58" orientation="portrait" horizontalDpi="300" verticalDpi="300" r:id="rId1"/>
  <headerFooter alignWithMargins="0"/>
  <colBreaks count="1" manualBreakCount="1">
    <brk id="4"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L144"/>
  <sheetViews>
    <sheetView view="pageBreakPreview" topLeftCell="H1" zoomScale="60" zoomScaleNormal="100" workbookViewId="0">
      <selection activeCell="J17" sqref="J17"/>
    </sheetView>
  </sheetViews>
  <sheetFormatPr defaultRowHeight="15"/>
  <cols>
    <col min="1" max="1" width="4.6640625" style="893" customWidth="1"/>
    <col min="2" max="2" width="51.109375" style="893" customWidth="1"/>
    <col min="3" max="3" width="21" style="893" customWidth="1"/>
    <col min="4" max="4" width="17.5546875" style="893" customWidth="1"/>
    <col min="5" max="5" width="17.21875" style="893" customWidth="1"/>
    <col min="6" max="6" width="15.44140625" style="893" customWidth="1"/>
    <col min="7" max="7" width="33.44140625" style="893" customWidth="1"/>
    <col min="8" max="8" width="19.21875" style="893" bestFit="1" customWidth="1"/>
    <col min="9" max="9" width="14.21875" style="893" customWidth="1"/>
    <col min="10" max="10" width="23.109375" style="893" customWidth="1"/>
    <col min="11" max="11" width="27.77734375" style="893" customWidth="1"/>
    <col min="12" max="12" width="4.6640625" style="850" customWidth="1"/>
    <col min="13" max="16384" width="8.88671875" style="893"/>
  </cols>
  <sheetData>
    <row r="1" spans="1:12" ht="15.75" thickBot="1">
      <c r="A1" s="1109"/>
      <c r="B1" s="1109"/>
      <c r="C1" s="1109"/>
      <c r="D1" s="1109"/>
      <c r="E1" s="1109"/>
      <c r="F1" s="1109"/>
      <c r="G1" s="1109"/>
      <c r="H1" s="1109"/>
      <c r="I1" s="1109"/>
      <c r="J1" s="1109"/>
      <c r="K1" s="1109"/>
      <c r="L1" s="1110"/>
    </row>
    <row r="2" spans="1:12" ht="15.75" thickTop="1">
      <c r="A2" s="1111" t="s">
        <v>3290</v>
      </c>
      <c r="B2" s="1112"/>
      <c r="C2" s="1113" t="s">
        <v>3291</v>
      </c>
      <c r="D2" s="1114" t="s">
        <v>1802</v>
      </c>
      <c r="E2" s="1115" t="s">
        <v>1803</v>
      </c>
      <c r="F2" s="1116"/>
      <c r="G2" s="1111" t="s">
        <v>3290</v>
      </c>
      <c r="H2" s="1117" t="s">
        <v>3291</v>
      </c>
      <c r="I2" s="1117" t="s">
        <v>1802</v>
      </c>
      <c r="J2" s="1117" t="s">
        <v>1803</v>
      </c>
      <c r="K2" s="1113"/>
      <c r="L2" s="1116"/>
    </row>
    <row r="3" spans="1:12">
      <c r="A3" s="1118" t="str">
        <f>'[5]Data Sheet'!$C$25</f>
        <v xml:space="preserve"> </v>
      </c>
      <c r="B3" s="852" t="str">
        <f>'Data Sheet'!$C$25</f>
        <v>National Fuel Gas Distribution Corporation</v>
      </c>
      <c r="C3" s="1119" t="s">
        <v>3292</v>
      </c>
      <c r="D3" s="880" t="s">
        <v>3310</v>
      </c>
      <c r="E3" s="1120"/>
      <c r="F3" s="1121"/>
      <c r="G3" s="1118" t="str">
        <f>'Data Sheet'!$C$25</f>
        <v>National Fuel Gas Distribution Corporation</v>
      </c>
      <c r="H3" s="1122" t="s">
        <v>3292</v>
      </c>
      <c r="I3" s="1122" t="s">
        <v>3310</v>
      </c>
      <c r="J3" s="1122"/>
      <c r="K3" s="1119"/>
      <c r="L3" s="1121"/>
    </row>
    <row r="4" spans="1:12">
      <c r="A4" s="1123" t="s">
        <v>3293</v>
      </c>
      <c r="B4" s="852"/>
      <c r="C4" s="1119" t="s">
        <v>3294</v>
      </c>
      <c r="D4" s="910" t="str">
        <f>'Data Sheet'!$C$40</f>
        <v>3/31/2016</v>
      </c>
      <c r="E4" s="1124" t="str">
        <f>'Data Sheet'!$C$38</f>
        <v>12/31/2015</v>
      </c>
      <c r="F4" s="1125"/>
      <c r="G4" s="1123" t="s">
        <v>3293</v>
      </c>
      <c r="H4" s="1124" t="s">
        <v>3294</v>
      </c>
      <c r="I4" s="954" t="str">
        <f>'Data Sheet'!$C$40</f>
        <v>3/31/2016</v>
      </c>
      <c r="J4" s="1017" t="str">
        <f>'Data Sheet'!$C$38</f>
        <v>12/31/2015</v>
      </c>
      <c r="K4" s="1015"/>
      <c r="L4" s="1125"/>
    </row>
    <row r="5" spans="1:12">
      <c r="A5" s="1126" t="s">
        <v>3901</v>
      </c>
      <c r="B5" s="1127"/>
      <c r="C5" s="1127"/>
      <c r="D5" s="1127"/>
      <c r="E5" s="1128"/>
      <c r="F5" s="1465"/>
      <c r="G5" s="1126" t="s">
        <v>3901</v>
      </c>
      <c r="H5" s="1127"/>
      <c r="I5" s="1127"/>
      <c r="J5" s="1127"/>
      <c r="K5" s="1127"/>
      <c r="L5" s="1129"/>
    </row>
    <row r="6" spans="1:12">
      <c r="A6" s="1118" t="s">
        <v>3902</v>
      </c>
      <c r="B6" s="1119"/>
      <c r="C6" s="1119"/>
      <c r="D6" s="1119"/>
      <c r="E6" s="887"/>
      <c r="F6" s="1121"/>
      <c r="G6" s="1118" t="s">
        <v>3902</v>
      </c>
      <c r="H6" s="1119"/>
      <c r="I6" s="1119"/>
      <c r="J6" s="1119"/>
      <c r="K6" s="1119"/>
      <c r="L6" s="1121"/>
    </row>
    <row r="7" spans="1:12">
      <c r="A7" s="1130" t="s">
        <v>3903</v>
      </c>
      <c r="B7" s="1131"/>
      <c r="C7" s="1131"/>
      <c r="D7" s="1131"/>
      <c r="E7" s="1131"/>
      <c r="F7" s="1132"/>
      <c r="G7" s="1130" t="s">
        <v>3903</v>
      </c>
      <c r="H7" s="1131"/>
      <c r="I7" s="1131"/>
      <c r="J7" s="1131"/>
      <c r="K7" s="1131"/>
      <c r="L7" s="1121"/>
    </row>
    <row r="8" spans="1:12">
      <c r="A8" s="1130" t="s">
        <v>3904</v>
      </c>
      <c r="B8" s="1131"/>
      <c r="C8" s="1131"/>
      <c r="D8" s="1131"/>
      <c r="E8" s="1131"/>
      <c r="F8" s="1132"/>
      <c r="G8" s="1130" t="s">
        <v>3904</v>
      </c>
      <c r="H8" s="1131"/>
      <c r="I8" s="1131"/>
      <c r="J8" s="1131"/>
      <c r="K8" s="1131"/>
      <c r="L8" s="1121"/>
    </row>
    <row r="9" spans="1:12">
      <c r="A9" s="1130" t="s">
        <v>3905</v>
      </c>
      <c r="B9" s="1131"/>
      <c r="C9" s="1131"/>
      <c r="D9" s="1131"/>
      <c r="E9" s="1131"/>
      <c r="F9" s="1132"/>
      <c r="G9" s="1130" t="s">
        <v>3905</v>
      </c>
      <c r="H9" s="1131"/>
      <c r="I9" s="1131"/>
      <c r="J9" s="1131"/>
      <c r="K9" s="1131"/>
      <c r="L9" s="1121"/>
    </row>
    <row r="10" spans="1:12">
      <c r="A10" s="1130"/>
      <c r="B10" s="1131"/>
      <c r="C10" s="1131"/>
      <c r="D10" s="1131"/>
      <c r="E10" s="1131"/>
      <c r="F10" s="1132"/>
      <c r="G10" s="1130"/>
      <c r="H10" s="1131"/>
      <c r="I10" s="1131"/>
      <c r="J10" s="1131"/>
      <c r="K10" s="1131"/>
      <c r="L10" s="1121"/>
    </row>
    <row r="11" spans="1:12">
      <c r="A11" s="1130"/>
      <c r="B11" s="1131"/>
      <c r="C11" s="1131"/>
      <c r="D11" s="1131"/>
      <c r="E11" s="1131"/>
      <c r="F11" s="1132"/>
      <c r="G11" s="1130"/>
      <c r="H11" s="1131"/>
      <c r="I11" s="1131"/>
      <c r="J11" s="1131"/>
      <c r="K11" s="1131"/>
      <c r="L11" s="1121"/>
    </row>
    <row r="12" spans="1:12">
      <c r="A12" s="1118"/>
      <c r="B12" s="1119"/>
      <c r="C12" s="1133"/>
      <c r="D12" s="1133"/>
      <c r="E12" s="1133"/>
      <c r="F12" s="1134"/>
      <c r="G12" s="1118"/>
      <c r="H12" s="1015"/>
      <c r="I12" s="1015"/>
      <c r="J12" s="1119"/>
      <c r="K12" s="1015"/>
      <c r="L12" s="1134"/>
    </row>
    <row r="13" spans="1:12">
      <c r="A13" s="1135"/>
      <c r="B13" s="1136"/>
      <c r="C13" s="1137"/>
      <c r="D13" s="1137"/>
      <c r="E13" s="1137"/>
      <c r="F13" s="1138"/>
      <c r="G13" s="1498" t="s">
        <v>3906</v>
      </c>
      <c r="H13" s="1140" t="s">
        <v>3906</v>
      </c>
      <c r="I13" s="1141" t="s">
        <v>3907</v>
      </c>
      <c r="J13" s="1142" t="s">
        <v>4584</v>
      </c>
      <c r="K13" s="1140" t="s">
        <v>2332</v>
      </c>
      <c r="L13" s="1143"/>
    </row>
    <row r="14" spans="1:12">
      <c r="A14" s="1144" t="s">
        <v>1729</v>
      </c>
      <c r="B14" s="1145" t="s">
        <v>1783</v>
      </c>
      <c r="C14" s="1146" t="s">
        <v>3908</v>
      </c>
      <c r="D14" s="1146" t="s">
        <v>3909</v>
      </c>
      <c r="E14" s="1146" t="s">
        <v>3910</v>
      </c>
      <c r="F14" s="1147" t="s">
        <v>2331</v>
      </c>
      <c r="G14" s="1139" t="s">
        <v>3911</v>
      </c>
      <c r="H14" s="1140" t="s">
        <v>3911</v>
      </c>
      <c r="I14" s="1141" t="s">
        <v>3912</v>
      </c>
      <c r="J14" s="1148" t="s">
        <v>3913</v>
      </c>
      <c r="K14" s="1140" t="s">
        <v>3914</v>
      </c>
      <c r="L14" s="1147" t="s">
        <v>1729</v>
      </c>
    </row>
    <row r="15" spans="1:12">
      <c r="A15" s="1139" t="s">
        <v>1732</v>
      </c>
      <c r="B15" s="1145"/>
      <c r="C15" s="1146" t="s">
        <v>5108</v>
      </c>
      <c r="D15" s="1146" t="s">
        <v>3915</v>
      </c>
      <c r="E15" s="1146" t="s">
        <v>3911</v>
      </c>
      <c r="F15" s="1147" t="s">
        <v>308</v>
      </c>
      <c r="G15" s="1139" t="s">
        <v>3916</v>
      </c>
      <c r="H15" s="1140" t="s">
        <v>3917</v>
      </c>
      <c r="I15" s="1141" t="s">
        <v>3918</v>
      </c>
      <c r="J15" s="1148" t="s">
        <v>4583</v>
      </c>
      <c r="K15" s="1140" t="s">
        <v>3919</v>
      </c>
      <c r="L15" s="1147" t="s">
        <v>1732</v>
      </c>
    </row>
    <row r="16" spans="1:12">
      <c r="A16" s="1144"/>
      <c r="B16" s="1145"/>
      <c r="C16" s="1146" t="s">
        <v>3920</v>
      </c>
      <c r="D16" s="1146" t="s">
        <v>3921</v>
      </c>
      <c r="E16" s="1146"/>
      <c r="F16" s="1147"/>
      <c r="G16" s="1149"/>
      <c r="H16" s="1140"/>
      <c r="I16" s="1141" t="s">
        <v>3922</v>
      </c>
      <c r="J16" s="1148"/>
      <c r="K16" s="1140"/>
      <c r="L16" s="1150"/>
    </row>
    <row r="17" spans="1:12">
      <c r="A17" s="1151"/>
      <c r="B17" s="1152" t="s">
        <v>3021</v>
      </c>
      <c r="C17" s="1153" t="s">
        <v>3022</v>
      </c>
      <c r="D17" s="1153" t="s">
        <v>3023</v>
      </c>
      <c r="E17" s="1153" t="s">
        <v>3024</v>
      </c>
      <c r="F17" s="1154" t="s">
        <v>2347</v>
      </c>
      <c r="G17" s="1144" t="s">
        <v>2348</v>
      </c>
      <c r="H17" s="1141" t="s">
        <v>2349</v>
      </c>
      <c r="I17" s="1155" t="s">
        <v>2350</v>
      </c>
      <c r="J17" s="1156" t="s">
        <v>2351</v>
      </c>
      <c r="K17" s="869" t="s">
        <v>2352</v>
      </c>
      <c r="L17" s="1157"/>
    </row>
    <row r="18" spans="1:12" ht="30">
      <c r="A18" s="1158">
        <v>1</v>
      </c>
      <c r="B18" s="3510" t="s">
        <v>5231</v>
      </c>
      <c r="C18" s="3411">
        <v>-37740</v>
      </c>
      <c r="D18" s="1161"/>
      <c r="E18" s="1161"/>
      <c r="F18" s="1162"/>
      <c r="G18" s="1163"/>
      <c r="H18" s="1164"/>
      <c r="I18" s="1165"/>
      <c r="J18" s="1525">
        <f>'114117'!AC55</f>
        <v>59285683</v>
      </c>
      <c r="K18" s="1166">
        <f>SUM(C18:J18)</f>
        <v>59247943</v>
      </c>
      <c r="L18" s="1167">
        <v>1</v>
      </c>
    </row>
    <row r="19" spans="1:12">
      <c r="A19" s="1158">
        <v>2</v>
      </c>
      <c r="B19" s="1159"/>
      <c r="C19" s="1160"/>
      <c r="D19" s="1168"/>
      <c r="E19" s="1168"/>
      <c r="F19" s="1169"/>
      <c r="G19" s="1170"/>
      <c r="H19" s="1171"/>
      <c r="I19" s="1171"/>
      <c r="J19" s="1172"/>
      <c r="K19" s="1173">
        <f t="shared" ref="K19:K56" si="0">SUM(C19:J19)</f>
        <v>0</v>
      </c>
      <c r="L19" s="1174">
        <v>2</v>
      </c>
    </row>
    <row r="20" spans="1:12">
      <c r="A20" s="1158">
        <v>3</v>
      </c>
      <c r="B20" s="1159"/>
      <c r="C20" s="1160"/>
      <c r="D20" s="1168"/>
      <c r="E20" s="1175"/>
      <c r="F20" s="1176"/>
      <c r="G20" s="1177"/>
      <c r="H20" s="1178"/>
      <c r="I20" s="1178"/>
      <c r="J20" s="1179"/>
      <c r="K20" s="1173">
        <f t="shared" si="0"/>
        <v>0</v>
      </c>
      <c r="L20" s="1174">
        <v>3</v>
      </c>
    </row>
    <row r="21" spans="1:12">
      <c r="A21" s="1158">
        <v>4</v>
      </c>
      <c r="B21" s="1159"/>
      <c r="C21" s="1160"/>
      <c r="D21" s="1175"/>
      <c r="E21" s="1175"/>
      <c r="F21" s="1176"/>
      <c r="G21" s="1177"/>
      <c r="H21" s="1178"/>
      <c r="I21" s="1178"/>
      <c r="J21" s="1179"/>
      <c r="K21" s="1173">
        <f t="shared" si="0"/>
        <v>0</v>
      </c>
      <c r="L21" s="1174">
        <v>4</v>
      </c>
    </row>
    <row r="22" spans="1:12">
      <c r="A22" s="1158">
        <v>5</v>
      </c>
      <c r="B22" s="1159"/>
      <c r="C22" s="1160"/>
      <c r="D22" s="1175"/>
      <c r="E22" s="1175"/>
      <c r="F22" s="1176"/>
      <c r="G22" s="1177"/>
      <c r="H22" s="1180"/>
      <c r="I22" s="1180"/>
      <c r="J22" s="1181"/>
      <c r="K22" s="1173">
        <f t="shared" si="0"/>
        <v>0</v>
      </c>
      <c r="L22" s="1174">
        <v>5</v>
      </c>
    </row>
    <row r="23" spans="1:12">
      <c r="A23" s="1158">
        <v>6</v>
      </c>
      <c r="B23" s="1159"/>
      <c r="C23" s="1160"/>
      <c r="D23" s="1182"/>
      <c r="E23" s="1182"/>
      <c r="F23" s="1183"/>
      <c r="G23" s="1184"/>
      <c r="H23" s="1185"/>
      <c r="I23" s="1185"/>
      <c r="J23" s="1186"/>
      <c r="K23" s="1173">
        <f t="shared" si="0"/>
        <v>0</v>
      </c>
      <c r="L23" s="1174">
        <v>6</v>
      </c>
    </row>
    <row r="24" spans="1:12">
      <c r="A24" s="1158">
        <v>7</v>
      </c>
      <c r="B24" s="1159"/>
      <c r="C24" s="1160"/>
      <c r="D24" s="1187"/>
      <c r="E24" s="1187"/>
      <c r="F24" s="1188"/>
      <c r="G24" s="1189"/>
      <c r="H24" s="1190"/>
      <c r="I24" s="1185"/>
      <c r="J24" s="1191"/>
      <c r="K24" s="1173">
        <f t="shared" si="0"/>
        <v>0</v>
      </c>
      <c r="L24" s="1174">
        <v>7</v>
      </c>
    </row>
    <row r="25" spans="1:12">
      <c r="A25" s="1158">
        <v>8</v>
      </c>
      <c r="B25" s="1159"/>
      <c r="C25" s="1160"/>
      <c r="D25" s="1175"/>
      <c r="E25" s="1168"/>
      <c r="F25" s="1169"/>
      <c r="G25" s="1177"/>
      <c r="H25" s="1192"/>
      <c r="I25" s="1192"/>
      <c r="J25" s="1193"/>
      <c r="K25" s="1173">
        <f t="shared" si="0"/>
        <v>0</v>
      </c>
      <c r="L25" s="1174">
        <v>8</v>
      </c>
    </row>
    <row r="26" spans="1:12">
      <c r="A26" s="1158">
        <v>9</v>
      </c>
      <c r="B26" s="1159"/>
      <c r="C26" s="1160"/>
      <c r="D26" s="1175"/>
      <c r="E26" s="1175"/>
      <c r="F26" s="1176"/>
      <c r="G26" s="1194"/>
      <c r="H26" s="1178"/>
      <c r="I26" s="1178"/>
      <c r="J26" s="1179"/>
      <c r="K26" s="1173">
        <f t="shared" si="0"/>
        <v>0</v>
      </c>
      <c r="L26" s="1174">
        <v>9</v>
      </c>
    </row>
    <row r="27" spans="1:12">
      <c r="A27" s="1158">
        <v>10</v>
      </c>
      <c r="B27" s="1159"/>
      <c r="C27" s="1160"/>
      <c r="D27" s="1175"/>
      <c r="E27" s="1175"/>
      <c r="F27" s="1176"/>
      <c r="G27" s="1177"/>
      <c r="H27" s="1178"/>
      <c r="I27" s="1178"/>
      <c r="J27" s="1179"/>
      <c r="K27" s="1173">
        <f t="shared" si="0"/>
        <v>0</v>
      </c>
      <c r="L27" s="1174">
        <v>10</v>
      </c>
    </row>
    <row r="28" spans="1:12">
      <c r="A28" s="1158">
        <v>11</v>
      </c>
      <c r="B28" s="1159"/>
      <c r="C28" s="1160"/>
      <c r="D28" s="1175"/>
      <c r="E28" s="1175"/>
      <c r="F28" s="1176"/>
      <c r="G28" s="1177"/>
      <c r="H28" s="1178"/>
      <c r="I28" s="1178"/>
      <c r="J28" s="1179"/>
      <c r="K28" s="1173">
        <f t="shared" si="0"/>
        <v>0</v>
      </c>
      <c r="L28" s="1174">
        <v>11</v>
      </c>
    </row>
    <row r="29" spans="1:12">
      <c r="A29" s="1158">
        <v>12</v>
      </c>
      <c r="B29" s="1159"/>
      <c r="C29" s="1160"/>
      <c r="D29" s="1175"/>
      <c r="E29" s="1175"/>
      <c r="F29" s="1176"/>
      <c r="G29" s="1177"/>
      <c r="H29" s="1178"/>
      <c r="I29" s="1178"/>
      <c r="J29" s="1179"/>
      <c r="K29" s="1173">
        <f t="shared" si="0"/>
        <v>0</v>
      </c>
      <c r="L29" s="1174">
        <v>12</v>
      </c>
    </row>
    <row r="30" spans="1:12">
      <c r="A30" s="1158">
        <v>13</v>
      </c>
      <c r="B30" s="1159"/>
      <c r="C30" s="1160"/>
      <c r="D30" s="1175"/>
      <c r="E30" s="1175"/>
      <c r="F30" s="1176"/>
      <c r="G30" s="1177"/>
      <c r="H30" s="1178"/>
      <c r="I30" s="1178"/>
      <c r="J30" s="1179"/>
      <c r="K30" s="1173">
        <f t="shared" si="0"/>
        <v>0</v>
      </c>
      <c r="L30" s="1174">
        <v>13</v>
      </c>
    </row>
    <row r="31" spans="1:12">
      <c r="A31" s="1158">
        <v>14</v>
      </c>
      <c r="B31" s="1159"/>
      <c r="C31" s="1160"/>
      <c r="D31" s="1175"/>
      <c r="E31" s="1175"/>
      <c r="F31" s="1176"/>
      <c r="G31" s="1177"/>
      <c r="H31" s="1178"/>
      <c r="I31" s="1178"/>
      <c r="J31" s="1179"/>
      <c r="K31" s="1173">
        <f t="shared" si="0"/>
        <v>0</v>
      </c>
      <c r="L31" s="1174">
        <v>14</v>
      </c>
    </row>
    <row r="32" spans="1:12">
      <c r="A32" s="1158">
        <v>15</v>
      </c>
      <c r="B32" s="1159"/>
      <c r="C32" s="1160"/>
      <c r="D32" s="1175"/>
      <c r="E32" s="1175"/>
      <c r="F32" s="1176"/>
      <c r="G32" s="1177"/>
      <c r="H32" s="1180"/>
      <c r="I32" s="1180"/>
      <c r="J32" s="1179"/>
      <c r="K32" s="1173">
        <f t="shared" si="0"/>
        <v>0</v>
      </c>
      <c r="L32" s="1174">
        <v>15</v>
      </c>
    </row>
    <row r="33" spans="1:12">
      <c r="A33" s="1158">
        <v>16</v>
      </c>
      <c r="B33" s="1159"/>
      <c r="C33" s="1160"/>
      <c r="D33" s="1195"/>
      <c r="E33" s="1195"/>
      <c r="F33" s="1196"/>
      <c r="G33" s="1197"/>
      <c r="H33" s="1185"/>
      <c r="I33" s="1186"/>
      <c r="J33" s="1198"/>
      <c r="K33" s="1173">
        <f t="shared" si="0"/>
        <v>0</v>
      </c>
      <c r="L33" s="1174">
        <v>16</v>
      </c>
    </row>
    <row r="34" spans="1:12">
      <c r="A34" s="1158">
        <v>17</v>
      </c>
      <c r="B34" s="1159"/>
      <c r="C34" s="1160"/>
      <c r="D34" s="1195"/>
      <c r="E34" s="1195"/>
      <c r="F34" s="1196"/>
      <c r="G34" s="1199"/>
      <c r="H34" s="1200"/>
      <c r="I34" s="1200"/>
      <c r="J34" s="1198"/>
      <c r="K34" s="1173">
        <f t="shared" si="0"/>
        <v>0</v>
      </c>
      <c r="L34" s="1174">
        <v>17</v>
      </c>
    </row>
    <row r="35" spans="1:12">
      <c r="A35" s="1158">
        <v>18</v>
      </c>
      <c r="B35" s="1159"/>
      <c r="C35" s="1160"/>
      <c r="D35" s="1175"/>
      <c r="E35" s="1175"/>
      <c r="F35" s="1176"/>
      <c r="G35" s="1177"/>
      <c r="H35" s="1178"/>
      <c r="I35" s="1178"/>
      <c r="J35" s="1179"/>
      <c r="K35" s="1173">
        <f t="shared" si="0"/>
        <v>0</v>
      </c>
      <c r="L35" s="1174">
        <v>18</v>
      </c>
    </row>
    <row r="36" spans="1:12">
      <c r="A36" s="1158">
        <v>19</v>
      </c>
      <c r="B36" s="1159"/>
      <c r="C36" s="1160"/>
      <c r="D36" s="1175"/>
      <c r="E36" s="1175"/>
      <c r="F36" s="1176"/>
      <c r="G36" s="1177"/>
      <c r="H36" s="1178"/>
      <c r="I36" s="1178"/>
      <c r="J36" s="1179"/>
      <c r="K36" s="1173">
        <f t="shared" si="0"/>
        <v>0</v>
      </c>
      <c r="L36" s="1174">
        <v>19</v>
      </c>
    </row>
    <row r="37" spans="1:12">
      <c r="A37" s="1158">
        <v>20</v>
      </c>
      <c r="B37" s="1159"/>
      <c r="C37" s="1160"/>
      <c r="D37" s="1175"/>
      <c r="E37" s="1175"/>
      <c r="F37" s="1176"/>
      <c r="G37" s="1177"/>
      <c r="H37" s="1178"/>
      <c r="I37" s="1178"/>
      <c r="J37" s="1179"/>
      <c r="K37" s="1173">
        <f t="shared" si="0"/>
        <v>0</v>
      </c>
      <c r="L37" s="1174">
        <v>20</v>
      </c>
    </row>
    <row r="38" spans="1:12">
      <c r="A38" s="1158">
        <v>21</v>
      </c>
      <c r="B38" s="1159"/>
      <c r="C38" s="1160"/>
      <c r="D38" s="1175"/>
      <c r="E38" s="1175"/>
      <c r="F38" s="1176"/>
      <c r="G38" s="1177"/>
      <c r="H38" s="1178"/>
      <c r="I38" s="1178"/>
      <c r="J38" s="1179"/>
      <c r="K38" s="1173">
        <f t="shared" si="0"/>
        <v>0</v>
      </c>
      <c r="L38" s="1174">
        <v>21</v>
      </c>
    </row>
    <row r="39" spans="1:12">
      <c r="A39" s="1158">
        <v>22</v>
      </c>
      <c r="B39" s="1159"/>
      <c r="C39" s="1160"/>
      <c r="D39" s="1175"/>
      <c r="E39" s="1175"/>
      <c r="F39" s="1176"/>
      <c r="G39" s="1177"/>
      <c r="H39" s="1178"/>
      <c r="I39" s="1178"/>
      <c r="J39" s="1179"/>
      <c r="K39" s="1173">
        <f t="shared" si="0"/>
        <v>0</v>
      </c>
      <c r="L39" s="1174">
        <v>22</v>
      </c>
    </row>
    <row r="40" spans="1:12">
      <c r="A40" s="1158">
        <v>23</v>
      </c>
      <c r="B40" s="1159"/>
      <c r="C40" s="1160"/>
      <c r="D40" s="1175"/>
      <c r="E40" s="1175"/>
      <c r="F40" s="1176"/>
      <c r="G40" s="1177"/>
      <c r="H40" s="1178"/>
      <c r="I40" s="1178"/>
      <c r="J40" s="1179"/>
      <c r="K40" s="1173">
        <f t="shared" si="0"/>
        <v>0</v>
      </c>
      <c r="L40" s="1174">
        <v>23</v>
      </c>
    </row>
    <row r="41" spans="1:12">
      <c r="A41" s="1158">
        <v>24</v>
      </c>
      <c r="B41" s="1159"/>
      <c r="C41" s="1160"/>
      <c r="D41" s="1195"/>
      <c r="E41" s="1195"/>
      <c r="F41" s="1196"/>
      <c r="G41" s="1201"/>
      <c r="H41" s="1182"/>
      <c r="I41" s="1198"/>
      <c r="J41" s="1198"/>
      <c r="K41" s="1173">
        <f t="shared" si="0"/>
        <v>0</v>
      </c>
      <c r="L41" s="1174">
        <v>24</v>
      </c>
    </row>
    <row r="42" spans="1:12">
      <c r="A42" s="1158">
        <v>25</v>
      </c>
      <c r="B42" s="1159"/>
      <c r="C42" s="1160"/>
      <c r="D42" s="1175"/>
      <c r="E42" s="1175"/>
      <c r="F42" s="1176"/>
      <c r="G42" s="1177"/>
      <c r="H42" s="1192"/>
      <c r="I42" s="1178"/>
      <c r="J42" s="1179"/>
      <c r="K42" s="1173">
        <f t="shared" si="0"/>
        <v>0</v>
      </c>
      <c r="L42" s="1174">
        <v>25</v>
      </c>
    </row>
    <row r="43" spans="1:12">
      <c r="A43" s="1158">
        <v>26</v>
      </c>
      <c r="B43" s="1159"/>
      <c r="C43" s="1160"/>
      <c r="D43" s="1175"/>
      <c r="E43" s="1175"/>
      <c r="F43" s="1176"/>
      <c r="G43" s="1177"/>
      <c r="H43" s="1178"/>
      <c r="I43" s="1178"/>
      <c r="J43" s="1179"/>
      <c r="K43" s="1173">
        <f t="shared" si="0"/>
        <v>0</v>
      </c>
      <c r="L43" s="1174">
        <v>26</v>
      </c>
    </row>
    <row r="44" spans="1:12">
      <c r="A44" s="1158">
        <v>27</v>
      </c>
      <c r="B44" s="1159"/>
      <c r="C44" s="1160"/>
      <c r="D44" s="1175"/>
      <c r="E44" s="1175"/>
      <c r="F44" s="1176"/>
      <c r="G44" s="1177"/>
      <c r="H44" s="1178"/>
      <c r="I44" s="1178"/>
      <c r="J44" s="1179"/>
      <c r="K44" s="1173">
        <f t="shared" si="0"/>
        <v>0</v>
      </c>
      <c r="L44" s="1174">
        <v>27</v>
      </c>
    </row>
    <row r="45" spans="1:12">
      <c r="A45" s="1158">
        <v>28</v>
      </c>
      <c r="B45" s="1159"/>
      <c r="C45" s="1160"/>
      <c r="D45" s="1175"/>
      <c r="E45" s="1175"/>
      <c r="F45" s="1176"/>
      <c r="G45" s="1177"/>
      <c r="H45" s="1178"/>
      <c r="I45" s="1178"/>
      <c r="J45" s="1179"/>
      <c r="K45" s="1173">
        <f t="shared" si="0"/>
        <v>0</v>
      </c>
      <c r="L45" s="1174">
        <v>28</v>
      </c>
    </row>
    <row r="46" spans="1:12">
      <c r="A46" s="1158">
        <v>29</v>
      </c>
      <c r="B46" s="1159"/>
      <c r="C46" s="1160"/>
      <c r="D46" s="1175"/>
      <c r="E46" s="1175"/>
      <c r="F46" s="1176"/>
      <c r="G46" s="1177"/>
      <c r="H46" s="1178"/>
      <c r="I46" s="1178"/>
      <c r="J46" s="1179"/>
      <c r="K46" s="1173">
        <f t="shared" si="0"/>
        <v>0</v>
      </c>
      <c r="L46" s="1174">
        <v>29</v>
      </c>
    </row>
    <row r="47" spans="1:12">
      <c r="A47" s="1158">
        <v>30</v>
      </c>
      <c r="B47" s="1159"/>
      <c r="C47" s="1160"/>
      <c r="D47" s="1175"/>
      <c r="E47" s="1175"/>
      <c r="F47" s="1176"/>
      <c r="G47" s="1177"/>
      <c r="H47" s="1178"/>
      <c r="I47" s="1178"/>
      <c r="J47" s="1179"/>
      <c r="K47" s="1173">
        <f t="shared" si="0"/>
        <v>0</v>
      </c>
      <c r="L47" s="1174">
        <v>30</v>
      </c>
    </row>
    <row r="48" spans="1:12">
      <c r="A48" s="1158">
        <v>31</v>
      </c>
      <c r="B48" s="1159"/>
      <c r="C48" s="1160"/>
      <c r="D48" s="1175"/>
      <c r="E48" s="1175"/>
      <c r="F48" s="1176"/>
      <c r="G48" s="1177"/>
      <c r="H48" s="1178"/>
      <c r="I48" s="1178"/>
      <c r="J48" s="1179"/>
      <c r="K48" s="1173">
        <f t="shared" si="0"/>
        <v>0</v>
      </c>
      <c r="L48" s="1174">
        <v>31</v>
      </c>
    </row>
    <row r="49" spans="1:12">
      <c r="A49" s="1158">
        <v>32</v>
      </c>
      <c r="B49" s="1159"/>
      <c r="C49" s="1160"/>
      <c r="D49" s="1175"/>
      <c r="E49" s="1175"/>
      <c r="F49" s="1176"/>
      <c r="G49" s="1177"/>
      <c r="H49" s="1178"/>
      <c r="I49" s="1178"/>
      <c r="J49" s="1179"/>
      <c r="K49" s="1173">
        <f t="shared" si="0"/>
        <v>0</v>
      </c>
      <c r="L49" s="1174">
        <v>32</v>
      </c>
    </row>
    <row r="50" spans="1:12">
      <c r="A50" s="1158">
        <v>33</v>
      </c>
      <c r="B50" s="1159"/>
      <c r="C50" s="1160"/>
      <c r="D50" s="1195"/>
      <c r="E50" s="1195"/>
      <c r="F50" s="1196"/>
      <c r="G50" s="1201"/>
      <c r="H50" s="1195"/>
      <c r="I50" s="1198"/>
      <c r="J50" s="1198"/>
      <c r="K50" s="1173">
        <f t="shared" si="0"/>
        <v>0</v>
      </c>
      <c r="L50" s="1174">
        <v>33</v>
      </c>
    </row>
    <row r="51" spans="1:12">
      <c r="A51" s="1158">
        <v>34</v>
      </c>
      <c r="B51" s="1159"/>
      <c r="C51" s="1160"/>
      <c r="D51" s="1175"/>
      <c r="E51" s="1175"/>
      <c r="F51" s="1176"/>
      <c r="G51" s="1177"/>
      <c r="H51" s="1178"/>
      <c r="I51" s="1178"/>
      <c r="J51" s="1179"/>
      <c r="K51" s="1173">
        <f t="shared" si="0"/>
        <v>0</v>
      </c>
      <c r="L51" s="1174">
        <v>34</v>
      </c>
    </row>
    <row r="52" spans="1:12">
      <c r="A52" s="1158">
        <v>35</v>
      </c>
      <c r="B52" s="1159"/>
      <c r="C52" s="1160"/>
      <c r="D52" s="1175"/>
      <c r="E52" s="1175"/>
      <c r="F52" s="1176"/>
      <c r="G52" s="1177"/>
      <c r="H52" s="1178"/>
      <c r="I52" s="1178"/>
      <c r="J52" s="1179"/>
      <c r="K52" s="1173">
        <f t="shared" si="0"/>
        <v>0</v>
      </c>
      <c r="L52" s="1174">
        <v>35</v>
      </c>
    </row>
    <row r="53" spans="1:12">
      <c r="A53" s="1158">
        <v>36</v>
      </c>
      <c r="B53" s="1159"/>
      <c r="C53" s="1160"/>
      <c r="D53" s="1175"/>
      <c r="E53" s="1175"/>
      <c r="F53" s="1176"/>
      <c r="G53" s="1177"/>
      <c r="H53" s="1178"/>
      <c r="I53" s="1178"/>
      <c r="J53" s="1179"/>
      <c r="K53" s="1173">
        <f t="shared" si="0"/>
        <v>0</v>
      </c>
      <c r="L53" s="1174">
        <v>36</v>
      </c>
    </row>
    <row r="54" spans="1:12">
      <c r="A54" s="1158">
        <v>37</v>
      </c>
      <c r="B54" s="1159"/>
      <c r="C54" s="1160"/>
      <c r="D54" s="1175"/>
      <c r="E54" s="1175"/>
      <c r="F54" s="1176"/>
      <c r="G54" s="1177"/>
      <c r="H54" s="1178"/>
      <c r="I54" s="1178"/>
      <c r="J54" s="1179"/>
      <c r="K54" s="1173">
        <f t="shared" si="0"/>
        <v>0</v>
      </c>
      <c r="L54" s="1174">
        <v>37</v>
      </c>
    </row>
    <row r="55" spans="1:12">
      <c r="A55" s="1158">
        <v>38</v>
      </c>
      <c r="B55" s="1159"/>
      <c r="C55" s="1160"/>
      <c r="D55" s="1175"/>
      <c r="E55" s="1175"/>
      <c r="F55" s="1176"/>
      <c r="G55" s="1177"/>
      <c r="H55" s="1178"/>
      <c r="I55" s="1178"/>
      <c r="J55" s="1179"/>
      <c r="K55" s="1173">
        <f t="shared" si="0"/>
        <v>0</v>
      </c>
      <c r="L55" s="1174">
        <v>38</v>
      </c>
    </row>
    <row r="56" spans="1:12" ht="15.75" thickBot="1">
      <c r="A56" s="1202">
        <v>39</v>
      </c>
      <c r="B56" s="1203"/>
      <c r="C56" s="1204"/>
      <c r="D56" s="1205"/>
      <c r="E56" s="1205"/>
      <c r="F56" s="1206"/>
      <c r="G56" s="1207"/>
      <c r="H56" s="1208"/>
      <c r="I56" s="1208"/>
      <c r="J56" s="1209"/>
      <c r="K56" s="1204">
        <f t="shared" si="0"/>
        <v>0</v>
      </c>
      <c r="L56" s="1210">
        <v>39</v>
      </c>
    </row>
    <row r="57" spans="1:12" ht="15.75" thickTop="1">
      <c r="A57" s="1119"/>
      <c r="B57" s="1119"/>
      <c r="C57" s="1119"/>
      <c r="D57" s="1211"/>
      <c r="E57" s="1211"/>
      <c r="F57" s="1211"/>
      <c r="G57" s="1211"/>
      <c r="H57" s="1211"/>
      <c r="I57" s="1211"/>
      <c r="J57" s="1211"/>
      <c r="K57" s="872"/>
      <c r="L57" s="872"/>
    </row>
    <row r="58" spans="1:12">
      <c r="A58" s="872" t="s">
        <v>4676</v>
      </c>
      <c r="B58" s="872"/>
      <c r="C58" s="872"/>
      <c r="D58" s="872"/>
      <c r="E58" s="872"/>
      <c r="F58" s="872"/>
      <c r="G58" s="872" t="s">
        <v>4676</v>
      </c>
      <c r="H58" s="872"/>
      <c r="I58" s="872"/>
      <c r="J58" s="872"/>
      <c r="K58" s="872"/>
      <c r="L58" s="872"/>
    </row>
    <row r="59" spans="1:12">
      <c r="A59" s="886" t="s">
        <v>3923</v>
      </c>
      <c r="B59" s="886"/>
      <c r="C59" s="886"/>
      <c r="D59" s="886"/>
      <c r="E59" s="886"/>
      <c r="F59" s="886"/>
      <c r="G59" s="886" t="s">
        <v>3924</v>
      </c>
      <c r="H59" s="886"/>
      <c r="I59" s="886"/>
      <c r="J59" s="886"/>
      <c r="K59" s="886"/>
      <c r="L59" s="886"/>
    </row>
    <row r="60" spans="1:12">
      <c r="L60" s="872"/>
    </row>
    <row r="61" spans="1:12">
      <c r="L61" s="1119"/>
    </row>
    <row r="62" spans="1:12">
      <c r="L62" s="1119"/>
    </row>
    <row r="63" spans="1:12">
      <c r="L63" s="1119"/>
    </row>
    <row r="64" spans="1:12">
      <c r="L64" s="1119"/>
    </row>
    <row r="65" spans="11:12">
      <c r="L65" s="1140"/>
    </row>
    <row r="66" spans="11:12">
      <c r="L66" s="1140"/>
    </row>
    <row r="67" spans="11:12">
      <c r="L67" s="1140"/>
    </row>
    <row r="68" spans="11:12">
      <c r="L68" s="1140"/>
    </row>
    <row r="69" spans="11:12">
      <c r="L69" s="1140"/>
    </row>
    <row r="70" spans="11:12">
      <c r="L70" s="1140"/>
    </row>
    <row r="71" spans="11:12">
      <c r="K71" s="1212"/>
      <c r="L71" s="1140"/>
    </row>
    <row r="72" spans="11:12">
      <c r="L72" s="1140"/>
    </row>
    <row r="73" spans="11:12">
      <c r="L73" s="1140"/>
    </row>
    <row r="74" spans="11:12">
      <c r="L74" s="1140"/>
    </row>
    <row r="75" spans="11:12">
      <c r="L75" s="1140"/>
    </row>
    <row r="76" spans="11:12">
      <c r="L76" s="1140"/>
    </row>
    <row r="77" spans="11:12">
      <c r="L77" s="1140"/>
    </row>
    <row r="78" spans="11:12">
      <c r="L78" s="1140"/>
    </row>
    <row r="79" spans="11:12">
      <c r="L79" s="1140"/>
    </row>
    <row r="80" spans="11:12">
      <c r="L80" s="1140"/>
    </row>
    <row r="81" spans="12:12">
      <c r="L81" s="1140"/>
    </row>
    <row r="82" spans="12:12">
      <c r="L82" s="1140"/>
    </row>
    <row r="83" spans="12:12">
      <c r="L83" s="1140"/>
    </row>
    <row r="84" spans="12:12">
      <c r="L84" s="1140"/>
    </row>
    <row r="85" spans="12:12">
      <c r="L85" s="1140"/>
    </row>
    <row r="86" spans="12:12">
      <c r="L86" s="1140"/>
    </row>
    <row r="87" spans="12:12">
      <c r="L87" s="1140"/>
    </row>
    <row r="88" spans="12:12">
      <c r="L88" s="1140"/>
    </row>
    <row r="89" spans="12:12">
      <c r="L89" s="1140"/>
    </row>
    <row r="90" spans="12:12">
      <c r="L90" s="1140"/>
    </row>
    <row r="91" spans="12:12">
      <c r="L91" s="1140"/>
    </row>
    <row r="92" spans="12:12">
      <c r="L92" s="1140"/>
    </row>
    <row r="93" spans="12:12">
      <c r="L93" s="1140"/>
    </row>
    <row r="94" spans="12:12">
      <c r="L94" s="1140"/>
    </row>
    <row r="95" spans="12:12">
      <c r="L95" s="1140"/>
    </row>
    <row r="96" spans="12:12">
      <c r="L96" s="1140"/>
    </row>
    <row r="97" spans="12:12">
      <c r="L97" s="1140"/>
    </row>
    <row r="98" spans="12:12">
      <c r="L98" s="1140"/>
    </row>
    <row r="99" spans="12:12">
      <c r="L99" s="1140"/>
    </row>
    <row r="100" spans="12:12">
      <c r="L100" s="1140"/>
    </row>
    <row r="101" spans="12:12">
      <c r="L101" s="1140"/>
    </row>
    <row r="102" spans="12:12">
      <c r="L102" s="1140"/>
    </row>
    <row r="103" spans="12:12">
      <c r="L103" s="1140"/>
    </row>
    <row r="104" spans="12:12">
      <c r="L104" s="1140"/>
    </row>
    <row r="105" spans="12:12">
      <c r="L105" s="1140"/>
    </row>
    <row r="106" spans="12:12">
      <c r="L106" s="1140"/>
    </row>
    <row r="107" spans="12:12">
      <c r="L107" s="1140"/>
    </row>
    <row r="108" spans="12:12">
      <c r="L108" s="1140"/>
    </row>
    <row r="109" spans="12:12">
      <c r="L109" s="1140"/>
    </row>
    <row r="110" spans="12:12">
      <c r="L110" s="1140"/>
    </row>
    <row r="111" spans="12:12">
      <c r="L111" s="1140"/>
    </row>
    <row r="112" spans="12:12">
      <c r="L112" s="1140"/>
    </row>
    <row r="113" spans="12:12">
      <c r="L113" s="1140"/>
    </row>
    <row r="114" spans="12:12">
      <c r="L114" s="1140"/>
    </row>
    <row r="115" spans="12:12">
      <c r="L115" s="1140"/>
    </row>
    <row r="116" spans="12:12">
      <c r="L116" s="1140"/>
    </row>
    <row r="117" spans="12:12">
      <c r="L117" s="1119"/>
    </row>
    <row r="118" spans="12:12">
      <c r="L118" s="1213"/>
    </row>
    <row r="119" spans="12:12">
      <c r="L119" s="1214"/>
    </row>
    <row r="120" spans="12:12">
      <c r="L120" s="1119"/>
    </row>
    <row r="121" spans="12:12">
      <c r="L121" s="1119"/>
    </row>
    <row r="122" spans="12:12">
      <c r="L122" s="1119"/>
    </row>
    <row r="123" spans="12:12">
      <c r="L123" s="1119"/>
    </row>
    <row r="124" spans="12:12">
      <c r="L124" s="1119"/>
    </row>
    <row r="125" spans="12:12">
      <c r="L125" s="1119"/>
    </row>
    <row r="126" spans="12:12">
      <c r="L126" s="1119"/>
    </row>
    <row r="127" spans="12:12">
      <c r="L127" s="1119"/>
    </row>
    <row r="128" spans="12:12">
      <c r="L128" s="1119"/>
    </row>
    <row r="129" spans="12:12">
      <c r="L129" s="1119"/>
    </row>
    <row r="130" spans="12:12">
      <c r="L130" s="1119"/>
    </row>
    <row r="131" spans="12:12">
      <c r="L131" s="1119"/>
    </row>
    <row r="132" spans="12:12">
      <c r="L132" s="1119"/>
    </row>
    <row r="133" spans="12:12">
      <c r="L133" s="1119"/>
    </row>
    <row r="134" spans="12:12">
      <c r="L134" s="1215"/>
    </row>
    <row r="135" spans="12:12">
      <c r="L135" s="1215"/>
    </row>
    <row r="136" spans="12:12">
      <c r="L136" s="1215"/>
    </row>
    <row r="137" spans="12:12">
      <c r="L137" s="1215"/>
    </row>
    <row r="138" spans="12:12">
      <c r="L138" s="1215"/>
    </row>
    <row r="139" spans="12:12">
      <c r="L139" s="1215"/>
    </row>
    <row r="140" spans="12:12">
      <c r="L140" s="1215"/>
    </row>
    <row r="141" spans="12:12">
      <c r="L141" s="1215"/>
    </row>
    <row r="142" spans="12:12">
      <c r="L142" s="1215"/>
    </row>
    <row r="143" spans="12:12">
      <c r="L143" s="1215"/>
    </row>
    <row r="144" spans="12:12">
      <c r="L144" s="1215"/>
    </row>
  </sheetData>
  <pageMargins left="0.7" right="0.7" top="0.75" bottom="0.75" header="0.3" footer="0.3"/>
  <pageSetup scale="55" orientation="portrait" r:id="rId1"/>
  <rowBreaks count="1" manualBreakCount="1">
    <brk id="61" max="16383" man="1"/>
  </rowBreaks>
  <colBreaks count="1" manualBreakCount="1">
    <brk id="6"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9">
    <pageSetUpPr fitToPage="1"/>
  </sheetPr>
  <dimension ref="A1:K151"/>
  <sheetViews>
    <sheetView defaultGridColor="0" topLeftCell="C1" colorId="22" zoomScale="80" zoomScaleNormal="80" workbookViewId="0">
      <selection activeCell="B22" sqref="B22"/>
    </sheetView>
  </sheetViews>
  <sheetFormatPr defaultColWidth="9.6640625" defaultRowHeight="15"/>
  <cols>
    <col min="1" max="1" width="4.6640625" style="9" customWidth="1"/>
    <col min="2" max="2" width="45.77734375" style="9" customWidth="1"/>
    <col min="3" max="3" width="20.21875" style="9" bestFit="1" customWidth="1"/>
    <col min="4" max="4" width="14.109375" style="9" bestFit="1" customWidth="1"/>
    <col min="5" max="5" width="18.6640625" style="9" customWidth="1"/>
    <col min="6" max="10" width="19.6640625" style="9" customWidth="1"/>
    <col min="11" max="11" width="4.6640625" style="9" customWidth="1"/>
    <col min="12" max="16384" width="9.6640625" style="9"/>
  </cols>
  <sheetData>
    <row r="1" spans="1:11" ht="17.649999999999999" customHeight="1">
      <c r="A1" s="40"/>
      <c r="B1" s="43" t="s">
        <v>1800</v>
      </c>
      <c r="C1" s="42" t="s">
        <v>1344</v>
      </c>
      <c r="D1" s="41" t="s">
        <v>1722</v>
      </c>
      <c r="E1" s="56" t="s">
        <v>1723</v>
      </c>
      <c r="F1" s="40" t="s">
        <v>1800</v>
      </c>
      <c r="G1" s="43"/>
      <c r="H1" s="42" t="s">
        <v>1344</v>
      </c>
      <c r="I1" s="41" t="s">
        <v>1802</v>
      </c>
      <c r="J1" s="43" t="s">
        <v>1803</v>
      </c>
      <c r="K1" s="56"/>
    </row>
    <row r="2" spans="1:11" ht="17.649999999999999" customHeight="1">
      <c r="A2" s="31"/>
      <c r="B2" s="77" t="str">
        <f>'Data Sheet'!$C$25</f>
        <v>National Fuel Gas Distribution Corporation</v>
      </c>
      <c r="C2" s="45" t="s">
        <v>1819</v>
      </c>
      <c r="D2" s="61" t="s">
        <v>1820</v>
      </c>
      <c r="E2" s="36"/>
      <c r="F2" s="68" t="str">
        <f>'Data Sheet'!$C$25</f>
        <v>National Fuel Gas Distribution Corporation</v>
      </c>
      <c r="G2" s="27"/>
      <c r="H2" s="45" t="s">
        <v>1819</v>
      </c>
      <c r="I2" s="482" t="s">
        <v>1821</v>
      </c>
      <c r="J2" s="27"/>
      <c r="K2" s="36"/>
    </row>
    <row r="3" spans="1:11" ht="17.649999999999999" customHeight="1">
      <c r="A3" s="34"/>
      <c r="B3" s="35"/>
      <c r="C3" s="47" t="s">
        <v>2993</v>
      </c>
      <c r="D3" s="523" t="str">
        <f>'Data Sheet'!$C$40</f>
        <v>3/31/2016</v>
      </c>
      <c r="E3" s="107" t="str">
        <f>'Data Sheet'!$C$38</f>
        <v>12/31/2015</v>
      </c>
      <c r="F3" s="34"/>
      <c r="G3" s="35"/>
      <c r="H3" s="47" t="s">
        <v>2993</v>
      </c>
      <c r="I3" s="523" t="str">
        <f>'Data Sheet'!$C$40</f>
        <v>3/31/2016</v>
      </c>
      <c r="J3" s="101" t="str">
        <f>'Data Sheet'!$C$38</f>
        <v>12/31/2015</v>
      </c>
      <c r="K3" s="129"/>
    </row>
    <row r="4" spans="1:11" ht="17.649999999999999" customHeight="1">
      <c r="A4" s="115"/>
      <c r="B4" s="32" t="s">
        <v>2994</v>
      </c>
      <c r="C4" s="32"/>
      <c r="D4" s="32"/>
      <c r="E4" s="33"/>
      <c r="F4" s="115" t="s">
        <v>2995</v>
      </c>
      <c r="G4" s="32"/>
      <c r="H4" s="32"/>
      <c r="I4" s="32"/>
      <c r="J4" s="32"/>
      <c r="K4" s="33"/>
    </row>
    <row r="5" spans="1:11" ht="17.649999999999999" customHeight="1">
      <c r="A5" s="28"/>
      <c r="B5" s="29" t="s">
        <v>2996</v>
      </c>
      <c r="C5" s="29"/>
      <c r="D5" s="29"/>
      <c r="E5" s="30"/>
      <c r="F5" s="28" t="s">
        <v>2996</v>
      </c>
      <c r="G5" s="29"/>
      <c r="H5" s="29"/>
      <c r="I5" s="29"/>
      <c r="J5" s="29"/>
      <c r="K5" s="30"/>
    </row>
    <row r="6" spans="1:11" ht="17.649999999999999" customHeight="1">
      <c r="A6" s="147"/>
      <c r="B6" s="27"/>
      <c r="C6" s="27"/>
      <c r="D6" s="53"/>
      <c r="E6" s="46"/>
      <c r="F6" s="48"/>
      <c r="G6" s="482" t="s">
        <v>2997</v>
      </c>
      <c r="H6" s="482" t="s">
        <v>2997</v>
      </c>
      <c r="I6" s="482" t="s">
        <v>2997</v>
      </c>
      <c r="J6" s="61"/>
      <c r="K6" s="167"/>
    </row>
    <row r="7" spans="1:11" ht="17.649999999999999" customHeight="1">
      <c r="A7" s="147" t="s">
        <v>1729</v>
      </c>
      <c r="B7" s="32" t="s">
        <v>1783</v>
      </c>
      <c r="C7" s="32"/>
      <c r="D7" s="166" t="s">
        <v>2332</v>
      </c>
      <c r="E7" s="167" t="s">
        <v>2998</v>
      </c>
      <c r="F7" s="147" t="s">
        <v>2999</v>
      </c>
      <c r="G7" s="482" t="s">
        <v>3000</v>
      </c>
      <c r="H7" s="482" t="s">
        <v>3000</v>
      </c>
      <c r="I7" s="482" t="s">
        <v>3000</v>
      </c>
      <c r="J7" s="482" t="s">
        <v>3550</v>
      </c>
      <c r="K7" s="167" t="s">
        <v>1729</v>
      </c>
    </row>
    <row r="8" spans="1:11" ht="17.649999999999999" customHeight="1">
      <c r="A8" s="148" t="s">
        <v>1732</v>
      </c>
      <c r="B8" s="29" t="s">
        <v>3021</v>
      </c>
      <c r="C8" s="29"/>
      <c r="D8" s="150" t="s">
        <v>3022</v>
      </c>
      <c r="E8" s="168" t="s">
        <v>3023</v>
      </c>
      <c r="F8" s="148" t="s">
        <v>3024</v>
      </c>
      <c r="G8" s="486" t="s">
        <v>2347</v>
      </c>
      <c r="H8" s="486" t="s">
        <v>2348</v>
      </c>
      <c r="I8" s="486" t="s">
        <v>2349</v>
      </c>
      <c r="J8" s="486" t="s">
        <v>2350</v>
      </c>
      <c r="K8" s="168" t="s">
        <v>1732</v>
      </c>
    </row>
    <row r="9" spans="1:11" ht="17.649999999999999" customHeight="1">
      <c r="A9" s="148" t="s">
        <v>2517</v>
      </c>
      <c r="B9" s="29" t="s">
        <v>2518</v>
      </c>
      <c r="C9" s="29"/>
      <c r="D9" s="169"/>
      <c r="E9" s="170"/>
      <c r="F9" s="171"/>
      <c r="G9" s="172"/>
      <c r="H9" s="172"/>
      <c r="I9" s="172"/>
      <c r="J9" s="173"/>
      <c r="K9" s="168" t="s">
        <v>2517</v>
      </c>
    </row>
    <row r="10" spans="1:11" ht="17.649999999999999" customHeight="1">
      <c r="A10" s="148" t="s">
        <v>2519</v>
      </c>
      <c r="B10" s="571" t="s">
        <v>3001</v>
      </c>
      <c r="C10" s="29"/>
      <c r="D10" s="174"/>
      <c r="E10" s="175"/>
      <c r="F10" s="176"/>
      <c r="G10" s="177"/>
      <c r="H10" s="177"/>
      <c r="I10" s="177"/>
      <c r="J10" s="178"/>
      <c r="K10" s="168" t="s">
        <v>2519</v>
      </c>
    </row>
    <row r="11" spans="1:11" ht="17.649999999999999" customHeight="1">
      <c r="A11" s="148" t="s">
        <v>2521</v>
      </c>
      <c r="B11" s="571" t="s">
        <v>3002</v>
      </c>
      <c r="C11" s="29"/>
      <c r="D11" s="573">
        <f>SUM(E11:J11)</f>
        <v>1901571366</v>
      </c>
      <c r="E11" s="577"/>
      <c r="F11" s="578">
        <v>1901571366</v>
      </c>
      <c r="G11" s="579"/>
      <c r="H11" s="579"/>
      <c r="I11" s="579"/>
      <c r="J11" s="579"/>
      <c r="K11" s="168" t="s">
        <v>2521</v>
      </c>
    </row>
    <row r="12" spans="1:11" ht="17.649999999999999" customHeight="1">
      <c r="A12" s="148" t="s">
        <v>2523</v>
      </c>
      <c r="B12" s="571" t="s">
        <v>3003</v>
      </c>
      <c r="C12" s="29"/>
      <c r="D12" s="574">
        <f>SUM(E12:J12)</f>
        <v>0</v>
      </c>
      <c r="E12" s="580"/>
      <c r="F12" s="581"/>
      <c r="G12" s="582" t="s">
        <v>1789</v>
      </c>
      <c r="H12" s="582"/>
      <c r="I12" s="582"/>
      <c r="J12" s="582"/>
      <c r="K12" s="168" t="s">
        <v>2523</v>
      </c>
    </row>
    <row r="13" spans="1:11" ht="17.649999999999999" customHeight="1">
      <c r="A13" s="148" t="s">
        <v>1849</v>
      </c>
      <c r="B13" s="571" t="s">
        <v>3004</v>
      </c>
      <c r="C13" s="29"/>
      <c r="D13" s="574">
        <f>SUM(E13:J13)</f>
        <v>0</v>
      </c>
      <c r="E13" s="580"/>
      <c r="F13" s="581"/>
      <c r="G13" s="582"/>
      <c r="H13" s="582"/>
      <c r="I13" s="582"/>
      <c r="J13" s="582"/>
      <c r="K13" s="168" t="s">
        <v>1849</v>
      </c>
    </row>
    <row r="14" spans="1:11" ht="17.649999999999999" customHeight="1">
      <c r="A14" s="148" t="s">
        <v>1851</v>
      </c>
      <c r="B14" s="571" t="s">
        <v>3005</v>
      </c>
      <c r="C14" s="29"/>
      <c r="D14" s="574">
        <f>SUM(E14:J14)</f>
        <v>3396444</v>
      </c>
      <c r="E14" s="580"/>
      <c r="F14" s="581">
        <v>3396444</v>
      </c>
      <c r="G14" s="582"/>
      <c r="H14" s="582"/>
      <c r="I14" s="582"/>
      <c r="J14" s="582"/>
      <c r="K14" s="168" t="s">
        <v>1851</v>
      </c>
    </row>
    <row r="15" spans="1:11" ht="17.649999999999999" customHeight="1">
      <c r="A15" s="148" t="s">
        <v>1854</v>
      </c>
      <c r="B15" s="571" t="s">
        <v>3006</v>
      </c>
      <c r="C15" s="29"/>
      <c r="D15" s="574">
        <f>SUM(E15:J15)</f>
        <v>0</v>
      </c>
      <c r="E15" s="580"/>
      <c r="F15" s="581"/>
      <c r="G15" s="582"/>
      <c r="H15" s="582"/>
      <c r="I15" s="582"/>
      <c r="J15" s="582"/>
      <c r="K15" s="168" t="s">
        <v>1854</v>
      </c>
    </row>
    <row r="16" spans="1:11" ht="17.649999999999999" customHeight="1">
      <c r="A16" s="148" t="s">
        <v>1856</v>
      </c>
      <c r="B16" s="571" t="s">
        <v>3007</v>
      </c>
      <c r="C16" s="29"/>
      <c r="D16" s="574">
        <f t="shared" ref="D16:J16" si="0">SUM(D11:D15)</f>
        <v>1904967810</v>
      </c>
      <c r="E16" s="583">
        <f t="shared" si="0"/>
        <v>0</v>
      </c>
      <c r="F16" s="584">
        <f t="shared" si="0"/>
        <v>1904967810</v>
      </c>
      <c r="G16" s="585">
        <f t="shared" si="0"/>
        <v>0</v>
      </c>
      <c r="H16" s="585">
        <f t="shared" si="0"/>
        <v>0</v>
      </c>
      <c r="I16" s="585">
        <f t="shared" si="0"/>
        <v>0</v>
      </c>
      <c r="J16" s="585">
        <f t="shared" si="0"/>
        <v>0</v>
      </c>
      <c r="K16" s="168" t="s">
        <v>1856</v>
      </c>
    </row>
    <row r="17" spans="1:11" ht="17.649999999999999" customHeight="1">
      <c r="A17" s="148" t="s">
        <v>1858</v>
      </c>
      <c r="B17" s="571" t="s">
        <v>3008</v>
      </c>
      <c r="C17" s="29"/>
      <c r="D17" s="574">
        <f>SUM(E17:J17)</f>
        <v>0</v>
      </c>
      <c r="E17" s="580"/>
      <c r="F17" s="581"/>
      <c r="G17" s="582"/>
      <c r="H17" s="582"/>
      <c r="I17" s="582"/>
      <c r="J17" s="582"/>
      <c r="K17" s="168" t="s">
        <v>1858</v>
      </c>
    </row>
    <row r="18" spans="1:11" ht="17.649999999999999" customHeight="1">
      <c r="A18" s="148" t="s">
        <v>1860</v>
      </c>
      <c r="B18" s="571" t="s">
        <v>3009</v>
      </c>
      <c r="C18" s="29"/>
      <c r="D18" s="574">
        <f>SUM(E18:J18)</f>
        <v>0</v>
      </c>
      <c r="E18" s="580"/>
      <c r="F18" s="581"/>
      <c r="G18" s="582"/>
      <c r="H18" s="582"/>
      <c r="I18" s="582"/>
      <c r="J18" s="582"/>
      <c r="K18" s="168" t="s">
        <v>1860</v>
      </c>
    </row>
    <row r="19" spans="1:11" ht="17.649999999999999" customHeight="1">
      <c r="A19" s="148" t="s">
        <v>1862</v>
      </c>
      <c r="B19" s="571" t="s">
        <v>1295</v>
      </c>
      <c r="C19" s="29"/>
      <c r="D19" s="574">
        <f>SUM(E19:J19)</f>
        <v>60490516</v>
      </c>
      <c r="E19" s="580"/>
      <c r="F19" s="581">
        <v>60490516</v>
      </c>
      <c r="G19" s="582"/>
      <c r="H19" s="582"/>
      <c r="I19" s="582"/>
      <c r="J19" s="582"/>
      <c r="K19" s="168" t="s">
        <v>1862</v>
      </c>
    </row>
    <row r="20" spans="1:11" ht="17.649999999999999" customHeight="1">
      <c r="A20" s="148" t="s">
        <v>1864</v>
      </c>
      <c r="B20" s="571" t="s">
        <v>3010</v>
      </c>
      <c r="C20" s="29"/>
      <c r="D20" s="574">
        <f>SUM(E20:J20)</f>
        <v>0</v>
      </c>
      <c r="E20" s="580"/>
      <c r="F20" s="581"/>
      <c r="G20" s="582"/>
      <c r="H20" s="582"/>
      <c r="I20" s="582"/>
      <c r="J20" s="582"/>
      <c r="K20" s="168" t="s">
        <v>1864</v>
      </c>
    </row>
    <row r="21" spans="1:11" ht="17.649999999999999" customHeight="1">
      <c r="A21" s="148" t="s">
        <v>1866</v>
      </c>
      <c r="B21" s="571" t="s">
        <v>3157</v>
      </c>
      <c r="C21" s="29"/>
      <c r="D21" s="575">
        <f t="shared" ref="D21:J21" si="1">SUM(D16:D20)</f>
        <v>1965458326</v>
      </c>
      <c r="E21" s="583">
        <f>SUM(E16:E20)</f>
        <v>0</v>
      </c>
      <c r="F21" s="584">
        <f t="shared" si="1"/>
        <v>1965458326</v>
      </c>
      <c r="G21" s="585">
        <f t="shared" si="1"/>
        <v>0</v>
      </c>
      <c r="H21" s="585">
        <f t="shared" si="1"/>
        <v>0</v>
      </c>
      <c r="I21" s="585">
        <f t="shared" si="1"/>
        <v>0</v>
      </c>
      <c r="J21" s="585">
        <f t="shared" si="1"/>
        <v>0</v>
      </c>
      <c r="K21" s="168" t="s">
        <v>1866</v>
      </c>
    </row>
    <row r="22" spans="1:11" ht="17.649999999999999" customHeight="1">
      <c r="A22" s="148" t="s">
        <v>1868</v>
      </c>
      <c r="B22" s="571" t="s">
        <v>3158</v>
      </c>
      <c r="C22" s="29"/>
      <c r="D22" s="574">
        <f t="shared" ref="D22:J22" si="2">D42</f>
        <v>741596056</v>
      </c>
      <c r="E22" s="583">
        <f t="shared" si="2"/>
        <v>0</v>
      </c>
      <c r="F22" s="584">
        <v>741596056</v>
      </c>
      <c r="G22" s="585">
        <f t="shared" si="2"/>
        <v>0</v>
      </c>
      <c r="H22" s="585">
        <f t="shared" si="2"/>
        <v>0</v>
      </c>
      <c r="I22" s="585">
        <f t="shared" si="2"/>
        <v>0</v>
      </c>
      <c r="J22" s="585">
        <f t="shared" si="2"/>
        <v>0</v>
      </c>
      <c r="K22" s="168" t="s">
        <v>1868</v>
      </c>
    </row>
    <row r="23" spans="1:11" ht="17.649999999999999" customHeight="1">
      <c r="A23" s="148" t="s">
        <v>1870</v>
      </c>
      <c r="B23" s="571" t="s">
        <v>3159</v>
      </c>
      <c r="C23" s="29"/>
      <c r="D23" s="576">
        <f t="shared" ref="D23:J23" si="3">D21-D22</f>
        <v>1223862270</v>
      </c>
      <c r="E23" s="586">
        <f t="shared" si="3"/>
        <v>0</v>
      </c>
      <c r="F23" s="587">
        <f t="shared" si="3"/>
        <v>1223862270</v>
      </c>
      <c r="G23" s="588">
        <f t="shared" si="3"/>
        <v>0</v>
      </c>
      <c r="H23" s="588">
        <f t="shared" si="3"/>
        <v>0</v>
      </c>
      <c r="I23" s="588">
        <f t="shared" si="3"/>
        <v>0</v>
      </c>
      <c r="J23" s="588">
        <f t="shared" si="3"/>
        <v>0</v>
      </c>
      <c r="K23" s="168" t="s">
        <v>1870</v>
      </c>
    </row>
    <row r="24" spans="1:11" ht="17.649999999999999" customHeight="1">
      <c r="A24" s="147" t="s">
        <v>1872</v>
      </c>
      <c r="B24" s="132" t="s">
        <v>3160</v>
      </c>
      <c r="C24" s="27"/>
      <c r="D24" s="180"/>
      <c r="E24" s="181"/>
      <c r="F24" s="182"/>
      <c r="G24" s="183"/>
      <c r="H24" s="183"/>
      <c r="I24" s="183"/>
      <c r="J24" s="184"/>
      <c r="K24" s="167" t="s">
        <v>1872</v>
      </c>
    </row>
    <row r="25" spans="1:11" ht="17.649999999999999" customHeight="1">
      <c r="A25" s="203"/>
      <c r="B25" s="572" t="s">
        <v>3161</v>
      </c>
      <c r="C25" s="35"/>
      <c r="D25" s="180"/>
      <c r="E25" s="181"/>
      <c r="F25" s="182"/>
      <c r="G25" s="183"/>
      <c r="H25" s="183"/>
      <c r="I25" s="183"/>
      <c r="J25" s="184"/>
      <c r="K25" s="168"/>
    </row>
    <row r="26" spans="1:11" ht="17.649999999999999" customHeight="1">
      <c r="A26" s="148" t="s">
        <v>1874</v>
      </c>
      <c r="B26" s="571" t="s">
        <v>3162</v>
      </c>
      <c r="C26" s="29"/>
      <c r="D26" s="185"/>
      <c r="E26" s="186"/>
      <c r="F26" s="187"/>
      <c r="G26" s="188"/>
      <c r="H26" s="188"/>
      <c r="I26" s="188"/>
      <c r="J26" s="189"/>
      <c r="K26" s="168" t="s">
        <v>1874</v>
      </c>
    </row>
    <row r="27" spans="1:11" ht="17.649999999999999" customHeight="1">
      <c r="A27" s="148" t="s">
        <v>1876</v>
      </c>
      <c r="B27" s="571" t="s">
        <v>3163</v>
      </c>
      <c r="C27" s="29"/>
      <c r="D27" s="573">
        <f>SUM(E27:J27)</f>
        <v>741596056</v>
      </c>
      <c r="E27" s="179"/>
      <c r="F27" s="823">
        <v>741596056</v>
      </c>
      <c r="G27" s="824"/>
      <c r="H27" s="824"/>
      <c r="I27" s="824"/>
      <c r="J27" s="824"/>
      <c r="K27" s="168" t="s">
        <v>1876</v>
      </c>
    </row>
    <row r="28" spans="1:11" ht="17.649999999999999" customHeight="1">
      <c r="A28" s="148" t="s">
        <v>1878</v>
      </c>
      <c r="B28" s="571" t="s">
        <v>3164</v>
      </c>
      <c r="C28" s="431"/>
      <c r="D28" s="574">
        <f>SUM(E28:J28)</f>
        <v>0</v>
      </c>
      <c r="E28" s="825"/>
      <c r="F28" s="826"/>
      <c r="G28" s="827"/>
      <c r="H28" s="827"/>
      <c r="I28" s="827"/>
      <c r="J28" s="828"/>
      <c r="K28" s="168" t="s">
        <v>1878</v>
      </c>
    </row>
    <row r="29" spans="1:11" ht="17.649999999999999" customHeight="1">
      <c r="A29" s="148" t="s">
        <v>1880</v>
      </c>
      <c r="B29" s="571" t="s">
        <v>3165</v>
      </c>
      <c r="C29" s="836"/>
      <c r="D29" s="590">
        <f>SUM(E29:J29)</f>
        <v>0</v>
      </c>
      <c r="E29" s="829"/>
      <c r="F29" s="826"/>
      <c r="G29" s="830"/>
      <c r="H29" s="830"/>
      <c r="I29" s="830"/>
      <c r="J29" s="831"/>
      <c r="K29" s="168" t="s">
        <v>1880</v>
      </c>
    </row>
    <row r="30" spans="1:11" ht="17.649999999999999" customHeight="1">
      <c r="A30" s="148" t="s">
        <v>1882</v>
      </c>
      <c r="B30" s="571" t="s">
        <v>3166</v>
      </c>
      <c r="C30" s="836"/>
      <c r="D30" s="591">
        <f>SUM(E30:J30)</f>
        <v>0</v>
      </c>
      <c r="E30" s="832"/>
      <c r="F30" s="826"/>
      <c r="G30" s="833"/>
      <c r="H30" s="834"/>
      <c r="I30" s="834"/>
      <c r="J30" s="834"/>
      <c r="K30" s="168" t="s">
        <v>1882</v>
      </c>
    </row>
    <row r="31" spans="1:11" ht="17.649999999999999" customHeight="1">
      <c r="A31" s="148" t="s">
        <v>1884</v>
      </c>
      <c r="B31" s="571" t="s">
        <v>3167</v>
      </c>
      <c r="C31" s="836"/>
      <c r="D31" s="592">
        <f>SUM(D27:D30)</f>
        <v>741596056</v>
      </c>
      <c r="E31" s="583">
        <f t="shared" ref="E31:J31" si="4">SUM(E27:E30)</f>
        <v>0</v>
      </c>
      <c r="F31" s="584">
        <f t="shared" si="4"/>
        <v>741596056</v>
      </c>
      <c r="G31" s="575">
        <f t="shared" si="4"/>
        <v>0</v>
      </c>
      <c r="H31" s="585">
        <f t="shared" si="4"/>
        <v>0</v>
      </c>
      <c r="I31" s="585">
        <f t="shared" si="4"/>
        <v>0</v>
      </c>
      <c r="J31" s="585">
        <f t="shared" si="4"/>
        <v>0</v>
      </c>
      <c r="K31" s="168" t="s">
        <v>1884</v>
      </c>
    </row>
    <row r="32" spans="1:11" ht="17.649999999999999" customHeight="1">
      <c r="A32" s="148" t="s">
        <v>1885</v>
      </c>
      <c r="B32" s="571" t="s">
        <v>3008</v>
      </c>
      <c r="C32" s="836"/>
      <c r="D32" s="188"/>
      <c r="E32" s="186"/>
      <c r="F32" s="187"/>
      <c r="G32" s="188"/>
      <c r="H32" s="188"/>
      <c r="I32" s="188"/>
      <c r="J32" s="189"/>
      <c r="K32" s="168" t="s">
        <v>1885</v>
      </c>
    </row>
    <row r="33" spans="1:11" ht="17.649999999999999" customHeight="1">
      <c r="A33" s="148" t="s">
        <v>1887</v>
      </c>
      <c r="B33" s="571" t="s">
        <v>3163</v>
      </c>
      <c r="C33" s="431"/>
      <c r="D33" s="574">
        <f>SUM(E33:J33)</f>
        <v>0</v>
      </c>
      <c r="E33" s="832" t="s">
        <v>1789</v>
      </c>
      <c r="F33" s="826"/>
      <c r="G33" s="834"/>
      <c r="H33" s="834"/>
      <c r="I33" s="834"/>
      <c r="J33" s="834"/>
      <c r="K33" s="168" t="s">
        <v>1887</v>
      </c>
    </row>
    <row r="34" spans="1:11" ht="17.649999999999999" customHeight="1">
      <c r="A34" s="148" t="s">
        <v>1889</v>
      </c>
      <c r="B34" s="571" t="s">
        <v>3168</v>
      </c>
      <c r="C34" s="29"/>
      <c r="D34" s="574">
        <f>SUM(E34:J34)</f>
        <v>0</v>
      </c>
      <c r="E34" s="832"/>
      <c r="F34" s="826"/>
      <c r="G34" s="834"/>
      <c r="H34" s="834"/>
      <c r="I34" s="834"/>
      <c r="J34" s="834"/>
      <c r="K34" s="168" t="s">
        <v>1889</v>
      </c>
    </row>
    <row r="35" spans="1:11" ht="17.649999999999999" customHeight="1">
      <c r="A35" s="148" t="s">
        <v>1891</v>
      </c>
      <c r="B35" s="571" t="s">
        <v>3169</v>
      </c>
      <c r="C35" s="29"/>
      <c r="D35" s="575">
        <f>SUM(D33:D34)</f>
        <v>0</v>
      </c>
      <c r="E35" s="583">
        <f t="shared" ref="E35:J35" si="5">SUM(E33:E34)</f>
        <v>0</v>
      </c>
      <c r="F35" s="584">
        <f t="shared" si="5"/>
        <v>0</v>
      </c>
      <c r="G35" s="585">
        <f t="shared" si="5"/>
        <v>0</v>
      </c>
      <c r="H35" s="585">
        <f t="shared" si="5"/>
        <v>0</v>
      </c>
      <c r="I35" s="585">
        <f t="shared" si="5"/>
        <v>0</v>
      </c>
      <c r="J35" s="585">
        <f t="shared" si="5"/>
        <v>0</v>
      </c>
      <c r="K35" s="168" t="s">
        <v>1891</v>
      </c>
    </row>
    <row r="36" spans="1:11" ht="17.649999999999999" customHeight="1">
      <c r="A36" s="148" t="s">
        <v>1893</v>
      </c>
      <c r="B36" s="571" t="s">
        <v>3009</v>
      </c>
      <c r="C36" s="29"/>
      <c r="D36" s="185"/>
      <c r="E36" s="186"/>
      <c r="F36" s="187"/>
      <c r="G36" s="188"/>
      <c r="H36" s="188"/>
      <c r="I36" s="188"/>
      <c r="J36" s="189"/>
      <c r="K36" s="168" t="s">
        <v>1893</v>
      </c>
    </row>
    <row r="37" spans="1:11" ht="17.649999999999999" customHeight="1">
      <c r="A37" s="148" t="s">
        <v>1895</v>
      </c>
      <c r="B37" s="571" t="s">
        <v>3163</v>
      </c>
      <c r="C37" s="29"/>
      <c r="D37" s="574">
        <f>SUM(E37:J37)</f>
        <v>0</v>
      </c>
      <c r="E37" s="832"/>
      <c r="F37" s="826"/>
      <c r="G37" s="834"/>
      <c r="H37" s="834"/>
      <c r="I37" s="834"/>
      <c r="J37" s="834"/>
      <c r="K37" s="168" t="s">
        <v>1895</v>
      </c>
    </row>
    <row r="38" spans="1:11" ht="17.649999999999999" customHeight="1">
      <c r="A38" s="148" t="s">
        <v>1897</v>
      </c>
      <c r="B38" s="571" t="s">
        <v>3170</v>
      </c>
      <c r="C38" s="29"/>
      <c r="D38" s="574">
        <f>SUM(E38:J38)</f>
        <v>0</v>
      </c>
      <c r="E38" s="832"/>
      <c r="F38" s="826"/>
      <c r="G38" s="834"/>
      <c r="H38" s="834"/>
      <c r="I38" s="834"/>
      <c r="J38" s="834"/>
      <c r="K38" s="168" t="s">
        <v>1897</v>
      </c>
    </row>
    <row r="39" spans="1:11" ht="17.649999999999999" customHeight="1">
      <c r="A39" s="148" t="s">
        <v>1899</v>
      </c>
      <c r="B39" s="571" t="s">
        <v>3171</v>
      </c>
      <c r="C39" s="835"/>
      <c r="D39" s="575">
        <f t="shared" ref="D39:J39" si="6">SUM(D37:D38)</f>
        <v>0</v>
      </c>
      <c r="E39" s="583">
        <f t="shared" si="6"/>
        <v>0</v>
      </c>
      <c r="F39" s="584">
        <f t="shared" si="6"/>
        <v>0</v>
      </c>
      <c r="G39" s="585">
        <f t="shared" si="6"/>
        <v>0</v>
      </c>
      <c r="H39" s="585">
        <f t="shared" si="6"/>
        <v>0</v>
      </c>
      <c r="I39" s="585">
        <f t="shared" si="6"/>
        <v>0</v>
      </c>
      <c r="J39" s="585">
        <f t="shared" si="6"/>
        <v>0</v>
      </c>
      <c r="K39" s="168" t="s">
        <v>1899</v>
      </c>
    </row>
    <row r="40" spans="1:11" ht="17.649999999999999" customHeight="1">
      <c r="A40" s="148" t="s">
        <v>198</v>
      </c>
      <c r="B40" s="571" t="s">
        <v>3172</v>
      </c>
      <c r="C40" s="29"/>
      <c r="D40" s="574">
        <f>SUM(E40:J40)</f>
        <v>0</v>
      </c>
      <c r="E40" s="829"/>
      <c r="F40" s="826" t="s">
        <v>1789</v>
      </c>
      <c r="G40" s="830"/>
      <c r="H40" s="830"/>
      <c r="I40" s="830"/>
      <c r="J40" s="831"/>
      <c r="K40" s="168" t="s">
        <v>198</v>
      </c>
    </row>
    <row r="41" spans="1:11" ht="17.649999999999999" customHeight="1">
      <c r="A41" s="148" t="s">
        <v>200</v>
      </c>
      <c r="B41" s="571" t="s">
        <v>3173</v>
      </c>
      <c r="C41" s="29"/>
      <c r="D41" s="574">
        <f>SUM(E41:J41)</f>
        <v>0</v>
      </c>
      <c r="E41" s="832"/>
      <c r="F41" s="826"/>
      <c r="G41" s="834"/>
      <c r="H41" s="834"/>
      <c r="I41" s="834"/>
      <c r="J41" s="834"/>
      <c r="K41" s="168" t="s">
        <v>200</v>
      </c>
    </row>
    <row r="42" spans="1:11" ht="17.649999999999999" customHeight="1">
      <c r="A42" s="147" t="s">
        <v>202</v>
      </c>
      <c r="B42" s="132" t="s">
        <v>3174</v>
      </c>
      <c r="C42" s="32"/>
      <c r="D42" s="573">
        <f t="shared" ref="D42:J42" si="7">D31+D35+D39+D40+D41</f>
        <v>741596056</v>
      </c>
      <c r="E42" s="586">
        <f t="shared" si="7"/>
        <v>0</v>
      </c>
      <c r="F42" s="587">
        <f t="shared" si="7"/>
        <v>741596056</v>
      </c>
      <c r="G42" s="588">
        <f t="shared" si="7"/>
        <v>0</v>
      </c>
      <c r="H42" s="588">
        <f t="shared" si="7"/>
        <v>0</v>
      </c>
      <c r="I42" s="588">
        <f t="shared" si="7"/>
        <v>0</v>
      </c>
      <c r="J42" s="588">
        <f t="shared" si="7"/>
        <v>0</v>
      </c>
      <c r="K42" s="167" t="s">
        <v>202</v>
      </c>
    </row>
    <row r="43" spans="1:11" ht="17.649999999999999" customHeight="1">
      <c r="A43" s="148"/>
      <c r="B43" s="571" t="s">
        <v>694</v>
      </c>
      <c r="C43" s="190"/>
      <c r="D43" s="185"/>
      <c r="E43" s="186"/>
      <c r="F43" s="187"/>
      <c r="G43" s="188"/>
      <c r="H43" s="188"/>
      <c r="I43" s="188"/>
      <c r="J43" s="189"/>
      <c r="K43" s="130"/>
    </row>
    <row r="44" spans="1:11">
      <c r="A44" s="31"/>
      <c r="B44" s="32"/>
      <c r="C44" s="32"/>
      <c r="D44" s="144"/>
      <c r="E44" s="153"/>
      <c r="F44" s="31"/>
      <c r="G44" s="32"/>
      <c r="H44" s="32"/>
      <c r="I44" s="32"/>
      <c r="J44" s="144"/>
      <c r="K44" s="153"/>
    </row>
    <row r="45" spans="1:11">
      <c r="A45" s="31"/>
      <c r="B45" s="32"/>
      <c r="C45" s="32"/>
      <c r="D45" s="144"/>
      <c r="E45" s="153"/>
      <c r="F45" s="31"/>
      <c r="G45" s="32"/>
      <c r="H45" s="32"/>
      <c r="I45" s="32"/>
      <c r="J45" s="144"/>
      <c r="K45" s="153"/>
    </row>
    <row r="46" spans="1:11">
      <c r="A46" s="31"/>
      <c r="B46" s="32"/>
      <c r="C46" s="32"/>
      <c r="D46" s="144"/>
      <c r="E46" s="153"/>
      <c r="F46" s="31"/>
      <c r="G46" s="27"/>
      <c r="H46" s="32"/>
      <c r="I46" s="32"/>
      <c r="J46" s="144"/>
      <c r="K46" s="153"/>
    </row>
    <row r="47" spans="1:11">
      <c r="A47" s="31"/>
      <c r="B47" s="27"/>
      <c r="C47" s="32"/>
      <c r="D47" s="144"/>
      <c r="E47" s="153"/>
      <c r="F47" s="31"/>
      <c r="G47" s="27"/>
      <c r="H47" s="32"/>
      <c r="I47" s="32"/>
      <c r="J47" s="144"/>
      <c r="K47" s="153"/>
    </row>
    <row r="48" spans="1:11">
      <c r="A48" s="31"/>
      <c r="B48" s="27"/>
      <c r="C48" s="32"/>
      <c r="D48" s="144"/>
      <c r="E48" s="153"/>
      <c r="F48" s="31"/>
      <c r="G48" s="27"/>
      <c r="H48" s="32"/>
      <c r="I48" s="32"/>
      <c r="J48" s="144"/>
      <c r="K48" s="153"/>
    </row>
    <row r="49" spans="1:11">
      <c r="A49" s="31"/>
      <c r="B49" s="27"/>
      <c r="C49" s="32"/>
      <c r="D49" s="144"/>
      <c r="E49" s="153"/>
      <c r="F49" s="31"/>
      <c r="G49" s="27"/>
      <c r="H49" s="32"/>
      <c r="I49" s="32"/>
      <c r="J49" s="144"/>
      <c r="K49" s="153"/>
    </row>
    <row r="50" spans="1:11">
      <c r="A50" s="31"/>
      <c r="B50" s="27"/>
      <c r="C50" s="32"/>
      <c r="D50" s="144"/>
      <c r="E50" s="153"/>
      <c r="F50" s="31"/>
      <c r="G50" s="27"/>
      <c r="H50" s="32"/>
      <c r="I50" s="32"/>
      <c r="J50" s="144"/>
      <c r="K50" s="153"/>
    </row>
    <row r="51" spans="1:11">
      <c r="A51" s="31"/>
      <c r="B51" s="27"/>
      <c r="C51" s="32"/>
      <c r="D51" s="144"/>
      <c r="E51" s="153"/>
      <c r="F51" s="31"/>
      <c r="G51" s="27"/>
      <c r="H51" s="32"/>
      <c r="I51" s="32"/>
      <c r="J51" s="144"/>
      <c r="K51" s="153"/>
    </row>
    <row r="52" spans="1:11">
      <c r="A52" s="31"/>
      <c r="B52" s="27"/>
      <c r="C52" s="32"/>
      <c r="D52" s="144"/>
      <c r="E52" s="153"/>
      <c r="F52" s="31"/>
      <c r="G52" s="27"/>
      <c r="H52" s="32"/>
      <c r="I52" s="32"/>
      <c r="J52" s="144"/>
      <c r="K52" s="153"/>
    </row>
    <row r="53" spans="1:11">
      <c r="A53" s="31"/>
      <c r="B53" s="27"/>
      <c r="C53" s="32"/>
      <c r="D53" s="144"/>
      <c r="E53" s="153"/>
      <c r="F53" s="31"/>
      <c r="G53" s="27"/>
      <c r="H53" s="32"/>
      <c r="I53" s="32"/>
      <c r="J53" s="144"/>
      <c r="K53" s="153"/>
    </row>
    <row r="54" spans="1:11">
      <c r="A54" s="31"/>
      <c r="B54" s="27"/>
      <c r="C54" s="32"/>
      <c r="D54" s="144"/>
      <c r="E54" s="153"/>
      <c r="F54" s="31"/>
      <c r="G54" s="27"/>
      <c r="H54" s="32"/>
      <c r="I54" s="32"/>
      <c r="J54" s="144"/>
      <c r="K54" s="153"/>
    </row>
    <row r="55" spans="1:11">
      <c r="A55" s="31"/>
      <c r="B55" s="27"/>
      <c r="C55" s="32"/>
      <c r="D55" s="144"/>
      <c r="E55" s="153"/>
      <c r="F55" s="31"/>
      <c r="G55" s="27"/>
      <c r="H55" s="32"/>
      <c r="I55" s="32"/>
      <c r="J55" s="144"/>
      <c r="K55" s="153"/>
    </row>
    <row r="56" spans="1:11" ht="15.75" thickBot="1">
      <c r="A56" s="37"/>
      <c r="B56" s="38"/>
      <c r="C56" s="39"/>
      <c r="D56" s="154"/>
      <c r="E56" s="155"/>
      <c r="F56" s="37"/>
      <c r="G56" s="38"/>
      <c r="H56" s="39"/>
      <c r="I56" s="39"/>
      <c r="J56" s="154"/>
      <c r="K56" s="155"/>
    </row>
    <row r="57" spans="1:11">
      <c r="A57" s="3678" t="s">
        <v>2432</v>
      </c>
      <c r="B57" s="3678"/>
      <c r="C57" s="32"/>
      <c r="D57" s="144"/>
      <c r="E57" s="144"/>
      <c r="F57" s="3678" t="s">
        <v>2432</v>
      </c>
      <c r="G57" s="3678"/>
      <c r="H57" s="32"/>
      <c r="I57" s="32"/>
      <c r="J57" s="144"/>
      <c r="K57" s="144"/>
    </row>
    <row r="58" spans="1:11">
      <c r="A58" s="32" t="s">
        <v>3175</v>
      </c>
      <c r="B58" s="32"/>
      <c r="C58" s="65"/>
      <c r="D58" s="144"/>
      <c r="E58" s="144"/>
      <c r="F58" s="32" t="s">
        <v>3176</v>
      </c>
      <c r="G58" s="32"/>
      <c r="H58" s="65"/>
      <c r="I58" s="32"/>
      <c r="J58" s="144"/>
      <c r="K58" s="144"/>
    </row>
    <row r="59" spans="1:11">
      <c r="A59" s="27"/>
      <c r="B59" s="27"/>
      <c r="C59" s="27"/>
      <c r="D59" s="140"/>
      <c r="E59" s="140"/>
      <c r="F59" s="27"/>
      <c r="G59" s="27"/>
      <c r="H59" s="27"/>
      <c r="I59" s="27"/>
      <c r="J59" s="140"/>
      <c r="K59" s="140"/>
    </row>
    <row r="60" spans="1:11">
      <c r="A60" s="27"/>
      <c r="B60" s="27"/>
      <c r="C60" s="27"/>
      <c r="D60" s="140"/>
      <c r="E60" s="140"/>
      <c r="F60" s="27"/>
      <c r="G60" s="27"/>
      <c r="H60" s="27"/>
      <c r="I60" s="27"/>
      <c r="J60" s="140"/>
      <c r="K60" s="140"/>
    </row>
    <row r="61" spans="1:11">
      <c r="A61" s="27"/>
      <c r="B61" s="27"/>
      <c r="C61" s="27"/>
      <c r="D61" s="140"/>
      <c r="E61" s="140"/>
      <c r="F61" s="27"/>
      <c r="G61" s="27"/>
      <c r="H61" s="27"/>
      <c r="I61" s="27"/>
      <c r="J61" s="140"/>
      <c r="K61" s="140"/>
    </row>
    <row r="62" spans="1:11">
      <c r="A62" s="27"/>
      <c r="B62" s="27"/>
      <c r="C62" s="27"/>
      <c r="D62" s="140"/>
      <c r="E62" s="140"/>
      <c r="F62" s="27"/>
      <c r="G62" s="27"/>
      <c r="H62" s="27"/>
      <c r="I62" s="27"/>
      <c r="J62" s="140"/>
      <c r="K62" s="140"/>
    </row>
    <row r="63" spans="1:11">
      <c r="A63" s="27"/>
      <c r="B63" s="27"/>
      <c r="C63" s="27"/>
      <c r="D63" s="140"/>
      <c r="E63" s="140"/>
      <c r="F63" s="27"/>
      <c r="G63" s="27"/>
      <c r="H63" s="27"/>
      <c r="I63" s="27"/>
      <c r="J63" s="140"/>
      <c r="K63" s="140"/>
    </row>
    <row r="64" spans="1:11">
      <c r="A64" s="27"/>
      <c r="B64" s="27"/>
      <c r="C64" s="27"/>
      <c r="D64" s="140"/>
      <c r="E64" s="140"/>
      <c r="F64" s="27"/>
      <c r="G64" s="27"/>
      <c r="H64" s="27"/>
      <c r="I64" s="27"/>
      <c r="J64" s="140"/>
      <c r="K64" s="140"/>
    </row>
    <row r="65" spans="1:11">
      <c r="A65" s="27"/>
      <c r="B65" s="27"/>
      <c r="C65" s="27"/>
      <c r="D65" s="140"/>
      <c r="E65" s="140"/>
      <c r="F65" s="27"/>
      <c r="G65" s="27"/>
      <c r="H65" s="27"/>
      <c r="I65" s="27"/>
      <c r="J65" s="140"/>
      <c r="K65" s="140"/>
    </row>
    <row r="66" spans="1:11">
      <c r="A66" s="27"/>
      <c r="B66"/>
      <c r="C66" s="27"/>
      <c r="D66" s="140"/>
      <c r="E66" s="140"/>
      <c r="F66" s="27"/>
      <c r="G66" s="27"/>
      <c r="H66" s="27"/>
      <c r="I66" s="27"/>
      <c r="J66" s="140"/>
      <c r="K66" s="140"/>
    </row>
    <row r="67" spans="1:11">
      <c r="A67" s="27"/>
      <c r="B67"/>
      <c r="C67" s="27"/>
      <c r="D67" s="140"/>
      <c r="E67" s="140"/>
      <c r="F67" s="27"/>
      <c r="G67" s="27"/>
      <c r="H67" s="27"/>
      <c r="I67" s="27"/>
      <c r="J67" s="140"/>
      <c r="K67" s="140"/>
    </row>
    <row r="68" spans="1:11">
      <c r="A68" s="27"/>
      <c r="B68"/>
      <c r="C68" s="27"/>
      <c r="D68" s="140"/>
      <c r="E68" s="140"/>
      <c r="F68" s="27"/>
      <c r="G68" s="27"/>
      <c r="H68" s="27"/>
      <c r="I68" s="27"/>
      <c r="J68" s="140"/>
      <c r="K68" s="140"/>
    </row>
    <row r="69" spans="1:11">
      <c r="A69" s="27"/>
      <c r="B69"/>
      <c r="C69" s="27"/>
      <c r="D69" s="27"/>
      <c r="E69" s="27"/>
      <c r="F69" s="27"/>
      <c r="G69" s="27"/>
      <c r="H69" s="27"/>
      <c r="I69" s="27"/>
      <c r="J69" s="27"/>
      <c r="K69" s="27"/>
    </row>
    <row r="70" spans="1:11">
      <c r="A70" s="27"/>
      <c r="B70"/>
      <c r="C70" s="27"/>
      <c r="D70" s="27"/>
      <c r="E70" s="27"/>
      <c r="F70" s="27"/>
      <c r="G70" s="27"/>
      <c r="H70" s="27"/>
      <c r="I70" s="27"/>
      <c r="J70" s="27"/>
      <c r="K70" s="27"/>
    </row>
    <row r="71" spans="1:11">
      <c r="A71" s="27"/>
      <c r="B71"/>
      <c r="C71" s="27"/>
      <c r="D71" s="27"/>
      <c r="E71" s="27"/>
      <c r="F71" s="27"/>
      <c r="G71" s="27"/>
      <c r="H71" s="27"/>
      <c r="I71" s="27"/>
      <c r="J71" s="27"/>
      <c r="K71" s="27"/>
    </row>
    <row r="72" spans="1:11">
      <c r="A72" s="27"/>
      <c r="B72"/>
      <c r="C72" s="27"/>
      <c r="D72" s="27"/>
      <c r="E72" s="27"/>
      <c r="F72" s="27"/>
      <c r="G72" s="27"/>
      <c r="H72" s="27"/>
      <c r="I72" s="27"/>
      <c r="J72" s="27"/>
      <c r="K72" s="27"/>
    </row>
    <row r="73" spans="1:11">
      <c r="B73"/>
    </row>
    <row r="74" spans="1:11">
      <c r="B74"/>
    </row>
    <row r="151" spans="1:7">
      <c r="A151" s="14"/>
      <c r="B151" s="14"/>
      <c r="C151" s="14"/>
      <c r="D151" s="14"/>
      <c r="E151" s="14"/>
      <c r="F151" s="14"/>
      <c r="G151" s="358"/>
    </row>
  </sheetData>
  <mergeCells count="2">
    <mergeCell ref="A57:B57"/>
    <mergeCell ref="F57:G57"/>
  </mergeCells>
  <printOptions horizontalCentered="1" verticalCentered="1"/>
  <pageMargins left="0.5" right="0.5" top="0.5" bottom="0.5" header="0.5" footer="0.5"/>
  <pageSetup scale="72" fitToWidth="2" orientation="portrait" horizontalDpi="300" verticalDpi="300" r:id="rId1"/>
  <headerFooter alignWithMargins="0"/>
  <colBreaks count="1" manualBreakCount="1">
    <brk id="5"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86">
    <pageSetUpPr fitToPage="1"/>
  </sheetPr>
  <dimension ref="A1:K151"/>
  <sheetViews>
    <sheetView defaultGridColor="0" topLeftCell="D1" colorId="22" zoomScale="80" zoomScaleNormal="80" workbookViewId="0">
      <selection activeCell="B22" sqref="B22"/>
    </sheetView>
  </sheetViews>
  <sheetFormatPr defaultColWidth="9.6640625" defaultRowHeight="15"/>
  <cols>
    <col min="1" max="1" width="4.6640625" style="9" customWidth="1"/>
    <col min="2" max="2" width="45.77734375" style="9" customWidth="1"/>
    <col min="3" max="3" width="20.21875" style="9" bestFit="1" customWidth="1"/>
    <col min="4" max="4" width="14.109375" style="9" bestFit="1" customWidth="1"/>
    <col min="5" max="5" width="18.6640625" style="9" customWidth="1"/>
    <col min="6" max="10" width="19.6640625" style="9" customWidth="1"/>
    <col min="11" max="11" width="4.6640625" style="9" customWidth="1"/>
    <col min="12" max="16384" width="9.6640625" style="9"/>
  </cols>
  <sheetData>
    <row r="1" spans="1:11" ht="17.649999999999999" customHeight="1">
      <c r="A1" s="40"/>
      <c r="B1" s="43" t="s">
        <v>1800</v>
      </c>
      <c r="C1" s="42" t="s">
        <v>1344</v>
      </c>
      <c r="D1" s="41" t="s">
        <v>1722</v>
      </c>
      <c r="E1" s="56" t="s">
        <v>1723</v>
      </c>
      <c r="F1" s="40" t="s">
        <v>1800</v>
      </c>
      <c r="G1" s="43"/>
      <c r="H1" s="42" t="s">
        <v>1344</v>
      </c>
      <c r="I1" s="41" t="s">
        <v>1802</v>
      </c>
      <c r="J1" s="43" t="s">
        <v>1803</v>
      </c>
      <c r="K1" s="56"/>
    </row>
    <row r="2" spans="1:11" ht="17.649999999999999" customHeight="1">
      <c r="A2" s="31"/>
      <c r="B2" s="77" t="str">
        <f>'Data Sheet'!$C$25</f>
        <v>National Fuel Gas Distribution Corporation</v>
      </c>
      <c r="C2" s="45" t="s">
        <v>1819</v>
      </c>
      <c r="D2" s="61" t="s">
        <v>1820</v>
      </c>
      <c r="E2" s="36"/>
      <c r="F2" s="68" t="str">
        <f>'Data Sheet'!$C$25</f>
        <v>National Fuel Gas Distribution Corporation</v>
      </c>
      <c r="G2" s="27"/>
      <c r="H2" s="45" t="s">
        <v>1819</v>
      </c>
      <c r="I2" s="482" t="s">
        <v>1821</v>
      </c>
      <c r="J2" s="27"/>
      <c r="K2" s="36"/>
    </row>
    <row r="3" spans="1:11" ht="17.649999999999999" customHeight="1">
      <c r="A3" s="34"/>
      <c r="B3" s="2248" t="s">
        <v>4725</v>
      </c>
      <c r="C3" s="47" t="s">
        <v>2993</v>
      </c>
      <c r="D3" s="523" t="str">
        <f>'Data Sheet'!$C$40</f>
        <v>3/31/2016</v>
      </c>
      <c r="E3" s="107" t="str">
        <f>'Data Sheet'!$C$38</f>
        <v>12/31/2015</v>
      </c>
      <c r="F3" s="34"/>
      <c r="G3" s="35"/>
      <c r="H3" s="47" t="s">
        <v>2993</v>
      </c>
      <c r="I3" s="523" t="str">
        <f>'Data Sheet'!$C$40</f>
        <v>3/31/2016</v>
      </c>
      <c r="J3" s="101" t="str">
        <f>'Data Sheet'!$C$38</f>
        <v>12/31/2015</v>
      </c>
      <c r="K3" s="129"/>
    </row>
    <row r="4" spans="1:11" ht="17.649999999999999" customHeight="1">
      <c r="A4" s="115"/>
      <c r="B4" s="32" t="s">
        <v>2994</v>
      </c>
      <c r="C4" s="32"/>
      <c r="D4" s="32"/>
      <c r="E4" s="33"/>
      <c r="F4" s="115" t="s">
        <v>2995</v>
      </c>
      <c r="G4" s="32"/>
      <c r="H4" s="32"/>
      <c r="I4" s="32"/>
      <c r="J4" s="32"/>
      <c r="K4" s="33"/>
    </row>
    <row r="5" spans="1:11" ht="17.649999999999999" customHeight="1">
      <c r="A5" s="28"/>
      <c r="B5" s="29" t="s">
        <v>2996</v>
      </c>
      <c r="C5" s="29"/>
      <c r="D5" s="29"/>
      <c r="E5" s="30"/>
      <c r="F5" s="28" t="s">
        <v>2996</v>
      </c>
      <c r="G5" s="29"/>
      <c r="H5" s="29"/>
      <c r="I5" s="29"/>
      <c r="J5" s="29"/>
      <c r="K5" s="30"/>
    </row>
    <row r="6" spans="1:11" ht="17.649999999999999" customHeight="1">
      <c r="A6" s="147"/>
      <c r="B6" s="27"/>
      <c r="C6" s="27"/>
      <c r="D6" s="53"/>
      <c r="E6" s="46"/>
      <c r="F6" s="48"/>
      <c r="G6" s="482" t="s">
        <v>2997</v>
      </c>
      <c r="H6" s="482" t="s">
        <v>2997</v>
      </c>
      <c r="I6" s="482" t="s">
        <v>2997</v>
      </c>
      <c r="J6" s="61"/>
      <c r="K6" s="167"/>
    </row>
    <row r="7" spans="1:11" ht="17.649999999999999" customHeight="1">
      <c r="A7" s="147" t="s">
        <v>1729</v>
      </c>
      <c r="B7" s="32" t="s">
        <v>1783</v>
      </c>
      <c r="C7" s="32"/>
      <c r="D7" s="2247" t="s">
        <v>2332</v>
      </c>
      <c r="E7" s="167" t="s">
        <v>2998</v>
      </c>
      <c r="F7" s="147" t="s">
        <v>2999</v>
      </c>
      <c r="G7" s="482" t="s">
        <v>3000</v>
      </c>
      <c r="H7" s="482" t="s">
        <v>3000</v>
      </c>
      <c r="I7" s="482" t="s">
        <v>3000</v>
      </c>
      <c r="J7" s="482" t="s">
        <v>3550</v>
      </c>
      <c r="K7" s="167" t="s">
        <v>1729</v>
      </c>
    </row>
    <row r="8" spans="1:11" ht="17.649999999999999" customHeight="1">
      <c r="A8" s="148" t="s">
        <v>1732</v>
      </c>
      <c r="B8" s="29" t="s">
        <v>3021</v>
      </c>
      <c r="C8" s="29"/>
      <c r="D8" s="150" t="s">
        <v>3022</v>
      </c>
      <c r="E8" s="168" t="s">
        <v>3023</v>
      </c>
      <c r="F8" s="148" t="s">
        <v>3024</v>
      </c>
      <c r="G8" s="486" t="s">
        <v>2347</v>
      </c>
      <c r="H8" s="486" t="s">
        <v>2348</v>
      </c>
      <c r="I8" s="486" t="s">
        <v>2349</v>
      </c>
      <c r="J8" s="486" t="s">
        <v>2350</v>
      </c>
      <c r="K8" s="168" t="s">
        <v>1732</v>
      </c>
    </row>
    <row r="9" spans="1:11" ht="17.649999999999999" customHeight="1">
      <c r="A9" s="148" t="s">
        <v>2517</v>
      </c>
      <c r="B9" s="29" t="s">
        <v>2518</v>
      </c>
      <c r="C9" s="29"/>
      <c r="D9" s="169"/>
      <c r="E9" s="170"/>
      <c r="F9" s="171"/>
      <c r="G9" s="172"/>
      <c r="H9" s="172"/>
      <c r="I9" s="172"/>
      <c r="J9" s="173"/>
      <c r="K9" s="168" t="s">
        <v>2517</v>
      </c>
    </row>
    <row r="10" spans="1:11" ht="17.649999999999999" customHeight="1">
      <c r="A10" s="148" t="s">
        <v>2519</v>
      </c>
      <c r="B10" s="571" t="s">
        <v>3001</v>
      </c>
      <c r="C10" s="29"/>
      <c r="D10" s="174"/>
      <c r="E10" s="175"/>
      <c r="F10" s="176"/>
      <c r="G10" s="177"/>
      <c r="H10" s="177"/>
      <c r="I10" s="177"/>
      <c r="J10" s="178"/>
      <c r="K10" s="168" t="s">
        <v>2519</v>
      </c>
    </row>
    <row r="11" spans="1:11" ht="17.649999999999999" customHeight="1">
      <c r="A11" s="148" t="s">
        <v>2521</v>
      </c>
      <c r="B11" s="571" t="s">
        <v>3002</v>
      </c>
      <c r="C11" s="29"/>
      <c r="D11" s="573">
        <f>SUM(E11:J11)</f>
        <v>1360334810</v>
      </c>
      <c r="E11" s="577"/>
      <c r="F11" s="578">
        <v>1360334810</v>
      </c>
      <c r="G11" s="579"/>
      <c r="H11" s="579"/>
      <c r="I11" s="579"/>
      <c r="J11" s="579"/>
      <c r="K11" s="168" t="s">
        <v>2521</v>
      </c>
    </row>
    <row r="12" spans="1:11" ht="17.649999999999999" customHeight="1">
      <c r="A12" s="148" t="s">
        <v>2523</v>
      </c>
      <c r="B12" s="571" t="s">
        <v>3003</v>
      </c>
      <c r="C12" s="29"/>
      <c r="D12" s="574">
        <f>SUM(E12:J12)</f>
        <v>0</v>
      </c>
      <c r="E12" s="580"/>
      <c r="F12" s="581"/>
      <c r="G12" s="582" t="s">
        <v>1789</v>
      </c>
      <c r="H12" s="582"/>
      <c r="I12" s="582"/>
      <c r="J12" s="582"/>
      <c r="K12" s="168" t="s">
        <v>2523</v>
      </c>
    </row>
    <row r="13" spans="1:11" ht="17.649999999999999" customHeight="1">
      <c r="A13" s="148" t="s">
        <v>1849</v>
      </c>
      <c r="B13" s="571" t="s">
        <v>3004</v>
      </c>
      <c r="C13" s="29"/>
      <c r="D13" s="574">
        <f>SUM(E13:J13)</f>
        <v>0</v>
      </c>
      <c r="E13" s="580"/>
      <c r="F13" s="581"/>
      <c r="G13" s="582"/>
      <c r="H13" s="582"/>
      <c r="I13" s="582"/>
      <c r="J13" s="582"/>
      <c r="K13" s="168" t="s">
        <v>1849</v>
      </c>
    </row>
    <row r="14" spans="1:11" ht="17.649999999999999" customHeight="1">
      <c r="A14" s="148" t="s">
        <v>1851</v>
      </c>
      <c r="B14" s="571" t="s">
        <v>3005</v>
      </c>
      <c r="C14" s="29"/>
      <c r="D14" s="574">
        <f>SUM(E14:J14)</f>
        <v>2173527</v>
      </c>
      <c r="E14" s="580"/>
      <c r="F14" s="581">
        <v>2173527</v>
      </c>
      <c r="G14" s="582"/>
      <c r="H14" s="582"/>
      <c r="I14" s="582"/>
      <c r="J14" s="582"/>
      <c r="K14" s="168" t="s">
        <v>1851</v>
      </c>
    </row>
    <row r="15" spans="1:11" ht="17.649999999999999" customHeight="1">
      <c r="A15" s="148" t="s">
        <v>1854</v>
      </c>
      <c r="B15" s="571" t="s">
        <v>3006</v>
      </c>
      <c r="C15" s="29"/>
      <c r="D15" s="574">
        <f>SUM(E15:J15)</f>
        <v>0</v>
      </c>
      <c r="E15" s="580"/>
      <c r="F15" s="581"/>
      <c r="G15" s="582"/>
      <c r="H15" s="582"/>
      <c r="I15" s="582"/>
      <c r="J15" s="582"/>
      <c r="K15" s="168" t="s">
        <v>1854</v>
      </c>
    </row>
    <row r="16" spans="1:11" ht="17.649999999999999" customHeight="1">
      <c r="A16" s="148" t="s">
        <v>1856</v>
      </c>
      <c r="B16" s="571" t="s">
        <v>3007</v>
      </c>
      <c r="C16" s="29"/>
      <c r="D16" s="574">
        <f t="shared" ref="D16:J16" si="0">SUM(D11:D15)</f>
        <v>1362508337</v>
      </c>
      <c r="E16" s="583">
        <f t="shared" si="0"/>
        <v>0</v>
      </c>
      <c r="F16" s="584">
        <f t="shared" si="0"/>
        <v>1362508337</v>
      </c>
      <c r="G16" s="585">
        <f t="shared" si="0"/>
        <v>0</v>
      </c>
      <c r="H16" s="585">
        <f t="shared" si="0"/>
        <v>0</v>
      </c>
      <c r="I16" s="585">
        <f t="shared" si="0"/>
        <v>0</v>
      </c>
      <c r="J16" s="585">
        <f t="shared" si="0"/>
        <v>0</v>
      </c>
      <c r="K16" s="168" t="s">
        <v>1856</v>
      </c>
    </row>
    <row r="17" spans="1:11" ht="17.649999999999999" customHeight="1">
      <c r="A17" s="148" t="s">
        <v>1858</v>
      </c>
      <c r="B17" s="571" t="s">
        <v>3008</v>
      </c>
      <c r="C17" s="29"/>
      <c r="D17" s="574">
        <f>SUM(E17:J17)</f>
        <v>0</v>
      </c>
      <c r="E17" s="580"/>
      <c r="F17" s="581"/>
      <c r="G17" s="582"/>
      <c r="H17" s="582"/>
      <c r="I17" s="582"/>
      <c r="J17" s="582"/>
      <c r="K17" s="168" t="s">
        <v>1858</v>
      </c>
    </row>
    <row r="18" spans="1:11" ht="17.649999999999999" customHeight="1">
      <c r="A18" s="148" t="s">
        <v>1860</v>
      </c>
      <c r="B18" s="571" t="s">
        <v>3009</v>
      </c>
      <c r="C18" s="29"/>
      <c r="D18" s="574">
        <f>SUM(E18:J18)</f>
        <v>0</v>
      </c>
      <c r="E18" s="580"/>
      <c r="F18" s="581"/>
      <c r="G18" s="582"/>
      <c r="H18" s="582"/>
      <c r="I18" s="582"/>
      <c r="J18" s="582"/>
      <c r="K18" s="168" t="s">
        <v>1860</v>
      </c>
    </row>
    <row r="19" spans="1:11" ht="17.649999999999999" customHeight="1">
      <c r="A19" s="148" t="s">
        <v>1862</v>
      </c>
      <c r="B19" s="571" t="s">
        <v>1295</v>
      </c>
      <c r="C19" s="29"/>
      <c r="D19" s="574">
        <f>SUM(E19:J19)</f>
        <v>42027715</v>
      </c>
      <c r="E19" s="580"/>
      <c r="F19" s="581">
        <v>42027715</v>
      </c>
      <c r="G19" s="582"/>
      <c r="H19" s="582"/>
      <c r="I19" s="582"/>
      <c r="J19" s="582"/>
      <c r="K19" s="168" t="s">
        <v>1862</v>
      </c>
    </row>
    <row r="20" spans="1:11" ht="17.649999999999999" customHeight="1">
      <c r="A20" s="148" t="s">
        <v>1864</v>
      </c>
      <c r="B20" s="571" t="s">
        <v>3010</v>
      </c>
      <c r="C20" s="29"/>
      <c r="D20" s="574">
        <f>SUM(E20:J20)</f>
        <v>0</v>
      </c>
      <c r="E20" s="580"/>
      <c r="F20" s="581"/>
      <c r="G20" s="582"/>
      <c r="H20" s="582"/>
      <c r="I20" s="582"/>
      <c r="J20" s="582"/>
      <c r="K20" s="168" t="s">
        <v>1864</v>
      </c>
    </row>
    <row r="21" spans="1:11" ht="17.649999999999999" customHeight="1">
      <c r="A21" s="148" t="s">
        <v>1866</v>
      </c>
      <c r="B21" s="571" t="s">
        <v>3157</v>
      </c>
      <c r="C21" s="29"/>
      <c r="D21" s="575">
        <f t="shared" ref="D21:J21" si="1">SUM(D16:D20)</f>
        <v>1404536052</v>
      </c>
      <c r="E21" s="583">
        <f>SUM(E16:E20)</f>
        <v>0</v>
      </c>
      <c r="F21" s="584">
        <f t="shared" si="1"/>
        <v>1404536052</v>
      </c>
      <c r="G21" s="585">
        <f t="shared" si="1"/>
        <v>0</v>
      </c>
      <c r="H21" s="585">
        <f t="shared" si="1"/>
        <v>0</v>
      </c>
      <c r="I21" s="585">
        <f t="shared" si="1"/>
        <v>0</v>
      </c>
      <c r="J21" s="585">
        <f t="shared" si="1"/>
        <v>0</v>
      </c>
      <c r="K21" s="168" t="s">
        <v>1866</v>
      </c>
    </row>
    <row r="22" spans="1:11" ht="17.649999999999999" customHeight="1">
      <c r="A22" s="148" t="s">
        <v>1868</v>
      </c>
      <c r="B22" s="571" t="s">
        <v>3158</v>
      </c>
      <c r="C22" s="29"/>
      <c r="D22" s="574">
        <f t="shared" ref="D22:J22" si="2">D42</f>
        <v>540354918</v>
      </c>
      <c r="E22" s="583">
        <f t="shared" si="2"/>
        <v>0</v>
      </c>
      <c r="F22" s="584">
        <v>540354918</v>
      </c>
      <c r="G22" s="585">
        <f t="shared" si="2"/>
        <v>0</v>
      </c>
      <c r="H22" s="585">
        <f t="shared" si="2"/>
        <v>0</v>
      </c>
      <c r="I22" s="585">
        <f t="shared" si="2"/>
        <v>0</v>
      </c>
      <c r="J22" s="585">
        <f t="shared" si="2"/>
        <v>0</v>
      </c>
      <c r="K22" s="168" t="s">
        <v>1868</v>
      </c>
    </row>
    <row r="23" spans="1:11" ht="17.649999999999999" customHeight="1">
      <c r="A23" s="148" t="s">
        <v>1870</v>
      </c>
      <c r="B23" s="571" t="s">
        <v>3159</v>
      </c>
      <c r="C23" s="29"/>
      <c r="D23" s="576">
        <f t="shared" ref="D23:J23" si="3">D21-D22</f>
        <v>864181134</v>
      </c>
      <c r="E23" s="586">
        <f t="shared" si="3"/>
        <v>0</v>
      </c>
      <c r="F23" s="587">
        <f t="shared" si="3"/>
        <v>864181134</v>
      </c>
      <c r="G23" s="588">
        <f t="shared" si="3"/>
        <v>0</v>
      </c>
      <c r="H23" s="588">
        <f t="shared" si="3"/>
        <v>0</v>
      </c>
      <c r="I23" s="588">
        <f t="shared" si="3"/>
        <v>0</v>
      </c>
      <c r="J23" s="588">
        <f t="shared" si="3"/>
        <v>0</v>
      </c>
      <c r="K23" s="168" t="s">
        <v>1870</v>
      </c>
    </row>
    <row r="24" spans="1:11" ht="17.649999999999999" customHeight="1">
      <c r="A24" s="147" t="s">
        <v>1872</v>
      </c>
      <c r="B24" s="132" t="s">
        <v>3160</v>
      </c>
      <c r="C24" s="27"/>
      <c r="D24" s="180"/>
      <c r="E24" s="181"/>
      <c r="F24" s="182"/>
      <c r="G24" s="183"/>
      <c r="H24" s="183"/>
      <c r="I24" s="183"/>
      <c r="J24" s="184"/>
      <c r="K24" s="167" t="s">
        <v>1872</v>
      </c>
    </row>
    <row r="25" spans="1:11" ht="17.649999999999999" customHeight="1">
      <c r="A25" s="203"/>
      <c r="B25" s="572" t="s">
        <v>3161</v>
      </c>
      <c r="C25" s="35"/>
      <c r="D25" s="180"/>
      <c r="E25" s="181"/>
      <c r="F25" s="182"/>
      <c r="G25" s="183"/>
      <c r="H25" s="183"/>
      <c r="I25" s="183"/>
      <c r="J25" s="184"/>
      <c r="K25" s="168"/>
    </row>
    <row r="26" spans="1:11" ht="17.649999999999999" customHeight="1">
      <c r="A26" s="148" t="s">
        <v>1874</v>
      </c>
      <c r="B26" s="571" t="s">
        <v>3162</v>
      </c>
      <c r="C26" s="29"/>
      <c r="D26" s="185"/>
      <c r="E26" s="186"/>
      <c r="F26" s="187"/>
      <c r="G26" s="188"/>
      <c r="H26" s="188"/>
      <c r="I26" s="188"/>
      <c r="J26" s="189"/>
      <c r="K26" s="168" t="s">
        <v>1874</v>
      </c>
    </row>
    <row r="27" spans="1:11" ht="17.649999999999999" customHeight="1">
      <c r="A27" s="148" t="s">
        <v>1876</v>
      </c>
      <c r="B27" s="571" t="s">
        <v>3163</v>
      </c>
      <c r="C27" s="29"/>
      <c r="D27" s="573">
        <f>SUM(E27:J27)</f>
        <v>540354918</v>
      </c>
      <c r="E27" s="179"/>
      <c r="F27" s="823">
        <v>540354918</v>
      </c>
      <c r="G27" s="824"/>
      <c r="H27" s="824"/>
      <c r="I27" s="824"/>
      <c r="J27" s="824"/>
      <c r="K27" s="168" t="s">
        <v>1876</v>
      </c>
    </row>
    <row r="28" spans="1:11" ht="17.649999999999999" customHeight="1">
      <c r="A28" s="148" t="s">
        <v>1878</v>
      </c>
      <c r="B28" s="571" t="s">
        <v>3164</v>
      </c>
      <c r="C28" s="431"/>
      <c r="D28" s="574">
        <f>SUM(E28:J28)</f>
        <v>0</v>
      </c>
      <c r="E28" s="825"/>
      <c r="F28" s="826"/>
      <c r="G28" s="827"/>
      <c r="H28" s="827"/>
      <c r="I28" s="827"/>
      <c r="J28" s="828"/>
      <c r="K28" s="168" t="s">
        <v>1878</v>
      </c>
    </row>
    <row r="29" spans="1:11" ht="17.649999999999999" customHeight="1">
      <c r="A29" s="148" t="s">
        <v>1880</v>
      </c>
      <c r="B29" s="571" t="s">
        <v>3165</v>
      </c>
      <c r="C29" s="836"/>
      <c r="D29" s="590">
        <f>SUM(E29:J29)</f>
        <v>0</v>
      </c>
      <c r="E29" s="829"/>
      <c r="F29" s="826"/>
      <c r="G29" s="830"/>
      <c r="H29" s="830"/>
      <c r="I29" s="830"/>
      <c r="J29" s="831"/>
      <c r="K29" s="168" t="s">
        <v>1880</v>
      </c>
    </row>
    <row r="30" spans="1:11" ht="17.649999999999999" customHeight="1">
      <c r="A30" s="148" t="s">
        <v>1882</v>
      </c>
      <c r="B30" s="571" t="s">
        <v>3166</v>
      </c>
      <c r="C30" s="836"/>
      <c r="D30" s="591">
        <f>SUM(E30:J30)</f>
        <v>0</v>
      </c>
      <c r="E30" s="832"/>
      <c r="F30" s="826"/>
      <c r="G30" s="833"/>
      <c r="H30" s="834"/>
      <c r="I30" s="834"/>
      <c r="J30" s="834"/>
      <c r="K30" s="168" t="s">
        <v>1882</v>
      </c>
    </row>
    <row r="31" spans="1:11" ht="17.649999999999999" customHeight="1">
      <c r="A31" s="148" t="s">
        <v>1884</v>
      </c>
      <c r="B31" s="571" t="s">
        <v>3167</v>
      </c>
      <c r="C31" s="836"/>
      <c r="D31" s="592">
        <f>SUM(D27:D30)</f>
        <v>540354918</v>
      </c>
      <c r="E31" s="583">
        <f t="shared" ref="E31:J31" si="4">SUM(E27:E30)</f>
        <v>0</v>
      </c>
      <c r="F31" s="584">
        <f t="shared" si="4"/>
        <v>540354918</v>
      </c>
      <c r="G31" s="575">
        <f t="shared" si="4"/>
        <v>0</v>
      </c>
      <c r="H31" s="585">
        <f t="shared" si="4"/>
        <v>0</v>
      </c>
      <c r="I31" s="585">
        <f t="shared" si="4"/>
        <v>0</v>
      </c>
      <c r="J31" s="585">
        <f t="shared" si="4"/>
        <v>0</v>
      </c>
      <c r="K31" s="168" t="s">
        <v>1884</v>
      </c>
    </row>
    <row r="32" spans="1:11" ht="17.649999999999999" customHeight="1">
      <c r="A32" s="148" t="s">
        <v>1885</v>
      </c>
      <c r="B32" s="571" t="s">
        <v>3008</v>
      </c>
      <c r="C32" s="836"/>
      <c r="D32" s="188"/>
      <c r="E32" s="186"/>
      <c r="F32" s="187"/>
      <c r="G32" s="188"/>
      <c r="H32" s="188"/>
      <c r="I32" s="188"/>
      <c r="J32" s="189"/>
      <c r="K32" s="168" t="s">
        <v>1885</v>
      </c>
    </row>
    <row r="33" spans="1:11" ht="17.649999999999999" customHeight="1">
      <c r="A33" s="148" t="s">
        <v>1887</v>
      </c>
      <c r="B33" s="571" t="s">
        <v>3163</v>
      </c>
      <c r="C33" s="431"/>
      <c r="D33" s="574">
        <f>SUM(E33:J33)</f>
        <v>0</v>
      </c>
      <c r="E33" s="832" t="s">
        <v>1789</v>
      </c>
      <c r="F33" s="826"/>
      <c r="G33" s="834"/>
      <c r="H33" s="834"/>
      <c r="I33" s="834"/>
      <c r="J33" s="834"/>
      <c r="K33" s="168" t="s">
        <v>1887</v>
      </c>
    </row>
    <row r="34" spans="1:11" ht="17.649999999999999" customHeight="1">
      <c r="A34" s="148" t="s">
        <v>1889</v>
      </c>
      <c r="B34" s="571" t="s">
        <v>3168</v>
      </c>
      <c r="C34" s="29"/>
      <c r="D34" s="574">
        <f>SUM(E34:J34)</f>
        <v>0</v>
      </c>
      <c r="E34" s="832"/>
      <c r="F34" s="826"/>
      <c r="G34" s="834"/>
      <c r="H34" s="834"/>
      <c r="I34" s="834"/>
      <c r="J34" s="834"/>
      <c r="K34" s="168" t="s">
        <v>1889</v>
      </c>
    </row>
    <row r="35" spans="1:11" ht="17.649999999999999" customHeight="1">
      <c r="A35" s="148" t="s">
        <v>1891</v>
      </c>
      <c r="B35" s="571" t="s">
        <v>3169</v>
      </c>
      <c r="C35" s="29"/>
      <c r="D35" s="575">
        <f>SUM(D33:D34)</f>
        <v>0</v>
      </c>
      <c r="E35" s="583">
        <f t="shared" ref="E35:J35" si="5">SUM(E33:E34)</f>
        <v>0</v>
      </c>
      <c r="F35" s="584">
        <f t="shared" si="5"/>
        <v>0</v>
      </c>
      <c r="G35" s="585">
        <f t="shared" si="5"/>
        <v>0</v>
      </c>
      <c r="H35" s="585">
        <f t="shared" si="5"/>
        <v>0</v>
      </c>
      <c r="I35" s="585">
        <f t="shared" si="5"/>
        <v>0</v>
      </c>
      <c r="J35" s="585">
        <f t="shared" si="5"/>
        <v>0</v>
      </c>
      <c r="K35" s="168" t="s">
        <v>1891</v>
      </c>
    </row>
    <row r="36" spans="1:11" ht="17.649999999999999" customHeight="1">
      <c r="A36" s="148" t="s">
        <v>1893</v>
      </c>
      <c r="B36" s="571" t="s">
        <v>3009</v>
      </c>
      <c r="C36" s="29"/>
      <c r="D36" s="185"/>
      <c r="E36" s="186"/>
      <c r="F36" s="187"/>
      <c r="G36" s="188"/>
      <c r="H36" s="188"/>
      <c r="I36" s="188"/>
      <c r="J36" s="189"/>
      <c r="K36" s="168" t="s">
        <v>1893</v>
      </c>
    </row>
    <row r="37" spans="1:11" ht="17.649999999999999" customHeight="1">
      <c r="A37" s="148" t="s">
        <v>1895</v>
      </c>
      <c r="B37" s="571" t="s">
        <v>3163</v>
      </c>
      <c r="C37" s="29"/>
      <c r="D37" s="574">
        <f>SUM(E37:J37)</f>
        <v>0</v>
      </c>
      <c r="E37" s="832"/>
      <c r="F37" s="826"/>
      <c r="G37" s="834"/>
      <c r="H37" s="834"/>
      <c r="I37" s="834"/>
      <c r="J37" s="834"/>
      <c r="K37" s="168" t="s">
        <v>1895</v>
      </c>
    </row>
    <row r="38" spans="1:11" ht="17.649999999999999" customHeight="1">
      <c r="A38" s="148" t="s">
        <v>1897</v>
      </c>
      <c r="B38" s="571" t="s">
        <v>3170</v>
      </c>
      <c r="C38" s="29"/>
      <c r="D38" s="574">
        <f>SUM(E38:J38)</f>
        <v>0</v>
      </c>
      <c r="E38" s="832"/>
      <c r="F38" s="826"/>
      <c r="G38" s="834"/>
      <c r="H38" s="834"/>
      <c r="I38" s="834"/>
      <c r="J38" s="834"/>
      <c r="K38" s="168" t="s">
        <v>1897</v>
      </c>
    </row>
    <row r="39" spans="1:11" ht="17.649999999999999" customHeight="1">
      <c r="A39" s="148" t="s">
        <v>1899</v>
      </c>
      <c r="B39" s="571" t="s">
        <v>3171</v>
      </c>
      <c r="C39" s="835"/>
      <c r="D39" s="575">
        <f t="shared" ref="D39:J39" si="6">SUM(D37:D38)</f>
        <v>0</v>
      </c>
      <c r="E39" s="583">
        <f t="shared" si="6"/>
        <v>0</v>
      </c>
      <c r="F39" s="584">
        <f t="shared" si="6"/>
        <v>0</v>
      </c>
      <c r="G39" s="585">
        <f t="shared" si="6"/>
        <v>0</v>
      </c>
      <c r="H39" s="585">
        <f t="shared" si="6"/>
        <v>0</v>
      </c>
      <c r="I39" s="585">
        <f t="shared" si="6"/>
        <v>0</v>
      </c>
      <c r="J39" s="585">
        <f t="shared" si="6"/>
        <v>0</v>
      </c>
      <c r="K39" s="168" t="s">
        <v>1899</v>
      </c>
    </row>
    <row r="40" spans="1:11" ht="17.649999999999999" customHeight="1">
      <c r="A40" s="148" t="s">
        <v>198</v>
      </c>
      <c r="B40" s="571" t="s">
        <v>3172</v>
      </c>
      <c r="C40" s="29"/>
      <c r="D40" s="574">
        <f>SUM(E40:J40)</f>
        <v>0</v>
      </c>
      <c r="E40" s="829"/>
      <c r="F40" s="826" t="s">
        <v>1789</v>
      </c>
      <c r="G40" s="830"/>
      <c r="H40" s="830"/>
      <c r="I40" s="830"/>
      <c r="J40" s="831"/>
      <c r="K40" s="168" t="s">
        <v>198</v>
      </c>
    </row>
    <row r="41" spans="1:11" ht="17.649999999999999" customHeight="1">
      <c r="A41" s="148" t="s">
        <v>200</v>
      </c>
      <c r="B41" s="571" t="s">
        <v>3173</v>
      </c>
      <c r="C41" s="29"/>
      <c r="D41" s="574">
        <f>SUM(E41:J41)</f>
        <v>0</v>
      </c>
      <c r="E41" s="832"/>
      <c r="F41" s="826"/>
      <c r="G41" s="834"/>
      <c r="H41" s="834"/>
      <c r="I41" s="834"/>
      <c r="J41" s="834"/>
      <c r="K41" s="168" t="s">
        <v>200</v>
      </c>
    </row>
    <row r="42" spans="1:11" ht="17.649999999999999" customHeight="1">
      <c r="A42" s="147" t="s">
        <v>202</v>
      </c>
      <c r="B42" s="132" t="s">
        <v>3174</v>
      </c>
      <c r="C42" s="32"/>
      <c r="D42" s="573">
        <f t="shared" ref="D42:J42" si="7">D31+D35+D39+D40+D41</f>
        <v>540354918</v>
      </c>
      <c r="E42" s="586">
        <f t="shared" si="7"/>
        <v>0</v>
      </c>
      <c r="F42" s="587">
        <f t="shared" si="7"/>
        <v>540354918</v>
      </c>
      <c r="G42" s="588">
        <f t="shared" si="7"/>
        <v>0</v>
      </c>
      <c r="H42" s="588">
        <f t="shared" si="7"/>
        <v>0</v>
      </c>
      <c r="I42" s="588">
        <f t="shared" si="7"/>
        <v>0</v>
      </c>
      <c r="J42" s="588">
        <f t="shared" si="7"/>
        <v>0</v>
      </c>
      <c r="K42" s="167" t="s">
        <v>202</v>
      </c>
    </row>
    <row r="43" spans="1:11" ht="17.649999999999999" customHeight="1">
      <c r="A43" s="148"/>
      <c r="B43" s="571" t="s">
        <v>694</v>
      </c>
      <c r="C43" s="190"/>
      <c r="D43" s="185"/>
      <c r="E43" s="186"/>
      <c r="F43" s="187"/>
      <c r="G43" s="188"/>
      <c r="H43" s="188"/>
      <c r="I43" s="188"/>
      <c r="J43" s="189"/>
      <c r="K43" s="130"/>
    </row>
    <row r="44" spans="1:11">
      <c r="A44" s="31"/>
      <c r="B44" s="32"/>
      <c r="C44" s="32"/>
      <c r="D44" s="144"/>
      <c r="E44" s="153"/>
      <c r="F44" s="31"/>
      <c r="G44" s="32"/>
      <c r="H44" s="32"/>
      <c r="I44" s="32"/>
      <c r="J44" s="144"/>
      <c r="K44" s="153"/>
    </row>
    <row r="45" spans="1:11">
      <c r="A45" s="31"/>
      <c r="B45" s="32"/>
      <c r="C45" s="32"/>
      <c r="D45" s="144"/>
      <c r="E45" s="153"/>
      <c r="F45" s="31"/>
      <c r="G45" s="32"/>
      <c r="H45" s="32"/>
      <c r="I45" s="32"/>
      <c r="J45" s="144"/>
      <c r="K45" s="153"/>
    </row>
    <row r="46" spans="1:11">
      <c r="A46" s="31"/>
      <c r="B46" s="32"/>
      <c r="C46" s="32"/>
      <c r="D46" s="144"/>
      <c r="E46" s="153"/>
      <c r="F46" s="31"/>
      <c r="G46" s="27"/>
      <c r="H46" s="32"/>
      <c r="I46" s="32"/>
      <c r="J46" s="144"/>
      <c r="K46" s="153"/>
    </row>
    <row r="47" spans="1:11">
      <c r="A47" s="31"/>
      <c r="B47" s="27"/>
      <c r="C47" s="32"/>
      <c r="D47" s="144"/>
      <c r="E47" s="153"/>
      <c r="F47" s="31"/>
      <c r="G47" s="27"/>
      <c r="H47" s="32"/>
      <c r="I47" s="32"/>
      <c r="J47" s="144"/>
      <c r="K47" s="153"/>
    </row>
    <row r="48" spans="1:11">
      <c r="A48" s="31"/>
      <c r="B48" s="27"/>
      <c r="C48" s="32"/>
      <c r="D48" s="144"/>
      <c r="E48" s="153"/>
      <c r="F48" s="31"/>
      <c r="G48" s="27"/>
      <c r="H48" s="32"/>
      <c r="I48" s="32"/>
      <c r="J48" s="144"/>
      <c r="K48" s="153"/>
    </row>
    <row r="49" spans="1:11">
      <c r="A49" s="31"/>
      <c r="B49" s="27"/>
      <c r="C49" s="32"/>
      <c r="D49" s="144"/>
      <c r="E49" s="153"/>
      <c r="F49" s="31"/>
      <c r="G49" s="27"/>
      <c r="H49" s="32"/>
      <c r="I49" s="32"/>
      <c r="J49" s="144"/>
      <c r="K49" s="153"/>
    </row>
    <row r="50" spans="1:11">
      <c r="A50" s="31"/>
      <c r="B50" s="27"/>
      <c r="C50" s="32"/>
      <c r="D50" s="144"/>
      <c r="E50" s="153"/>
      <c r="F50" s="31"/>
      <c r="G50" s="27"/>
      <c r="H50" s="32"/>
      <c r="I50" s="32"/>
      <c r="J50" s="144"/>
      <c r="K50" s="153"/>
    </row>
    <row r="51" spans="1:11">
      <c r="A51" s="31"/>
      <c r="B51" s="27"/>
      <c r="C51" s="32"/>
      <c r="D51" s="144"/>
      <c r="E51" s="153"/>
      <c r="F51" s="31"/>
      <c r="G51" s="27"/>
      <c r="H51" s="32"/>
      <c r="I51" s="32"/>
      <c r="J51" s="144"/>
      <c r="K51" s="153"/>
    </row>
    <row r="52" spans="1:11">
      <c r="A52" s="31"/>
      <c r="B52" s="27"/>
      <c r="C52" s="32"/>
      <c r="D52" s="144"/>
      <c r="E52" s="153"/>
      <c r="F52" s="31"/>
      <c r="G52" s="27"/>
      <c r="H52" s="32"/>
      <c r="I52" s="32"/>
      <c r="J52" s="144"/>
      <c r="K52" s="153"/>
    </row>
    <row r="53" spans="1:11">
      <c r="A53" s="31"/>
      <c r="B53" s="27"/>
      <c r="C53" s="32"/>
      <c r="D53" s="144"/>
      <c r="E53" s="153"/>
      <c r="F53" s="31"/>
      <c r="G53" s="27"/>
      <c r="H53" s="32"/>
      <c r="I53" s="32"/>
      <c r="J53" s="144"/>
      <c r="K53" s="153"/>
    </row>
    <row r="54" spans="1:11">
      <c r="A54" s="31"/>
      <c r="B54" s="27"/>
      <c r="C54" s="32"/>
      <c r="D54" s="144"/>
      <c r="E54" s="153"/>
      <c r="F54" s="31"/>
      <c r="G54" s="27"/>
      <c r="H54" s="32"/>
      <c r="I54" s="32"/>
      <c r="J54" s="144"/>
      <c r="K54" s="153"/>
    </row>
    <row r="55" spans="1:11">
      <c r="A55" s="31"/>
      <c r="B55" s="27"/>
      <c r="C55" s="32"/>
      <c r="D55" s="144"/>
      <c r="E55" s="153"/>
      <c r="F55" s="31"/>
      <c r="G55" s="27"/>
      <c r="H55" s="32"/>
      <c r="I55" s="32"/>
      <c r="J55" s="144"/>
      <c r="K55" s="153"/>
    </row>
    <row r="56" spans="1:11" ht="15.75" thickBot="1">
      <c r="A56" s="37"/>
      <c r="B56" s="38"/>
      <c r="C56" s="39"/>
      <c r="D56" s="154"/>
      <c r="E56" s="155"/>
      <c r="F56" s="37"/>
      <c r="G56" s="38"/>
      <c r="H56" s="39"/>
      <c r="I56" s="39"/>
      <c r="J56" s="154"/>
      <c r="K56" s="155"/>
    </row>
    <row r="57" spans="1:11">
      <c r="A57" s="3678" t="s">
        <v>2432</v>
      </c>
      <c r="B57" s="3678"/>
      <c r="C57" s="32"/>
      <c r="D57" s="144"/>
      <c r="E57" s="144"/>
      <c r="F57" s="3678" t="s">
        <v>2432</v>
      </c>
      <c r="G57" s="3678"/>
      <c r="H57" s="32"/>
      <c r="I57" s="32"/>
      <c r="J57" s="144"/>
      <c r="K57" s="144"/>
    </row>
    <row r="58" spans="1:11">
      <c r="A58" s="32" t="s">
        <v>4852</v>
      </c>
      <c r="B58" s="32"/>
      <c r="C58" s="65"/>
      <c r="D58" s="144"/>
      <c r="E58" s="144"/>
      <c r="F58" s="32" t="s">
        <v>4853</v>
      </c>
      <c r="G58" s="32"/>
      <c r="H58" s="65"/>
      <c r="I58" s="32"/>
      <c r="J58" s="144"/>
      <c r="K58" s="144"/>
    </row>
    <row r="59" spans="1:11">
      <c r="A59" s="27"/>
      <c r="B59" s="27"/>
      <c r="C59" s="27"/>
      <c r="D59" s="140"/>
      <c r="E59" s="140"/>
      <c r="F59" s="27"/>
      <c r="G59" s="27"/>
      <c r="H59" s="27"/>
      <c r="I59" s="27"/>
      <c r="J59" s="140"/>
      <c r="K59" s="140"/>
    </row>
    <row r="60" spans="1:11">
      <c r="A60" s="27"/>
      <c r="B60" s="27"/>
      <c r="C60" s="27"/>
      <c r="D60" s="140"/>
      <c r="E60" s="140"/>
      <c r="F60" s="27"/>
      <c r="G60" s="27"/>
      <c r="H60" s="27"/>
      <c r="I60" s="27"/>
      <c r="J60" s="140"/>
      <c r="K60" s="140"/>
    </row>
    <row r="61" spans="1:11">
      <c r="A61" s="27"/>
      <c r="B61" s="27"/>
      <c r="C61" s="27"/>
      <c r="D61" s="140"/>
      <c r="E61" s="140"/>
      <c r="F61" s="27"/>
      <c r="G61" s="27"/>
      <c r="H61" s="27"/>
      <c r="I61" s="27"/>
      <c r="J61" s="140"/>
      <c r="K61" s="140"/>
    </row>
    <row r="62" spans="1:11">
      <c r="A62" s="27"/>
      <c r="B62" s="27"/>
      <c r="C62" s="27"/>
      <c r="D62" s="140"/>
      <c r="E62" s="140"/>
      <c r="F62" s="27"/>
      <c r="G62" s="27"/>
      <c r="H62" s="27"/>
      <c r="I62" s="27"/>
      <c r="J62" s="140"/>
      <c r="K62" s="140"/>
    </row>
    <row r="63" spans="1:11">
      <c r="A63" s="27"/>
      <c r="B63" s="27"/>
      <c r="C63" s="27"/>
      <c r="D63" s="140"/>
      <c r="E63" s="140"/>
      <c r="F63" s="27"/>
      <c r="G63" s="27"/>
      <c r="H63" s="27"/>
      <c r="I63" s="27"/>
      <c r="J63" s="140"/>
      <c r="K63" s="140"/>
    </row>
    <row r="64" spans="1:11">
      <c r="A64" s="27"/>
      <c r="B64" s="27"/>
      <c r="C64" s="27"/>
      <c r="D64" s="140"/>
      <c r="E64" s="140"/>
      <c r="F64" s="27"/>
      <c r="G64" s="27"/>
      <c r="H64" s="27"/>
      <c r="I64" s="27"/>
      <c r="J64" s="140"/>
      <c r="K64" s="140"/>
    </row>
    <row r="65" spans="1:11">
      <c r="A65" s="27"/>
      <c r="B65" s="27"/>
      <c r="C65" s="27"/>
      <c r="D65" s="140"/>
      <c r="E65" s="140"/>
      <c r="F65" s="27"/>
      <c r="G65" s="27"/>
      <c r="H65" s="27"/>
      <c r="I65" s="27"/>
      <c r="J65" s="140"/>
      <c r="K65" s="140"/>
    </row>
    <row r="66" spans="1:11">
      <c r="A66" s="27"/>
      <c r="B66" s="2246"/>
      <c r="C66" s="27"/>
      <c r="D66" s="140"/>
      <c r="E66" s="140"/>
      <c r="F66" s="27"/>
      <c r="G66" s="27"/>
      <c r="H66" s="27"/>
      <c r="I66" s="27"/>
      <c r="J66" s="140"/>
      <c r="K66" s="140"/>
    </row>
    <row r="67" spans="1:11">
      <c r="A67" s="27"/>
      <c r="B67" s="2246"/>
      <c r="C67" s="27"/>
      <c r="D67" s="140"/>
      <c r="E67" s="140"/>
      <c r="F67" s="27"/>
      <c r="G67" s="27"/>
      <c r="H67" s="27"/>
      <c r="I67" s="27"/>
      <c r="J67" s="140"/>
      <c r="K67" s="140"/>
    </row>
    <row r="68" spans="1:11">
      <c r="A68" s="27"/>
      <c r="B68" s="2246"/>
      <c r="C68" s="27"/>
      <c r="D68" s="140"/>
      <c r="E68" s="140"/>
      <c r="F68" s="27"/>
      <c r="G68" s="27"/>
      <c r="H68" s="27"/>
      <c r="I68" s="27"/>
      <c r="J68" s="140"/>
      <c r="K68" s="140"/>
    </row>
    <row r="69" spans="1:11">
      <c r="A69" s="27"/>
      <c r="B69" s="2246"/>
      <c r="C69" s="27"/>
      <c r="D69" s="27"/>
      <c r="E69" s="27"/>
      <c r="F69" s="27"/>
      <c r="G69" s="27"/>
      <c r="H69" s="27"/>
      <c r="I69" s="27"/>
      <c r="J69" s="27"/>
      <c r="K69" s="27"/>
    </row>
    <row r="70" spans="1:11">
      <c r="A70" s="27"/>
      <c r="B70" s="2246"/>
      <c r="C70" s="27"/>
      <c r="D70" s="27"/>
      <c r="E70" s="27"/>
      <c r="F70" s="27"/>
      <c r="G70" s="27"/>
      <c r="H70" s="27"/>
      <c r="I70" s="27"/>
      <c r="J70" s="27"/>
      <c r="K70" s="27"/>
    </row>
    <row r="71" spans="1:11">
      <c r="A71" s="27"/>
      <c r="B71" s="2246"/>
      <c r="C71" s="27"/>
      <c r="D71" s="27"/>
      <c r="E71" s="27"/>
      <c r="F71" s="27"/>
      <c r="G71" s="27"/>
      <c r="H71" s="27"/>
      <c r="I71" s="27"/>
      <c r="J71" s="27"/>
      <c r="K71" s="27"/>
    </row>
    <row r="72" spans="1:11">
      <c r="A72" s="27"/>
      <c r="B72" s="2246"/>
      <c r="C72" s="27"/>
      <c r="D72" s="27"/>
      <c r="E72" s="27"/>
      <c r="F72" s="27"/>
      <c r="G72" s="27"/>
      <c r="H72" s="27"/>
      <c r="I72" s="27"/>
      <c r="J72" s="27"/>
      <c r="K72" s="27"/>
    </row>
    <row r="73" spans="1:11">
      <c r="B73" s="2246"/>
    </row>
    <row r="74" spans="1:11">
      <c r="B74" s="2246"/>
    </row>
    <row r="151" spans="1:7">
      <c r="A151" s="14"/>
      <c r="B151" s="14"/>
      <c r="C151" s="14"/>
      <c r="D151" s="14"/>
      <c r="E151" s="14"/>
      <c r="F151" s="14"/>
      <c r="G151" s="358"/>
    </row>
  </sheetData>
  <mergeCells count="2">
    <mergeCell ref="A57:B57"/>
    <mergeCell ref="F57:G57"/>
  </mergeCells>
  <printOptions horizontalCentered="1" verticalCentered="1"/>
  <pageMargins left="0.5" right="0.5" top="0.5" bottom="0.5" header="0.5" footer="0.5"/>
  <pageSetup scale="72" fitToWidth="2" orientation="portrait" horizontalDpi="300" verticalDpi="300" r:id="rId1"/>
  <headerFooter alignWithMargins="0"/>
  <colBreaks count="1" manualBreakCount="1">
    <brk id="5"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20">
    <pageSetUpPr fitToPage="1"/>
  </sheetPr>
  <dimension ref="A1:I152"/>
  <sheetViews>
    <sheetView defaultGridColor="0" colorId="22" zoomScale="73" zoomScaleNormal="73" zoomScaleSheetLayoutView="50" workbookViewId="0">
      <pane xSplit="2" topLeftCell="C1" activePane="topRight" state="frozen"/>
      <selection activeCell="A8" sqref="A8:G10"/>
      <selection pane="topRight" activeCell="A8" sqref="A8:G10"/>
    </sheetView>
  </sheetViews>
  <sheetFormatPr defaultColWidth="9.6640625" defaultRowHeight="15"/>
  <cols>
    <col min="1" max="1" width="4.6640625" style="1593" customWidth="1"/>
    <col min="2" max="2" width="62.6640625" style="1593" bestFit="1" customWidth="1"/>
    <col min="3" max="3" width="23.88671875" style="1593" customWidth="1"/>
    <col min="4" max="5" width="18.6640625" style="1593" customWidth="1"/>
    <col min="6" max="8" width="25.6640625" style="1593" customWidth="1"/>
    <col min="9" max="9" width="15.6640625" style="1593" customWidth="1"/>
    <col min="10" max="16384" width="9.6640625" style="1593"/>
  </cols>
  <sheetData>
    <row r="1" spans="1:9" ht="17.649999999999999" customHeight="1">
      <c r="A1" s="1586"/>
      <c r="B1" s="1587" t="s">
        <v>1800</v>
      </c>
      <c r="C1" s="1588" t="s">
        <v>1344</v>
      </c>
      <c r="D1" s="1587" t="s">
        <v>1722</v>
      </c>
      <c r="E1" s="1589" t="s">
        <v>1723</v>
      </c>
      <c r="F1" s="1590" t="s">
        <v>1800</v>
      </c>
      <c r="G1" s="1591" t="s">
        <v>1344</v>
      </c>
      <c r="H1" s="1588" t="s">
        <v>1803</v>
      </c>
      <c r="I1" s="1592" t="s">
        <v>1802</v>
      </c>
    </row>
    <row r="2" spans="1:9" ht="17.649999999999999" customHeight="1">
      <c r="A2" s="1594"/>
      <c r="B2" s="1595" t="str">
        <f>'Data Sheet'!$C$25</f>
        <v>National Fuel Gas Distribution Corporation</v>
      </c>
      <c r="C2" s="1596" t="s">
        <v>1819</v>
      </c>
      <c r="D2" s="1597" t="s">
        <v>1820</v>
      </c>
      <c r="E2" s="1598"/>
      <c r="F2" s="1599" t="str">
        <f>'Data Sheet'!$C$25</f>
        <v>National Fuel Gas Distribution Corporation</v>
      </c>
      <c r="G2" s="1600" t="s">
        <v>1819</v>
      </c>
      <c r="H2" s="1601" t="s">
        <v>3177</v>
      </c>
      <c r="I2" s="1602"/>
    </row>
    <row r="3" spans="1:9" ht="17.649999999999999" customHeight="1">
      <c r="A3" s="1603"/>
      <c r="B3" s="1604"/>
      <c r="C3" s="1605" t="s">
        <v>2993</v>
      </c>
      <c r="D3" s="1606" t="str">
        <f>'Data Sheet'!$C$40</f>
        <v>3/31/2016</v>
      </c>
      <c r="E3" s="1607" t="str">
        <f>'Data Sheet'!$C$38</f>
        <v>12/31/2015</v>
      </c>
      <c r="F3" s="1603"/>
      <c r="G3" s="1608" t="s">
        <v>2993</v>
      </c>
      <c r="H3" s="1609" t="str">
        <f>'Data Sheet'!$C$40</f>
        <v>3/31/2016</v>
      </c>
      <c r="I3" s="1610" t="str">
        <f>'Data Sheet'!$C$38</f>
        <v>12/31/2015</v>
      </c>
    </row>
    <row r="4" spans="1:9" ht="21" customHeight="1">
      <c r="A4" s="1611" t="s">
        <v>3178</v>
      </c>
      <c r="B4" s="1612"/>
      <c r="C4" s="1612"/>
      <c r="D4" s="1612"/>
      <c r="E4" s="1613"/>
      <c r="F4" s="1611" t="s">
        <v>3179</v>
      </c>
      <c r="G4" s="1612"/>
      <c r="H4" s="1612"/>
      <c r="I4" s="1614"/>
    </row>
    <row r="5" spans="1:9" ht="19.899999999999999" customHeight="1">
      <c r="A5" s="1615"/>
      <c r="B5" s="1616" t="s">
        <v>3180</v>
      </c>
      <c r="C5" s="1617" t="s">
        <v>3181</v>
      </c>
      <c r="D5" s="1618"/>
      <c r="E5" s="1619"/>
      <c r="F5" s="1620"/>
      <c r="G5" s="1621"/>
      <c r="H5" s="1622"/>
      <c r="I5" s="1623"/>
    </row>
    <row r="6" spans="1:9" ht="17.649999999999999" customHeight="1">
      <c r="A6" s="1615"/>
      <c r="B6" s="1616" t="s">
        <v>3182</v>
      </c>
      <c r="C6" s="1617" t="s">
        <v>3183</v>
      </c>
      <c r="D6" s="1618"/>
      <c r="E6" s="1619"/>
      <c r="F6" s="1620"/>
      <c r="G6" s="1621"/>
      <c r="H6" s="1622"/>
      <c r="I6" s="1623"/>
    </row>
    <row r="7" spans="1:9" ht="17.649999999999999" customHeight="1">
      <c r="A7" s="1615"/>
      <c r="B7" s="1616" t="s">
        <v>3184</v>
      </c>
      <c r="C7" s="1617" t="s">
        <v>3185</v>
      </c>
      <c r="D7" s="1618"/>
      <c r="E7" s="1619"/>
      <c r="F7" s="1620"/>
      <c r="G7" s="1621"/>
      <c r="H7" s="1622"/>
      <c r="I7" s="1623"/>
    </row>
    <row r="8" spans="1:9" ht="17.649999999999999" customHeight="1">
      <c r="A8" s="1624"/>
      <c r="B8" s="1625" t="s">
        <v>3186</v>
      </c>
      <c r="C8" s="1625" t="s">
        <v>3187</v>
      </c>
      <c r="D8" s="1626"/>
      <c r="E8" s="1627"/>
      <c r="F8" s="1611"/>
      <c r="G8" s="1628"/>
      <c r="H8" s="1629"/>
      <c r="I8" s="1623"/>
    </row>
    <row r="9" spans="1:9" ht="17.649999999999999" customHeight="1">
      <c r="A9" s="1594"/>
      <c r="B9" s="1630"/>
      <c r="C9" s="1621"/>
      <c r="D9" s="1631"/>
      <c r="E9" s="1632" t="s">
        <v>3188</v>
      </c>
      <c r="F9" s="1611" t="s">
        <v>3188</v>
      </c>
      <c r="G9" s="1633"/>
      <c r="H9" s="1634"/>
      <c r="I9" s="1635"/>
    </row>
    <row r="10" spans="1:9" ht="17.649999999999999" customHeight="1">
      <c r="A10" s="1636"/>
      <c r="B10" s="1621"/>
      <c r="C10" s="1621"/>
      <c r="D10" s="1631"/>
      <c r="E10" s="1637"/>
      <c r="F10" s="1620"/>
      <c r="G10" s="1631" t="s">
        <v>3189</v>
      </c>
      <c r="H10" s="1638" t="s">
        <v>3190</v>
      </c>
      <c r="I10" s="1639" t="s">
        <v>1729</v>
      </c>
    </row>
    <row r="11" spans="1:9" ht="17.649999999999999" customHeight="1">
      <c r="A11" s="1640" t="s">
        <v>1729</v>
      </c>
      <c r="B11" s="1621" t="s">
        <v>3191</v>
      </c>
      <c r="C11" s="1621"/>
      <c r="D11" s="1641" t="s">
        <v>3192</v>
      </c>
      <c r="E11" s="1637"/>
      <c r="F11" s="1642" t="s">
        <v>3193</v>
      </c>
      <c r="G11" s="1641" t="s">
        <v>3194</v>
      </c>
      <c r="H11" s="1638" t="s">
        <v>2516</v>
      </c>
      <c r="I11" s="1639" t="s">
        <v>1732</v>
      </c>
    </row>
    <row r="12" spans="1:9" ht="17.649999999999999" customHeight="1">
      <c r="A12" s="1640" t="s">
        <v>1732</v>
      </c>
      <c r="B12" s="1630"/>
      <c r="C12" s="1621"/>
      <c r="D12" s="1641" t="s">
        <v>3195</v>
      </c>
      <c r="E12" s="1643" t="s">
        <v>3196</v>
      </c>
      <c r="F12" s="1620"/>
      <c r="G12" s="1641" t="s">
        <v>3197</v>
      </c>
      <c r="H12" s="1597"/>
      <c r="I12" s="1644"/>
    </row>
    <row r="13" spans="1:9" ht="17.649999999999999" customHeight="1">
      <c r="A13" s="1594"/>
      <c r="B13" s="1600"/>
      <c r="C13" s="1622"/>
      <c r="D13" s="1641"/>
      <c r="E13" s="1637"/>
      <c r="F13" s="1642" t="s">
        <v>3024</v>
      </c>
      <c r="G13" s="1641"/>
      <c r="H13" s="1597"/>
      <c r="I13" s="1644"/>
    </row>
    <row r="14" spans="1:9" ht="17.649999999999999" customHeight="1">
      <c r="A14" s="1603"/>
      <c r="B14" s="1645" t="s">
        <v>3021</v>
      </c>
      <c r="C14" s="1612"/>
      <c r="D14" s="1646" t="s">
        <v>3022</v>
      </c>
      <c r="E14" s="1632" t="s">
        <v>3023</v>
      </c>
      <c r="F14" s="1611"/>
      <c r="G14" s="1646" t="s">
        <v>2347</v>
      </c>
      <c r="H14" s="1647" t="s">
        <v>2348</v>
      </c>
      <c r="I14" s="1648"/>
    </row>
    <row r="15" spans="1:9" ht="17.649999999999999" customHeight="1">
      <c r="A15" s="1636"/>
      <c r="B15" s="1649" t="s">
        <v>3198</v>
      </c>
      <c r="C15" s="1622"/>
      <c r="D15" s="1641"/>
      <c r="E15" s="1637"/>
      <c r="F15" s="1650"/>
      <c r="G15" s="1651"/>
      <c r="H15" s="1641"/>
      <c r="I15" s="1644"/>
    </row>
    <row r="16" spans="1:9" ht="17.649999999999999" customHeight="1">
      <c r="A16" s="1603">
        <v>1</v>
      </c>
      <c r="B16" s="1652" t="s">
        <v>3032</v>
      </c>
      <c r="C16" s="1629"/>
      <c r="D16" s="1653"/>
      <c r="E16" s="1654"/>
      <c r="F16" s="1655"/>
      <c r="G16" s="1656"/>
      <c r="H16" s="1657">
        <f>D16+E16-G16</f>
        <v>0</v>
      </c>
      <c r="I16" s="1648">
        <v>1</v>
      </c>
    </row>
    <row r="17" spans="1:9" ht="17.649999999999999" customHeight="1">
      <c r="A17" s="1658">
        <v>2</v>
      </c>
      <c r="B17" s="1652" t="s">
        <v>3033</v>
      </c>
      <c r="C17" s="1629"/>
      <c r="D17" s="1659"/>
      <c r="E17" s="1660"/>
      <c r="F17" s="1650"/>
      <c r="G17" s="1656"/>
      <c r="H17" s="1661">
        <f>D17+E17-G17</f>
        <v>0</v>
      </c>
      <c r="I17" s="1648">
        <v>2</v>
      </c>
    </row>
    <row r="18" spans="1:9" ht="17.649999999999999" customHeight="1">
      <c r="A18" s="1658">
        <v>3</v>
      </c>
      <c r="B18" s="1662" t="s">
        <v>3034</v>
      </c>
      <c r="C18" s="1612"/>
      <c r="D18" s="1663"/>
      <c r="E18" s="1664"/>
      <c r="F18" s="1665"/>
      <c r="G18" s="1656"/>
      <c r="H18" s="1661">
        <f>D18+E18-G18</f>
        <v>0</v>
      </c>
      <c r="I18" s="1648">
        <v>3</v>
      </c>
    </row>
    <row r="19" spans="1:9" ht="17.649999999999999" customHeight="1">
      <c r="A19" s="1658">
        <v>4</v>
      </c>
      <c r="B19" s="1662" t="s">
        <v>3035</v>
      </c>
      <c r="C19" s="1612"/>
      <c r="D19" s="1663"/>
      <c r="E19" s="1664"/>
      <c r="F19" s="1650"/>
      <c r="G19" s="1656"/>
      <c r="H19" s="1661">
        <f>D19+E19-G19</f>
        <v>0</v>
      </c>
      <c r="I19" s="1648">
        <v>4</v>
      </c>
    </row>
    <row r="20" spans="1:9" ht="17.649999999999999" customHeight="1">
      <c r="A20" s="1658">
        <v>5</v>
      </c>
      <c r="B20" s="1662" t="s">
        <v>3036</v>
      </c>
      <c r="C20" s="1612"/>
      <c r="D20" s="1663"/>
      <c r="E20" s="1664"/>
      <c r="F20" s="1665"/>
      <c r="G20" s="1656"/>
      <c r="H20" s="1661">
        <f>D20+E20-G20</f>
        <v>0</v>
      </c>
      <c r="I20" s="1648">
        <v>5</v>
      </c>
    </row>
    <row r="21" spans="1:9" ht="17.649999999999999" customHeight="1">
      <c r="A21" s="1658">
        <v>6</v>
      </c>
      <c r="B21" s="1662" t="s">
        <v>3037</v>
      </c>
      <c r="C21" s="1612"/>
      <c r="D21" s="1666">
        <f>SUM(D16:D20)</f>
        <v>0</v>
      </c>
      <c r="E21" s="1667"/>
      <c r="F21" s="1650"/>
      <c r="G21" s="1668"/>
      <c r="H21" s="1661">
        <f>SUM(H16:H20)</f>
        <v>0</v>
      </c>
      <c r="I21" s="1648">
        <v>6</v>
      </c>
    </row>
    <row r="22" spans="1:9" ht="17.649999999999999" customHeight="1">
      <c r="A22" s="1658">
        <v>7</v>
      </c>
      <c r="B22" s="1662" t="s">
        <v>3038</v>
      </c>
      <c r="C22" s="1612"/>
      <c r="D22" s="1669"/>
      <c r="E22" s="1670"/>
      <c r="F22" s="1671"/>
      <c r="G22" s="1672"/>
      <c r="H22" s="1673"/>
      <c r="I22" s="1648">
        <v>7</v>
      </c>
    </row>
    <row r="23" spans="1:9" ht="17.649999999999999" customHeight="1">
      <c r="A23" s="1658">
        <v>8</v>
      </c>
      <c r="B23" s="1662" t="s">
        <v>3039</v>
      </c>
      <c r="C23" s="1612"/>
      <c r="D23" s="1663"/>
      <c r="E23" s="1674"/>
      <c r="F23" s="1675"/>
      <c r="G23" s="1663"/>
      <c r="H23" s="1661">
        <f>D23+E23-F23-G23</f>
        <v>0</v>
      </c>
      <c r="I23" s="1648">
        <v>8</v>
      </c>
    </row>
    <row r="24" spans="1:9" ht="17.649999999999999" customHeight="1">
      <c r="A24" s="1658">
        <v>9</v>
      </c>
      <c r="B24" s="1662" t="s">
        <v>3040</v>
      </c>
      <c r="C24" s="1612"/>
      <c r="D24" s="1663"/>
      <c r="E24" s="1674"/>
      <c r="F24" s="1675"/>
      <c r="G24" s="1663"/>
      <c r="H24" s="1661">
        <f>D24+E24-F24-G24</f>
        <v>0</v>
      </c>
      <c r="I24" s="1648">
        <v>9</v>
      </c>
    </row>
    <row r="25" spans="1:9" ht="17.649999999999999" customHeight="1">
      <c r="A25" s="1658">
        <v>10</v>
      </c>
      <c r="B25" s="1662" t="s">
        <v>3041</v>
      </c>
      <c r="C25" s="1612"/>
      <c r="D25" s="1666">
        <f>D23+D24</f>
        <v>0</v>
      </c>
      <c r="E25" s="1676"/>
      <c r="F25" s="1677"/>
      <c r="G25" s="1678"/>
      <c r="H25" s="1661">
        <f>H23+H24</f>
        <v>0</v>
      </c>
      <c r="I25" s="1648">
        <v>10</v>
      </c>
    </row>
    <row r="26" spans="1:9" ht="17.649999999999999" customHeight="1">
      <c r="A26" s="1658">
        <v>11</v>
      </c>
      <c r="B26" s="1662" t="s">
        <v>3042</v>
      </c>
      <c r="C26" s="1612"/>
      <c r="D26" s="1663"/>
      <c r="E26" s="1674"/>
      <c r="F26" s="1675"/>
      <c r="G26" s="1663"/>
      <c r="H26" s="1661">
        <f>D26+E26-F26-G26</f>
        <v>0</v>
      </c>
      <c r="I26" s="1648">
        <v>11</v>
      </c>
    </row>
    <row r="27" spans="1:9" ht="17.649999999999999" customHeight="1">
      <c r="A27" s="1658">
        <v>12</v>
      </c>
      <c r="B27" s="1662" t="s">
        <v>3043</v>
      </c>
      <c r="C27" s="1612"/>
      <c r="D27" s="1663"/>
      <c r="E27" s="1674"/>
      <c r="F27" s="1675"/>
      <c r="G27" s="1663"/>
      <c r="H27" s="1661">
        <f>D27+E27-F27-G27</f>
        <v>0</v>
      </c>
      <c r="I27" s="1648">
        <v>12</v>
      </c>
    </row>
    <row r="28" spans="1:9" ht="17.649999999999999" customHeight="1">
      <c r="A28" s="1658">
        <v>13</v>
      </c>
      <c r="B28" s="1662" t="s">
        <v>3044</v>
      </c>
      <c r="C28" s="1612"/>
      <c r="D28" s="1663"/>
      <c r="E28" s="1664"/>
      <c r="F28" s="1679"/>
      <c r="G28" s="1663"/>
      <c r="H28" s="1661">
        <f>D28+E28-F28-G28</f>
        <v>0</v>
      </c>
      <c r="I28" s="1648">
        <v>13</v>
      </c>
    </row>
    <row r="29" spans="1:9" ht="17.649999999999999" customHeight="1">
      <c r="A29" s="1636">
        <v>14</v>
      </c>
      <c r="B29" s="1680" t="s">
        <v>3045</v>
      </c>
      <c r="C29" s="1621"/>
      <c r="D29" s="1681">
        <f>D21+D25+D26+D27-D28</f>
        <v>0</v>
      </c>
      <c r="E29" s="1682"/>
      <c r="F29" s="1683"/>
      <c r="G29" s="1684"/>
      <c r="H29" s="1685">
        <f>H21+H25+H26+H27-H28</f>
        <v>0</v>
      </c>
      <c r="I29" s="1644">
        <v>14</v>
      </c>
    </row>
    <row r="30" spans="1:9" ht="17.649999999999999" customHeight="1">
      <c r="A30" s="1686"/>
      <c r="B30" s="1662" t="s">
        <v>3046</v>
      </c>
      <c r="C30" s="1612"/>
      <c r="D30" s="1666"/>
      <c r="E30" s="1682"/>
      <c r="F30" s="1665"/>
      <c r="G30" s="1668"/>
      <c r="H30" s="1661"/>
      <c r="I30" s="1610"/>
    </row>
    <row r="31" spans="1:9" ht="17.649999999999999" customHeight="1">
      <c r="A31" s="1658">
        <v>15</v>
      </c>
      <c r="B31" s="1662" t="s">
        <v>3047</v>
      </c>
      <c r="C31" s="1612"/>
      <c r="D31" s="1663"/>
      <c r="E31" s="1682"/>
      <c r="F31" s="1665"/>
      <c r="G31" s="1668"/>
      <c r="H31" s="1656"/>
      <c r="I31" s="1648">
        <v>15</v>
      </c>
    </row>
    <row r="32" spans="1:9" ht="17.649999999999999" customHeight="1">
      <c r="A32" s="1658">
        <v>16</v>
      </c>
      <c r="B32" s="1662" t="s">
        <v>3048</v>
      </c>
      <c r="C32" s="1612"/>
      <c r="D32" s="1663"/>
      <c r="E32" s="1682"/>
      <c r="F32" s="1665"/>
      <c r="G32" s="1668"/>
      <c r="H32" s="1656"/>
      <c r="I32" s="1648">
        <v>16</v>
      </c>
    </row>
    <row r="33" spans="1:9" ht="17.649999999999999" customHeight="1">
      <c r="A33" s="1658">
        <v>17</v>
      </c>
      <c r="B33" s="1662" t="s">
        <v>3049</v>
      </c>
      <c r="C33" s="1612"/>
      <c r="D33" s="1663"/>
      <c r="E33" s="1687"/>
      <c r="F33" s="1671"/>
      <c r="G33" s="1678"/>
      <c r="H33" s="1688"/>
      <c r="I33" s="1648">
        <v>17</v>
      </c>
    </row>
    <row r="34" spans="1:9" ht="17.649999999999999" customHeight="1">
      <c r="A34" s="1658">
        <v>18</v>
      </c>
      <c r="B34" s="1662" t="s">
        <v>3050</v>
      </c>
      <c r="C34" s="1612"/>
      <c r="D34" s="1663"/>
      <c r="E34" s="1674"/>
      <c r="F34" s="1675"/>
      <c r="G34" s="1663"/>
      <c r="H34" s="1688">
        <f>D34+E34-F34-G34</f>
        <v>0</v>
      </c>
      <c r="I34" s="1648">
        <v>18</v>
      </c>
    </row>
    <row r="35" spans="1:9" ht="17.649999999999999" customHeight="1">
      <c r="A35" s="1658">
        <v>19</v>
      </c>
      <c r="B35" s="1662" t="s">
        <v>3051</v>
      </c>
      <c r="C35" s="1612"/>
      <c r="D35" s="1663"/>
      <c r="E35" s="1674"/>
      <c r="F35" s="1675"/>
      <c r="G35" s="1663"/>
      <c r="H35" s="1688">
        <f>D35+E35-F35-G35</f>
        <v>0</v>
      </c>
      <c r="I35" s="1648">
        <v>19</v>
      </c>
    </row>
    <row r="36" spans="1:9" ht="17.649999999999999" customHeight="1">
      <c r="A36" s="1658">
        <v>20</v>
      </c>
      <c r="B36" s="1662" t="s">
        <v>3052</v>
      </c>
      <c r="C36" s="1612"/>
      <c r="D36" s="1663"/>
      <c r="E36" s="1674"/>
      <c r="F36" s="1675"/>
      <c r="G36" s="1663"/>
      <c r="H36" s="1688">
        <f>D36+E36-F36-G36</f>
        <v>0</v>
      </c>
      <c r="I36" s="1648">
        <v>20</v>
      </c>
    </row>
    <row r="37" spans="1:9" ht="17.649999999999999" customHeight="1">
      <c r="A37" s="1658">
        <v>21</v>
      </c>
      <c r="B37" s="1662" t="s">
        <v>2331</v>
      </c>
      <c r="C37" s="1612"/>
      <c r="D37" s="1663"/>
      <c r="E37" s="1674"/>
      <c r="F37" s="1675"/>
      <c r="G37" s="1663"/>
      <c r="H37" s="1688">
        <f>D37+E37-F37-G37</f>
        <v>0</v>
      </c>
      <c r="I37" s="1648">
        <v>21</v>
      </c>
    </row>
    <row r="38" spans="1:9" ht="17.649999999999999" customHeight="1">
      <c r="A38" s="1636">
        <v>22</v>
      </c>
      <c r="B38" s="1680" t="s">
        <v>3053</v>
      </c>
      <c r="C38" s="1621"/>
      <c r="D38" s="1681">
        <f>SUM(D35:D37)</f>
        <v>0</v>
      </c>
      <c r="E38" s="1682"/>
      <c r="F38" s="1683"/>
      <c r="G38" s="1684"/>
      <c r="H38" s="1689">
        <f>SUM(H35:H37)</f>
        <v>0</v>
      </c>
      <c r="I38" s="1644">
        <v>22</v>
      </c>
    </row>
    <row r="39" spans="1:9" ht="17.649999999999999" customHeight="1">
      <c r="A39" s="1686"/>
      <c r="B39" s="1662" t="s">
        <v>3054</v>
      </c>
      <c r="C39" s="1612"/>
      <c r="D39" s="1666"/>
      <c r="E39" s="1687"/>
      <c r="F39" s="1671"/>
      <c r="G39" s="1678"/>
      <c r="H39" s="1688"/>
      <c r="I39" s="1610"/>
    </row>
    <row r="40" spans="1:9">
      <c r="A40" s="1690"/>
      <c r="B40" s="1621"/>
      <c r="C40" s="1621"/>
      <c r="D40" s="1691"/>
      <c r="E40" s="1637"/>
      <c r="F40" s="1620"/>
      <c r="G40" s="1691"/>
      <c r="H40" s="1622"/>
      <c r="I40" s="1623"/>
    </row>
    <row r="41" spans="1:9">
      <c r="A41" s="1690"/>
      <c r="B41" s="1621"/>
      <c r="C41" s="1621"/>
      <c r="D41" s="1691"/>
      <c r="E41" s="1637"/>
      <c r="F41" s="1620"/>
      <c r="G41" s="1691"/>
      <c r="H41" s="1622"/>
      <c r="I41" s="1623"/>
    </row>
    <row r="42" spans="1:9">
      <c r="A42" s="1594"/>
      <c r="B42" s="1621"/>
      <c r="C42" s="1621"/>
      <c r="D42" s="1691"/>
      <c r="E42" s="1637"/>
      <c r="F42" s="1620"/>
      <c r="G42" s="1691"/>
      <c r="H42" s="1622"/>
      <c r="I42" s="1623"/>
    </row>
    <row r="43" spans="1:9">
      <c r="A43" s="1594"/>
      <c r="B43" s="1622"/>
      <c r="C43" s="1621"/>
      <c r="D43" s="1691"/>
      <c r="E43" s="1637"/>
      <c r="F43" s="1594"/>
      <c r="G43" s="1691"/>
      <c r="H43" s="1622"/>
      <c r="I43" s="1623"/>
    </row>
    <row r="44" spans="1:9">
      <c r="A44" s="1594"/>
      <c r="B44" s="1621"/>
      <c r="C44" s="1621"/>
      <c r="D44" s="1691"/>
      <c r="E44" s="1637"/>
      <c r="F44" s="1594"/>
      <c r="G44" s="1691"/>
      <c r="H44" s="1622"/>
      <c r="I44" s="1623"/>
    </row>
    <row r="45" spans="1:9">
      <c r="A45" s="1594"/>
      <c r="B45" s="1622"/>
      <c r="C45" s="1621"/>
      <c r="D45" s="1691"/>
      <c r="E45" s="1637"/>
      <c r="F45" s="1620"/>
      <c r="G45" s="1691"/>
      <c r="H45" s="1622"/>
      <c r="I45" s="1623"/>
    </row>
    <row r="46" spans="1:9">
      <c r="A46" s="1594"/>
      <c r="B46" s="1622"/>
      <c r="C46" s="1621"/>
      <c r="D46" s="1691"/>
      <c r="E46" s="1637"/>
      <c r="F46" s="1594"/>
      <c r="G46" s="1691"/>
      <c r="H46" s="1622"/>
      <c r="I46" s="1623"/>
    </row>
    <row r="47" spans="1:9">
      <c r="A47" s="1594"/>
      <c r="B47" s="1622"/>
      <c r="C47" s="1621"/>
      <c r="D47" s="1691"/>
      <c r="E47" s="1637"/>
      <c r="F47" s="1594"/>
      <c r="G47" s="1691"/>
      <c r="H47" s="1622"/>
      <c r="I47" s="1623"/>
    </row>
    <row r="48" spans="1:9">
      <c r="A48" s="1594"/>
      <c r="B48" s="1622"/>
      <c r="C48" s="1621"/>
      <c r="D48" s="1691"/>
      <c r="E48" s="1637"/>
      <c r="F48" s="1594"/>
      <c r="G48" s="1691"/>
      <c r="H48" s="1622"/>
      <c r="I48" s="1623"/>
    </row>
    <row r="49" spans="1:9">
      <c r="A49" s="1594"/>
      <c r="B49" s="1622"/>
      <c r="C49" s="1621"/>
      <c r="D49" s="1691"/>
      <c r="E49" s="1637"/>
      <c r="F49" s="1594"/>
      <c r="G49" s="1691"/>
      <c r="H49" s="1622"/>
      <c r="I49" s="1623"/>
    </row>
    <row r="50" spans="1:9">
      <c r="A50" s="1594"/>
      <c r="B50" s="1622"/>
      <c r="C50" s="1621"/>
      <c r="D50" s="1691"/>
      <c r="E50" s="1637"/>
      <c r="F50" s="1594"/>
      <c r="G50" s="1691"/>
      <c r="H50" s="1622"/>
      <c r="I50" s="1623"/>
    </row>
    <row r="51" spans="1:9">
      <c r="A51" s="1594"/>
      <c r="B51" s="1622"/>
      <c r="C51" s="1621"/>
      <c r="D51" s="1691"/>
      <c r="E51" s="1637"/>
      <c r="F51" s="1594"/>
      <c r="G51" s="1691"/>
      <c r="H51" s="1622"/>
      <c r="I51" s="1623"/>
    </row>
    <row r="52" spans="1:9">
      <c r="A52" s="1594"/>
      <c r="B52" s="1622"/>
      <c r="C52" s="1621"/>
      <c r="D52" s="1691"/>
      <c r="E52" s="1637"/>
      <c r="F52" s="1594"/>
      <c r="G52" s="1691"/>
      <c r="H52" s="1622"/>
      <c r="I52" s="1623"/>
    </row>
    <row r="53" spans="1:9">
      <c r="A53" s="1594"/>
      <c r="B53" s="1622"/>
      <c r="C53" s="1621"/>
      <c r="D53" s="1691"/>
      <c r="E53" s="1637"/>
      <c r="F53" s="1594"/>
      <c r="G53" s="1691"/>
      <c r="H53" s="1622"/>
      <c r="I53" s="1623"/>
    </row>
    <row r="54" spans="1:9" ht="15.75" thickBot="1">
      <c r="A54" s="1692"/>
      <c r="B54" s="1693"/>
      <c r="C54" s="1694"/>
      <c r="D54" s="1695"/>
      <c r="E54" s="1696"/>
      <c r="F54" s="1692"/>
      <c r="G54" s="1695"/>
      <c r="H54" s="1693"/>
      <c r="I54" s="1697"/>
    </row>
    <row r="55" spans="1:9">
      <c r="A55" s="1622"/>
      <c r="B55" s="1622"/>
      <c r="C55" s="1621"/>
      <c r="D55" s="1691"/>
      <c r="E55" s="1622"/>
      <c r="F55" s="1622"/>
      <c r="G55" s="1691"/>
      <c r="H55" s="1622"/>
    </row>
    <row r="56" spans="1:9">
      <c r="A56" s="1698" t="s">
        <v>2432</v>
      </c>
      <c r="B56" s="1622"/>
      <c r="C56" s="1621"/>
      <c r="D56" s="1691"/>
      <c r="E56" s="1622"/>
      <c r="F56" s="1698" t="s">
        <v>2432</v>
      </c>
      <c r="G56" s="1691"/>
      <c r="H56" s="1622"/>
    </row>
    <row r="57" spans="1:9">
      <c r="A57" s="1621" t="s">
        <v>3055</v>
      </c>
      <c r="B57" s="1699"/>
      <c r="C57" s="1699"/>
      <c r="D57" s="1700"/>
      <c r="E57" s="1621"/>
      <c r="F57" s="1700" t="s">
        <v>3056</v>
      </c>
      <c r="G57" s="1699"/>
      <c r="H57" s="1621"/>
      <c r="I57" s="1699"/>
    </row>
    <row r="58" spans="1:9">
      <c r="A58" s="1622"/>
      <c r="B58" s="1622"/>
      <c r="C58" s="1622"/>
      <c r="D58" s="1691"/>
      <c r="E58" s="1622"/>
      <c r="F58" s="1622"/>
      <c r="G58" s="1691"/>
      <c r="H58" s="1622"/>
    </row>
    <row r="59" spans="1:9">
      <c r="A59" s="1622"/>
      <c r="B59" s="1622"/>
      <c r="C59" s="1622"/>
      <c r="D59" s="1691"/>
      <c r="E59" s="1622"/>
      <c r="F59" s="1622"/>
      <c r="G59" s="1691"/>
      <c r="H59" s="1622"/>
    </row>
    <row r="60" spans="1:9">
      <c r="A60" s="1622"/>
      <c r="B60" s="1622"/>
      <c r="C60" s="1622"/>
      <c r="D60" s="1691"/>
      <c r="E60" s="1622"/>
      <c r="F60" s="1622"/>
      <c r="G60" s="1691"/>
      <c r="H60" s="1622"/>
    </row>
    <row r="61" spans="1:9">
      <c r="A61" s="1622"/>
      <c r="B61" s="1622"/>
      <c r="C61" s="1622"/>
      <c r="D61" s="1691"/>
      <c r="E61" s="1622"/>
      <c r="F61" s="1622"/>
      <c r="G61" s="1691"/>
      <c r="H61" s="1622"/>
    </row>
    <row r="62" spans="1:9">
      <c r="A62" s="1622"/>
      <c r="B62" s="1622"/>
      <c r="C62" s="1622"/>
      <c r="D62" s="1691"/>
      <c r="E62" s="1622"/>
      <c r="F62" s="1622"/>
      <c r="G62" s="1691"/>
      <c r="H62" s="1622"/>
    </row>
    <row r="63" spans="1:9">
      <c r="A63" s="1622"/>
      <c r="B63" s="1622"/>
      <c r="C63" s="1622"/>
      <c r="D63" s="1691"/>
      <c r="E63" s="1622"/>
      <c r="F63" s="1622"/>
      <c r="G63" s="1691"/>
      <c r="H63" s="1622"/>
    </row>
    <row r="64" spans="1:9">
      <c r="A64" s="1622"/>
      <c r="B64" s="1622"/>
      <c r="C64" s="1622"/>
      <c r="D64" s="1691"/>
      <c r="E64" s="1622"/>
      <c r="F64" s="1622"/>
      <c r="G64" s="1691"/>
      <c r="H64" s="1622"/>
    </row>
    <row r="65" spans="1:8">
      <c r="A65" s="1622"/>
      <c r="B65" s="1701"/>
      <c r="C65" s="1622"/>
      <c r="D65" s="1691"/>
      <c r="E65" s="1622"/>
      <c r="F65" s="1622"/>
      <c r="G65" s="1691"/>
      <c r="H65" s="1622"/>
    </row>
    <row r="66" spans="1:8">
      <c r="A66" s="1622"/>
      <c r="B66" s="1701"/>
      <c r="C66" s="1622"/>
      <c r="D66" s="1691"/>
      <c r="E66" s="1622"/>
      <c r="F66" s="1622"/>
      <c r="G66" s="1691"/>
      <c r="H66" s="1622"/>
    </row>
    <row r="67" spans="1:8">
      <c r="A67" s="1622"/>
      <c r="B67" s="1701"/>
      <c r="C67" s="1622"/>
      <c r="D67" s="1691"/>
      <c r="E67" s="1622"/>
      <c r="F67" s="1622"/>
      <c r="G67" s="1691"/>
      <c r="H67" s="1622"/>
    </row>
    <row r="68" spans="1:8">
      <c r="A68" s="1622"/>
      <c r="B68" s="1701"/>
      <c r="C68" s="1622"/>
      <c r="D68" s="1691"/>
      <c r="E68" s="1622"/>
      <c r="F68" s="1622"/>
      <c r="G68" s="1691"/>
      <c r="H68" s="1622"/>
    </row>
    <row r="69" spans="1:8">
      <c r="A69" s="1622"/>
      <c r="B69" s="1701"/>
      <c r="C69" s="1622"/>
      <c r="D69" s="1691"/>
      <c r="E69" s="1622"/>
      <c r="F69" s="1622"/>
      <c r="G69" s="1691"/>
      <c r="H69" s="1622"/>
    </row>
    <row r="70" spans="1:8">
      <c r="A70" s="1622"/>
      <c r="B70" s="1701"/>
      <c r="C70" s="1622"/>
      <c r="D70" s="1622"/>
      <c r="E70" s="1622"/>
      <c r="F70" s="1622"/>
      <c r="G70" s="1622"/>
      <c r="H70" s="1622"/>
    </row>
    <row r="71" spans="1:8">
      <c r="A71" s="1622"/>
      <c r="B71" s="1701"/>
      <c r="C71" s="1622"/>
      <c r="D71" s="1622"/>
      <c r="E71" s="1622"/>
      <c r="F71" s="1622"/>
      <c r="G71" s="1622"/>
      <c r="H71" s="1622"/>
    </row>
    <row r="72" spans="1:8">
      <c r="A72" s="1622"/>
      <c r="B72" s="1701"/>
      <c r="C72" s="1622"/>
      <c r="D72" s="1622"/>
      <c r="E72" s="1622"/>
      <c r="F72" s="1622"/>
      <c r="G72" s="1622"/>
      <c r="H72" s="1622"/>
    </row>
    <row r="73" spans="1:8">
      <c r="A73" s="1622"/>
      <c r="B73" s="1701"/>
      <c r="C73" s="1622"/>
      <c r="D73" s="1622"/>
      <c r="E73" s="1622"/>
      <c r="F73" s="1622"/>
      <c r="G73" s="1622"/>
      <c r="H73" s="1622"/>
    </row>
    <row r="74" spans="1:8">
      <c r="A74" s="1622"/>
      <c r="B74" s="1701"/>
      <c r="C74" s="1622"/>
      <c r="D74" s="1622"/>
      <c r="E74" s="1622"/>
      <c r="F74" s="1622"/>
      <c r="G74" s="1622"/>
      <c r="H74" s="1622"/>
    </row>
    <row r="75" spans="1:8">
      <c r="B75" s="1701"/>
    </row>
    <row r="152" spans="1:6">
      <c r="A152" s="1698"/>
      <c r="B152" s="1702"/>
      <c r="C152" s="1698"/>
      <c r="D152" s="1698"/>
      <c r="E152" s="1698"/>
      <c r="F152" s="1702"/>
    </row>
  </sheetData>
  <printOptions horizontalCentered="1" verticalCentered="1"/>
  <pageMargins left="0.5" right="0.5" top="0.5" bottom="0.5" header="0.5" footer="0.5"/>
  <pageSetup scale="76" fitToWidth="2" orientation="portrait" horizontalDpi="300" verticalDpi="300" r:id="rId1"/>
  <headerFooter alignWithMargins="0"/>
  <colBreaks count="1" manualBreakCount="1">
    <brk id="5"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21"/>
  <dimension ref="A1:L169"/>
  <sheetViews>
    <sheetView defaultGridColor="0" topLeftCell="A118" colorId="22" zoomScaleNormal="100" zoomScaleSheetLayoutView="40" workbookViewId="0">
      <selection activeCell="B137" sqref="B137"/>
    </sheetView>
  </sheetViews>
  <sheetFormatPr defaultColWidth="9.6640625" defaultRowHeight="15"/>
  <cols>
    <col min="1" max="1" width="4.6640625" style="1709" customWidth="1"/>
    <col min="2" max="2" width="35.6640625" style="1709" customWidth="1"/>
    <col min="3" max="3" width="28.6640625" style="1709" customWidth="1"/>
    <col min="4" max="4" width="20.6640625" style="1709" customWidth="1"/>
    <col min="5" max="5" width="17.44140625" style="1709" customWidth="1"/>
    <col min="6" max="9" width="23.6640625" style="1709" customWidth="1"/>
    <col min="10" max="10" width="7.44140625" style="1709" bestFit="1" customWidth="1"/>
    <col min="11" max="11" width="4.6640625" style="1709" customWidth="1"/>
    <col min="12" max="16384" width="9.6640625" style="1709"/>
  </cols>
  <sheetData>
    <row r="1" spans="1:11" ht="15.2" customHeight="1">
      <c r="A1" s="1703" t="s">
        <v>3290</v>
      </c>
      <c r="B1" s="1704"/>
      <c r="C1" s="1705" t="s">
        <v>3291</v>
      </c>
      <c r="D1" s="1706" t="s">
        <v>1802</v>
      </c>
      <c r="E1" s="1707" t="s">
        <v>1803</v>
      </c>
      <c r="F1" s="1703" t="s">
        <v>1800</v>
      </c>
      <c r="G1" s="1708" t="s">
        <v>3291</v>
      </c>
      <c r="H1" s="1708" t="s">
        <v>1802</v>
      </c>
      <c r="I1" s="1708" t="s">
        <v>1803</v>
      </c>
      <c r="J1" s="1705"/>
      <c r="K1" s="1707"/>
    </row>
    <row r="2" spans="1:11" ht="15.2" customHeight="1">
      <c r="A2" s="1710" t="str">
        <f>'Data Sheet'!$C$25</f>
        <v>National Fuel Gas Distribution Corporation</v>
      </c>
      <c r="B2" s="1711"/>
      <c r="C2" s="1712" t="s">
        <v>3292</v>
      </c>
      <c r="D2" s="1713" t="s">
        <v>3310</v>
      </c>
      <c r="E2" s="1714"/>
      <c r="F2" s="1710" t="str">
        <f>'Data Sheet'!$C$25</f>
        <v>National Fuel Gas Distribution Corporation</v>
      </c>
      <c r="G2" s="1715" t="s">
        <v>3292</v>
      </c>
      <c r="H2" s="1715" t="s">
        <v>3310</v>
      </c>
      <c r="I2" s="1715"/>
      <c r="J2" s="1712"/>
      <c r="K2" s="1714"/>
    </row>
    <row r="3" spans="1:11" ht="15.2" customHeight="1">
      <c r="A3" s="1716" t="s">
        <v>3293</v>
      </c>
      <c r="B3" s="1711"/>
      <c r="C3" s="1712" t="s">
        <v>3294</v>
      </c>
      <c r="D3" s="1717" t="str">
        <f>'Data Sheet'!$C$40</f>
        <v>3/31/2016</v>
      </c>
      <c r="E3" s="1718" t="str">
        <f>'Data Sheet'!$C$38</f>
        <v>12/31/2015</v>
      </c>
      <c r="F3" s="1716"/>
      <c r="G3" s="1719" t="s">
        <v>3294</v>
      </c>
      <c r="H3" s="1720" t="str">
        <f>'Data Sheet'!$C$40</f>
        <v>3/31/2016</v>
      </c>
      <c r="I3" s="1721" t="str">
        <f>'Data Sheet'!$C$38</f>
        <v>12/31/2015</v>
      </c>
      <c r="J3" s="1722"/>
      <c r="K3" s="1723"/>
    </row>
    <row r="4" spans="1:11" ht="15.2" customHeight="1">
      <c r="A4" s="1724" t="s">
        <v>3295</v>
      </c>
      <c r="B4" s="1725"/>
      <c r="C4" s="1725"/>
      <c r="D4" s="1725"/>
      <c r="E4" s="1726"/>
      <c r="F4" s="1724" t="s">
        <v>3296</v>
      </c>
      <c r="G4" s="1725"/>
      <c r="H4" s="1725"/>
      <c r="I4" s="1725"/>
      <c r="J4" s="1725"/>
      <c r="K4" s="1726"/>
    </row>
    <row r="5" spans="1:11" ht="15.2" customHeight="1">
      <c r="A5" s="1710"/>
      <c r="B5" s="1712"/>
      <c r="C5" s="1712"/>
      <c r="D5" s="1712"/>
      <c r="E5" s="1714"/>
      <c r="F5" s="1710"/>
      <c r="G5" s="1712"/>
      <c r="H5" s="1712"/>
      <c r="I5" s="1712"/>
      <c r="J5" s="1712"/>
      <c r="K5" s="1714"/>
    </row>
    <row r="6" spans="1:11" ht="15.2" customHeight="1">
      <c r="A6" s="1727" t="s">
        <v>2120</v>
      </c>
      <c r="B6" s="1728"/>
      <c r="C6" s="1728"/>
      <c r="D6" s="1728"/>
      <c r="E6" s="1729"/>
      <c r="F6" s="1727" t="s">
        <v>303</v>
      </c>
      <c r="J6" s="1728"/>
      <c r="K6" s="1714"/>
    </row>
    <row r="7" spans="1:11" ht="15.2" customHeight="1">
      <c r="A7" s="1727"/>
      <c r="B7" s="1728"/>
      <c r="C7" s="1728"/>
      <c r="D7" s="1728"/>
      <c r="E7" s="1729"/>
      <c r="F7" s="1727" t="s">
        <v>305</v>
      </c>
      <c r="H7" s="1728"/>
      <c r="I7" s="1728"/>
      <c r="J7" s="1728"/>
      <c r="K7" s="1714"/>
    </row>
    <row r="8" spans="1:11" ht="15.2" customHeight="1">
      <c r="A8" s="1727" t="s">
        <v>777</v>
      </c>
      <c r="B8" s="1728"/>
      <c r="C8" s="1728"/>
      <c r="D8" s="1728"/>
      <c r="E8" s="1729"/>
      <c r="F8" s="1727" t="s">
        <v>775</v>
      </c>
      <c r="G8" s="1728"/>
      <c r="H8" s="1728"/>
      <c r="I8" s="1728"/>
      <c r="J8" s="1728"/>
      <c r="K8" s="1714"/>
    </row>
    <row r="9" spans="1:11" ht="15.2" customHeight="1">
      <c r="A9" s="1727" t="s">
        <v>779</v>
      </c>
      <c r="B9" s="1728"/>
      <c r="C9" s="1728"/>
      <c r="D9" s="1728"/>
      <c r="E9" s="1729"/>
      <c r="F9" s="1727" t="s">
        <v>776</v>
      </c>
      <c r="G9" s="1728"/>
      <c r="H9" s="1728"/>
      <c r="I9" s="1728"/>
      <c r="J9" s="1728"/>
      <c r="K9" s="1714"/>
    </row>
    <row r="10" spans="1:11" ht="15.2" customHeight="1">
      <c r="A10" s="1727" t="s">
        <v>780</v>
      </c>
      <c r="B10" s="1728"/>
      <c r="C10" s="1728"/>
      <c r="D10" s="1728"/>
      <c r="E10" s="1729"/>
      <c r="F10" s="1727" t="s">
        <v>778</v>
      </c>
      <c r="G10" s="1728"/>
      <c r="J10" s="1728"/>
      <c r="K10" s="1714"/>
    </row>
    <row r="11" spans="1:11" ht="15.2" customHeight="1">
      <c r="A11" s="1727"/>
      <c r="B11" s="1728"/>
      <c r="C11" s="1728"/>
      <c r="D11" s="1728"/>
      <c r="E11" s="1729"/>
      <c r="F11" s="1727"/>
      <c r="H11" s="1728"/>
      <c r="I11" s="1728"/>
      <c r="J11" s="1728"/>
      <c r="K11" s="1714"/>
    </row>
    <row r="12" spans="1:11" ht="15.2" customHeight="1">
      <c r="A12" s="1727" t="s">
        <v>782</v>
      </c>
      <c r="B12" s="1728"/>
      <c r="C12" s="1728"/>
      <c r="D12" s="1728"/>
      <c r="E12" s="1729"/>
      <c r="F12" s="1727" t="s">
        <v>3927</v>
      </c>
      <c r="G12" s="1728"/>
      <c r="H12" s="1728"/>
      <c r="I12" s="1728"/>
      <c r="J12" s="1728"/>
      <c r="K12" s="1714"/>
    </row>
    <row r="13" spans="1:11" ht="15.2" customHeight="1">
      <c r="A13" s="1727"/>
      <c r="B13" s="1728"/>
      <c r="C13" s="1728"/>
      <c r="D13" s="1728"/>
      <c r="E13" s="1729"/>
      <c r="F13" s="1727" t="s">
        <v>781</v>
      </c>
      <c r="G13" s="1728"/>
      <c r="H13" s="1728"/>
      <c r="I13" s="1728"/>
      <c r="J13" s="1728"/>
      <c r="K13" s="1714"/>
    </row>
    <row r="14" spans="1:11" ht="15.2" customHeight="1">
      <c r="A14" s="1727" t="s">
        <v>3954</v>
      </c>
      <c r="B14" s="1728"/>
      <c r="C14" s="1728"/>
      <c r="D14" s="1728"/>
      <c r="E14" s="1729"/>
      <c r="F14" s="1727" t="s">
        <v>783</v>
      </c>
      <c r="G14" s="1728"/>
      <c r="H14" s="1728"/>
      <c r="I14" s="1728"/>
      <c r="J14" s="1728"/>
      <c r="K14" s="1714"/>
    </row>
    <row r="15" spans="1:11" ht="15.2" customHeight="1">
      <c r="A15" s="1727" t="s">
        <v>3953</v>
      </c>
      <c r="B15" s="1728"/>
      <c r="C15" s="1728"/>
      <c r="D15" s="1728"/>
      <c r="E15" s="1729"/>
      <c r="F15" s="1727" t="s">
        <v>784</v>
      </c>
      <c r="G15" s="1728"/>
      <c r="H15" s="1728"/>
      <c r="I15" s="1728"/>
      <c r="J15" s="1728"/>
      <c r="K15" s="1714"/>
    </row>
    <row r="16" spans="1:11" ht="15.2" customHeight="1">
      <c r="A16" s="1727"/>
      <c r="B16" s="1728"/>
      <c r="C16" s="1728"/>
      <c r="D16" s="1728"/>
      <c r="E16" s="1729"/>
      <c r="F16" s="1727"/>
      <c r="G16" s="1728"/>
      <c r="H16" s="1728"/>
      <c r="I16" s="1728"/>
      <c r="J16" s="1728"/>
      <c r="K16" s="1714"/>
    </row>
    <row r="17" spans="1:11" ht="15.2" customHeight="1">
      <c r="A17" s="1727" t="s">
        <v>3925</v>
      </c>
      <c r="B17" s="1728"/>
      <c r="C17" s="1728"/>
      <c r="D17" s="1728"/>
      <c r="E17" s="1729"/>
      <c r="F17" s="1727" t="s">
        <v>3928</v>
      </c>
      <c r="G17" s="1728"/>
      <c r="H17" s="1728"/>
      <c r="I17" s="1728"/>
      <c r="J17" s="1728"/>
      <c r="K17" s="1714"/>
    </row>
    <row r="18" spans="1:11" ht="15.2" customHeight="1">
      <c r="A18" s="1727"/>
      <c r="B18" s="1728"/>
      <c r="C18" s="1728"/>
      <c r="D18" s="1728"/>
      <c r="E18" s="1729"/>
      <c r="F18" s="1727" t="s">
        <v>626</v>
      </c>
      <c r="G18" s="1728"/>
      <c r="H18" s="1728"/>
      <c r="I18" s="1728"/>
      <c r="J18" s="1728"/>
      <c r="K18" s="1714"/>
    </row>
    <row r="19" spans="1:11" ht="15.2" customHeight="1">
      <c r="A19" s="1727" t="s">
        <v>3926</v>
      </c>
      <c r="B19" s="1728"/>
      <c r="C19" s="1728"/>
      <c r="D19" s="1728"/>
      <c r="E19" s="1729"/>
      <c r="F19" s="1727"/>
      <c r="G19" s="1728"/>
      <c r="H19" s="1728"/>
      <c r="I19" s="1728"/>
      <c r="J19" s="1728"/>
      <c r="K19" s="1714"/>
    </row>
    <row r="20" spans="1:11" ht="15.2" customHeight="1">
      <c r="A20" s="1727" t="s">
        <v>627</v>
      </c>
      <c r="B20" s="1728"/>
      <c r="C20" s="1728"/>
      <c r="D20" s="1728"/>
      <c r="E20" s="1729"/>
      <c r="F20" s="1727" t="s">
        <v>3929</v>
      </c>
      <c r="G20" s="1728"/>
      <c r="H20" s="1728"/>
      <c r="I20" s="1728"/>
      <c r="J20" s="1728"/>
      <c r="K20" s="1714"/>
    </row>
    <row r="21" spans="1:11" ht="15.2" customHeight="1">
      <c r="A21" s="1727" t="s">
        <v>628</v>
      </c>
      <c r="B21" s="1728"/>
      <c r="C21" s="1728"/>
      <c r="D21" s="1728"/>
      <c r="E21" s="1729"/>
      <c r="F21" s="1727" t="s">
        <v>302</v>
      </c>
      <c r="G21" s="1728"/>
      <c r="H21" s="1728"/>
      <c r="I21" s="1728"/>
      <c r="J21" s="1728"/>
      <c r="K21" s="1714"/>
    </row>
    <row r="22" spans="1:11" ht="15.2" customHeight="1">
      <c r="A22" s="1727" t="s">
        <v>301</v>
      </c>
      <c r="B22" s="1728"/>
      <c r="C22" s="1728"/>
      <c r="D22" s="1728"/>
      <c r="E22" s="1729"/>
      <c r="F22" s="1727" t="s">
        <v>304</v>
      </c>
      <c r="G22" s="1728"/>
      <c r="H22" s="1728"/>
      <c r="I22" s="1728"/>
      <c r="J22" s="1728"/>
      <c r="K22" s="1714"/>
    </row>
    <row r="23" spans="1:11" ht="15.2" customHeight="1">
      <c r="A23" s="1710"/>
      <c r="B23" s="1712"/>
      <c r="C23" s="1712"/>
      <c r="D23" s="1712"/>
      <c r="E23" s="1714"/>
      <c r="F23" s="1730"/>
      <c r="G23" s="1722"/>
      <c r="H23" s="1722"/>
      <c r="I23" s="1722"/>
      <c r="J23" s="1722"/>
      <c r="K23" s="1723"/>
    </row>
    <row r="24" spans="1:11" ht="15.2" customHeight="1">
      <c r="A24" s="1731"/>
      <c r="B24" s="1732"/>
      <c r="C24" s="1733"/>
      <c r="D24" s="1734" t="s">
        <v>1837</v>
      </c>
      <c r="E24" s="1735"/>
      <c r="F24" s="1710"/>
      <c r="G24" s="1713"/>
      <c r="H24" s="1712"/>
      <c r="I24" s="1736" t="s">
        <v>1837</v>
      </c>
      <c r="J24" s="1711"/>
      <c r="K24" s="1737"/>
    </row>
    <row r="25" spans="1:11" ht="15.2" customHeight="1">
      <c r="A25" s="1738" t="s">
        <v>1729</v>
      </c>
      <c r="B25" s="1739" t="s">
        <v>176</v>
      </c>
      <c r="C25" s="1711"/>
      <c r="D25" s="1736" t="s">
        <v>3195</v>
      </c>
      <c r="E25" s="1740" t="s">
        <v>306</v>
      </c>
      <c r="F25" s="1738" t="s">
        <v>307</v>
      </c>
      <c r="G25" s="1736" t="s">
        <v>308</v>
      </c>
      <c r="H25" s="1741" t="s">
        <v>309</v>
      </c>
      <c r="I25" s="1736" t="s">
        <v>2516</v>
      </c>
      <c r="J25" s="1711"/>
      <c r="K25" s="1737" t="s">
        <v>1729</v>
      </c>
    </row>
    <row r="26" spans="1:11" ht="15.2" customHeight="1">
      <c r="A26" s="1742" t="s">
        <v>1732</v>
      </c>
      <c r="B26" s="1743" t="s">
        <v>3021</v>
      </c>
      <c r="C26" s="1744"/>
      <c r="D26" s="1745" t="s">
        <v>3022</v>
      </c>
      <c r="E26" s="1746" t="s">
        <v>3023</v>
      </c>
      <c r="F26" s="1742" t="s">
        <v>3024</v>
      </c>
      <c r="G26" s="1745" t="s">
        <v>2347</v>
      </c>
      <c r="H26" s="1747" t="s">
        <v>2348</v>
      </c>
      <c r="I26" s="1745" t="s">
        <v>2349</v>
      </c>
      <c r="J26" s="1744"/>
      <c r="K26" s="1748" t="s">
        <v>1732</v>
      </c>
    </row>
    <row r="27" spans="1:11" ht="15.2" customHeight="1">
      <c r="A27" s="1749">
        <v>1</v>
      </c>
      <c r="B27" s="1750" t="s">
        <v>310</v>
      </c>
      <c r="C27" s="1751"/>
      <c r="D27" s="1752"/>
      <c r="E27" s="1753"/>
      <c r="F27" s="1754"/>
      <c r="G27" s="1755"/>
      <c r="H27" s="1755"/>
      <c r="I27" s="1756"/>
      <c r="J27" s="1757"/>
      <c r="K27" s="1758">
        <v>1</v>
      </c>
    </row>
    <row r="28" spans="1:11" ht="15.2" customHeight="1">
      <c r="A28" s="1749">
        <v>2</v>
      </c>
      <c r="B28" s="1750" t="s">
        <v>311</v>
      </c>
      <c r="C28" s="1751"/>
      <c r="D28" s="1759"/>
      <c r="E28" s="1760"/>
      <c r="F28" s="1761"/>
      <c r="G28" s="1762"/>
      <c r="H28" s="1762"/>
      <c r="I28" s="1762">
        <f>D28+E28-F28+G28+H28</f>
        <v>0</v>
      </c>
      <c r="J28" s="1763" t="s">
        <v>312</v>
      </c>
      <c r="K28" s="1758">
        <v>2</v>
      </c>
    </row>
    <row r="29" spans="1:11" ht="15.2" customHeight="1">
      <c r="A29" s="1749">
        <v>3</v>
      </c>
      <c r="B29" s="1750" t="s">
        <v>313</v>
      </c>
      <c r="C29" s="1751"/>
      <c r="D29" s="1759"/>
      <c r="E29" s="1764"/>
      <c r="F29" s="1765"/>
      <c r="G29" s="1766"/>
      <c r="H29" s="1766"/>
      <c r="I29" s="1766">
        <f>D29+E29-F29+G29+H29</f>
        <v>0</v>
      </c>
      <c r="J29" s="1763" t="s">
        <v>314</v>
      </c>
      <c r="K29" s="1758">
        <v>3</v>
      </c>
    </row>
    <row r="30" spans="1:11" ht="15.2" customHeight="1">
      <c r="A30" s="1749">
        <v>4</v>
      </c>
      <c r="B30" s="1750" t="s">
        <v>315</v>
      </c>
      <c r="C30" s="1751"/>
      <c r="D30" s="1767"/>
      <c r="E30" s="1764"/>
      <c r="F30" s="1765"/>
      <c r="G30" s="1766"/>
      <c r="H30" s="1766"/>
      <c r="I30" s="1766">
        <f>D30+E30-F30+G30+H30</f>
        <v>0</v>
      </c>
      <c r="J30" s="1763" t="s">
        <v>316</v>
      </c>
      <c r="K30" s="1758">
        <v>4</v>
      </c>
    </row>
    <row r="31" spans="1:11" ht="15.2" customHeight="1">
      <c r="A31" s="1749">
        <v>5</v>
      </c>
      <c r="B31" s="1750" t="s">
        <v>317</v>
      </c>
      <c r="C31" s="1751"/>
      <c r="D31" s="1767">
        <f t="shared" ref="D31:I31" si="0">SUM(D28:D30)</f>
        <v>0</v>
      </c>
      <c r="E31" s="1764">
        <f t="shared" si="0"/>
        <v>0</v>
      </c>
      <c r="F31" s="1765">
        <f t="shared" si="0"/>
        <v>0</v>
      </c>
      <c r="G31" s="1766">
        <f t="shared" si="0"/>
        <v>0</v>
      </c>
      <c r="H31" s="1766">
        <f t="shared" si="0"/>
        <v>0</v>
      </c>
      <c r="I31" s="1766">
        <f t="shared" si="0"/>
        <v>0</v>
      </c>
      <c r="J31" s="1768"/>
      <c r="K31" s="1758">
        <v>5</v>
      </c>
    </row>
    <row r="32" spans="1:11" ht="15.2" customHeight="1">
      <c r="A32" s="1749">
        <v>6</v>
      </c>
      <c r="B32" s="1750" t="s">
        <v>318</v>
      </c>
      <c r="C32" s="1751"/>
      <c r="D32" s="1769"/>
      <c r="E32" s="1770"/>
      <c r="F32" s="1771"/>
      <c r="G32" s="1772"/>
      <c r="H32" s="1772"/>
      <c r="I32" s="1773" t="s">
        <v>1789</v>
      </c>
      <c r="J32" s="1768"/>
      <c r="K32" s="1758">
        <v>6</v>
      </c>
    </row>
    <row r="33" spans="1:12" ht="15.2" customHeight="1">
      <c r="A33" s="1749">
        <v>7</v>
      </c>
      <c r="B33" s="1750" t="s">
        <v>319</v>
      </c>
      <c r="C33" s="1751"/>
      <c r="D33" s="1774"/>
      <c r="E33" s="1775"/>
      <c r="F33" s="1776"/>
      <c r="G33" s="1777"/>
      <c r="H33" s="1777"/>
      <c r="I33" s="1778" t="s">
        <v>1789</v>
      </c>
      <c r="J33" s="1768"/>
      <c r="K33" s="1758">
        <v>7</v>
      </c>
    </row>
    <row r="34" spans="1:12" ht="15.2" customHeight="1">
      <c r="A34" s="1749">
        <v>8</v>
      </c>
      <c r="B34" s="1750" t="s">
        <v>320</v>
      </c>
      <c r="C34" s="1751"/>
      <c r="D34" s="1767"/>
      <c r="E34" s="1760"/>
      <c r="F34" s="1765"/>
      <c r="G34" s="1766"/>
      <c r="H34" s="1766"/>
      <c r="I34" s="1766">
        <f t="shared" ref="I34:I41" si="1">D34+E34-F34+G34+H34</f>
        <v>0</v>
      </c>
      <c r="J34" s="1763" t="s">
        <v>321</v>
      </c>
      <c r="K34" s="1758">
        <v>8</v>
      </c>
    </row>
    <row r="35" spans="1:12" ht="15.2" customHeight="1">
      <c r="A35" s="1749">
        <v>9</v>
      </c>
      <c r="B35" s="1750" t="s">
        <v>322</v>
      </c>
      <c r="C35" s="1751"/>
      <c r="D35" s="1767"/>
      <c r="E35" s="1764"/>
      <c r="F35" s="1761"/>
      <c r="G35" s="1766"/>
      <c r="H35" s="1766"/>
      <c r="I35" s="1766">
        <f t="shared" si="1"/>
        <v>0</v>
      </c>
      <c r="J35" s="1763" t="s">
        <v>323</v>
      </c>
      <c r="K35" s="1758">
        <v>9</v>
      </c>
    </row>
    <row r="36" spans="1:12" ht="15.2" customHeight="1">
      <c r="A36" s="1749">
        <v>10</v>
      </c>
      <c r="B36" s="1750" t="s">
        <v>324</v>
      </c>
      <c r="C36" s="1751"/>
      <c r="D36" s="1767"/>
      <c r="E36" s="1764"/>
      <c r="F36" s="1765"/>
      <c r="G36" s="1766"/>
      <c r="H36" s="1766"/>
      <c r="I36" s="1766">
        <f t="shared" si="1"/>
        <v>0</v>
      </c>
      <c r="J36" s="1763" t="s">
        <v>325</v>
      </c>
      <c r="K36" s="1758">
        <v>10</v>
      </c>
    </row>
    <row r="37" spans="1:12" ht="15.2" customHeight="1">
      <c r="A37" s="1749">
        <v>11</v>
      </c>
      <c r="B37" s="1750" t="s">
        <v>326</v>
      </c>
      <c r="C37" s="1751"/>
      <c r="D37" s="1767"/>
      <c r="E37" s="1764"/>
      <c r="F37" s="1765"/>
      <c r="G37" s="1766"/>
      <c r="H37" s="1766"/>
      <c r="I37" s="1766">
        <f t="shared" si="1"/>
        <v>0</v>
      </c>
      <c r="J37" s="1763" t="s">
        <v>327</v>
      </c>
      <c r="K37" s="1758">
        <v>11</v>
      </c>
    </row>
    <row r="38" spans="1:12" ht="15.2" customHeight="1">
      <c r="A38" s="1749">
        <v>12</v>
      </c>
      <c r="B38" s="1750" t="s">
        <v>4415</v>
      </c>
      <c r="C38" s="1751"/>
      <c r="D38" s="1767"/>
      <c r="E38" s="1764"/>
      <c r="F38" s="1765"/>
      <c r="G38" s="1766"/>
      <c r="H38" s="1766"/>
      <c r="I38" s="1766">
        <f t="shared" si="1"/>
        <v>0</v>
      </c>
      <c r="J38" s="1763" t="s">
        <v>328</v>
      </c>
      <c r="K38" s="1758">
        <v>12</v>
      </c>
    </row>
    <row r="39" spans="1:12" ht="15.2" customHeight="1">
      <c r="A39" s="1749">
        <v>13</v>
      </c>
      <c r="B39" s="1750" t="s">
        <v>329</v>
      </c>
      <c r="C39" s="1751"/>
      <c r="D39" s="1767"/>
      <c r="E39" s="1764"/>
      <c r="F39" s="1765"/>
      <c r="G39" s="1766"/>
      <c r="H39" s="1766"/>
      <c r="I39" s="1766">
        <f t="shared" si="1"/>
        <v>0</v>
      </c>
      <c r="J39" s="1763" t="s">
        <v>330</v>
      </c>
      <c r="K39" s="1758">
        <v>13</v>
      </c>
    </row>
    <row r="40" spans="1:12" ht="15.2" customHeight="1">
      <c r="A40" s="1749">
        <v>14</v>
      </c>
      <c r="B40" s="1750" t="s">
        <v>331</v>
      </c>
      <c r="C40" s="1751"/>
      <c r="D40" s="1767"/>
      <c r="E40" s="1764"/>
      <c r="F40" s="1765"/>
      <c r="G40" s="1766"/>
      <c r="H40" s="1766"/>
      <c r="I40" s="1766">
        <f t="shared" si="1"/>
        <v>0</v>
      </c>
      <c r="J40" s="1763" t="s">
        <v>332</v>
      </c>
      <c r="K40" s="1758">
        <v>14</v>
      </c>
    </row>
    <row r="41" spans="1:12" s="1780" customFormat="1" ht="15.2" customHeight="1">
      <c r="A41" s="1749">
        <v>15</v>
      </c>
      <c r="B41" s="1750" t="s">
        <v>3930</v>
      </c>
      <c r="C41" s="1751"/>
      <c r="D41" s="1767"/>
      <c r="E41" s="1764"/>
      <c r="F41" s="1765"/>
      <c r="G41" s="1766"/>
      <c r="H41" s="1766"/>
      <c r="I41" s="1766">
        <f t="shared" si="1"/>
        <v>0</v>
      </c>
      <c r="J41" s="1779">
        <v>-317</v>
      </c>
      <c r="K41" s="1758">
        <v>15</v>
      </c>
      <c r="L41" s="1709"/>
    </row>
    <row r="42" spans="1:12" ht="15.2" customHeight="1">
      <c r="A42" s="1749">
        <v>16</v>
      </c>
      <c r="B42" s="1750" t="s">
        <v>4607</v>
      </c>
      <c r="C42" s="1751"/>
      <c r="D42" s="1767">
        <f t="shared" ref="D42:I42" si="2">SUM(D34:D41)</f>
        <v>0</v>
      </c>
      <c r="E42" s="1764">
        <f t="shared" si="2"/>
        <v>0</v>
      </c>
      <c r="F42" s="1765">
        <f t="shared" si="2"/>
        <v>0</v>
      </c>
      <c r="G42" s="1766">
        <f t="shared" si="2"/>
        <v>0</v>
      </c>
      <c r="H42" s="1766">
        <f t="shared" si="2"/>
        <v>0</v>
      </c>
      <c r="I42" s="1766">
        <f t="shared" si="2"/>
        <v>0</v>
      </c>
      <c r="J42" s="1768"/>
      <c r="K42" s="1758">
        <v>16</v>
      </c>
    </row>
    <row r="43" spans="1:12" ht="15.2" customHeight="1">
      <c r="A43" s="1749">
        <v>17</v>
      </c>
      <c r="B43" s="1750" t="s">
        <v>333</v>
      </c>
      <c r="C43" s="1751"/>
      <c r="D43" s="1781"/>
      <c r="E43" s="1782"/>
      <c r="F43" s="1783"/>
      <c r="G43" s="1784"/>
      <c r="H43" s="1784"/>
      <c r="I43" s="1785" t="s">
        <v>1789</v>
      </c>
      <c r="J43" s="1768"/>
      <c r="K43" s="1758">
        <v>17</v>
      </c>
    </row>
    <row r="44" spans="1:12" ht="15.2" customHeight="1">
      <c r="A44" s="1749">
        <v>18</v>
      </c>
      <c r="B44" s="1750" t="s">
        <v>334</v>
      </c>
      <c r="C44" s="1751"/>
      <c r="D44" s="1767"/>
      <c r="E44" s="1764"/>
      <c r="F44" s="1765"/>
      <c r="G44" s="1766"/>
      <c r="H44" s="1766"/>
      <c r="I44" s="1766">
        <f t="shared" ref="I44:I50" si="3">D44+E44-F44+G44+H44</f>
        <v>0</v>
      </c>
      <c r="J44" s="1763" t="s">
        <v>335</v>
      </c>
      <c r="K44" s="1758">
        <v>18</v>
      </c>
    </row>
    <row r="45" spans="1:12" ht="15.2" customHeight="1">
      <c r="A45" s="1749">
        <v>19</v>
      </c>
      <c r="B45" s="1750" t="s">
        <v>336</v>
      </c>
      <c r="C45" s="1751"/>
      <c r="D45" s="1767"/>
      <c r="E45" s="1764"/>
      <c r="F45" s="1765"/>
      <c r="G45" s="1766"/>
      <c r="H45" s="1766" t="s">
        <v>1789</v>
      </c>
      <c r="I45" s="1766">
        <f t="shared" si="3"/>
        <v>0</v>
      </c>
      <c r="J45" s="1763" t="s">
        <v>337</v>
      </c>
      <c r="K45" s="1758">
        <v>19</v>
      </c>
    </row>
    <row r="46" spans="1:12" ht="15.2" customHeight="1">
      <c r="A46" s="1749">
        <v>20</v>
      </c>
      <c r="B46" s="1750" t="s">
        <v>338</v>
      </c>
      <c r="C46" s="1751"/>
      <c r="D46" s="1767"/>
      <c r="E46" s="1764"/>
      <c r="F46" s="1765"/>
      <c r="G46" s="1766"/>
      <c r="H46" s="1766" t="s">
        <v>1789</v>
      </c>
      <c r="I46" s="1766">
        <f t="shared" si="3"/>
        <v>0</v>
      </c>
      <c r="J46" s="1763" t="s">
        <v>339</v>
      </c>
      <c r="K46" s="1758">
        <v>20</v>
      </c>
    </row>
    <row r="47" spans="1:12" ht="15.2" customHeight="1">
      <c r="A47" s="1749">
        <v>21</v>
      </c>
      <c r="B47" s="1750" t="s">
        <v>340</v>
      </c>
      <c r="C47" s="1751"/>
      <c r="D47" s="1767"/>
      <c r="E47" s="1764"/>
      <c r="F47" s="1765"/>
      <c r="G47" s="1766"/>
      <c r="H47" s="1766" t="s">
        <v>1789</v>
      </c>
      <c r="I47" s="1766">
        <f t="shared" si="3"/>
        <v>0</v>
      </c>
      <c r="J47" s="1763" t="s">
        <v>341</v>
      </c>
      <c r="K47" s="1758">
        <v>21</v>
      </c>
    </row>
    <row r="48" spans="1:12" ht="15.2" customHeight="1">
      <c r="A48" s="1749">
        <v>22</v>
      </c>
      <c r="B48" s="1750" t="s">
        <v>342</v>
      </c>
      <c r="C48" s="1751"/>
      <c r="D48" s="1767"/>
      <c r="E48" s="1764"/>
      <c r="F48" s="1765"/>
      <c r="G48" s="1766"/>
      <c r="H48" s="1766" t="s">
        <v>1789</v>
      </c>
      <c r="I48" s="1766">
        <f t="shared" si="3"/>
        <v>0</v>
      </c>
      <c r="J48" s="1763" t="s">
        <v>343</v>
      </c>
      <c r="K48" s="1758">
        <v>22</v>
      </c>
    </row>
    <row r="49" spans="1:11" ht="15.2" customHeight="1">
      <c r="A49" s="1749">
        <v>23</v>
      </c>
      <c r="B49" s="1750" t="s">
        <v>344</v>
      </c>
      <c r="C49" s="1751"/>
      <c r="D49" s="1767"/>
      <c r="E49" s="1764"/>
      <c r="F49" s="1765"/>
      <c r="G49" s="1766"/>
      <c r="H49" s="1766" t="s">
        <v>1789</v>
      </c>
      <c r="I49" s="1766">
        <f t="shared" si="3"/>
        <v>0</v>
      </c>
      <c r="J49" s="1763" t="s">
        <v>345</v>
      </c>
      <c r="K49" s="1758">
        <v>23</v>
      </c>
    </row>
    <row r="50" spans="1:11" ht="15.2" customHeight="1">
      <c r="A50" s="1749">
        <v>24</v>
      </c>
      <c r="B50" s="1750" t="s">
        <v>3931</v>
      </c>
      <c r="C50" s="1751"/>
      <c r="D50" s="1767"/>
      <c r="E50" s="1764"/>
      <c r="F50" s="1765"/>
      <c r="G50" s="1766"/>
      <c r="H50" s="1766"/>
      <c r="I50" s="1766">
        <f t="shared" si="3"/>
        <v>0</v>
      </c>
      <c r="J50" s="1779">
        <v>-326</v>
      </c>
      <c r="K50" s="1758">
        <v>24</v>
      </c>
    </row>
    <row r="51" spans="1:11" ht="15.2" customHeight="1">
      <c r="A51" s="1749">
        <v>25</v>
      </c>
      <c r="B51" s="1750" t="s">
        <v>4608</v>
      </c>
      <c r="C51" s="1751"/>
      <c r="D51" s="1767">
        <f t="shared" ref="D51:I51" si="4">SUM(D44:D50)</f>
        <v>0</v>
      </c>
      <c r="E51" s="1764">
        <f t="shared" si="4"/>
        <v>0</v>
      </c>
      <c r="F51" s="1765">
        <f t="shared" si="4"/>
        <v>0</v>
      </c>
      <c r="G51" s="1766">
        <f t="shared" si="4"/>
        <v>0</v>
      </c>
      <c r="H51" s="1766">
        <f t="shared" si="4"/>
        <v>0</v>
      </c>
      <c r="I51" s="1766">
        <f t="shared" si="4"/>
        <v>0</v>
      </c>
      <c r="J51" s="1768"/>
      <c r="K51" s="1758">
        <v>25</v>
      </c>
    </row>
    <row r="52" spans="1:11" ht="15.2" customHeight="1">
      <c r="A52" s="1749">
        <v>26</v>
      </c>
      <c r="B52" s="1750" t="s">
        <v>346</v>
      </c>
      <c r="C52" s="1751"/>
      <c r="D52" s="1781"/>
      <c r="E52" s="1782"/>
      <c r="F52" s="1783"/>
      <c r="G52" s="1784"/>
      <c r="H52" s="1784"/>
      <c r="I52" s="1785" t="s">
        <v>1789</v>
      </c>
      <c r="J52" s="1768"/>
      <c r="K52" s="1758">
        <v>26</v>
      </c>
    </row>
    <row r="53" spans="1:11" ht="15.2" customHeight="1">
      <c r="A53" s="1749">
        <v>27</v>
      </c>
      <c r="B53" s="1750" t="s">
        <v>347</v>
      </c>
      <c r="C53" s="1751"/>
      <c r="D53" s="1767"/>
      <c r="E53" s="1764"/>
      <c r="F53" s="1765"/>
      <c r="G53" s="1766" t="s">
        <v>1789</v>
      </c>
      <c r="H53" s="1766"/>
      <c r="I53" s="1766">
        <f t="shared" ref="I53:I60" si="5">D53+E53-F53+G53+H53</f>
        <v>0</v>
      </c>
      <c r="J53" s="1763" t="s">
        <v>348</v>
      </c>
      <c r="K53" s="1758">
        <v>27</v>
      </c>
    </row>
    <row r="54" spans="1:11" ht="15.2" customHeight="1">
      <c r="A54" s="1749">
        <v>28</v>
      </c>
      <c r="B54" s="1750" t="s">
        <v>1638</v>
      </c>
      <c r="C54" s="1751"/>
      <c r="D54" s="1767"/>
      <c r="E54" s="1764"/>
      <c r="F54" s="1765"/>
      <c r="G54" s="1766"/>
      <c r="H54" s="1766" t="s">
        <v>1789</v>
      </c>
      <c r="I54" s="1766">
        <f t="shared" si="5"/>
        <v>0</v>
      </c>
      <c r="J54" s="1763" t="s">
        <v>1639</v>
      </c>
      <c r="K54" s="1758">
        <v>28</v>
      </c>
    </row>
    <row r="55" spans="1:11" ht="15.2" customHeight="1">
      <c r="A55" s="1749">
        <v>29</v>
      </c>
      <c r="B55" s="1750" t="s">
        <v>1640</v>
      </c>
      <c r="C55" s="1751"/>
      <c r="D55" s="1767"/>
      <c r="E55" s="1764"/>
      <c r="F55" s="1765"/>
      <c r="G55" s="1766"/>
      <c r="H55" s="1766" t="s">
        <v>1789</v>
      </c>
      <c r="I55" s="1766">
        <f t="shared" si="5"/>
        <v>0</v>
      </c>
      <c r="J55" s="1763" t="s">
        <v>1641</v>
      </c>
      <c r="K55" s="1758">
        <v>29</v>
      </c>
    </row>
    <row r="56" spans="1:11" ht="15.2" customHeight="1">
      <c r="A56" s="1749">
        <v>30</v>
      </c>
      <c r="B56" s="1750" t="s">
        <v>1642</v>
      </c>
      <c r="C56" s="1751"/>
      <c r="D56" s="1767"/>
      <c r="E56" s="1764"/>
      <c r="F56" s="1765"/>
      <c r="G56" s="1766" t="s">
        <v>1789</v>
      </c>
      <c r="H56" s="1766" t="s">
        <v>1789</v>
      </c>
      <c r="I56" s="1766">
        <f t="shared" si="5"/>
        <v>0</v>
      </c>
      <c r="J56" s="1763" t="s">
        <v>1643</v>
      </c>
      <c r="K56" s="1758">
        <v>30</v>
      </c>
    </row>
    <row r="57" spans="1:11" ht="15.2" customHeight="1">
      <c r="A57" s="1749">
        <v>31</v>
      </c>
      <c r="B57" s="1750" t="s">
        <v>1644</v>
      </c>
      <c r="C57" s="1751"/>
      <c r="D57" s="1767"/>
      <c r="E57" s="1764"/>
      <c r="F57" s="1765"/>
      <c r="G57" s="1766" t="s">
        <v>1789</v>
      </c>
      <c r="H57" s="1766"/>
      <c r="I57" s="1766">
        <f t="shared" si="5"/>
        <v>0</v>
      </c>
      <c r="J57" s="1763" t="s">
        <v>1645</v>
      </c>
      <c r="K57" s="1758">
        <v>31</v>
      </c>
    </row>
    <row r="58" spans="1:11" ht="15.2" customHeight="1">
      <c r="A58" s="1749">
        <v>32</v>
      </c>
      <c r="B58" s="1750" t="s">
        <v>1646</v>
      </c>
      <c r="C58" s="1751"/>
      <c r="D58" s="1767"/>
      <c r="E58" s="1764"/>
      <c r="F58" s="1765"/>
      <c r="G58" s="1766"/>
      <c r="H58" s="1766"/>
      <c r="I58" s="1766">
        <f t="shared" si="5"/>
        <v>0</v>
      </c>
      <c r="J58" s="1763" t="s">
        <v>1647</v>
      </c>
      <c r="K58" s="1758">
        <v>32</v>
      </c>
    </row>
    <row r="59" spans="1:11" ht="15.2" customHeight="1">
      <c r="A59" s="1749">
        <v>33</v>
      </c>
      <c r="B59" s="1750" t="s">
        <v>1648</v>
      </c>
      <c r="C59" s="1751"/>
      <c r="D59" s="1767"/>
      <c r="E59" s="1764"/>
      <c r="F59" s="1765"/>
      <c r="G59" s="1766"/>
      <c r="H59" s="1766"/>
      <c r="I59" s="1766">
        <f t="shared" si="5"/>
        <v>0</v>
      </c>
      <c r="J59" s="1763" t="s">
        <v>1649</v>
      </c>
      <c r="K59" s="1758">
        <v>33</v>
      </c>
    </row>
    <row r="60" spans="1:11" ht="15.2" customHeight="1">
      <c r="A60" s="1749">
        <v>34</v>
      </c>
      <c r="B60" s="1750" t="s">
        <v>3932</v>
      </c>
      <c r="C60" s="1751"/>
      <c r="D60" s="1767"/>
      <c r="E60" s="1764"/>
      <c r="F60" s="1765"/>
      <c r="G60" s="1766"/>
      <c r="H60" s="1766"/>
      <c r="I60" s="1766">
        <f t="shared" si="5"/>
        <v>0</v>
      </c>
      <c r="J60" s="1779">
        <v>-337</v>
      </c>
      <c r="K60" s="1758">
        <v>34</v>
      </c>
    </row>
    <row r="61" spans="1:11" ht="15.2" customHeight="1">
      <c r="A61" s="1749">
        <v>35</v>
      </c>
      <c r="B61" s="1750" t="s">
        <v>4609</v>
      </c>
      <c r="C61" s="1751"/>
      <c r="D61" s="1767">
        <f t="shared" ref="D61:I61" si="6">SUM(D53:D60)</f>
        <v>0</v>
      </c>
      <c r="E61" s="1764">
        <f t="shared" si="6"/>
        <v>0</v>
      </c>
      <c r="F61" s="1786">
        <f t="shared" si="6"/>
        <v>0</v>
      </c>
      <c r="G61" s="1787">
        <f t="shared" si="6"/>
        <v>0</v>
      </c>
      <c r="H61" s="1787">
        <f t="shared" si="6"/>
        <v>0</v>
      </c>
      <c r="I61" s="1766">
        <f t="shared" si="6"/>
        <v>0</v>
      </c>
      <c r="J61" s="1768"/>
      <c r="K61" s="1758">
        <v>35</v>
      </c>
    </row>
    <row r="62" spans="1:11" ht="15.2" customHeight="1">
      <c r="A62" s="1749">
        <v>36</v>
      </c>
      <c r="B62" s="1750" t="s">
        <v>3116</v>
      </c>
      <c r="C62" s="1751"/>
      <c r="D62" s="1781"/>
      <c r="E62" s="1782"/>
      <c r="F62" s="1783"/>
      <c r="G62" s="1784"/>
      <c r="H62" s="1784"/>
      <c r="I62" s="1785" t="s">
        <v>1789</v>
      </c>
      <c r="J62" s="1768"/>
      <c r="K62" s="1758">
        <v>36</v>
      </c>
    </row>
    <row r="63" spans="1:11" ht="15.2" customHeight="1">
      <c r="A63" s="1749">
        <v>37</v>
      </c>
      <c r="B63" s="1750" t="s">
        <v>3117</v>
      </c>
      <c r="C63" s="1751"/>
      <c r="D63" s="1767"/>
      <c r="E63" s="1764"/>
      <c r="F63" s="1765"/>
      <c r="G63" s="1766"/>
      <c r="H63" s="1766"/>
      <c r="I63" s="1766">
        <f t="shared" ref="I63:I68" si="7">D63+E63-F63+G63+H63</f>
        <v>0</v>
      </c>
      <c r="J63" s="1763" t="s">
        <v>3118</v>
      </c>
      <c r="K63" s="1758">
        <v>37</v>
      </c>
    </row>
    <row r="64" spans="1:11" ht="15.2" customHeight="1">
      <c r="A64" s="1749">
        <v>38</v>
      </c>
      <c r="B64" s="1750" t="s">
        <v>3119</v>
      </c>
      <c r="C64" s="1751"/>
      <c r="D64" s="1767"/>
      <c r="E64" s="1764"/>
      <c r="F64" s="1765"/>
      <c r="G64" s="1766"/>
      <c r="H64" s="1766"/>
      <c r="I64" s="1766">
        <f t="shared" si="7"/>
        <v>0</v>
      </c>
      <c r="J64" s="1763" t="s">
        <v>3120</v>
      </c>
      <c r="K64" s="1758">
        <v>38</v>
      </c>
    </row>
    <row r="65" spans="1:11" ht="15.2" customHeight="1">
      <c r="A65" s="1749">
        <v>39</v>
      </c>
      <c r="B65" s="1750" t="s">
        <v>3121</v>
      </c>
      <c r="C65" s="1751"/>
      <c r="D65" s="1767"/>
      <c r="E65" s="1764"/>
      <c r="F65" s="1765"/>
      <c r="G65" s="1766"/>
      <c r="H65" s="1766"/>
      <c r="I65" s="1766">
        <f t="shared" si="7"/>
        <v>0</v>
      </c>
      <c r="J65" s="1763" t="s">
        <v>3122</v>
      </c>
      <c r="K65" s="1758">
        <v>39</v>
      </c>
    </row>
    <row r="66" spans="1:11" ht="15.2" customHeight="1">
      <c r="A66" s="1749">
        <v>40</v>
      </c>
      <c r="B66" s="1750" t="s">
        <v>3123</v>
      </c>
      <c r="C66" s="1751"/>
      <c r="D66" s="1767"/>
      <c r="E66" s="1764"/>
      <c r="F66" s="1765"/>
      <c r="G66" s="1766"/>
      <c r="H66" s="1766"/>
      <c r="I66" s="1766">
        <f t="shared" si="7"/>
        <v>0</v>
      </c>
      <c r="J66" s="1763" t="s">
        <v>3098</v>
      </c>
      <c r="K66" s="1758">
        <v>40</v>
      </c>
    </row>
    <row r="67" spans="1:11" ht="15.2" customHeight="1">
      <c r="A67" s="1749">
        <v>41</v>
      </c>
      <c r="B67" s="1750" t="s">
        <v>3099</v>
      </c>
      <c r="C67" s="1751"/>
      <c r="D67" s="1767"/>
      <c r="E67" s="1764"/>
      <c r="F67" s="1765"/>
      <c r="G67" s="1766"/>
      <c r="H67" s="1766"/>
      <c r="I67" s="1766">
        <f t="shared" si="7"/>
        <v>0</v>
      </c>
      <c r="J67" s="1763" t="s">
        <v>3100</v>
      </c>
      <c r="K67" s="1758">
        <v>41</v>
      </c>
    </row>
    <row r="68" spans="1:11" ht="15.2" customHeight="1" thickBot="1">
      <c r="A68" s="1788">
        <v>42</v>
      </c>
      <c r="B68" s="1789" t="s">
        <v>3101</v>
      </c>
      <c r="C68" s="1790"/>
      <c r="D68" s="1791"/>
      <c r="E68" s="1792"/>
      <c r="F68" s="1793"/>
      <c r="G68" s="1794"/>
      <c r="H68" s="1794"/>
      <c r="I68" s="1794">
        <f t="shared" si="7"/>
        <v>0</v>
      </c>
      <c r="J68" s="1795" t="s">
        <v>3102</v>
      </c>
      <c r="K68" s="1796">
        <v>42</v>
      </c>
    </row>
    <row r="69" spans="1:11" ht="15.2" customHeight="1">
      <c r="A69" s="1797"/>
      <c r="B69" s="1797"/>
      <c r="C69" s="1797"/>
      <c r="D69" s="1798"/>
      <c r="E69" s="1798"/>
      <c r="F69" s="1798"/>
      <c r="G69" s="1798"/>
      <c r="H69" s="1798"/>
      <c r="I69" s="1798"/>
      <c r="J69" s="1712"/>
      <c r="K69" s="1712"/>
    </row>
    <row r="70" spans="1:11" ht="15.2" customHeight="1">
      <c r="A70" s="1712" t="s">
        <v>4677</v>
      </c>
      <c r="B70" s="1712"/>
      <c r="C70" s="1712"/>
      <c r="D70" s="1712"/>
      <c r="E70" s="1712"/>
      <c r="F70" s="1712" t="s">
        <v>4677</v>
      </c>
      <c r="G70" s="1712"/>
      <c r="H70" s="1712"/>
      <c r="I70" s="1712"/>
      <c r="J70" s="1712"/>
      <c r="K70" s="1712"/>
    </row>
    <row r="71" spans="1:11" ht="15.2" customHeight="1">
      <c r="A71" s="1799" t="s">
        <v>3103</v>
      </c>
      <c r="B71" s="1799"/>
      <c r="C71" s="1799"/>
      <c r="D71" s="1799"/>
      <c r="E71" s="1799"/>
      <c r="F71" s="1799" t="s">
        <v>3104</v>
      </c>
      <c r="G71" s="1799"/>
      <c r="H71" s="1799"/>
      <c r="I71" s="1799"/>
      <c r="J71" s="1799"/>
      <c r="K71" s="1799"/>
    </row>
    <row r="72" spans="1:11" ht="15.6" customHeight="1" thickBot="1">
      <c r="A72" s="1712"/>
      <c r="B72" s="1712"/>
      <c r="C72" s="1712"/>
      <c r="D72" s="1712"/>
      <c r="E72" s="1712"/>
      <c r="F72" s="1712"/>
      <c r="G72" s="1712"/>
      <c r="H72" s="1712"/>
      <c r="I72" s="1712"/>
      <c r="J72" s="1712"/>
      <c r="K72" s="1712"/>
    </row>
    <row r="73" spans="1:11" ht="15.6" customHeight="1">
      <c r="A73" s="1703" t="s">
        <v>3290</v>
      </c>
      <c r="B73" s="1704"/>
      <c r="C73" s="1706" t="s">
        <v>3291</v>
      </c>
      <c r="D73" s="1706" t="s">
        <v>1802</v>
      </c>
      <c r="E73" s="1800" t="s">
        <v>1803</v>
      </c>
      <c r="F73" s="1703" t="s">
        <v>3290</v>
      </c>
      <c r="G73" s="1708" t="s">
        <v>3291</v>
      </c>
      <c r="H73" s="1708" t="s">
        <v>1802</v>
      </c>
      <c r="I73" s="1708" t="s">
        <v>1803</v>
      </c>
      <c r="J73" s="1705"/>
      <c r="K73" s="1707"/>
    </row>
    <row r="74" spans="1:11" ht="15.6" customHeight="1">
      <c r="A74" s="1710" t="str">
        <f>'Data Sheet'!$C$25</f>
        <v>National Fuel Gas Distribution Corporation</v>
      </c>
      <c r="B74" s="1712"/>
      <c r="C74" s="1713" t="s">
        <v>3292</v>
      </c>
      <c r="D74" s="1713" t="s">
        <v>3310</v>
      </c>
      <c r="E74" s="1801"/>
      <c r="F74" s="1710" t="str">
        <f>'Data Sheet'!$C$25</f>
        <v>National Fuel Gas Distribution Corporation</v>
      </c>
      <c r="G74" s="1715" t="s">
        <v>3292</v>
      </c>
      <c r="H74" s="1715" t="s">
        <v>3310</v>
      </c>
      <c r="I74" s="1715"/>
      <c r="J74" s="1712"/>
      <c r="K74" s="1714"/>
    </row>
    <row r="75" spans="1:11" ht="15.6" customHeight="1">
      <c r="A75" s="1716"/>
      <c r="B75" s="1744"/>
      <c r="C75" s="1802" t="s">
        <v>3294</v>
      </c>
      <c r="D75" s="1720" t="str">
        <f>'Data Sheet'!$C$40</f>
        <v>3/31/2016</v>
      </c>
      <c r="E75" s="1718" t="str">
        <f>'Data Sheet'!$C$38</f>
        <v>12/31/2015</v>
      </c>
      <c r="F75" s="1716"/>
      <c r="G75" s="1719" t="s">
        <v>3294</v>
      </c>
      <c r="H75" s="1717" t="str">
        <f>'Data Sheet'!$C$40</f>
        <v>3/31/2016</v>
      </c>
      <c r="I75" s="1719" t="str">
        <f>'Data Sheet'!$C$38</f>
        <v>12/31/2015</v>
      </c>
      <c r="J75" s="1722"/>
      <c r="K75" s="1723"/>
    </row>
    <row r="76" spans="1:11" ht="15.6" customHeight="1">
      <c r="A76" s="1803"/>
      <c r="B76" s="1804" t="s">
        <v>3105</v>
      </c>
      <c r="C76" s="1804"/>
      <c r="D76" s="1804"/>
      <c r="E76" s="1805"/>
      <c r="F76" s="1803" t="s">
        <v>3106</v>
      </c>
      <c r="G76" s="1804"/>
      <c r="H76" s="1804"/>
      <c r="I76" s="1804"/>
      <c r="J76" s="1804"/>
      <c r="K76" s="1805"/>
    </row>
    <row r="77" spans="1:11" ht="15.6" customHeight="1">
      <c r="A77" s="1731"/>
      <c r="B77" s="1732"/>
      <c r="C77" s="1733"/>
      <c r="D77" s="1806" t="s">
        <v>1837</v>
      </c>
      <c r="E77" s="1807"/>
      <c r="F77" s="1710"/>
      <c r="G77" s="1715"/>
      <c r="H77" s="1715"/>
      <c r="I77" s="1736" t="s">
        <v>1837</v>
      </c>
      <c r="J77" s="1712"/>
      <c r="K77" s="1737"/>
    </row>
    <row r="78" spans="1:11" ht="15.6" customHeight="1">
      <c r="A78" s="1738" t="s">
        <v>1729</v>
      </c>
      <c r="B78" s="1739" t="s">
        <v>176</v>
      </c>
      <c r="C78" s="1711"/>
      <c r="D78" s="1741" t="s">
        <v>3195</v>
      </c>
      <c r="E78" s="1737" t="s">
        <v>3196</v>
      </c>
      <c r="F78" s="1738" t="s">
        <v>307</v>
      </c>
      <c r="G78" s="1739" t="s">
        <v>308</v>
      </c>
      <c r="H78" s="1739" t="s">
        <v>309</v>
      </c>
      <c r="I78" s="1736" t="s">
        <v>2516</v>
      </c>
      <c r="J78" s="1712"/>
      <c r="K78" s="1737" t="s">
        <v>1729</v>
      </c>
    </row>
    <row r="79" spans="1:11" ht="15.6" customHeight="1">
      <c r="A79" s="1742" t="s">
        <v>1732</v>
      </c>
      <c r="B79" s="1743" t="s">
        <v>3021</v>
      </c>
      <c r="C79" s="1744"/>
      <c r="D79" s="1747" t="s">
        <v>3022</v>
      </c>
      <c r="E79" s="1748" t="s">
        <v>3023</v>
      </c>
      <c r="F79" s="1742" t="s">
        <v>3024</v>
      </c>
      <c r="G79" s="1743" t="s">
        <v>2347</v>
      </c>
      <c r="H79" s="1743" t="s">
        <v>2348</v>
      </c>
      <c r="I79" s="1745" t="s">
        <v>2349</v>
      </c>
      <c r="J79" s="1722"/>
      <c r="K79" s="1748" t="s">
        <v>1732</v>
      </c>
    </row>
    <row r="80" spans="1:11" ht="15.6" customHeight="1">
      <c r="A80" s="1749">
        <v>43</v>
      </c>
      <c r="B80" s="1804" t="s">
        <v>3107</v>
      </c>
      <c r="C80" s="1751"/>
      <c r="D80" s="1759"/>
      <c r="E80" s="1808"/>
      <c r="F80" s="1761"/>
      <c r="G80" s="1809"/>
      <c r="H80" s="1809"/>
      <c r="I80" s="1767">
        <f>D80+E80-F80+G80+H80</f>
        <v>0</v>
      </c>
      <c r="J80" s="1810" t="s">
        <v>3108</v>
      </c>
      <c r="K80" s="1811">
        <v>43</v>
      </c>
    </row>
    <row r="81" spans="1:11" ht="15.6" customHeight="1">
      <c r="A81" s="1749">
        <v>44</v>
      </c>
      <c r="B81" s="1750" t="s">
        <v>3933</v>
      </c>
      <c r="C81" s="1751"/>
      <c r="D81" s="1767"/>
      <c r="E81" s="1764"/>
      <c r="F81" s="1765"/>
      <c r="G81" s="1766"/>
      <c r="H81" s="1766"/>
      <c r="I81" s="1767">
        <f>D81+E81-F81+G81+H81</f>
        <v>0</v>
      </c>
      <c r="J81" s="1812">
        <v>-347</v>
      </c>
      <c r="K81" s="1758">
        <v>44</v>
      </c>
    </row>
    <row r="82" spans="1:11" ht="15.6" customHeight="1">
      <c r="A82" s="1749">
        <v>45</v>
      </c>
      <c r="B82" s="1722" t="s">
        <v>4221</v>
      </c>
      <c r="C82" s="1744"/>
      <c r="D82" s="1767"/>
      <c r="E82" s="1764"/>
      <c r="F82" s="1765"/>
      <c r="G82" s="1766"/>
      <c r="H82" s="1766"/>
      <c r="I82" s="1767">
        <f>D82+E82-F82+G82+H82</f>
        <v>0</v>
      </c>
      <c r="J82" s="1779">
        <v>-348</v>
      </c>
      <c r="K82" s="1758">
        <v>45</v>
      </c>
    </row>
    <row r="83" spans="1:11" ht="15.6" customHeight="1">
      <c r="A83" s="1749">
        <v>46</v>
      </c>
      <c r="B83" s="1722" t="s">
        <v>4616</v>
      </c>
      <c r="C83" s="1744"/>
      <c r="D83" s="1767">
        <f t="shared" ref="D83:I83" si="8">SUM(D63:D68)+SUM(D80:D82)</f>
        <v>0</v>
      </c>
      <c r="E83" s="1813">
        <f t="shared" si="8"/>
        <v>0</v>
      </c>
      <c r="F83" s="1766">
        <f t="shared" si="8"/>
        <v>0</v>
      </c>
      <c r="G83" s="1767">
        <f t="shared" si="8"/>
        <v>0</v>
      </c>
      <c r="H83" s="1767">
        <f t="shared" si="8"/>
        <v>0</v>
      </c>
      <c r="I83" s="1767">
        <f t="shared" si="8"/>
        <v>0</v>
      </c>
      <c r="J83" s="1804"/>
      <c r="K83" s="1811">
        <v>46</v>
      </c>
    </row>
    <row r="84" spans="1:11" ht="15.6" customHeight="1">
      <c r="A84" s="1749">
        <v>47</v>
      </c>
      <c r="B84" s="1722" t="s">
        <v>4617</v>
      </c>
      <c r="C84" s="1744"/>
      <c r="D84" s="1767">
        <f t="shared" ref="D84:I84" si="9">D42+D51+D61+D83</f>
        <v>0</v>
      </c>
      <c r="E84" s="1814">
        <f t="shared" si="9"/>
        <v>0</v>
      </c>
      <c r="F84" s="1765">
        <f t="shared" si="9"/>
        <v>0</v>
      </c>
      <c r="G84" s="1815">
        <f t="shared" si="9"/>
        <v>0</v>
      </c>
      <c r="H84" s="1815">
        <f t="shared" si="9"/>
        <v>0</v>
      </c>
      <c r="I84" s="1767">
        <f t="shared" si="9"/>
        <v>0</v>
      </c>
      <c r="J84" s="1804"/>
      <c r="K84" s="1811">
        <v>47</v>
      </c>
    </row>
    <row r="85" spans="1:11" ht="15.6" customHeight="1">
      <c r="A85" s="1749">
        <v>48</v>
      </c>
      <c r="B85" s="1722" t="s">
        <v>3109</v>
      </c>
      <c r="C85" s="1744"/>
      <c r="D85" s="1781"/>
      <c r="E85" s="1782"/>
      <c r="F85" s="1783"/>
      <c r="G85" s="1784"/>
      <c r="H85" s="1784"/>
      <c r="I85" s="1785"/>
      <c r="J85" s="1804"/>
      <c r="K85" s="1811">
        <v>48</v>
      </c>
    </row>
    <row r="86" spans="1:11" ht="15.6" customHeight="1">
      <c r="A86" s="1749">
        <v>49</v>
      </c>
      <c r="B86" s="1722" t="s">
        <v>3110</v>
      </c>
      <c r="C86" s="1744"/>
      <c r="D86" s="1767"/>
      <c r="E86" s="1814"/>
      <c r="F86" s="1765"/>
      <c r="G86" s="1816"/>
      <c r="H86" s="1815"/>
      <c r="I86" s="1767">
        <f t="shared" ref="I86:I96" si="10">D86+E86-F86+G86+H86</f>
        <v>0</v>
      </c>
      <c r="J86" s="1810" t="s">
        <v>3111</v>
      </c>
      <c r="K86" s="1811">
        <v>49</v>
      </c>
    </row>
    <row r="87" spans="1:11" ht="15.6" customHeight="1">
      <c r="A87" s="1749">
        <v>50</v>
      </c>
      <c r="B87" s="1722" t="s">
        <v>4222</v>
      </c>
      <c r="C87" s="1744"/>
      <c r="D87" s="1767"/>
      <c r="E87" s="1814"/>
      <c r="F87" s="1765"/>
      <c r="G87" s="1816"/>
      <c r="H87" s="1815"/>
      <c r="I87" s="1767">
        <f t="shared" si="10"/>
        <v>0</v>
      </c>
      <c r="J87" s="1817" t="s">
        <v>4223</v>
      </c>
      <c r="K87" s="1811">
        <v>50</v>
      </c>
    </row>
    <row r="88" spans="1:11" ht="15.6" customHeight="1">
      <c r="A88" s="1749">
        <v>51</v>
      </c>
      <c r="B88" s="1722" t="s">
        <v>3112</v>
      </c>
      <c r="C88" s="1744"/>
      <c r="D88" s="1767"/>
      <c r="E88" s="1814"/>
      <c r="F88" s="1765"/>
      <c r="G88" s="1816"/>
      <c r="H88" s="1815"/>
      <c r="I88" s="1767">
        <f t="shared" si="10"/>
        <v>0</v>
      </c>
      <c r="J88" s="1810" t="s">
        <v>3113</v>
      </c>
      <c r="K88" s="1811">
        <v>51</v>
      </c>
    </row>
    <row r="89" spans="1:11" ht="15.6" customHeight="1">
      <c r="A89" s="1749">
        <v>52</v>
      </c>
      <c r="B89" s="1722" t="s">
        <v>3114</v>
      </c>
      <c r="C89" s="1744"/>
      <c r="D89" s="1767"/>
      <c r="E89" s="1814"/>
      <c r="F89" s="1765"/>
      <c r="G89" s="1816"/>
      <c r="H89" s="1809"/>
      <c r="I89" s="1767">
        <f t="shared" si="10"/>
        <v>0</v>
      </c>
      <c r="J89" s="1810" t="s">
        <v>3115</v>
      </c>
      <c r="K89" s="1811">
        <v>52</v>
      </c>
    </row>
    <row r="90" spans="1:11" ht="15.6" customHeight="1">
      <c r="A90" s="1749">
        <v>53</v>
      </c>
      <c r="B90" s="1722" t="s">
        <v>1912</v>
      </c>
      <c r="C90" s="1744"/>
      <c r="D90" s="1767"/>
      <c r="E90" s="1814"/>
      <c r="F90" s="1765"/>
      <c r="G90" s="1816"/>
      <c r="H90" s="1815"/>
      <c r="I90" s="1767">
        <f t="shared" si="10"/>
        <v>0</v>
      </c>
      <c r="J90" s="1810" t="s">
        <v>1913</v>
      </c>
      <c r="K90" s="1811">
        <v>53</v>
      </c>
    </row>
    <row r="91" spans="1:11" ht="15.6" customHeight="1">
      <c r="A91" s="1749">
        <v>54</v>
      </c>
      <c r="B91" s="1722" t="s">
        <v>1914</v>
      </c>
      <c r="C91" s="1744"/>
      <c r="D91" s="1767"/>
      <c r="E91" s="1814"/>
      <c r="F91" s="1765"/>
      <c r="G91" s="1816"/>
      <c r="H91" s="1815"/>
      <c r="I91" s="1767">
        <f t="shared" si="10"/>
        <v>0</v>
      </c>
      <c r="J91" s="1810" t="s">
        <v>641</v>
      </c>
      <c r="K91" s="1811">
        <v>54</v>
      </c>
    </row>
    <row r="92" spans="1:11" ht="15.6" customHeight="1">
      <c r="A92" s="1749">
        <v>55</v>
      </c>
      <c r="B92" s="1722" t="s">
        <v>642</v>
      </c>
      <c r="C92" s="1744"/>
      <c r="D92" s="1767"/>
      <c r="E92" s="1814"/>
      <c r="F92" s="1765"/>
      <c r="G92" s="1816"/>
      <c r="H92" s="1815"/>
      <c r="I92" s="1767">
        <f t="shared" si="10"/>
        <v>0</v>
      </c>
      <c r="J92" s="1810" t="s">
        <v>643</v>
      </c>
      <c r="K92" s="1811">
        <v>55</v>
      </c>
    </row>
    <row r="93" spans="1:11" ht="15.6" customHeight="1">
      <c r="A93" s="1749">
        <v>56</v>
      </c>
      <c r="B93" s="1722" t="s">
        <v>644</v>
      </c>
      <c r="C93" s="1744"/>
      <c r="D93" s="1767"/>
      <c r="E93" s="1814"/>
      <c r="F93" s="1765"/>
      <c r="G93" s="1816"/>
      <c r="H93" s="1815"/>
      <c r="I93" s="1767">
        <f t="shared" si="10"/>
        <v>0</v>
      </c>
      <c r="J93" s="1810" t="s">
        <v>645</v>
      </c>
      <c r="K93" s="1811">
        <v>56</v>
      </c>
    </row>
    <row r="94" spans="1:11" ht="15.6" customHeight="1">
      <c r="A94" s="1749">
        <v>57</v>
      </c>
      <c r="B94" s="1722" t="s">
        <v>646</v>
      </c>
      <c r="C94" s="1744"/>
      <c r="D94" s="1767"/>
      <c r="E94" s="1814"/>
      <c r="F94" s="1765"/>
      <c r="G94" s="1816"/>
      <c r="H94" s="1815"/>
      <c r="I94" s="1767">
        <f t="shared" si="10"/>
        <v>0</v>
      </c>
      <c r="J94" s="1810" t="s">
        <v>647</v>
      </c>
      <c r="K94" s="1811">
        <v>57</v>
      </c>
    </row>
    <row r="95" spans="1:11" ht="15.6" customHeight="1">
      <c r="A95" s="1749">
        <v>58</v>
      </c>
      <c r="B95" s="1722" t="s">
        <v>648</v>
      </c>
      <c r="C95" s="1744"/>
      <c r="D95" s="1767"/>
      <c r="E95" s="1814"/>
      <c r="F95" s="1765"/>
      <c r="G95" s="1816"/>
      <c r="H95" s="1815"/>
      <c r="I95" s="1767">
        <f t="shared" si="10"/>
        <v>0</v>
      </c>
      <c r="J95" s="1810" t="s">
        <v>649</v>
      </c>
      <c r="K95" s="1811">
        <v>58</v>
      </c>
    </row>
    <row r="96" spans="1:11" ht="15.6" customHeight="1">
      <c r="A96" s="1749">
        <v>59</v>
      </c>
      <c r="B96" s="1750" t="s">
        <v>3934</v>
      </c>
      <c r="C96" s="1751"/>
      <c r="D96" s="1767"/>
      <c r="E96" s="1764"/>
      <c r="F96" s="1765"/>
      <c r="G96" s="1766"/>
      <c r="H96" s="1766"/>
      <c r="I96" s="1767">
        <f t="shared" si="10"/>
        <v>0</v>
      </c>
      <c r="J96" s="1818" t="s">
        <v>3951</v>
      </c>
      <c r="K96" s="1749">
        <v>59</v>
      </c>
    </row>
    <row r="97" spans="1:11" ht="15.6" customHeight="1">
      <c r="A97" s="1749">
        <v>60</v>
      </c>
      <c r="B97" s="1722" t="s">
        <v>4615</v>
      </c>
      <c r="C97" s="1744"/>
      <c r="D97" s="1767">
        <f t="shared" ref="D97:I97" si="11">SUM(D86:D96)</f>
        <v>0</v>
      </c>
      <c r="E97" s="1814">
        <f t="shared" si="11"/>
        <v>0</v>
      </c>
      <c r="F97" s="1765">
        <f t="shared" si="11"/>
        <v>0</v>
      </c>
      <c r="G97" s="1816">
        <f t="shared" si="11"/>
        <v>0</v>
      </c>
      <c r="H97" s="1815">
        <f t="shared" si="11"/>
        <v>0</v>
      </c>
      <c r="I97" s="1767">
        <f t="shared" si="11"/>
        <v>0</v>
      </c>
      <c r="J97" s="1804"/>
      <c r="K97" s="1811">
        <v>60</v>
      </c>
    </row>
    <row r="98" spans="1:11" ht="15.6" customHeight="1">
      <c r="A98" s="1749">
        <v>61</v>
      </c>
      <c r="B98" s="1722" t="s">
        <v>650</v>
      </c>
      <c r="C98" s="1744"/>
      <c r="D98" s="1781"/>
      <c r="E98" s="1782"/>
      <c r="F98" s="1783"/>
      <c r="G98" s="1784"/>
      <c r="H98" s="1784"/>
      <c r="I98" s="1785"/>
      <c r="J98" s="1804"/>
      <c r="K98" s="1811">
        <v>61</v>
      </c>
    </row>
    <row r="99" spans="1:11" ht="15.6" customHeight="1">
      <c r="A99" s="1749">
        <v>62</v>
      </c>
      <c r="B99" s="1722" t="s">
        <v>651</v>
      </c>
      <c r="C99" s="1744"/>
      <c r="D99" s="1767"/>
      <c r="E99" s="1814"/>
      <c r="F99" s="1765"/>
      <c r="G99" s="1816" t="s">
        <v>1789</v>
      </c>
      <c r="H99" s="1815"/>
      <c r="I99" s="1767">
        <f t="shared" ref="I99:I113" si="12">D99+E99-F99+G99+H99</f>
        <v>0</v>
      </c>
      <c r="J99" s="1810" t="s">
        <v>652</v>
      </c>
      <c r="K99" s="1811">
        <v>62</v>
      </c>
    </row>
    <row r="100" spans="1:11" ht="15.6" customHeight="1">
      <c r="A100" s="1749">
        <v>63</v>
      </c>
      <c r="B100" s="1722" t="s">
        <v>653</v>
      </c>
      <c r="C100" s="1744"/>
      <c r="D100" s="1767"/>
      <c r="E100" s="1814"/>
      <c r="F100" s="1765"/>
      <c r="G100" s="1816"/>
      <c r="H100" s="1815"/>
      <c r="I100" s="1767">
        <f t="shared" si="12"/>
        <v>0</v>
      </c>
      <c r="J100" s="1810" t="s">
        <v>654</v>
      </c>
      <c r="K100" s="1811">
        <v>63</v>
      </c>
    </row>
    <row r="101" spans="1:11" ht="15.6" customHeight="1">
      <c r="A101" s="1749">
        <v>64</v>
      </c>
      <c r="B101" s="1722" t="s">
        <v>655</v>
      </c>
      <c r="C101" s="1744"/>
      <c r="D101" s="1767"/>
      <c r="E101" s="1814"/>
      <c r="F101" s="1765"/>
      <c r="G101" s="1816"/>
      <c r="H101" s="1815"/>
      <c r="I101" s="1767">
        <f t="shared" si="12"/>
        <v>0</v>
      </c>
      <c r="J101" s="1810" t="s">
        <v>656</v>
      </c>
      <c r="K101" s="1811">
        <v>64</v>
      </c>
    </row>
    <row r="102" spans="1:11" ht="15.6" customHeight="1">
      <c r="A102" s="1749">
        <v>65</v>
      </c>
      <c r="B102" s="1722" t="s">
        <v>4614</v>
      </c>
      <c r="C102" s="1744"/>
      <c r="D102" s="1767"/>
      <c r="E102" s="1814"/>
      <c r="F102" s="1765"/>
      <c r="G102" s="1816"/>
      <c r="H102" s="1815"/>
      <c r="I102" s="1767">
        <f t="shared" si="12"/>
        <v>0</v>
      </c>
      <c r="J102" s="1810" t="s">
        <v>657</v>
      </c>
      <c r="K102" s="1811">
        <v>65</v>
      </c>
    </row>
    <row r="103" spans="1:11" ht="15.6" customHeight="1">
      <c r="A103" s="1749">
        <v>66</v>
      </c>
      <c r="B103" s="1722" t="s">
        <v>658</v>
      </c>
      <c r="C103" s="1744"/>
      <c r="D103" s="1767"/>
      <c r="E103" s="1814"/>
      <c r="F103" s="1765"/>
      <c r="G103" s="1816"/>
      <c r="H103" s="1815"/>
      <c r="I103" s="1767">
        <f t="shared" si="12"/>
        <v>0</v>
      </c>
      <c r="J103" s="1810" t="s">
        <v>659</v>
      </c>
      <c r="K103" s="1811">
        <v>66</v>
      </c>
    </row>
    <row r="104" spans="1:11" ht="15.6" customHeight="1">
      <c r="A104" s="1749">
        <v>67</v>
      </c>
      <c r="B104" s="1722" t="s">
        <v>660</v>
      </c>
      <c r="C104" s="1744"/>
      <c r="D104" s="1767"/>
      <c r="E104" s="1814"/>
      <c r="F104" s="1765"/>
      <c r="G104" s="1816"/>
      <c r="H104" s="1815"/>
      <c r="I104" s="1767">
        <f t="shared" si="12"/>
        <v>0</v>
      </c>
      <c r="J104" s="1810" t="s">
        <v>661</v>
      </c>
      <c r="K104" s="1811">
        <v>67</v>
      </c>
    </row>
    <row r="105" spans="1:11" ht="15.6" customHeight="1">
      <c r="A105" s="1749">
        <v>68</v>
      </c>
      <c r="B105" s="1722" t="s">
        <v>662</v>
      </c>
      <c r="C105" s="1744"/>
      <c r="D105" s="1767"/>
      <c r="E105" s="1814"/>
      <c r="F105" s="1765"/>
      <c r="G105" s="1816"/>
      <c r="H105" s="1815"/>
      <c r="I105" s="1767">
        <f t="shared" si="12"/>
        <v>0</v>
      </c>
      <c r="J105" s="1810" t="s">
        <v>663</v>
      </c>
      <c r="K105" s="1811">
        <v>68</v>
      </c>
    </row>
    <row r="106" spans="1:11" ht="15.6" customHeight="1">
      <c r="A106" s="1749">
        <v>69</v>
      </c>
      <c r="B106" s="1722" t="s">
        <v>664</v>
      </c>
      <c r="C106" s="1744"/>
      <c r="D106" s="1767"/>
      <c r="E106" s="1814"/>
      <c r="F106" s="1765"/>
      <c r="G106" s="1816"/>
      <c r="H106" s="1815"/>
      <c r="I106" s="1767">
        <f t="shared" si="12"/>
        <v>0</v>
      </c>
      <c r="J106" s="1810" t="s">
        <v>665</v>
      </c>
      <c r="K106" s="1811">
        <v>69</v>
      </c>
    </row>
    <row r="107" spans="1:11" ht="15.6" customHeight="1">
      <c r="A107" s="1749">
        <v>70</v>
      </c>
      <c r="B107" s="1722" t="s">
        <v>666</v>
      </c>
      <c r="C107" s="1744"/>
      <c r="D107" s="1767"/>
      <c r="E107" s="1814"/>
      <c r="F107" s="1765"/>
      <c r="G107" s="1816"/>
      <c r="H107" s="1815"/>
      <c r="I107" s="1767">
        <f t="shared" si="12"/>
        <v>0</v>
      </c>
      <c r="J107" s="1810" t="s">
        <v>667</v>
      </c>
      <c r="K107" s="1811">
        <v>70</v>
      </c>
    </row>
    <row r="108" spans="1:11" ht="15.6" customHeight="1">
      <c r="A108" s="1749">
        <v>71</v>
      </c>
      <c r="B108" s="1722" t="s">
        <v>668</v>
      </c>
      <c r="C108" s="1744"/>
      <c r="D108" s="1767"/>
      <c r="E108" s="1814"/>
      <c r="F108" s="1765"/>
      <c r="G108" s="1816"/>
      <c r="H108" s="1815"/>
      <c r="I108" s="1767">
        <f t="shared" si="12"/>
        <v>0</v>
      </c>
      <c r="J108" s="1810" t="s">
        <v>669</v>
      </c>
      <c r="K108" s="1811">
        <v>71</v>
      </c>
    </row>
    <row r="109" spans="1:11" ht="15.6" customHeight="1">
      <c r="A109" s="1749">
        <v>72</v>
      </c>
      <c r="B109" s="1722" t="s">
        <v>670</v>
      </c>
      <c r="C109" s="1744"/>
      <c r="D109" s="1767"/>
      <c r="E109" s="1814"/>
      <c r="F109" s="1765"/>
      <c r="G109" s="1816"/>
      <c r="H109" s="1815"/>
      <c r="I109" s="1767">
        <f t="shared" si="12"/>
        <v>0</v>
      </c>
      <c r="J109" s="1810" t="s">
        <v>671</v>
      </c>
      <c r="K109" s="1811">
        <v>72</v>
      </c>
    </row>
    <row r="110" spans="1:11" ht="15.6" customHeight="1">
      <c r="A110" s="1749">
        <v>73</v>
      </c>
      <c r="B110" s="1722" t="s">
        <v>672</v>
      </c>
      <c r="C110" s="1744"/>
      <c r="D110" s="1767"/>
      <c r="E110" s="1814"/>
      <c r="F110" s="1765"/>
      <c r="G110" s="1816"/>
      <c r="H110" s="1815"/>
      <c r="I110" s="1767">
        <f t="shared" si="12"/>
        <v>0</v>
      </c>
      <c r="J110" s="1810" t="s">
        <v>673</v>
      </c>
      <c r="K110" s="1811">
        <v>73</v>
      </c>
    </row>
    <row r="111" spans="1:11" ht="15.6" customHeight="1">
      <c r="A111" s="1749">
        <v>74</v>
      </c>
      <c r="B111" s="1722" t="s">
        <v>674</v>
      </c>
      <c r="C111" s="1744"/>
      <c r="D111" s="1819"/>
      <c r="E111" s="1814"/>
      <c r="F111" s="1765"/>
      <c r="G111" s="1816"/>
      <c r="H111" s="1815"/>
      <c r="I111" s="1767">
        <f t="shared" si="12"/>
        <v>0</v>
      </c>
      <c r="J111" s="1810" t="s">
        <v>675</v>
      </c>
      <c r="K111" s="1811">
        <v>74</v>
      </c>
    </row>
    <row r="112" spans="1:11" ht="15.6" customHeight="1">
      <c r="A112" s="1749">
        <v>75</v>
      </c>
      <c r="B112" s="1722" t="s">
        <v>676</v>
      </c>
      <c r="C112" s="1744"/>
      <c r="D112" s="1767"/>
      <c r="E112" s="1814"/>
      <c r="F112" s="1765"/>
      <c r="G112" s="1816"/>
      <c r="H112" s="1815"/>
      <c r="I112" s="1767">
        <f t="shared" si="12"/>
        <v>0</v>
      </c>
      <c r="J112" s="1810" t="s">
        <v>677</v>
      </c>
      <c r="K112" s="1811">
        <v>75</v>
      </c>
    </row>
    <row r="113" spans="1:12" ht="15.6" customHeight="1">
      <c r="A113" s="1749">
        <v>76</v>
      </c>
      <c r="B113" s="1750" t="s">
        <v>3935</v>
      </c>
      <c r="C113" s="1751"/>
      <c r="D113" s="1767"/>
      <c r="E113" s="1764"/>
      <c r="F113" s="1765"/>
      <c r="G113" s="1766"/>
      <c r="H113" s="1766"/>
      <c r="I113" s="1767">
        <f t="shared" si="12"/>
        <v>0</v>
      </c>
      <c r="J113" s="1818" t="s">
        <v>3944</v>
      </c>
      <c r="K113" s="1749">
        <v>76</v>
      </c>
    </row>
    <row r="114" spans="1:12" ht="15.6" customHeight="1">
      <c r="A114" s="1749">
        <v>77</v>
      </c>
      <c r="B114" s="1722" t="s">
        <v>4613</v>
      </c>
      <c r="C114" s="1744"/>
      <c r="D114" s="1767">
        <f t="shared" ref="D114:I114" si="13">SUM(D99:D113)</f>
        <v>0</v>
      </c>
      <c r="E114" s="1814">
        <f t="shared" si="13"/>
        <v>0</v>
      </c>
      <c r="F114" s="1765">
        <f t="shared" si="13"/>
        <v>0</v>
      </c>
      <c r="G114" s="1816">
        <f t="shared" si="13"/>
        <v>0</v>
      </c>
      <c r="H114" s="1815">
        <f t="shared" si="13"/>
        <v>0</v>
      </c>
      <c r="I114" s="1767">
        <f t="shared" si="13"/>
        <v>0</v>
      </c>
      <c r="J114" s="1804"/>
      <c r="K114" s="1811">
        <v>77</v>
      </c>
    </row>
    <row r="115" spans="1:12" ht="15.6" customHeight="1">
      <c r="A115" s="1749">
        <v>78</v>
      </c>
      <c r="B115" s="1722" t="s">
        <v>3937</v>
      </c>
      <c r="C115" s="1744"/>
      <c r="D115" s="1781"/>
      <c r="E115" s="1782"/>
      <c r="F115" s="1783"/>
      <c r="G115" s="1784"/>
      <c r="H115" s="1784"/>
      <c r="I115" s="1785"/>
      <c r="J115" s="1820"/>
      <c r="K115" s="1811">
        <v>78</v>
      </c>
    </row>
    <row r="116" spans="1:12" ht="15.6" customHeight="1">
      <c r="A116" s="1749">
        <v>79</v>
      </c>
      <c r="B116" s="1722" t="s">
        <v>3938</v>
      </c>
      <c r="C116" s="1744"/>
      <c r="D116" s="1821"/>
      <c r="E116" s="1764"/>
      <c r="F116" s="1786"/>
      <c r="G116" s="1822"/>
      <c r="H116" s="1822"/>
      <c r="I116" s="1766"/>
      <c r="J116" s="1818" t="s">
        <v>3943</v>
      </c>
      <c r="K116" s="1811">
        <v>79</v>
      </c>
    </row>
    <row r="117" spans="1:12" ht="15.6" customHeight="1">
      <c r="A117" s="1749">
        <v>80</v>
      </c>
      <c r="B117" s="1722" t="s">
        <v>3939</v>
      </c>
      <c r="C117" s="1744"/>
      <c r="D117" s="1821"/>
      <c r="E117" s="1764"/>
      <c r="F117" s="1786"/>
      <c r="G117" s="1822"/>
      <c r="H117" s="1822"/>
      <c r="I117" s="1766"/>
      <c r="J117" s="1818" t="s">
        <v>3945</v>
      </c>
      <c r="K117" s="1811">
        <v>80</v>
      </c>
      <c r="L117" s="1823"/>
    </row>
    <row r="118" spans="1:12" ht="15.6" customHeight="1">
      <c r="A118" s="1749">
        <v>81</v>
      </c>
      <c r="B118" s="1722" t="s">
        <v>3940</v>
      </c>
      <c r="C118" s="1744"/>
      <c r="D118" s="1821"/>
      <c r="E118" s="1764"/>
      <c r="F118" s="1786"/>
      <c r="G118" s="1822"/>
      <c r="H118" s="1822"/>
      <c r="I118" s="1766"/>
      <c r="J118" s="1818" t="s">
        <v>3946</v>
      </c>
      <c r="K118" s="1811">
        <v>81</v>
      </c>
      <c r="L118" s="1823"/>
    </row>
    <row r="119" spans="1:12" ht="15.6" customHeight="1">
      <c r="A119" s="1749">
        <v>82</v>
      </c>
      <c r="B119" s="1722" t="s">
        <v>3941</v>
      </c>
      <c r="C119" s="1744"/>
      <c r="D119" s="1821"/>
      <c r="E119" s="1764"/>
      <c r="F119" s="1786"/>
      <c r="G119" s="1822"/>
      <c r="H119" s="1822"/>
      <c r="I119" s="1766"/>
      <c r="J119" s="1818" t="s">
        <v>3947</v>
      </c>
      <c r="K119" s="1811">
        <v>82</v>
      </c>
      <c r="L119" s="1823"/>
    </row>
    <row r="120" spans="1:12" ht="15.6" customHeight="1">
      <c r="A120" s="1749">
        <v>83</v>
      </c>
      <c r="B120" s="1722" t="s">
        <v>3942</v>
      </c>
      <c r="C120" s="1744"/>
      <c r="D120" s="1821"/>
      <c r="E120" s="1764"/>
      <c r="F120" s="1786"/>
      <c r="G120" s="1822"/>
      <c r="H120" s="1822"/>
      <c r="I120" s="1766"/>
      <c r="J120" s="1818" t="s">
        <v>3948</v>
      </c>
      <c r="K120" s="1811">
        <v>83</v>
      </c>
      <c r="L120" s="1823"/>
    </row>
    <row r="121" spans="1:12" ht="15.6" customHeight="1">
      <c r="A121" s="1749">
        <v>84</v>
      </c>
      <c r="B121" s="1722" t="s">
        <v>4416</v>
      </c>
      <c r="C121" s="1744"/>
      <c r="D121" s="1821"/>
      <c r="E121" s="1764"/>
      <c r="F121" s="1786"/>
      <c r="G121" s="1822"/>
      <c r="H121" s="1822"/>
      <c r="I121" s="1766"/>
      <c r="J121" s="1818" t="s">
        <v>3949</v>
      </c>
      <c r="K121" s="1811">
        <v>84</v>
      </c>
      <c r="L121" s="1823"/>
    </row>
    <row r="122" spans="1:12" ht="15.6" customHeight="1">
      <c r="A122" s="1749">
        <v>85</v>
      </c>
      <c r="B122" s="1722" t="s">
        <v>4417</v>
      </c>
      <c r="C122" s="1744"/>
      <c r="D122" s="1821"/>
      <c r="E122" s="1764"/>
      <c r="F122" s="1786"/>
      <c r="G122" s="1822"/>
      <c r="H122" s="1822"/>
      <c r="I122" s="1766"/>
      <c r="J122" s="1818" t="s">
        <v>3950</v>
      </c>
      <c r="K122" s="1811">
        <v>85</v>
      </c>
      <c r="L122" s="1823"/>
    </row>
    <row r="123" spans="1:12" ht="15.6" customHeight="1">
      <c r="A123" s="1749">
        <v>86</v>
      </c>
      <c r="B123" s="1722" t="s">
        <v>4338</v>
      </c>
      <c r="C123" s="1744"/>
      <c r="D123" s="1821">
        <f t="shared" ref="D123:I123" si="14">SUM(D116:D122)</f>
        <v>0</v>
      </c>
      <c r="E123" s="1764">
        <f t="shared" si="14"/>
        <v>0</v>
      </c>
      <c r="F123" s="1786">
        <f t="shared" si="14"/>
        <v>0</v>
      </c>
      <c r="G123" s="1822">
        <f t="shared" si="14"/>
        <v>0</v>
      </c>
      <c r="H123" s="1822">
        <f t="shared" si="14"/>
        <v>0</v>
      </c>
      <c r="I123" s="1766">
        <f t="shared" si="14"/>
        <v>0</v>
      </c>
      <c r="J123" s="1818"/>
      <c r="K123" s="1811">
        <v>86</v>
      </c>
      <c r="L123" s="1823"/>
    </row>
    <row r="124" spans="1:12" ht="15.6" customHeight="1">
      <c r="A124" s="1749">
        <v>87</v>
      </c>
      <c r="B124" s="1722" t="s">
        <v>3936</v>
      </c>
      <c r="C124" s="1744"/>
      <c r="D124" s="1781"/>
      <c r="E124" s="1782"/>
      <c r="F124" s="1783"/>
      <c r="G124" s="1784"/>
      <c r="H124" s="1784"/>
      <c r="I124" s="1785"/>
      <c r="J124" s="1804"/>
      <c r="K124" s="1811">
        <v>87</v>
      </c>
    </row>
    <row r="125" spans="1:12" ht="15.6" customHeight="1">
      <c r="A125" s="1749">
        <v>88</v>
      </c>
      <c r="B125" s="1722" t="s">
        <v>678</v>
      </c>
      <c r="C125" s="1744"/>
      <c r="D125" s="1767"/>
      <c r="E125" s="1814"/>
      <c r="F125" s="1765"/>
      <c r="G125" s="1816" t="s">
        <v>1789</v>
      </c>
      <c r="H125" s="1815"/>
      <c r="I125" s="1767">
        <f t="shared" ref="I125:I134" si="15">D125+E125-F125+G125+H125</f>
        <v>0</v>
      </c>
      <c r="J125" s="1810" t="s">
        <v>679</v>
      </c>
      <c r="K125" s="1811">
        <v>88</v>
      </c>
    </row>
    <row r="126" spans="1:12" ht="15.6" customHeight="1">
      <c r="A126" s="1749">
        <v>89</v>
      </c>
      <c r="B126" s="1722" t="s">
        <v>680</v>
      </c>
      <c r="C126" s="1744"/>
      <c r="D126" s="1767"/>
      <c r="E126" s="1814"/>
      <c r="F126" s="1765"/>
      <c r="G126" s="1816" t="s">
        <v>1789</v>
      </c>
      <c r="H126" s="1815" t="s">
        <v>1789</v>
      </c>
      <c r="I126" s="1767">
        <f t="shared" si="15"/>
        <v>0</v>
      </c>
      <c r="J126" s="1810" t="s">
        <v>681</v>
      </c>
      <c r="K126" s="1811">
        <v>89</v>
      </c>
    </row>
    <row r="127" spans="1:12" ht="15.6" customHeight="1">
      <c r="A127" s="1749">
        <v>90</v>
      </c>
      <c r="B127" s="1722" t="s">
        <v>682</v>
      </c>
      <c r="C127" s="1744"/>
      <c r="D127" s="1767"/>
      <c r="E127" s="1814"/>
      <c r="F127" s="1765"/>
      <c r="G127" s="1816"/>
      <c r="H127" s="1815"/>
      <c r="I127" s="1767">
        <f t="shared" si="15"/>
        <v>0</v>
      </c>
      <c r="J127" s="1810" t="s">
        <v>683</v>
      </c>
      <c r="K127" s="1811">
        <v>90</v>
      </c>
    </row>
    <row r="128" spans="1:12" ht="15.6" customHeight="1">
      <c r="A128" s="1749">
        <v>91</v>
      </c>
      <c r="B128" s="1722" t="s">
        <v>684</v>
      </c>
      <c r="C128" s="1744"/>
      <c r="D128" s="1767"/>
      <c r="E128" s="1814"/>
      <c r="F128" s="1765"/>
      <c r="G128" s="1816"/>
      <c r="H128" s="1815"/>
      <c r="I128" s="1767">
        <f t="shared" si="15"/>
        <v>0</v>
      </c>
      <c r="J128" s="1810" t="s">
        <v>685</v>
      </c>
      <c r="K128" s="1811">
        <v>91</v>
      </c>
    </row>
    <row r="129" spans="1:11" ht="15.6" customHeight="1">
      <c r="A129" s="1749">
        <v>92</v>
      </c>
      <c r="B129" s="1722" t="s">
        <v>686</v>
      </c>
      <c r="C129" s="1744"/>
      <c r="D129" s="1767"/>
      <c r="E129" s="1814"/>
      <c r="F129" s="1765"/>
      <c r="G129" s="1816"/>
      <c r="H129" s="1815"/>
      <c r="I129" s="1767">
        <f t="shared" si="15"/>
        <v>0</v>
      </c>
      <c r="J129" s="1810" t="s">
        <v>687</v>
      </c>
      <c r="K129" s="1811">
        <v>92</v>
      </c>
    </row>
    <row r="130" spans="1:11" ht="15.6" customHeight="1">
      <c r="A130" s="1749">
        <v>93</v>
      </c>
      <c r="B130" s="1722" t="s">
        <v>688</v>
      </c>
      <c r="C130" s="1744"/>
      <c r="D130" s="1767"/>
      <c r="E130" s="1814"/>
      <c r="F130" s="1765"/>
      <c r="G130" s="1816"/>
      <c r="H130" s="1815"/>
      <c r="I130" s="1767">
        <f t="shared" si="15"/>
        <v>0</v>
      </c>
      <c r="J130" s="1810" t="s">
        <v>689</v>
      </c>
      <c r="K130" s="1811">
        <v>93</v>
      </c>
    </row>
    <row r="131" spans="1:11" ht="15.6" customHeight="1">
      <c r="A131" s="1749">
        <v>94</v>
      </c>
      <c r="B131" s="1722" t="s">
        <v>690</v>
      </c>
      <c r="C131" s="1744"/>
      <c r="D131" s="1767"/>
      <c r="E131" s="1814"/>
      <c r="F131" s="1765"/>
      <c r="G131" s="1816"/>
      <c r="H131" s="1815"/>
      <c r="I131" s="1767">
        <f t="shared" si="15"/>
        <v>0</v>
      </c>
      <c r="J131" s="1810" t="s">
        <v>691</v>
      </c>
      <c r="K131" s="1811">
        <v>94</v>
      </c>
    </row>
    <row r="132" spans="1:11" ht="15.6" customHeight="1">
      <c r="A132" s="1749">
        <v>95</v>
      </c>
      <c r="B132" s="1722" t="s">
        <v>692</v>
      </c>
      <c r="C132" s="1744"/>
      <c r="D132" s="1767"/>
      <c r="E132" s="1814"/>
      <c r="F132" s="1765"/>
      <c r="G132" s="1816"/>
      <c r="H132" s="1815"/>
      <c r="I132" s="1767">
        <f t="shared" si="15"/>
        <v>0</v>
      </c>
      <c r="J132" s="1810" t="s">
        <v>693</v>
      </c>
      <c r="K132" s="1811">
        <v>95</v>
      </c>
    </row>
    <row r="133" spans="1:11" ht="15.6" customHeight="1">
      <c r="A133" s="1749">
        <v>96</v>
      </c>
      <c r="B133" s="1722" t="s">
        <v>349</v>
      </c>
      <c r="C133" s="1744"/>
      <c r="D133" s="1767"/>
      <c r="E133" s="1814"/>
      <c r="F133" s="1765"/>
      <c r="G133" s="1816" t="s">
        <v>1789</v>
      </c>
      <c r="H133" s="1815"/>
      <c r="I133" s="1767">
        <f t="shared" si="15"/>
        <v>0</v>
      </c>
      <c r="J133" s="1810" t="s">
        <v>350</v>
      </c>
      <c r="K133" s="1811">
        <v>96</v>
      </c>
    </row>
    <row r="134" spans="1:11" ht="15.6" customHeight="1">
      <c r="A134" s="1749">
        <v>97</v>
      </c>
      <c r="B134" s="1722" t="s">
        <v>351</v>
      </c>
      <c r="C134" s="1744"/>
      <c r="D134" s="1767"/>
      <c r="E134" s="1814"/>
      <c r="F134" s="1765" t="s">
        <v>1789</v>
      </c>
      <c r="G134" s="1816"/>
      <c r="H134" s="1815"/>
      <c r="I134" s="1767">
        <f t="shared" si="15"/>
        <v>0</v>
      </c>
      <c r="J134" s="1810" t="s">
        <v>352</v>
      </c>
      <c r="K134" s="1811">
        <v>97</v>
      </c>
    </row>
    <row r="135" spans="1:11" ht="15.6" customHeight="1">
      <c r="A135" s="1749">
        <v>98</v>
      </c>
      <c r="B135" s="1722" t="s">
        <v>353</v>
      </c>
      <c r="C135" s="1744"/>
      <c r="D135" s="1767">
        <f t="shared" ref="D135:I135" si="16">SUM(D125:D134)</f>
        <v>0</v>
      </c>
      <c r="E135" s="1814">
        <f t="shared" si="16"/>
        <v>0</v>
      </c>
      <c r="F135" s="1765">
        <f t="shared" si="16"/>
        <v>0</v>
      </c>
      <c r="G135" s="1816">
        <f t="shared" si="16"/>
        <v>0</v>
      </c>
      <c r="H135" s="1815">
        <f t="shared" si="16"/>
        <v>0</v>
      </c>
      <c r="I135" s="1767">
        <f t="shared" si="16"/>
        <v>0</v>
      </c>
      <c r="J135" s="1804"/>
      <c r="K135" s="1811">
        <v>98</v>
      </c>
    </row>
    <row r="136" spans="1:11" ht="15.6" customHeight="1">
      <c r="A136" s="1749">
        <v>99</v>
      </c>
      <c r="B136" s="1722" t="s">
        <v>354</v>
      </c>
      <c r="C136" s="1744"/>
      <c r="D136" s="1767"/>
      <c r="E136" s="1814"/>
      <c r="F136" s="1765"/>
      <c r="G136" s="1816"/>
      <c r="H136" s="1815" t="s">
        <v>1789</v>
      </c>
      <c r="I136" s="1767">
        <f>D136+E136-F136+G136+H136</f>
        <v>0</v>
      </c>
      <c r="J136" s="1810" t="s">
        <v>355</v>
      </c>
      <c r="K136" s="1811">
        <v>99</v>
      </c>
    </row>
    <row r="137" spans="1:11" ht="15.6" customHeight="1">
      <c r="A137" s="1749">
        <v>100</v>
      </c>
      <c r="B137" s="1750" t="s">
        <v>3952</v>
      </c>
      <c r="C137" s="1751"/>
      <c r="D137" s="1767"/>
      <c r="E137" s="1764"/>
      <c r="F137" s="1765"/>
      <c r="G137" s="1766"/>
      <c r="H137" s="1766"/>
      <c r="I137" s="1767">
        <f>D137+E137-F137+G137+H137</f>
        <v>0</v>
      </c>
      <c r="J137" s="1820">
        <v>-399.1</v>
      </c>
      <c r="K137" s="1749">
        <v>100</v>
      </c>
    </row>
    <row r="138" spans="1:11" ht="15.6" customHeight="1">
      <c r="A138" s="1749">
        <v>101</v>
      </c>
      <c r="B138" s="1722" t="s">
        <v>4611</v>
      </c>
      <c r="C138" s="1744"/>
      <c r="D138" s="1767">
        <f t="shared" ref="D138:I138" si="17">D135+D136+D137</f>
        <v>0</v>
      </c>
      <c r="E138" s="1814">
        <f t="shared" si="17"/>
        <v>0</v>
      </c>
      <c r="F138" s="1765">
        <f t="shared" si="17"/>
        <v>0</v>
      </c>
      <c r="G138" s="1816">
        <f t="shared" si="17"/>
        <v>0</v>
      </c>
      <c r="H138" s="1815">
        <f t="shared" si="17"/>
        <v>0</v>
      </c>
      <c r="I138" s="1767">
        <f t="shared" si="17"/>
        <v>0</v>
      </c>
      <c r="J138" s="1804"/>
      <c r="K138" s="1811">
        <v>101</v>
      </c>
    </row>
    <row r="139" spans="1:11" ht="15.6" customHeight="1">
      <c r="A139" s="1749">
        <v>102</v>
      </c>
      <c r="B139" s="1722" t="s">
        <v>4612</v>
      </c>
      <c r="C139" s="1744"/>
      <c r="D139" s="1767">
        <f t="shared" ref="D139:I139" si="18">D84+D97+D114+D138+D31+D123</f>
        <v>0</v>
      </c>
      <c r="E139" s="1814">
        <f t="shared" si="18"/>
        <v>0</v>
      </c>
      <c r="F139" s="1765">
        <f t="shared" si="18"/>
        <v>0</v>
      </c>
      <c r="G139" s="1816">
        <f t="shared" si="18"/>
        <v>0</v>
      </c>
      <c r="H139" s="1815">
        <f t="shared" si="18"/>
        <v>0</v>
      </c>
      <c r="I139" s="1767">
        <f t="shared" si="18"/>
        <v>0</v>
      </c>
      <c r="J139" s="1804"/>
      <c r="K139" s="1811">
        <v>102</v>
      </c>
    </row>
    <row r="140" spans="1:11" ht="15.6" customHeight="1">
      <c r="A140" s="1749">
        <v>103</v>
      </c>
      <c r="B140" s="1722" t="s">
        <v>356</v>
      </c>
      <c r="C140" s="1744"/>
      <c r="D140" s="1767"/>
      <c r="E140" s="1814"/>
      <c r="F140" s="1824"/>
      <c r="G140" s="1816"/>
      <c r="H140" s="1815"/>
      <c r="I140" s="1767"/>
      <c r="J140" s="1810" t="s">
        <v>357</v>
      </c>
      <c r="K140" s="1811">
        <v>103</v>
      </c>
    </row>
    <row r="141" spans="1:11" ht="15.6" customHeight="1">
      <c r="A141" s="1749">
        <v>104</v>
      </c>
      <c r="B141" s="1722" t="s">
        <v>358</v>
      </c>
      <c r="C141" s="1744"/>
      <c r="D141" s="1767"/>
      <c r="E141" s="1825"/>
      <c r="F141" s="1765"/>
      <c r="G141" s="1816"/>
      <c r="H141" s="1815"/>
      <c r="I141" s="1767"/>
      <c r="J141" s="1804"/>
      <c r="K141" s="1811">
        <v>104</v>
      </c>
    </row>
    <row r="142" spans="1:11" ht="15.6" customHeight="1">
      <c r="A142" s="1749">
        <v>105</v>
      </c>
      <c r="B142" s="1722" t="s">
        <v>1131</v>
      </c>
      <c r="C142" s="1744"/>
      <c r="D142" s="1767"/>
      <c r="E142" s="1814"/>
      <c r="F142" s="1765"/>
      <c r="G142" s="1816"/>
      <c r="H142" s="1815"/>
      <c r="I142" s="1767">
        <f>D142+E142-F142+G142+H142</f>
        <v>0</v>
      </c>
      <c r="J142" s="1810" t="s">
        <v>1132</v>
      </c>
      <c r="K142" s="1811">
        <v>105</v>
      </c>
    </row>
    <row r="143" spans="1:11" ht="15.6" customHeight="1" thickBot="1">
      <c r="A143" s="1788">
        <v>106</v>
      </c>
      <c r="B143" s="1826" t="s">
        <v>4610</v>
      </c>
      <c r="C143" s="1827"/>
      <c r="D143" s="1828">
        <f t="shared" ref="D143:I143" si="19">D139+D142+D140-D141</f>
        <v>0</v>
      </c>
      <c r="E143" s="1829">
        <f t="shared" si="19"/>
        <v>0</v>
      </c>
      <c r="F143" s="1830">
        <f t="shared" si="19"/>
        <v>0</v>
      </c>
      <c r="G143" s="1831">
        <f t="shared" si="19"/>
        <v>0</v>
      </c>
      <c r="H143" s="1832">
        <f t="shared" si="19"/>
        <v>0</v>
      </c>
      <c r="I143" s="1828">
        <f t="shared" si="19"/>
        <v>0</v>
      </c>
      <c r="J143" s="1833"/>
      <c r="K143" s="1834">
        <v>106</v>
      </c>
    </row>
    <row r="144" spans="1:11" ht="15.6" customHeight="1">
      <c r="A144" s="1712"/>
      <c r="B144" s="1712"/>
      <c r="C144" s="1712"/>
      <c r="D144" s="1712"/>
      <c r="E144" s="1712"/>
      <c r="F144" s="1712"/>
      <c r="G144" s="1712"/>
      <c r="H144" s="1712"/>
      <c r="I144" s="1712"/>
      <c r="J144" s="1712"/>
      <c r="K144" s="1712"/>
    </row>
    <row r="145" spans="1:11" ht="15.6" customHeight="1">
      <c r="A145" s="1712" t="s">
        <v>4677</v>
      </c>
      <c r="B145" s="1712"/>
      <c r="C145" s="1712"/>
      <c r="D145" s="1712"/>
      <c r="E145" s="1712"/>
      <c r="F145" s="1712" t="s">
        <v>4677</v>
      </c>
      <c r="G145" s="1712"/>
      <c r="H145" s="1712"/>
      <c r="I145" s="1712"/>
      <c r="J145" s="1712"/>
      <c r="K145" s="1835" t="s">
        <v>1133</v>
      </c>
    </row>
    <row r="146" spans="1:11" ht="15.6" customHeight="1">
      <c r="A146" s="1799" t="s">
        <v>1134</v>
      </c>
      <c r="B146" s="1799"/>
      <c r="C146" s="1799"/>
      <c r="D146" s="1799"/>
      <c r="E146" s="1799"/>
      <c r="F146" s="1799" t="s">
        <v>1135</v>
      </c>
      <c r="G146" s="1799"/>
      <c r="H146" s="1799"/>
      <c r="I146" s="1799"/>
      <c r="J146" s="1799"/>
      <c r="K146" s="1799"/>
    </row>
    <row r="147" spans="1:11">
      <c r="A147" s="1712"/>
      <c r="B147" s="1712"/>
      <c r="C147" s="1712"/>
      <c r="D147" s="1712"/>
      <c r="E147" s="1712"/>
      <c r="F147" s="1712"/>
      <c r="G147" s="1712"/>
      <c r="H147" s="1712"/>
      <c r="I147" s="1712"/>
      <c r="J147" s="1712"/>
      <c r="K147" s="1712"/>
    </row>
    <row r="148" spans="1:11">
      <c r="A148" s="1712"/>
      <c r="B148" s="1712"/>
      <c r="C148" s="1712"/>
      <c r="D148" s="1712"/>
      <c r="E148" s="1712"/>
      <c r="F148" s="1712"/>
      <c r="G148" s="1712"/>
      <c r="H148" s="1712"/>
      <c r="I148" s="1712"/>
      <c r="J148" s="1712"/>
      <c r="K148" s="1712"/>
    </row>
    <row r="149" spans="1:11">
      <c r="A149" s="1712"/>
      <c r="B149" s="1712"/>
      <c r="C149" s="1712"/>
      <c r="D149" s="1712"/>
      <c r="E149" s="1712"/>
      <c r="F149" s="1712"/>
      <c r="G149" s="1712"/>
      <c r="H149" s="1712"/>
      <c r="I149" s="1712"/>
      <c r="J149" s="1712"/>
      <c r="K149" s="1712"/>
    </row>
    <row r="150" spans="1:11">
      <c r="A150" s="1712"/>
      <c r="B150" s="1712"/>
      <c r="C150" s="1712"/>
      <c r="D150" s="1712"/>
      <c r="E150" s="1712"/>
      <c r="F150" s="1712"/>
      <c r="G150" s="1712"/>
      <c r="H150" s="1712"/>
      <c r="I150" s="1712"/>
      <c r="J150" s="1712"/>
      <c r="K150" s="1712"/>
    </row>
    <row r="151" spans="1:11">
      <c r="A151" s="1712"/>
      <c r="B151" s="1712"/>
      <c r="C151" s="1712"/>
      <c r="D151" s="1712"/>
      <c r="E151" s="1712"/>
      <c r="F151" s="1712"/>
      <c r="G151" s="1712"/>
      <c r="H151" s="1712"/>
      <c r="I151" s="1712"/>
      <c r="J151" s="1712"/>
      <c r="K151" s="1712"/>
    </row>
    <row r="152" spans="1:11">
      <c r="A152" s="1712"/>
      <c r="B152" s="1712"/>
      <c r="C152" s="1712"/>
      <c r="D152" s="1712"/>
      <c r="E152" s="1712"/>
      <c r="F152" s="1712"/>
      <c r="G152" s="1712"/>
      <c r="H152" s="1712"/>
      <c r="I152" s="1712"/>
      <c r="J152" s="1712"/>
      <c r="K152" s="1712"/>
    </row>
    <row r="153" spans="1:11">
      <c r="A153" s="1712"/>
      <c r="B153" s="1836"/>
      <c r="C153" s="1712"/>
      <c r="D153" s="1712"/>
      <c r="E153" s="1712"/>
      <c r="F153" s="1712"/>
      <c r="G153" s="1712"/>
      <c r="H153" s="1712"/>
      <c r="I153" s="1712"/>
      <c r="J153" s="1712"/>
      <c r="K153" s="1712"/>
    </row>
    <row r="154" spans="1:11">
      <c r="A154" s="1712"/>
      <c r="B154" s="1836"/>
      <c r="C154" s="1712"/>
      <c r="D154" s="1712"/>
      <c r="E154" s="1712"/>
      <c r="F154" s="1712"/>
      <c r="G154" s="1712"/>
      <c r="H154" s="1712"/>
      <c r="I154" s="1712"/>
      <c r="J154" s="1712"/>
      <c r="K154" s="1712"/>
    </row>
    <row r="155" spans="1:11">
      <c r="A155" s="1712"/>
      <c r="B155" s="1836"/>
      <c r="C155" s="1712"/>
      <c r="D155" s="1712"/>
      <c r="E155" s="1712"/>
      <c r="F155" s="1712"/>
      <c r="G155" s="1712"/>
      <c r="H155" s="1712"/>
      <c r="I155" s="1712"/>
      <c r="J155" s="1712"/>
      <c r="K155" s="1712"/>
    </row>
    <row r="156" spans="1:11">
      <c r="A156" s="1712"/>
      <c r="B156" s="1836"/>
      <c r="C156" s="1712"/>
      <c r="D156" s="1712"/>
      <c r="E156" s="1712"/>
      <c r="F156" s="1712"/>
      <c r="G156" s="1712"/>
      <c r="H156" s="1712"/>
      <c r="I156" s="1712"/>
      <c r="J156" s="1712"/>
      <c r="K156" s="1712"/>
    </row>
    <row r="157" spans="1:11">
      <c r="A157" s="1712"/>
      <c r="B157" s="1836"/>
      <c r="C157" s="1712"/>
      <c r="D157" s="1712"/>
      <c r="E157" s="1712"/>
      <c r="F157" s="1712"/>
      <c r="G157" s="1712"/>
      <c r="H157" s="1712"/>
      <c r="I157" s="1712"/>
      <c r="J157" s="1712"/>
      <c r="K157" s="1712"/>
    </row>
    <row r="158" spans="1:11">
      <c r="A158" s="1712"/>
      <c r="B158" s="1836"/>
      <c r="C158" s="1712"/>
      <c r="D158" s="1712"/>
      <c r="E158" s="1712"/>
      <c r="F158" s="1712"/>
      <c r="G158" s="1712"/>
      <c r="H158" s="1712"/>
      <c r="I158" s="1712"/>
      <c r="J158" s="1712"/>
      <c r="K158" s="1712"/>
    </row>
    <row r="159" spans="1:11">
      <c r="A159" s="1712"/>
      <c r="B159" s="1836"/>
      <c r="C159" s="1712"/>
      <c r="D159" s="1712"/>
      <c r="E159" s="1712"/>
      <c r="F159" s="1712"/>
      <c r="G159" s="1712"/>
      <c r="H159" s="1712"/>
      <c r="I159" s="1712"/>
      <c r="J159" s="1712"/>
      <c r="K159" s="1712"/>
    </row>
    <row r="160" spans="1:11">
      <c r="A160" s="1712"/>
      <c r="B160" s="1836"/>
      <c r="C160" s="1712"/>
      <c r="D160" s="1712"/>
      <c r="E160" s="1712"/>
      <c r="F160" s="1712"/>
      <c r="G160" s="1712"/>
      <c r="H160" s="1712"/>
      <c r="I160" s="1712"/>
      <c r="J160" s="1712"/>
      <c r="K160" s="1712"/>
    </row>
    <row r="161" spans="1:2">
      <c r="A161" s="1712"/>
      <c r="B161" s="1836"/>
    </row>
    <row r="162" spans="1:2">
      <c r="A162" s="1712"/>
      <c r="B162" s="1836"/>
    </row>
    <row r="163" spans="1:2">
      <c r="A163" s="1712"/>
      <c r="B163" s="1836"/>
    </row>
    <row r="164" spans="1:2">
      <c r="A164" s="1712"/>
      <c r="B164" s="1836"/>
    </row>
    <row r="165" spans="1:2">
      <c r="A165" s="1712"/>
      <c r="B165" s="1836"/>
    </row>
    <row r="166" spans="1:2">
      <c r="A166" s="1712"/>
      <c r="B166" s="1836"/>
    </row>
    <row r="167" spans="1:2">
      <c r="A167" s="1712"/>
      <c r="B167" s="1836"/>
    </row>
    <row r="168" spans="1:2">
      <c r="A168" s="1712"/>
      <c r="B168" s="1712"/>
    </row>
    <row r="169" spans="1:2">
      <c r="A169" s="1712"/>
      <c r="B169" s="1712"/>
    </row>
  </sheetData>
  <printOptions horizontalCentered="1" verticalCentered="1"/>
  <pageMargins left="0.5" right="0.5" top="0.5" bottom="0.5" header="0.5" footer="0.5"/>
  <pageSetup scale="61" fitToWidth="2" fitToHeight="2" pageOrder="overThenDown" orientation="portrait" horizontalDpi="300" verticalDpi="300" r:id="rId1"/>
  <headerFooter alignWithMargins="0"/>
  <rowBreaks count="1" manualBreakCount="1">
    <brk id="71" max="16383" man="1"/>
  </rowBreaks>
  <colBreaks count="1" manualBreakCount="1">
    <brk id="5"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22">
    <pageSetUpPr fitToPage="1"/>
  </sheetPr>
  <dimension ref="A1:F77"/>
  <sheetViews>
    <sheetView defaultGridColor="0" colorId="22" zoomScaleNormal="100" zoomScaleSheetLayoutView="80" workbookViewId="0">
      <selection activeCell="A8" sqref="A8:G10"/>
    </sheetView>
  </sheetViews>
  <sheetFormatPr defaultColWidth="9.6640625" defaultRowHeight="15"/>
  <cols>
    <col min="1" max="1" width="4.6640625" style="1593" customWidth="1"/>
    <col min="2" max="3" width="25.6640625" style="1593" customWidth="1"/>
    <col min="4" max="4" width="10.6640625" style="1593" customWidth="1"/>
    <col min="5" max="5" width="9.6640625" style="1593"/>
    <col min="6" max="6" width="18.6640625" style="1593" customWidth="1"/>
    <col min="7" max="16384" width="9.6640625" style="1593"/>
  </cols>
  <sheetData>
    <row r="1" spans="1:6">
      <c r="A1" s="1837" t="s">
        <v>1800</v>
      </c>
      <c r="B1" s="1838"/>
      <c r="C1" s="1839" t="s">
        <v>3291</v>
      </c>
      <c r="D1" s="1840" t="s">
        <v>1802</v>
      </c>
      <c r="E1" s="1838"/>
      <c r="F1" s="1841" t="s">
        <v>1803</v>
      </c>
    </row>
    <row r="2" spans="1:6">
      <c r="A2" s="1690" t="str">
        <f>'Data Sheet'!$C$25</f>
        <v>National Fuel Gas Distribution Corporation</v>
      </c>
      <c r="B2" s="1595"/>
      <c r="C2" s="1842" t="s">
        <v>1136</v>
      </c>
      <c r="D2" s="1843" t="s">
        <v>3310</v>
      </c>
      <c r="E2" s="1595"/>
      <c r="F2" s="1844"/>
    </row>
    <row r="3" spans="1:6" ht="14.45" customHeight="1">
      <c r="A3" s="1845"/>
      <c r="B3" s="1846"/>
      <c r="C3" s="1847" t="s">
        <v>1137</v>
      </c>
      <c r="D3" s="1848" t="str">
        <f>'Data Sheet'!$C$40</f>
        <v>3/31/2016</v>
      </c>
      <c r="E3" s="1849"/>
      <c r="F3" s="1610" t="str">
        <f>'Data Sheet'!$C$38</f>
        <v>12/31/2015</v>
      </c>
    </row>
    <row r="4" spans="1:6" ht="15" customHeight="1">
      <c r="A4" s="1850" t="s">
        <v>1138</v>
      </c>
      <c r="B4" s="1851"/>
      <c r="C4" s="1851"/>
      <c r="D4" s="1851"/>
      <c r="E4" s="1851"/>
      <c r="F4" s="1852"/>
    </row>
    <row r="5" spans="1:6">
      <c r="A5" s="1853"/>
      <c r="B5" s="1854" t="s">
        <v>1139</v>
      </c>
      <c r="C5" s="1854"/>
      <c r="D5" s="1854"/>
      <c r="E5" s="1854"/>
      <c r="F5" s="1855"/>
    </row>
    <row r="6" spans="1:6">
      <c r="A6" s="1690"/>
      <c r="B6" s="1698"/>
      <c r="C6" s="1698"/>
      <c r="D6" s="1698"/>
      <c r="E6" s="1698"/>
      <c r="F6" s="1623"/>
    </row>
    <row r="7" spans="1:6">
      <c r="A7" s="1845"/>
      <c r="B7" s="1856" t="s">
        <v>1140</v>
      </c>
      <c r="C7" s="1856"/>
      <c r="D7" s="1856"/>
      <c r="E7" s="1856"/>
      <c r="F7" s="1857"/>
    </row>
    <row r="8" spans="1:6">
      <c r="A8" s="1853"/>
      <c r="B8" s="1858" t="s">
        <v>1141</v>
      </c>
      <c r="C8" s="1859"/>
      <c r="D8" s="1859"/>
      <c r="E8" s="1859"/>
      <c r="F8" s="1860"/>
    </row>
    <row r="9" spans="1:6">
      <c r="A9" s="1690"/>
      <c r="B9" s="1842" t="s">
        <v>1142</v>
      </c>
      <c r="C9" s="1842"/>
      <c r="D9" s="1842"/>
      <c r="E9" s="1861" t="s">
        <v>1143</v>
      </c>
      <c r="F9" s="1844"/>
    </row>
    <row r="10" spans="1:6">
      <c r="A10" s="1690"/>
      <c r="B10" s="1842" t="s">
        <v>1144</v>
      </c>
      <c r="C10" s="1861" t="s">
        <v>1145</v>
      </c>
      <c r="D10" s="1842" t="s">
        <v>1146</v>
      </c>
      <c r="E10" s="1861" t="s">
        <v>1147</v>
      </c>
      <c r="F10" s="1862" t="s">
        <v>1148</v>
      </c>
    </row>
    <row r="11" spans="1:6">
      <c r="A11" s="1690" t="s">
        <v>1729</v>
      </c>
      <c r="B11" s="1842" t="s">
        <v>1149</v>
      </c>
      <c r="C11" s="1861" t="s">
        <v>1150</v>
      </c>
      <c r="D11" s="1842" t="s">
        <v>1151</v>
      </c>
      <c r="E11" s="1861" t="s">
        <v>1152</v>
      </c>
      <c r="F11" s="1862" t="s">
        <v>2516</v>
      </c>
    </row>
    <row r="12" spans="1:6">
      <c r="A12" s="1845" t="s">
        <v>1732</v>
      </c>
      <c r="B12" s="1863" t="s">
        <v>3021</v>
      </c>
      <c r="C12" s="1863" t="s">
        <v>3022</v>
      </c>
      <c r="D12" s="1863" t="s">
        <v>3023</v>
      </c>
      <c r="E12" s="1863" t="s">
        <v>3024</v>
      </c>
      <c r="F12" s="1610"/>
    </row>
    <row r="13" spans="1:6">
      <c r="A13" s="1864" t="s">
        <v>1737</v>
      </c>
      <c r="B13" s="1859"/>
      <c r="C13" s="1698"/>
      <c r="D13" s="1859"/>
      <c r="E13" s="1698"/>
      <c r="F13" s="1865"/>
    </row>
    <row r="14" spans="1:6">
      <c r="A14" s="1866" t="s">
        <v>1738</v>
      </c>
      <c r="B14" s="1842"/>
      <c r="C14" s="1698"/>
      <c r="D14" s="1842"/>
      <c r="E14" s="1698"/>
      <c r="F14" s="1867"/>
    </row>
    <row r="15" spans="1:6">
      <c r="A15" s="1866" t="s">
        <v>1739</v>
      </c>
      <c r="B15" s="1842"/>
      <c r="C15" s="1698"/>
      <c r="D15" s="1842"/>
      <c r="E15" s="1698"/>
      <c r="F15" s="1867"/>
    </row>
    <row r="16" spans="1:6">
      <c r="A16" s="1866" t="s">
        <v>1740</v>
      </c>
      <c r="B16" s="1842"/>
      <c r="C16" s="1698"/>
      <c r="D16" s="1842"/>
      <c r="E16" s="1698"/>
      <c r="F16" s="1867"/>
    </row>
    <row r="17" spans="1:6">
      <c r="A17" s="1866" t="s">
        <v>1741</v>
      </c>
      <c r="B17" s="1842"/>
      <c r="C17" s="1698"/>
      <c r="D17" s="1842"/>
      <c r="E17" s="1698"/>
      <c r="F17" s="1867"/>
    </row>
    <row r="18" spans="1:6">
      <c r="A18" s="1866" t="s">
        <v>1742</v>
      </c>
      <c r="B18" s="1842"/>
      <c r="C18" s="1698"/>
      <c r="D18" s="1842"/>
      <c r="E18" s="1698"/>
      <c r="F18" s="1867"/>
    </row>
    <row r="19" spans="1:6">
      <c r="A19" s="1866" t="s">
        <v>1743</v>
      </c>
      <c r="B19" s="1842"/>
      <c r="C19" s="1698"/>
      <c r="D19" s="1842"/>
      <c r="E19" s="1698"/>
      <c r="F19" s="1867"/>
    </row>
    <row r="20" spans="1:6">
      <c r="A20" s="1866" t="s">
        <v>1744</v>
      </c>
      <c r="B20" s="1842"/>
      <c r="C20" s="1698"/>
      <c r="D20" s="1842"/>
      <c r="E20" s="1698"/>
      <c r="F20" s="1867"/>
    </row>
    <row r="21" spans="1:6">
      <c r="A21" s="1866" t="s">
        <v>1745</v>
      </c>
      <c r="B21" s="1842"/>
      <c r="C21" s="1698"/>
      <c r="D21" s="1842"/>
      <c r="E21" s="1698"/>
      <c r="F21" s="1867"/>
    </row>
    <row r="22" spans="1:6">
      <c r="A22" s="1866" t="s">
        <v>1746</v>
      </c>
      <c r="B22" s="1842"/>
      <c r="C22" s="1698"/>
      <c r="D22" s="1842"/>
      <c r="E22" s="1698"/>
      <c r="F22" s="1867"/>
    </row>
    <row r="23" spans="1:6">
      <c r="A23" s="1866" t="s">
        <v>1747</v>
      </c>
      <c r="B23" s="1842"/>
      <c r="C23" s="1698"/>
      <c r="D23" s="1842"/>
      <c r="E23" s="1698"/>
      <c r="F23" s="1867"/>
    </row>
    <row r="24" spans="1:6">
      <c r="A24" s="1866" t="s">
        <v>1748</v>
      </c>
      <c r="B24" s="1842"/>
      <c r="C24" s="1698"/>
      <c r="D24" s="1842"/>
      <c r="E24" s="1698"/>
      <c r="F24" s="1867"/>
    </row>
    <row r="25" spans="1:6">
      <c r="A25" s="1866" t="s">
        <v>1749</v>
      </c>
      <c r="B25" s="1842"/>
      <c r="C25" s="1698"/>
      <c r="D25" s="1842"/>
      <c r="E25" s="1698"/>
      <c r="F25" s="1867"/>
    </row>
    <row r="26" spans="1:6">
      <c r="A26" s="1866" t="s">
        <v>1750</v>
      </c>
      <c r="B26" s="1842"/>
      <c r="C26" s="1698"/>
      <c r="D26" s="1842"/>
      <c r="E26" s="1698"/>
      <c r="F26" s="1867"/>
    </row>
    <row r="27" spans="1:6">
      <c r="A27" s="1866" t="s">
        <v>1751</v>
      </c>
      <c r="B27" s="1842"/>
      <c r="C27" s="1698"/>
      <c r="D27" s="1842"/>
      <c r="E27" s="1698"/>
      <c r="F27" s="1867"/>
    </row>
    <row r="28" spans="1:6">
      <c r="A28" s="1866" t="s">
        <v>1752</v>
      </c>
      <c r="B28" s="1842"/>
      <c r="C28" s="1698"/>
      <c r="D28" s="1842"/>
      <c r="E28" s="1698"/>
      <c r="F28" s="1867"/>
    </row>
    <row r="29" spans="1:6">
      <c r="A29" s="1866" t="s">
        <v>1753</v>
      </c>
      <c r="B29" s="1842"/>
      <c r="C29" s="1698"/>
      <c r="D29" s="1842"/>
      <c r="E29" s="1698"/>
      <c r="F29" s="1867"/>
    </row>
    <row r="30" spans="1:6">
      <c r="A30" s="1866" t="s">
        <v>1754</v>
      </c>
      <c r="B30" s="1842"/>
      <c r="C30" s="1698"/>
      <c r="D30" s="1842"/>
      <c r="E30" s="1698"/>
      <c r="F30" s="1867"/>
    </row>
    <row r="31" spans="1:6">
      <c r="A31" s="1866" t="s">
        <v>1755</v>
      </c>
      <c r="B31" s="1842"/>
      <c r="C31" s="1698"/>
      <c r="D31" s="1842"/>
      <c r="E31" s="1698"/>
      <c r="F31" s="1867"/>
    </row>
    <row r="32" spans="1:6">
      <c r="A32" s="1866" t="s">
        <v>1756</v>
      </c>
      <c r="B32" s="1842"/>
      <c r="C32" s="1698"/>
      <c r="D32" s="1842"/>
      <c r="E32" s="1698"/>
      <c r="F32" s="1867"/>
    </row>
    <row r="33" spans="1:6">
      <c r="A33" s="1866" t="s">
        <v>589</v>
      </c>
      <c r="B33" s="1842"/>
      <c r="C33" s="1698"/>
      <c r="D33" s="1842"/>
      <c r="E33" s="1698"/>
      <c r="F33" s="1867"/>
    </row>
    <row r="34" spans="1:6">
      <c r="A34" s="1866" t="s">
        <v>590</v>
      </c>
      <c r="B34" s="1842"/>
      <c r="C34" s="1698"/>
      <c r="D34" s="1842"/>
      <c r="E34" s="1698"/>
      <c r="F34" s="1867"/>
    </row>
    <row r="35" spans="1:6">
      <c r="A35" s="1866" t="s">
        <v>591</v>
      </c>
      <c r="B35" s="1842"/>
      <c r="C35" s="1698"/>
      <c r="D35" s="1842"/>
      <c r="E35" s="1698"/>
      <c r="F35" s="1867"/>
    </row>
    <row r="36" spans="1:6">
      <c r="A36" s="1866" t="s">
        <v>592</v>
      </c>
      <c r="B36" s="1842"/>
      <c r="C36" s="1698"/>
      <c r="D36" s="1842"/>
      <c r="E36" s="1698"/>
      <c r="F36" s="1867"/>
    </row>
    <row r="37" spans="1:6">
      <c r="A37" s="1866" t="s">
        <v>593</v>
      </c>
      <c r="B37" s="1842"/>
      <c r="C37" s="1698"/>
      <c r="D37" s="1842"/>
      <c r="E37" s="1698"/>
      <c r="F37" s="1867"/>
    </row>
    <row r="38" spans="1:6">
      <c r="A38" s="1866" t="s">
        <v>594</v>
      </c>
      <c r="B38" s="1842"/>
      <c r="C38" s="1698"/>
      <c r="D38" s="1842"/>
      <c r="E38" s="1698"/>
      <c r="F38" s="1867"/>
    </row>
    <row r="39" spans="1:6">
      <c r="A39" s="1866" t="s">
        <v>595</v>
      </c>
      <c r="B39" s="1842"/>
      <c r="C39" s="1698"/>
      <c r="D39" s="1842"/>
      <c r="E39" s="1698"/>
      <c r="F39" s="1867"/>
    </row>
    <row r="40" spans="1:6">
      <c r="A40" s="1866" t="s">
        <v>2370</v>
      </c>
      <c r="B40" s="1842"/>
      <c r="C40" s="1698"/>
      <c r="D40" s="1842"/>
      <c r="E40" s="1698"/>
      <c r="F40" s="1867"/>
    </row>
    <row r="41" spans="1:6">
      <c r="A41" s="1866" t="s">
        <v>2371</v>
      </c>
      <c r="B41" s="1842"/>
      <c r="C41" s="1698"/>
      <c r="D41" s="1842"/>
      <c r="E41" s="1698"/>
      <c r="F41" s="1867"/>
    </row>
    <row r="42" spans="1:6">
      <c r="A42" s="1866" t="s">
        <v>2372</v>
      </c>
      <c r="B42" s="1842"/>
      <c r="C42" s="1698"/>
      <c r="D42" s="1842"/>
      <c r="E42" s="1698"/>
      <c r="F42" s="1867"/>
    </row>
    <row r="43" spans="1:6">
      <c r="A43" s="1866" t="s">
        <v>2373</v>
      </c>
      <c r="B43" s="1842"/>
      <c r="C43" s="1698"/>
      <c r="D43" s="1842"/>
      <c r="E43" s="1698"/>
      <c r="F43" s="1867"/>
    </row>
    <row r="44" spans="1:6">
      <c r="A44" s="1866" t="s">
        <v>2374</v>
      </c>
      <c r="B44" s="1842"/>
      <c r="C44" s="1698"/>
      <c r="D44" s="1842"/>
      <c r="E44" s="1698"/>
      <c r="F44" s="1867"/>
    </row>
    <row r="45" spans="1:6">
      <c r="A45" s="1866" t="s">
        <v>2375</v>
      </c>
      <c r="B45" s="1842"/>
      <c r="C45" s="1698"/>
      <c r="D45" s="1842"/>
      <c r="E45" s="1698"/>
      <c r="F45" s="1867"/>
    </row>
    <row r="46" spans="1:6">
      <c r="A46" s="1866" t="s">
        <v>2376</v>
      </c>
      <c r="B46" s="1842"/>
      <c r="C46" s="1698"/>
      <c r="D46" s="1842"/>
      <c r="E46" s="1698"/>
      <c r="F46" s="1867"/>
    </row>
    <row r="47" spans="1:6">
      <c r="A47" s="1866" t="s">
        <v>2377</v>
      </c>
      <c r="B47" s="1842"/>
      <c r="C47" s="1698"/>
      <c r="D47" s="1842"/>
      <c r="E47" s="1698"/>
      <c r="F47" s="1867"/>
    </row>
    <row r="48" spans="1:6">
      <c r="A48" s="1866" t="s">
        <v>2378</v>
      </c>
      <c r="B48" s="1842"/>
      <c r="C48" s="1698"/>
      <c r="D48" s="1842"/>
      <c r="E48" s="1698"/>
      <c r="F48" s="1867"/>
    </row>
    <row r="49" spans="1:6">
      <c r="A49" s="1866" t="s">
        <v>2379</v>
      </c>
      <c r="B49" s="1842"/>
      <c r="C49" s="1698"/>
      <c r="D49" s="1842"/>
      <c r="E49" s="1698"/>
      <c r="F49" s="1867"/>
    </row>
    <row r="50" spans="1:6">
      <c r="A50" s="1866" t="s">
        <v>2380</v>
      </c>
      <c r="B50" s="1842"/>
      <c r="C50" s="1698"/>
      <c r="D50" s="1842"/>
      <c r="E50" s="1698"/>
      <c r="F50" s="1867"/>
    </row>
    <row r="51" spans="1:6">
      <c r="A51" s="1866" t="s">
        <v>2381</v>
      </c>
      <c r="B51" s="1842"/>
      <c r="C51" s="1698"/>
      <c r="D51" s="1842"/>
      <c r="E51" s="1698"/>
      <c r="F51" s="1867"/>
    </row>
    <row r="52" spans="1:6">
      <c r="A52" s="1866" t="s">
        <v>2382</v>
      </c>
      <c r="B52" s="1842"/>
      <c r="C52" s="1698"/>
      <c r="D52" s="1842"/>
      <c r="E52" s="1698"/>
      <c r="F52" s="1867"/>
    </row>
    <row r="53" spans="1:6">
      <c r="A53" s="1866" t="s">
        <v>2383</v>
      </c>
      <c r="B53" s="1842"/>
      <c r="C53" s="1698"/>
      <c r="D53" s="1842"/>
      <c r="E53" s="1698"/>
      <c r="F53" s="1867"/>
    </row>
    <row r="54" spans="1:6">
      <c r="A54" s="1866" t="s">
        <v>2384</v>
      </c>
      <c r="B54" s="1595"/>
      <c r="C54" s="1698"/>
      <c r="D54" s="1842"/>
      <c r="E54" s="1698"/>
      <c r="F54" s="1867"/>
    </row>
    <row r="55" spans="1:6">
      <c r="A55" s="1866" t="s">
        <v>2385</v>
      </c>
      <c r="B55" s="1842"/>
      <c r="C55" s="1698"/>
      <c r="D55" s="1842"/>
      <c r="E55" s="1698"/>
      <c r="F55" s="1867"/>
    </row>
    <row r="56" spans="1:6">
      <c r="A56" s="1866" t="s">
        <v>2386</v>
      </c>
      <c r="B56" s="1842"/>
      <c r="C56" s="1698"/>
      <c r="D56" s="1842"/>
      <c r="E56" s="1698"/>
      <c r="F56" s="1867"/>
    </row>
    <row r="57" spans="1:6">
      <c r="A57" s="1866" t="s">
        <v>2387</v>
      </c>
      <c r="B57" s="1842"/>
      <c r="C57" s="1698"/>
      <c r="D57" s="1842"/>
      <c r="E57" s="1698"/>
      <c r="F57" s="1867"/>
    </row>
    <row r="58" spans="1:6">
      <c r="A58" s="1868" t="s">
        <v>2388</v>
      </c>
      <c r="B58" s="1847"/>
      <c r="C58" s="1698"/>
      <c r="D58" s="1842"/>
      <c r="E58" s="1698"/>
      <c r="F58" s="1869"/>
    </row>
    <row r="59" spans="1:6" ht="15.75" thickBot="1">
      <c r="A59" s="1870" t="s">
        <v>2389</v>
      </c>
      <c r="B59" s="1871" t="s">
        <v>172</v>
      </c>
      <c r="C59" s="1872"/>
      <c r="D59" s="1872"/>
      <c r="E59" s="1872"/>
      <c r="F59" s="1873">
        <f>SUM(F13:F58)</f>
        <v>0</v>
      </c>
    </row>
    <row r="61" spans="1:6">
      <c r="A61" s="1593" t="s">
        <v>1153</v>
      </c>
    </row>
    <row r="62" spans="1:6">
      <c r="A62" s="1699" t="s">
        <v>1154</v>
      </c>
      <c r="B62" s="1699"/>
      <c r="C62" s="1699"/>
      <c r="D62" s="1699"/>
      <c r="E62" s="1699"/>
      <c r="F62" s="1699"/>
    </row>
    <row r="69" spans="2:2">
      <c r="B69" s="1701"/>
    </row>
    <row r="70" spans="2:2">
      <c r="B70" s="1701"/>
    </row>
    <row r="71" spans="2:2">
      <c r="B71" s="1701"/>
    </row>
    <row r="72" spans="2:2">
      <c r="B72" s="1701"/>
    </row>
    <row r="73" spans="2:2">
      <c r="B73" s="1701"/>
    </row>
    <row r="74" spans="2:2">
      <c r="B74" s="1701"/>
    </row>
    <row r="75" spans="2:2">
      <c r="B75" s="1701"/>
    </row>
    <row r="76" spans="2:2">
      <c r="B76" s="1701"/>
    </row>
    <row r="77" spans="2:2">
      <c r="B77" s="1701"/>
    </row>
  </sheetData>
  <printOptions horizontalCentered="1" verticalCentered="1"/>
  <pageMargins left="0.5" right="0.5" top="0.5" bottom="0.5" header="0.5" footer="0.5"/>
  <pageSetup scale="78" orientation="portrait" horizontalDpi="300" verticalDpi="3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23">
    <pageSetUpPr fitToPage="1"/>
  </sheetPr>
  <dimension ref="A1:P143"/>
  <sheetViews>
    <sheetView defaultGridColor="0" topLeftCell="A43" colorId="22" zoomScaleNormal="100" zoomScaleSheetLayoutView="80" workbookViewId="0">
      <selection activeCell="A8" sqref="A8:G10"/>
    </sheetView>
  </sheetViews>
  <sheetFormatPr defaultColWidth="9.6640625" defaultRowHeight="15"/>
  <cols>
    <col min="1" max="1" width="4.6640625" style="1593" customWidth="1"/>
    <col min="2" max="2" width="45.6640625" style="1593" customWidth="1"/>
    <col min="3" max="3" width="20.44140625" style="1593" customWidth="1"/>
    <col min="4" max="5" width="18.6640625" style="1593" customWidth="1"/>
    <col min="6" max="16384" width="9.6640625" style="1593"/>
  </cols>
  <sheetData>
    <row r="1" spans="1:13" ht="15.6" customHeight="1">
      <c r="A1" s="1837" t="s">
        <v>1800</v>
      </c>
      <c r="B1" s="1838"/>
      <c r="C1" s="1874" t="s">
        <v>3291</v>
      </c>
      <c r="D1" s="1839" t="s">
        <v>1802</v>
      </c>
      <c r="E1" s="1592" t="s">
        <v>1155</v>
      </c>
      <c r="F1" s="1698"/>
      <c r="G1" s="1698"/>
      <c r="H1" s="1698"/>
      <c r="I1" s="1698"/>
      <c r="J1" s="1698"/>
      <c r="K1" s="1698"/>
      <c r="L1" s="1698"/>
    </row>
    <row r="2" spans="1:13" ht="15.6" customHeight="1">
      <c r="A2" s="1690" t="str">
        <f>'Data Sheet'!$C$25</f>
        <v>National Fuel Gas Distribution Corporation</v>
      </c>
      <c r="B2" s="1595"/>
      <c r="C2" s="1698" t="s">
        <v>1156</v>
      </c>
      <c r="D2" s="1842" t="s">
        <v>3310</v>
      </c>
      <c r="E2" s="1623"/>
      <c r="F2" s="1698"/>
      <c r="G2" s="1698"/>
      <c r="H2" s="1698"/>
      <c r="I2" s="1698"/>
      <c r="J2" s="1698"/>
      <c r="K2" s="1698"/>
      <c r="L2" s="1698"/>
    </row>
    <row r="3" spans="1:13" ht="15.6" customHeight="1">
      <c r="A3" s="1845"/>
      <c r="B3" s="1846"/>
      <c r="C3" s="1856" t="s">
        <v>1157</v>
      </c>
      <c r="D3" s="1875" t="str">
        <f>'Data Sheet'!$C$40</f>
        <v>3/31/2016</v>
      </c>
      <c r="E3" s="1610" t="str">
        <f>'Data Sheet'!$C$38</f>
        <v>12/31/2015</v>
      </c>
      <c r="F3" s="1698"/>
      <c r="G3" s="1698"/>
      <c r="H3" s="1698"/>
      <c r="I3" s="1698"/>
      <c r="J3" s="1698"/>
      <c r="K3" s="1698"/>
      <c r="L3" s="1698"/>
    </row>
    <row r="4" spans="1:13" ht="18" customHeight="1">
      <c r="A4" s="1876"/>
      <c r="B4" s="1877" t="s">
        <v>1158</v>
      </c>
      <c r="C4" s="1877"/>
      <c r="D4" s="1877"/>
      <c r="E4" s="1878"/>
      <c r="F4" s="1698"/>
      <c r="G4" s="1698"/>
      <c r="H4" s="1698"/>
      <c r="I4" s="1698"/>
      <c r="J4" s="1698"/>
      <c r="K4" s="1698"/>
      <c r="L4" s="1698"/>
    </row>
    <row r="5" spans="1:13" ht="15.6" customHeight="1">
      <c r="A5" s="1690"/>
      <c r="B5" s="1698" t="s">
        <v>1159</v>
      </c>
      <c r="C5" s="1698"/>
      <c r="D5" s="1698"/>
      <c r="E5" s="1623"/>
      <c r="F5" s="1698"/>
      <c r="G5" s="1698"/>
      <c r="H5" s="1698"/>
      <c r="I5" s="1698"/>
      <c r="J5" s="1698"/>
      <c r="K5" s="1698"/>
      <c r="L5" s="1698"/>
    </row>
    <row r="6" spans="1:13" ht="15.6" customHeight="1">
      <c r="A6" s="1690"/>
      <c r="B6" s="1698" t="s">
        <v>1160</v>
      </c>
      <c r="C6" s="1698"/>
      <c r="D6" s="1698"/>
      <c r="E6" s="1623"/>
      <c r="F6" s="1698"/>
      <c r="G6" s="1698"/>
      <c r="H6" s="1698"/>
      <c r="I6" s="1698"/>
      <c r="J6" s="1698"/>
      <c r="K6" s="1698"/>
      <c r="L6" s="1698"/>
    </row>
    <row r="7" spans="1:13" ht="15.6" customHeight="1">
      <c r="A7" s="1690"/>
      <c r="B7" s="1698" t="s">
        <v>1161</v>
      </c>
      <c r="C7" s="1698"/>
      <c r="D7" s="1698"/>
      <c r="E7" s="1623"/>
      <c r="F7" s="1698"/>
      <c r="G7" s="1698"/>
      <c r="H7" s="1698"/>
      <c r="I7" s="1698"/>
      <c r="J7" s="1698"/>
      <c r="K7" s="1698"/>
      <c r="L7" s="1698"/>
    </row>
    <row r="8" spans="1:13" ht="15.6" customHeight="1">
      <c r="A8" s="1690"/>
      <c r="B8" s="1698" t="s">
        <v>1162</v>
      </c>
      <c r="C8" s="1698"/>
      <c r="D8" s="1698"/>
      <c r="E8" s="1623"/>
      <c r="F8" s="1698"/>
      <c r="G8" s="1698"/>
      <c r="H8" s="1698"/>
      <c r="I8" s="1698"/>
      <c r="J8" s="1698"/>
      <c r="K8" s="1698"/>
      <c r="L8" s="1698"/>
    </row>
    <row r="9" spans="1:13" ht="15.6" customHeight="1">
      <c r="A9" s="1690"/>
      <c r="B9" s="1698" t="s">
        <v>1163</v>
      </c>
      <c r="C9" s="1698"/>
      <c r="D9" s="1698"/>
      <c r="E9" s="1623"/>
      <c r="F9" s="1698"/>
      <c r="G9" s="1698"/>
      <c r="H9" s="1698"/>
      <c r="I9" s="1698"/>
      <c r="J9" s="1698"/>
      <c r="K9" s="1698"/>
      <c r="L9" s="1698"/>
    </row>
    <row r="10" spans="1:13">
      <c r="A10" s="1690"/>
      <c r="B10" s="1698"/>
      <c r="C10" s="1698"/>
      <c r="D10" s="1698"/>
      <c r="E10" s="1623"/>
      <c r="F10" s="1698"/>
      <c r="G10" s="1698"/>
      <c r="H10" s="1698"/>
      <c r="I10" s="1698"/>
      <c r="J10" s="1698"/>
      <c r="K10" s="1698"/>
      <c r="L10" s="1698"/>
    </row>
    <row r="11" spans="1:13">
      <c r="A11" s="1845"/>
      <c r="B11" s="1856"/>
      <c r="C11" s="1856"/>
      <c r="D11" s="1856"/>
      <c r="E11" s="1857"/>
      <c r="F11" s="1698"/>
      <c r="G11" s="1698"/>
      <c r="H11" s="1698"/>
      <c r="I11" s="1698"/>
      <c r="J11" s="1698"/>
      <c r="K11" s="1698"/>
      <c r="L11" s="1698"/>
    </row>
    <row r="12" spans="1:13">
      <c r="A12" s="1599"/>
      <c r="B12" s="1698"/>
      <c r="C12" s="1879" t="s">
        <v>1164</v>
      </c>
      <c r="D12" s="1879" t="s">
        <v>1165</v>
      </c>
      <c r="E12" s="1862" t="s">
        <v>1837</v>
      </c>
      <c r="F12" s="1698"/>
      <c r="G12" s="1698"/>
      <c r="H12" s="1698"/>
      <c r="I12" s="1698"/>
      <c r="J12" s="1698"/>
      <c r="K12" s="1698"/>
      <c r="L12" s="1698"/>
    </row>
    <row r="13" spans="1:13">
      <c r="A13" s="1599"/>
      <c r="B13" s="1880" t="s">
        <v>1166</v>
      </c>
      <c r="C13" s="1879" t="s">
        <v>1167</v>
      </c>
      <c r="D13" s="1879" t="s">
        <v>1168</v>
      </c>
      <c r="E13" s="1862" t="s">
        <v>1169</v>
      </c>
      <c r="F13" s="1698"/>
      <c r="G13" s="1698"/>
      <c r="H13" s="1698"/>
      <c r="I13" s="1698"/>
      <c r="J13" s="1698"/>
      <c r="K13" s="1698"/>
      <c r="L13" s="1698"/>
    </row>
    <row r="14" spans="1:13">
      <c r="A14" s="1866" t="s">
        <v>1729</v>
      </c>
      <c r="B14" s="1880" t="s">
        <v>1170</v>
      </c>
      <c r="C14" s="1879" t="s">
        <v>1171</v>
      </c>
      <c r="D14" s="1879" t="s">
        <v>1172</v>
      </c>
      <c r="E14" s="1862" t="s">
        <v>2337</v>
      </c>
      <c r="F14" s="1698"/>
      <c r="G14" s="1698"/>
      <c r="H14" s="1698"/>
      <c r="I14" s="1698"/>
      <c r="J14" s="1698"/>
      <c r="K14" s="1698"/>
      <c r="L14" s="1698"/>
    </row>
    <row r="15" spans="1:13">
      <c r="A15" s="1868" t="s">
        <v>1732</v>
      </c>
      <c r="B15" s="1881" t="s">
        <v>3021</v>
      </c>
      <c r="C15" s="1882" t="s">
        <v>3022</v>
      </c>
      <c r="D15" s="1882" t="s">
        <v>3023</v>
      </c>
      <c r="E15" s="1883" t="s">
        <v>3024</v>
      </c>
      <c r="F15" s="1698"/>
      <c r="G15" s="1698"/>
      <c r="H15" s="1698"/>
      <c r="I15" s="1698"/>
      <c r="J15" s="1698"/>
      <c r="K15" s="1698"/>
      <c r="L15" s="1698"/>
    </row>
    <row r="16" spans="1:13">
      <c r="A16" s="1866">
        <v>1</v>
      </c>
      <c r="B16" s="1698" t="s">
        <v>1173</v>
      </c>
      <c r="C16" s="1884"/>
      <c r="D16" s="1885"/>
      <c r="E16" s="1886"/>
      <c r="F16" s="1698"/>
      <c r="G16" s="1698"/>
      <c r="H16" s="1698"/>
      <c r="I16" s="1698"/>
      <c r="J16" s="1698"/>
      <c r="K16" s="1698"/>
      <c r="L16" s="1698"/>
      <c r="M16" s="1698"/>
    </row>
    <row r="17" spans="1:16">
      <c r="A17" s="1866">
        <v>2</v>
      </c>
      <c r="B17" s="1698"/>
      <c r="C17" s="1843"/>
      <c r="D17" s="1843"/>
      <c r="E17" s="1887"/>
      <c r="F17" s="1698"/>
      <c r="G17" s="1698"/>
      <c r="H17" s="1698"/>
      <c r="I17" s="1698"/>
      <c r="J17" s="1698"/>
      <c r="K17" s="1698"/>
      <c r="L17" s="1698"/>
      <c r="M17" s="1698"/>
    </row>
    <row r="18" spans="1:16">
      <c r="A18" s="1866">
        <v>3</v>
      </c>
      <c r="B18" s="1698"/>
      <c r="C18" s="1843"/>
      <c r="D18" s="1843"/>
      <c r="E18" s="1867"/>
      <c r="F18" s="1698"/>
      <c r="G18" s="1698"/>
      <c r="H18" s="1698"/>
      <c r="I18" s="1698"/>
      <c r="J18" s="1698"/>
      <c r="K18" s="1698"/>
      <c r="L18" s="1698"/>
      <c r="M18" s="1698"/>
    </row>
    <row r="19" spans="1:16">
      <c r="A19" s="1866">
        <v>4</v>
      </c>
      <c r="B19" s="1698"/>
      <c r="C19" s="1843"/>
      <c r="D19" s="1843"/>
      <c r="E19" s="1867"/>
      <c r="F19" s="1698"/>
      <c r="G19" s="1698"/>
      <c r="H19" s="1698"/>
      <c r="I19" s="1698"/>
      <c r="J19" s="1698"/>
      <c r="K19" s="1698"/>
      <c r="L19" s="1698"/>
      <c r="M19" s="1698"/>
    </row>
    <row r="20" spans="1:16">
      <c r="A20" s="1866">
        <v>5</v>
      </c>
      <c r="B20" s="1698"/>
      <c r="C20" s="1843"/>
      <c r="D20" s="1843"/>
      <c r="E20" s="1867"/>
      <c r="F20" s="1698"/>
      <c r="G20" s="1698"/>
      <c r="H20" s="1698"/>
      <c r="I20" s="1698"/>
      <c r="J20" s="1698"/>
      <c r="K20" s="1698"/>
      <c r="L20" s="1698"/>
      <c r="M20" s="1698"/>
    </row>
    <row r="21" spans="1:16">
      <c r="A21" s="1866">
        <v>6</v>
      </c>
      <c r="B21" s="1698"/>
      <c r="C21" s="1843"/>
      <c r="D21" s="1843"/>
      <c r="E21" s="1867"/>
      <c r="F21" s="1698"/>
      <c r="G21" s="1698"/>
      <c r="H21" s="1698"/>
      <c r="I21" s="1698"/>
      <c r="J21" s="1698"/>
      <c r="K21" s="1698"/>
      <c r="L21" s="1698"/>
      <c r="M21" s="1698"/>
    </row>
    <row r="22" spans="1:16">
      <c r="A22" s="1866">
        <v>8</v>
      </c>
      <c r="B22" s="1698"/>
      <c r="C22" s="1843"/>
      <c r="D22" s="1843"/>
      <c r="E22" s="1867"/>
      <c r="F22" s="1698"/>
      <c r="G22" s="1698"/>
      <c r="H22" s="1698"/>
      <c r="I22" s="1698"/>
      <c r="J22" s="1698"/>
      <c r="K22" s="1698"/>
      <c r="L22" s="1698"/>
      <c r="M22" s="1698"/>
    </row>
    <row r="23" spans="1:16">
      <c r="A23" s="1866">
        <v>9</v>
      </c>
      <c r="B23" s="1698"/>
      <c r="C23" s="1843"/>
      <c r="D23" s="1843"/>
      <c r="E23" s="1867"/>
      <c r="F23" s="1698"/>
      <c r="G23" s="1698"/>
      <c r="H23" s="1698"/>
      <c r="I23" s="1698"/>
      <c r="J23" s="1698"/>
      <c r="K23" s="1698"/>
      <c r="L23" s="1698"/>
      <c r="M23" s="1698"/>
    </row>
    <row r="24" spans="1:16">
      <c r="A24" s="1866">
        <v>10</v>
      </c>
      <c r="B24" s="1698"/>
      <c r="C24" s="1843"/>
      <c r="D24" s="1843"/>
      <c r="E24" s="1867"/>
      <c r="F24" s="1698"/>
      <c r="G24" s="1698"/>
      <c r="H24" s="1698"/>
      <c r="I24" s="1698"/>
      <c r="J24" s="1698"/>
      <c r="K24" s="1698"/>
      <c r="L24" s="1698"/>
      <c r="M24" s="1698"/>
    </row>
    <row r="25" spans="1:16">
      <c r="A25" s="1866">
        <v>11</v>
      </c>
      <c r="B25" s="1698"/>
      <c r="C25" s="1843"/>
      <c r="D25" s="1843"/>
      <c r="E25" s="1867"/>
      <c r="F25" s="1698"/>
      <c r="G25" s="1698"/>
      <c r="H25" s="1698"/>
      <c r="I25" s="1698"/>
      <c r="J25" s="1698"/>
      <c r="K25" s="1698"/>
      <c r="L25" s="1698"/>
      <c r="M25" s="1698"/>
    </row>
    <row r="26" spans="1:16">
      <c r="A26" s="1866">
        <v>12</v>
      </c>
      <c r="B26" s="1698"/>
      <c r="C26" s="1843"/>
      <c r="D26" s="1843"/>
      <c r="E26" s="1867"/>
      <c r="F26" s="1698"/>
      <c r="G26" s="1698"/>
      <c r="H26" s="1698"/>
      <c r="I26" s="1698"/>
      <c r="J26" s="1698"/>
      <c r="K26" s="1698"/>
      <c r="L26" s="1698"/>
      <c r="M26" s="1698"/>
    </row>
    <row r="27" spans="1:16">
      <c r="A27" s="1866">
        <v>13</v>
      </c>
      <c r="B27" s="1698"/>
      <c r="C27" s="1843"/>
      <c r="D27" s="1843"/>
      <c r="E27" s="1867"/>
      <c r="F27" s="1698"/>
      <c r="G27" s="1698"/>
      <c r="H27" s="1698"/>
      <c r="I27" s="1698"/>
      <c r="J27" s="1698"/>
      <c r="K27" s="1698"/>
      <c r="L27" s="1698"/>
      <c r="M27" s="1698"/>
    </row>
    <row r="28" spans="1:16">
      <c r="A28" s="1866">
        <v>14</v>
      </c>
      <c r="B28" s="1698"/>
      <c r="C28" s="1843"/>
      <c r="D28" s="1843"/>
      <c r="E28" s="1867"/>
      <c r="F28" s="1698"/>
      <c r="G28" s="1698"/>
      <c r="H28" s="1698"/>
      <c r="I28" s="1698"/>
      <c r="J28" s="1698"/>
      <c r="K28" s="1698"/>
      <c r="L28" s="1698"/>
      <c r="M28" s="1698"/>
    </row>
    <row r="29" spans="1:16">
      <c r="A29" s="1866">
        <v>15</v>
      </c>
      <c r="B29" s="1698"/>
      <c r="C29" s="1843"/>
      <c r="D29" s="1843"/>
      <c r="E29" s="1867"/>
      <c r="F29" s="1699"/>
      <c r="G29" s="1699"/>
      <c r="H29" s="1699"/>
      <c r="I29" s="1699"/>
      <c r="J29" s="1699"/>
      <c r="K29" s="1699"/>
      <c r="L29" s="1699"/>
      <c r="M29" s="1699"/>
      <c r="N29" s="1699"/>
      <c r="O29" s="1699"/>
      <c r="P29" s="1699"/>
    </row>
    <row r="30" spans="1:16">
      <c r="A30" s="1866">
        <v>16</v>
      </c>
      <c r="B30" s="1698"/>
      <c r="C30" s="1843"/>
      <c r="D30" s="1843"/>
      <c r="E30" s="1867"/>
      <c r="F30" s="1699"/>
      <c r="G30" s="1699"/>
      <c r="H30" s="1699"/>
      <c r="I30" s="1699"/>
      <c r="J30" s="1699"/>
      <c r="K30" s="1699"/>
      <c r="L30" s="1699"/>
      <c r="M30" s="1699"/>
      <c r="N30" s="1699"/>
      <c r="O30" s="1699"/>
      <c r="P30" s="1699"/>
    </row>
    <row r="31" spans="1:16">
      <c r="A31" s="1866">
        <v>17</v>
      </c>
      <c r="B31" s="1698"/>
      <c r="C31" s="1843"/>
      <c r="D31" s="1843"/>
      <c r="E31" s="1867"/>
      <c r="F31" s="1699"/>
      <c r="G31" s="1699"/>
      <c r="H31" s="1699"/>
      <c r="I31" s="1699"/>
      <c r="J31" s="1699"/>
      <c r="K31" s="1699"/>
      <c r="L31" s="1699"/>
      <c r="M31" s="1699"/>
      <c r="N31" s="1699"/>
      <c r="O31" s="1699"/>
      <c r="P31" s="1699"/>
    </row>
    <row r="32" spans="1:16">
      <c r="A32" s="1866">
        <v>18</v>
      </c>
      <c r="B32" s="1698"/>
      <c r="C32" s="1843"/>
      <c r="D32" s="1843"/>
      <c r="E32" s="1867"/>
      <c r="F32" s="1698"/>
      <c r="G32" s="1698"/>
      <c r="H32" s="1698"/>
      <c r="I32" s="1698"/>
      <c r="J32" s="1698"/>
      <c r="K32" s="1698"/>
      <c r="L32" s="1698"/>
      <c r="M32" s="1698"/>
    </row>
    <row r="33" spans="1:13">
      <c r="A33" s="1866">
        <v>19</v>
      </c>
      <c r="B33" s="1698"/>
      <c r="C33" s="1843"/>
      <c r="D33" s="1843"/>
      <c r="E33" s="1867"/>
      <c r="F33" s="1698"/>
      <c r="G33" s="1698"/>
      <c r="H33" s="1698"/>
      <c r="I33" s="1698"/>
      <c r="J33" s="1698"/>
      <c r="K33" s="1698"/>
      <c r="L33" s="1698"/>
      <c r="M33" s="1698"/>
    </row>
    <row r="34" spans="1:13">
      <c r="A34" s="1866">
        <v>20</v>
      </c>
      <c r="B34" s="1698"/>
      <c r="C34" s="1843"/>
      <c r="D34" s="1843"/>
      <c r="E34" s="1867"/>
      <c r="F34" s="1698"/>
      <c r="G34" s="1698"/>
      <c r="H34" s="1698"/>
      <c r="I34" s="1698"/>
      <c r="J34" s="1698"/>
      <c r="K34" s="1698"/>
      <c r="L34" s="1698"/>
      <c r="M34" s="1698"/>
    </row>
    <row r="35" spans="1:13">
      <c r="A35" s="1866">
        <v>21</v>
      </c>
      <c r="B35" s="1698" t="s">
        <v>1174</v>
      </c>
      <c r="C35" s="1888"/>
      <c r="D35" s="1889"/>
      <c r="E35" s="1890"/>
      <c r="F35" s="1698"/>
      <c r="G35" s="1698"/>
      <c r="H35" s="1698"/>
      <c r="I35" s="1698"/>
      <c r="J35" s="1698"/>
      <c r="K35" s="1698"/>
      <c r="L35" s="1698"/>
      <c r="M35" s="1698"/>
    </row>
    <row r="36" spans="1:13">
      <c r="A36" s="1866">
        <v>22</v>
      </c>
      <c r="B36" s="1698"/>
      <c r="C36" s="1843"/>
      <c r="D36" s="1843"/>
      <c r="E36" s="1867"/>
      <c r="F36" s="1698"/>
      <c r="G36" s="1698"/>
      <c r="H36" s="1698"/>
      <c r="I36" s="1698"/>
      <c r="J36" s="1698"/>
      <c r="K36" s="1698"/>
      <c r="L36" s="1698"/>
      <c r="M36" s="1698"/>
    </row>
    <row r="37" spans="1:13">
      <c r="A37" s="1866">
        <v>23</v>
      </c>
      <c r="B37" s="1698" t="s">
        <v>1789</v>
      </c>
      <c r="C37" s="1843"/>
      <c r="D37" s="1843"/>
      <c r="E37" s="1867"/>
      <c r="F37" s="1698"/>
      <c r="G37" s="1698"/>
      <c r="H37" s="1698"/>
      <c r="I37" s="1698"/>
      <c r="J37" s="1698"/>
      <c r="K37" s="1698"/>
      <c r="L37" s="1698"/>
      <c r="M37" s="1698"/>
    </row>
    <row r="38" spans="1:13">
      <c r="A38" s="1866">
        <v>24</v>
      </c>
      <c r="B38" s="1698" t="s">
        <v>1789</v>
      </c>
      <c r="C38" s="1843"/>
      <c r="D38" s="1843"/>
      <c r="E38" s="1867"/>
      <c r="F38" s="1698"/>
      <c r="G38" s="1698"/>
      <c r="H38" s="1698"/>
      <c r="I38" s="1698"/>
      <c r="J38" s="1698"/>
      <c r="K38" s="1698"/>
      <c r="L38" s="1698"/>
      <c r="M38" s="1698"/>
    </row>
    <row r="39" spans="1:13">
      <c r="A39" s="1866">
        <v>25</v>
      </c>
      <c r="B39" s="1698" t="s">
        <v>1789</v>
      </c>
      <c r="C39" s="1843" t="s">
        <v>1789</v>
      </c>
      <c r="D39" s="1843" t="s">
        <v>1789</v>
      </c>
      <c r="E39" s="1867" t="s">
        <v>1789</v>
      </c>
      <c r="F39" s="1698"/>
      <c r="G39" s="1698"/>
      <c r="H39" s="1698"/>
      <c r="I39" s="1698"/>
      <c r="J39" s="1698"/>
      <c r="K39" s="1698"/>
      <c r="L39" s="1698"/>
      <c r="M39" s="1698"/>
    </row>
    <row r="40" spans="1:13">
      <c r="A40" s="1866">
        <v>26</v>
      </c>
      <c r="B40" s="1698"/>
      <c r="C40" s="1843"/>
      <c r="D40" s="1843"/>
      <c r="E40" s="1867"/>
      <c r="F40" s="1698"/>
      <c r="G40" s="1698"/>
      <c r="H40" s="1698"/>
      <c r="I40" s="1698"/>
      <c r="J40" s="1698"/>
      <c r="K40" s="1698"/>
      <c r="L40" s="1698"/>
      <c r="M40" s="1698"/>
    </row>
    <row r="41" spans="1:13">
      <c r="A41" s="1866">
        <v>27</v>
      </c>
      <c r="B41" s="1698"/>
      <c r="C41" s="1843"/>
      <c r="D41" s="1843"/>
      <c r="E41" s="1867"/>
      <c r="F41" s="1698"/>
      <c r="G41" s="1698"/>
      <c r="H41" s="1698"/>
      <c r="I41" s="1698"/>
      <c r="J41" s="1698"/>
      <c r="K41" s="1698"/>
      <c r="L41" s="1698"/>
      <c r="M41" s="1698"/>
    </row>
    <row r="42" spans="1:13">
      <c r="A42" s="1866">
        <v>28</v>
      </c>
      <c r="B42" s="1698"/>
      <c r="C42" s="1843"/>
      <c r="D42" s="1843"/>
      <c r="E42" s="1867"/>
      <c r="F42" s="1698"/>
      <c r="G42" s="1698"/>
      <c r="H42" s="1698"/>
      <c r="I42" s="1698"/>
      <c r="J42" s="1698"/>
      <c r="K42" s="1698"/>
      <c r="L42" s="1698"/>
      <c r="M42" s="1698"/>
    </row>
    <row r="43" spans="1:13">
      <c r="A43" s="1866">
        <v>29</v>
      </c>
      <c r="B43" s="1698"/>
      <c r="C43" s="1843"/>
      <c r="D43" s="1843"/>
      <c r="E43" s="1867"/>
      <c r="F43" s="1698"/>
      <c r="G43" s="1698"/>
      <c r="H43" s="1698"/>
      <c r="I43" s="1698"/>
      <c r="J43" s="1698"/>
      <c r="K43" s="1698"/>
      <c r="L43" s="1698"/>
      <c r="M43" s="1698"/>
    </row>
    <row r="44" spans="1:13">
      <c r="A44" s="1866">
        <v>30</v>
      </c>
      <c r="B44" s="1698"/>
      <c r="C44" s="1843"/>
      <c r="D44" s="1843"/>
      <c r="E44" s="1867"/>
      <c r="F44" s="1698"/>
      <c r="G44" s="1698"/>
      <c r="H44" s="1698"/>
      <c r="I44" s="1698"/>
      <c r="J44" s="1698"/>
      <c r="K44" s="1698"/>
      <c r="L44" s="1698"/>
      <c r="M44" s="1698"/>
    </row>
    <row r="45" spans="1:13">
      <c r="A45" s="1866">
        <v>31</v>
      </c>
      <c r="B45" s="1698"/>
      <c r="C45" s="1843"/>
      <c r="D45" s="1843"/>
      <c r="E45" s="1867"/>
      <c r="F45" s="1698"/>
      <c r="G45" s="1698"/>
      <c r="H45" s="1698"/>
      <c r="I45" s="1698"/>
      <c r="J45" s="1698"/>
      <c r="K45" s="1698"/>
      <c r="L45" s="1698"/>
      <c r="M45" s="1698"/>
    </row>
    <row r="46" spans="1:13">
      <c r="A46" s="1866">
        <v>32</v>
      </c>
      <c r="B46" s="1698"/>
      <c r="C46" s="1843"/>
      <c r="D46" s="1843"/>
      <c r="E46" s="1867"/>
      <c r="F46" s="1698"/>
      <c r="G46" s="1698"/>
      <c r="H46" s="1698"/>
      <c r="I46" s="1698"/>
      <c r="J46" s="1698"/>
      <c r="K46" s="1698"/>
      <c r="L46" s="1698"/>
      <c r="M46" s="1698"/>
    </row>
    <row r="47" spans="1:13">
      <c r="A47" s="1866">
        <v>33</v>
      </c>
      <c r="B47" s="1698"/>
      <c r="C47" s="1843"/>
      <c r="D47" s="1843"/>
      <c r="E47" s="1867"/>
      <c r="F47" s="1698"/>
      <c r="G47" s="1698"/>
      <c r="H47" s="1698"/>
      <c r="I47" s="1698"/>
      <c r="J47" s="1698"/>
      <c r="K47" s="1698"/>
      <c r="L47" s="1698"/>
      <c r="M47" s="1698"/>
    </row>
    <row r="48" spans="1:13">
      <c r="A48" s="1866">
        <v>34</v>
      </c>
      <c r="B48" s="1698"/>
      <c r="C48" s="1843"/>
      <c r="D48" s="1843"/>
      <c r="E48" s="1867"/>
      <c r="F48" s="1698"/>
      <c r="G48" s="1698"/>
      <c r="H48" s="1698"/>
      <c r="I48" s="1698"/>
      <c r="J48" s="1698"/>
      <c r="K48" s="1698"/>
      <c r="L48" s="1698"/>
      <c r="M48" s="1698"/>
    </row>
    <row r="49" spans="1:13">
      <c r="A49" s="1866">
        <v>35</v>
      </c>
      <c r="B49" s="1698"/>
      <c r="C49" s="1843"/>
      <c r="D49" s="1843"/>
      <c r="E49" s="1867"/>
      <c r="F49" s="1698"/>
      <c r="G49" s="1698"/>
      <c r="H49" s="1698"/>
      <c r="I49" s="1698"/>
      <c r="J49" s="1698"/>
      <c r="K49" s="1698"/>
      <c r="L49" s="1698"/>
      <c r="M49" s="1698"/>
    </row>
    <row r="50" spans="1:13">
      <c r="A50" s="1866">
        <v>36</v>
      </c>
      <c r="B50" s="1698"/>
      <c r="C50" s="1843"/>
      <c r="D50" s="1843"/>
      <c r="E50" s="1867"/>
      <c r="F50" s="1698"/>
      <c r="G50" s="1698"/>
      <c r="H50" s="1698"/>
      <c r="I50" s="1698"/>
      <c r="J50" s="1698"/>
      <c r="K50" s="1698"/>
      <c r="L50" s="1698"/>
      <c r="M50" s="1698"/>
    </row>
    <row r="51" spans="1:13">
      <c r="A51" s="1866">
        <v>37</v>
      </c>
      <c r="B51" s="1698"/>
      <c r="C51" s="1843"/>
      <c r="D51" s="1843"/>
      <c r="E51" s="1867"/>
      <c r="F51" s="1698"/>
      <c r="G51" s="1698"/>
      <c r="H51" s="1698"/>
      <c r="I51" s="1698"/>
      <c r="J51" s="1698"/>
      <c r="K51" s="1698"/>
      <c r="L51" s="1698"/>
      <c r="M51" s="1698"/>
    </row>
    <row r="52" spans="1:13">
      <c r="A52" s="1866">
        <v>38</v>
      </c>
      <c r="B52" s="1698"/>
      <c r="C52" s="1843"/>
      <c r="D52" s="1843"/>
      <c r="E52" s="1867"/>
      <c r="F52" s="1698"/>
      <c r="G52" s="1698"/>
      <c r="H52" s="1698"/>
      <c r="I52" s="1698"/>
      <c r="J52" s="1698"/>
      <c r="K52" s="1698"/>
      <c r="L52" s="1698"/>
      <c r="M52" s="1698"/>
    </row>
    <row r="53" spans="1:13">
      <c r="A53" s="1866">
        <v>39</v>
      </c>
      <c r="B53" s="1698"/>
      <c r="C53" s="1843"/>
      <c r="D53" s="1843"/>
      <c r="E53" s="1867"/>
      <c r="F53" s="1698"/>
      <c r="G53" s="1698"/>
      <c r="H53" s="1698"/>
      <c r="I53" s="1698"/>
      <c r="J53" s="1698"/>
      <c r="K53" s="1698"/>
      <c r="L53" s="1698"/>
      <c r="M53" s="1698"/>
    </row>
    <row r="54" spans="1:13">
      <c r="A54" s="1866">
        <v>40</v>
      </c>
      <c r="B54" s="1698"/>
      <c r="C54" s="1843"/>
      <c r="D54" s="1843"/>
      <c r="E54" s="1867"/>
      <c r="F54" s="1698"/>
      <c r="G54" s="1698"/>
      <c r="H54" s="1698"/>
      <c r="I54" s="1698"/>
      <c r="J54" s="1698"/>
      <c r="K54" s="1698"/>
      <c r="L54" s="1698"/>
      <c r="M54" s="1698"/>
    </row>
    <row r="55" spans="1:13">
      <c r="A55" s="1866">
        <v>41</v>
      </c>
      <c r="B55" s="1698"/>
      <c r="C55" s="1843"/>
      <c r="D55" s="1843"/>
      <c r="E55" s="1867"/>
      <c r="F55" s="1698"/>
      <c r="G55" s="1698"/>
      <c r="H55" s="1698"/>
      <c r="I55" s="1698"/>
      <c r="J55" s="1698"/>
      <c r="K55" s="1698"/>
      <c r="L55" s="1698"/>
      <c r="M55" s="1698"/>
    </row>
    <row r="56" spans="1:13">
      <c r="A56" s="1866">
        <v>42</v>
      </c>
      <c r="B56" s="1698"/>
      <c r="C56" s="1843"/>
      <c r="D56" s="1843"/>
      <c r="E56" s="1867"/>
      <c r="F56" s="1698"/>
      <c r="G56" s="1698"/>
      <c r="H56" s="1698"/>
      <c r="I56" s="1698"/>
      <c r="J56" s="1698"/>
      <c r="K56" s="1698"/>
      <c r="L56" s="1698"/>
      <c r="M56" s="1698"/>
    </row>
    <row r="57" spans="1:13">
      <c r="A57" s="1866">
        <v>43</v>
      </c>
      <c r="B57" s="1698"/>
      <c r="C57" s="1843"/>
      <c r="D57" s="1843"/>
      <c r="E57" s="1867"/>
      <c r="F57" s="1698"/>
      <c r="G57" s="1698"/>
      <c r="H57" s="1698"/>
      <c r="I57" s="1698"/>
      <c r="J57" s="1698"/>
      <c r="K57" s="1698"/>
      <c r="L57" s="1698"/>
      <c r="M57" s="1698"/>
    </row>
    <row r="58" spans="1:13">
      <c r="A58" s="1866">
        <v>44</v>
      </c>
      <c r="B58" s="1698"/>
      <c r="C58" s="1843"/>
      <c r="D58" s="1843"/>
      <c r="E58" s="1867"/>
      <c r="F58" s="1698"/>
      <c r="G58" s="1698"/>
      <c r="H58" s="1698"/>
      <c r="I58" s="1698"/>
      <c r="J58" s="1698"/>
      <c r="K58" s="1698"/>
      <c r="L58" s="1698"/>
      <c r="M58" s="1698"/>
    </row>
    <row r="59" spans="1:13">
      <c r="A59" s="1866">
        <v>45</v>
      </c>
      <c r="B59" s="1698"/>
      <c r="C59" s="1843"/>
      <c r="D59" s="1843"/>
      <c r="E59" s="1867"/>
      <c r="F59" s="1698"/>
      <c r="G59" s="1698"/>
      <c r="H59" s="1698"/>
      <c r="I59" s="1698"/>
      <c r="J59" s="1698"/>
      <c r="K59" s="1698"/>
      <c r="L59" s="1698"/>
      <c r="M59" s="1698"/>
    </row>
    <row r="60" spans="1:13">
      <c r="A60" s="1866">
        <v>46</v>
      </c>
      <c r="B60" s="1856"/>
      <c r="C60" s="1891"/>
      <c r="D60" s="1891"/>
      <c r="E60" s="1869"/>
      <c r="F60" s="1698"/>
      <c r="G60" s="1698"/>
      <c r="H60" s="1698"/>
      <c r="I60" s="1698"/>
      <c r="J60" s="1698"/>
      <c r="K60" s="1698"/>
      <c r="L60" s="1698"/>
      <c r="M60" s="1698"/>
    </row>
    <row r="61" spans="1:13" ht="15.75" thickBot="1">
      <c r="A61" s="1870">
        <v>47</v>
      </c>
      <c r="B61" s="1892" t="s">
        <v>172</v>
      </c>
      <c r="C61" s="1893"/>
      <c r="D61" s="1894"/>
      <c r="E61" s="1873">
        <f>SUM(E17:E60)</f>
        <v>0</v>
      </c>
      <c r="F61" s="1698"/>
      <c r="G61" s="1698"/>
      <c r="H61" s="1698"/>
      <c r="I61" s="1698"/>
      <c r="J61" s="1698"/>
      <c r="K61" s="1698"/>
      <c r="L61" s="1698"/>
      <c r="M61" s="1698"/>
    </row>
    <row r="62" spans="1:13">
      <c r="A62" s="1698"/>
      <c r="B62" s="1698"/>
      <c r="C62" s="1698"/>
      <c r="D62" s="1698"/>
      <c r="E62" s="1698"/>
      <c r="F62" s="1698"/>
      <c r="G62" s="1698"/>
      <c r="H62" s="1698"/>
      <c r="I62" s="1698"/>
      <c r="J62" s="1698"/>
      <c r="K62" s="1698"/>
      <c r="L62" s="1698"/>
      <c r="M62" s="1698"/>
    </row>
    <row r="63" spans="1:13">
      <c r="A63" s="1698" t="s">
        <v>1175</v>
      </c>
      <c r="B63" s="1698"/>
      <c r="C63" s="1698"/>
      <c r="D63" s="1698"/>
      <c r="E63" s="1895" t="s">
        <v>1176</v>
      </c>
      <c r="F63" s="1698"/>
      <c r="G63" s="1698"/>
      <c r="H63" s="1698"/>
      <c r="I63" s="1698"/>
      <c r="J63" s="1698"/>
      <c r="K63" s="1698"/>
      <c r="L63" s="1698"/>
      <c r="M63" s="1698"/>
    </row>
    <row r="64" spans="1:13">
      <c r="A64" s="1699" t="s">
        <v>1177</v>
      </c>
      <c r="B64" s="1699"/>
      <c r="C64" s="1699"/>
      <c r="D64" s="1699"/>
      <c r="E64" s="1699"/>
      <c r="F64" s="1698"/>
      <c r="G64" s="1698"/>
      <c r="H64" s="1698"/>
      <c r="I64" s="1698"/>
      <c r="J64" s="1698"/>
      <c r="K64" s="1698"/>
      <c r="L64" s="1698"/>
      <c r="M64" s="1698"/>
    </row>
    <row r="65" spans="1:13">
      <c r="A65" s="1698"/>
      <c r="B65" s="1698"/>
      <c r="C65" s="1698"/>
      <c r="D65" s="1698"/>
      <c r="E65" s="1698"/>
      <c r="F65" s="1698"/>
      <c r="G65" s="1698"/>
      <c r="H65" s="1698"/>
      <c r="I65" s="1698"/>
      <c r="J65" s="1698"/>
      <c r="K65" s="1698"/>
      <c r="L65" s="1698"/>
      <c r="M65" s="1698"/>
    </row>
    <row r="66" spans="1:13">
      <c r="A66" s="1698"/>
      <c r="B66" s="1698"/>
      <c r="C66" s="1698"/>
      <c r="D66" s="1698"/>
      <c r="E66" s="1698"/>
      <c r="F66" s="1698"/>
      <c r="G66" s="1698"/>
      <c r="H66" s="1698"/>
      <c r="I66" s="1698"/>
      <c r="J66" s="1698"/>
      <c r="K66" s="1698"/>
      <c r="L66" s="1698"/>
      <c r="M66" s="1698"/>
    </row>
    <row r="67" spans="1:13">
      <c r="A67" s="1698"/>
      <c r="B67" s="1698"/>
      <c r="C67" s="1698"/>
      <c r="D67" s="1698"/>
      <c r="E67" s="1698"/>
      <c r="F67" s="1698"/>
      <c r="G67" s="1698"/>
      <c r="H67" s="1698"/>
      <c r="I67" s="1698"/>
      <c r="J67" s="1698"/>
      <c r="K67" s="1698"/>
      <c r="L67" s="1698"/>
      <c r="M67" s="1698"/>
    </row>
    <row r="68" spans="1:13">
      <c r="A68" s="1698"/>
      <c r="B68" s="1698"/>
      <c r="C68" s="1698"/>
      <c r="D68" s="1698"/>
      <c r="E68" s="1698"/>
      <c r="F68" s="1698"/>
      <c r="G68" s="1698"/>
      <c r="H68" s="1698"/>
      <c r="I68" s="1698"/>
      <c r="J68" s="1698"/>
      <c r="K68" s="1698"/>
      <c r="L68" s="1698"/>
      <c r="M68" s="1698"/>
    </row>
    <row r="69" spans="1:13">
      <c r="A69" s="1698"/>
      <c r="B69" s="1698"/>
      <c r="C69" s="1698"/>
      <c r="D69" s="1698"/>
      <c r="E69" s="1698"/>
      <c r="F69" s="1698"/>
      <c r="G69" s="1698"/>
      <c r="H69" s="1698"/>
      <c r="I69" s="1698"/>
      <c r="J69" s="1698"/>
      <c r="K69" s="1698"/>
      <c r="L69" s="1698"/>
      <c r="M69" s="1698"/>
    </row>
    <row r="70" spans="1:13">
      <c r="A70" s="1698"/>
      <c r="B70" s="1698"/>
      <c r="C70" s="1698"/>
      <c r="D70" s="1698"/>
      <c r="E70" s="1698"/>
      <c r="F70" s="1698"/>
      <c r="G70" s="1698"/>
      <c r="H70" s="1698"/>
      <c r="I70" s="1698"/>
      <c r="J70" s="1698"/>
      <c r="K70" s="1698"/>
      <c r="L70" s="1698"/>
      <c r="M70" s="1698"/>
    </row>
    <row r="71" spans="1:13">
      <c r="A71" s="1698"/>
      <c r="B71" s="1701"/>
      <c r="C71" s="1698"/>
      <c r="D71" s="1698"/>
      <c r="E71" s="1698"/>
      <c r="F71" s="1698"/>
      <c r="G71" s="1698"/>
      <c r="H71" s="1698"/>
      <c r="I71" s="1698"/>
      <c r="J71" s="1698"/>
      <c r="K71" s="1698"/>
      <c r="L71" s="1698"/>
      <c r="M71" s="1698"/>
    </row>
    <row r="72" spans="1:13">
      <c r="A72" s="1698"/>
      <c r="B72" s="1701"/>
      <c r="C72" s="1698"/>
      <c r="D72" s="1698"/>
      <c r="E72" s="1698"/>
      <c r="F72" s="1698"/>
      <c r="G72" s="1698"/>
      <c r="H72" s="1698"/>
      <c r="I72" s="1698"/>
      <c r="J72" s="1698"/>
      <c r="K72" s="1698"/>
      <c r="L72" s="1698"/>
      <c r="M72" s="1698"/>
    </row>
    <row r="73" spans="1:13">
      <c r="A73" s="1698"/>
      <c r="B73" s="1701"/>
      <c r="C73" s="1698"/>
      <c r="D73" s="1698"/>
      <c r="E73" s="1698"/>
      <c r="F73" s="1698"/>
      <c r="G73" s="1698"/>
      <c r="H73" s="1698"/>
      <c r="I73" s="1698"/>
      <c r="J73" s="1698"/>
      <c r="K73" s="1698"/>
      <c r="L73" s="1698"/>
      <c r="M73" s="1698"/>
    </row>
    <row r="74" spans="1:13">
      <c r="A74" s="1698"/>
      <c r="B74" s="1701"/>
      <c r="C74" s="1698"/>
      <c r="D74" s="1698"/>
      <c r="E74" s="1698"/>
      <c r="F74" s="1698"/>
      <c r="G74" s="1698"/>
      <c r="H74" s="1698"/>
      <c r="I74" s="1698"/>
      <c r="J74" s="1698"/>
      <c r="K74" s="1698"/>
      <c r="L74" s="1698"/>
      <c r="M74" s="1698"/>
    </row>
    <row r="75" spans="1:13">
      <c r="A75" s="1698"/>
      <c r="B75" s="1701"/>
      <c r="C75" s="1698"/>
      <c r="D75" s="1698"/>
      <c r="E75" s="1698"/>
      <c r="F75" s="1698"/>
      <c r="G75" s="1698"/>
      <c r="H75" s="1698"/>
      <c r="I75" s="1698"/>
      <c r="J75" s="1698"/>
      <c r="K75" s="1698"/>
      <c r="L75" s="1698"/>
      <c r="M75" s="1698"/>
    </row>
    <row r="76" spans="1:13">
      <c r="A76" s="1698"/>
      <c r="B76" s="1701"/>
      <c r="C76" s="1698"/>
      <c r="D76" s="1698"/>
      <c r="E76" s="1698"/>
      <c r="F76" s="1698"/>
      <c r="G76" s="1698"/>
      <c r="H76" s="1698"/>
      <c r="I76" s="1698"/>
      <c r="J76" s="1698"/>
      <c r="K76" s="1698"/>
      <c r="L76" s="1698"/>
      <c r="M76" s="1698"/>
    </row>
    <row r="77" spans="1:13">
      <c r="A77" s="1698"/>
      <c r="B77" s="1701"/>
      <c r="C77" s="1698"/>
      <c r="D77" s="1698"/>
      <c r="E77" s="1698"/>
      <c r="F77" s="1698"/>
      <c r="G77" s="1698"/>
      <c r="H77" s="1698"/>
      <c r="I77" s="1698"/>
      <c r="J77" s="1698"/>
      <c r="K77" s="1698"/>
      <c r="L77" s="1698"/>
      <c r="M77" s="1698"/>
    </row>
    <row r="78" spans="1:13">
      <c r="A78" s="1698"/>
      <c r="B78" s="1701"/>
      <c r="C78" s="1698"/>
      <c r="D78" s="1698"/>
      <c r="E78" s="1698"/>
      <c r="F78" s="1698"/>
      <c r="G78" s="1698"/>
      <c r="H78" s="1698"/>
      <c r="I78" s="1698"/>
      <c r="J78" s="1698"/>
      <c r="K78" s="1698"/>
      <c r="L78" s="1698"/>
      <c r="M78" s="1698"/>
    </row>
    <row r="79" spans="1:13">
      <c r="A79" s="1698"/>
      <c r="B79" s="1701"/>
      <c r="C79" s="1698"/>
      <c r="D79" s="1698"/>
      <c r="E79" s="1698"/>
      <c r="F79" s="1698"/>
      <c r="G79" s="1698"/>
      <c r="H79" s="1698"/>
      <c r="I79" s="1698"/>
      <c r="J79" s="1698"/>
      <c r="K79" s="1698"/>
      <c r="L79" s="1698"/>
      <c r="M79" s="1698"/>
    </row>
    <row r="80" spans="1:13">
      <c r="A80" s="1698"/>
      <c r="B80" s="1698"/>
      <c r="C80" s="1698"/>
      <c r="D80" s="1698"/>
      <c r="E80" s="1698"/>
      <c r="F80" s="1698"/>
      <c r="G80" s="1698"/>
      <c r="H80" s="1698"/>
      <c r="I80" s="1698"/>
      <c r="J80" s="1698"/>
      <c r="K80" s="1698"/>
      <c r="L80" s="1698"/>
      <c r="M80" s="1698"/>
    </row>
    <row r="81" spans="1:13">
      <c r="A81" s="1698"/>
      <c r="B81" s="1698"/>
      <c r="C81" s="1698"/>
      <c r="D81" s="1698"/>
      <c r="E81" s="1698"/>
      <c r="F81" s="1698"/>
      <c r="G81" s="1698"/>
      <c r="H81" s="1698"/>
      <c r="I81" s="1698"/>
      <c r="J81" s="1698"/>
      <c r="K81" s="1698"/>
      <c r="L81" s="1698"/>
      <c r="M81" s="1698"/>
    </row>
    <row r="82" spans="1:13">
      <c r="A82" s="1698"/>
      <c r="B82" s="1698"/>
      <c r="C82" s="1698"/>
      <c r="D82" s="1698"/>
      <c r="E82" s="1698"/>
      <c r="F82" s="1698"/>
      <c r="G82" s="1698"/>
      <c r="H82" s="1698"/>
      <c r="I82" s="1698"/>
      <c r="J82" s="1698"/>
      <c r="K82" s="1698"/>
      <c r="L82" s="1698"/>
      <c r="M82" s="1698"/>
    </row>
    <row r="83" spans="1:13">
      <c r="A83" s="1698"/>
      <c r="B83" s="1698"/>
      <c r="C83" s="1698"/>
      <c r="D83" s="1698"/>
      <c r="E83" s="1698"/>
      <c r="F83" s="1698"/>
      <c r="G83" s="1698"/>
      <c r="H83" s="1698"/>
      <c r="I83" s="1698"/>
      <c r="J83" s="1698"/>
      <c r="K83" s="1698"/>
      <c r="L83" s="1698"/>
      <c r="M83" s="1698"/>
    </row>
    <row r="84" spans="1:13">
      <c r="A84" s="1698"/>
      <c r="B84" s="1698"/>
      <c r="C84" s="1698"/>
      <c r="D84" s="1698"/>
      <c r="E84" s="1698"/>
      <c r="F84" s="1698"/>
      <c r="G84" s="1698"/>
      <c r="H84" s="1698"/>
      <c r="I84" s="1698"/>
      <c r="J84" s="1698"/>
      <c r="K84" s="1698"/>
      <c r="L84" s="1698"/>
      <c r="M84" s="1698"/>
    </row>
    <row r="85" spans="1:13">
      <c r="A85" s="1698"/>
      <c r="B85" s="1698"/>
      <c r="C85" s="1698"/>
      <c r="D85" s="1698"/>
      <c r="E85" s="1698"/>
      <c r="F85" s="1698"/>
      <c r="G85" s="1698"/>
      <c r="H85" s="1698"/>
      <c r="I85" s="1698"/>
      <c r="J85" s="1698"/>
      <c r="K85" s="1698"/>
      <c r="L85" s="1698"/>
      <c r="M85" s="1698"/>
    </row>
    <row r="86" spans="1:13">
      <c r="A86" s="1698"/>
      <c r="B86" s="1698"/>
      <c r="C86" s="1698"/>
      <c r="D86" s="1698"/>
      <c r="E86" s="1698"/>
      <c r="F86" s="1698"/>
      <c r="G86" s="1698"/>
      <c r="H86" s="1698"/>
      <c r="I86" s="1698"/>
      <c r="J86" s="1698"/>
      <c r="K86" s="1698"/>
      <c r="L86" s="1698"/>
      <c r="M86" s="1698"/>
    </row>
    <row r="87" spans="1:13">
      <c r="A87" s="1698"/>
      <c r="B87" s="1698"/>
      <c r="C87" s="1698"/>
      <c r="D87" s="1698"/>
      <c r="E87" s="1698"/>
      <c r="F87" s="1698"/>
      <c r="G87" s="1698"/>
      <c r="H87" s="1698"/>
      <c r="I87" s="1698"/>
      <c r="J87" s="1698"/>
      <c r="K87" s="1698"/>
      <c r="L87" s="1698"/>
      <c r="M87" s="1698"/>
    </row>
    <row r="88" spans="1:13">
      <c r="A88" s="1698"/>
      <c r="B88" s="1698"/>
      <c r="C88" s="1698"/>
      <c r="D88" s="1698"/>
      <c r="E88" s="1698"/>
      <c r="F88" s="1698"/>
      <c r="G88" s="1698"/>
      <c r="H88" s="1698"/>
      <c r="I88" s="1698"/>
      <c r="J88" s="1698"/>
      <c r="K88" s="1698"/>
      <c r="L88" s="1698"/>
      <c r="M88" s="1698"/>
    </row>
    <row r="89" spans="1:13">
      <c r="A89" s="1698"/>
      <c r="B89" s="1698"/>
      <c r="C89" s="1698"/>
      <c r="D89" s="1698"/>
      <c r="E89" s="1698"/>
      <c r="F89" s="1698"/>
      <c r="G89" s="1698"/>
      <c r="H89" s="1698"/>
      <c r="I89" s="1698"/>
      <c r="J89" s="1698"/>
      <c r="K89" s="1698"/>
      <c r="L89" s="1698"/>
      <c r="M89" s="1698"/>
    </row>
    <row r="90" spans="1:13">
      <c r="A90" s="1698"/>
      <c r="B90" s="1698"/>
      <c r="C90" s="1698"/>
      <c r="D90" s="1698"/>
      <c r="E90" s="1698"/>
      <c r="F90" s="1698"/>
      <c r="G90" s="1698"/>
      <c r="H90" s="1698"/>
      <c r="I90" s="1698"/>
      <c r="J90" s="1698"/>
      <c r="K90" s="1698"/>
      <c r="L90" s="1698"/>
    </row>
    <row r="91" spans="1:13">
      <c r="A91" s="1698"/>
      <c r="B91" s="1698"/>
      <c r="C91" s="1698"/>
      <c r="D91" s="1698"/>
      <c r="E91" s="1698"/>
      <c r="F91" s="1698"/>
      <c r="G91" s="1698"/>
      <c r="H91" s="1698"/>
      <c r="I91" s="1698"/>
      <c r="J91" s="1698"/>
      <c r="K91" s="1698"/>
      <c r="L91" s="1698"/>
    </row>
    <row r="92" spans="1:13">
      <c r="A92" s="1698"/>
      <c r="B92" s="1698"/>
      <c r="C92" s="1698"/>
      <c r="D92" s="1698"/>
      <c r="E92" s="1698"/>
      <c r="F92" s="1698"/>
      <c r="G92" s="1698"/>
      <c r="H92" s="1698"/>
      <c r="I92" s="1698"/>
      <c r="J92" s="1698"/>
      <c r="K92" s="1698"/>
      <c r="L92" s="1698"/>
    </row>
    <row r="93" spans="1:13">
      <c r="A93" s="1698"/>
      <c r="B93" s="1698"/>
      <c r="C93" s="1698"/>
      <c r="D93" s="1698"/>
      <c r="E93" s="1698"/>
      <c r="F93" s="1698"/>
      <c r="G93" s="1698"/>
      <c r="H93" s="1698"/>
      <c r="I93" s="1698"/>
      <c r="J93" s="1698"/>
      <c r="K93" s="1698"/>
      <c r="L93" s="1698"/>
    </row>
    <row r="94" spans="1:13">
      <c r="A94" s="1698"/>
      <c r="B94" s="1698"/>
      <c r="C94" s="1698"/>
      <c r="D94" s="1698"/>
      <c r="E94" s="1698"/>
      <c r="F94" s="1698"/>
      <c r="G94" s="1698"/>
      <c r="H94" s="1698"/>
      <c r="I94" s="1698"/>
      <c r="J94" s="1698"/>
      <c r="K94" s="1698"/>
      <c r="L94" s="1698"/>
    </row>
    <row r="95" spans="1:13">
      <c r="A95" s="1698"/>
      <c r="B95" s="1698"/>
      <c r="C95" s="1698"/>
      <c r="D95" s="1698"/>
      <c r="E95" s="1698"/>
      <c r="F95" s="1698"/>
      <c r="G95" s="1698"/>
      <c r="H95" s="1698"/>
      <c r="I95" s="1698"/>
      <c r="J95" s="1698"/>
      <c r="K95" s="1698"/>
      <c r="L95" s="1698"/>
    </row>
    <row r="96" spans="1:13">
      <c r="A96" s="1698"/>
      <c r="B96" s="1698"/>
      <c r="C96" s="1698"/>
      <c r="D96" s="1698"/>
      <c r="E96" s="1698"/>
      <c r="F96" s="1698"/>
      <c r="G96" s="1698"/>
      <c r="H96" s="1698"/>
      <c r="I96" s="1698"/>
      <c r="J96" s="1698"/>
      <c r="K96" s="1698"/>
      <c r="L96" s="1698"/>
    </row>
    <row r="97" spans="1:12">
      <c r="A97" s="1698"/>
      <c r="B97" s="1698"/>
      <c r="C97" s="1698"/>
      <c r="D97" s="1698"/>
      <c r="E97" s="1698"/>
      <c r="F97" s="1698"/>
      <c r="G97" s="1698"/>
      <c r="H97" s="1698"/>
      <c r="I97" s="1698"/>
      <c r="J97" s="1698"/>
      <c r="K97" s="1698"/>
      <c r="L97" s="1698"/>
    </row>
    <row r="98" spans="1:12">
      <c r="A98" s="1698"/>
      <c r="B98" s="1698"/>
      <c r="C98" s="1698"/>
      <c r="D98" s="1698"/>
      <c r="E98" s="1698"/>
      <c r="F98" s="1698"/>
      <c r="G98" s="1698"/>
      <c r="H98" s="1698"/>
      <c r="I98" s="1698"/>
      <c r="J98" s="1698"/>
      <c r="K98" s="1698"/>
      <c r="L98" s="1698"/>
    </row>
    <row r="99" spans="1:12">
      <c r="A99" s="1698"/>
      <c r="B99" s="1698"/>
      <c r="C99" s="1698"/>
      <c r="D99" s="1698"/>
      <c r="E99" s="1698"/>
      <c r="F99" s="1698"/>
      <c r="G99" s="1698"/>
      <c r="H99" s="1698"/>
      <c r="I99" s="1698"/>
      <c r="J99" s="1698"/>
      <c r="K99" s="1698"/>
      <c r="L99" s="1698"/>
    </row>
    <row r="100" spans="1:12">
      <c r="A100" s="1698"/>
      <c r="B100" s="1698"/>
      <c r="C100" s="1698"/>
      <c r="D100" s="1698"/>
      <c r="E100" s="1698"/>
      <c r="F100" s="1698"/>
      <c r="G100" s="1698"/>
      <c r="H100" s="1698"/>
      <c r="I100" s="1698"/>
      <c r="J100" s="1698"/>
      <c r="K100" s="1698"/>
      <c r="L100" s="1698"/>
    </row>
    <row r="101" spans="1:12">
      <c r="A101" s="1698"/>
      <c r="B101" s="1698"/>
      <c r="C101" s="1698"/>
      <c r="D101" s="1698"/>
      <c r="E101" s="1698"/>
      <c r="F101" s="1698"/>
      <c r="G101" s="1698"/>
      <c r="H101" s="1698"/>
      <c r="I101" s="1698"/>
      <c r="J101" s="1698"/>
      <c r="K101" s="1698"/>
      <c r="L101" s="1698"/>
    </row>
    <row r="102" spans="1:12">
      <c r="A102" s="1698"/>
      <c r="B102" s="1698"/>
      <c r="C102" s="1698"/>
      <c r="D102" s="1698"/>
      <c r="E102" s="1698"/>
      <c r="F102" s="1698"/>
      <c r="G102" s="1698"/>
      <c r="H102" s="1698"/>
      <c r="I102" s="1698"/>
      <c r="J102" s="1698"/>
      <c r="K102" s="1698"/>
      <c r="L102" s="1698"/>
    </row>
    <row r="103" spans="1:12">
      <c r="A103" s="1698"/>
      <c r="B103" s="1698"/>
      <c r="C103" s="1698"/>
      <c r="D103" s="1698"/>
      <c r="E103" s="1698"/>
      <c r="F103" s="1698"/>
      <c r="G103" s="1698"/>
      <c r="H103" s="1698"/>
      <c r="I103" s="1698"/>
      <c r="J103" s="1698"/>
      <c r="K103" s="1698"/>
      <c r="L103" s="1698"/>
    </row>
    <row r="104" spans="1:12">
      <c r="A104" s="1698"/>
      <c r="B104" s="1698"/>
      <c r="C104" s="1698"/>
      <c r="D104" s="1698"/>
      <c r="E104" s="1698"/>
      <c r="F104" s="1698"/>
      <c r="G104" s="1698"/>
      <c r="H104" s="1698"/>
      <c r="I104" s="1698"/>
      <c r="J104" s="1698"/>
      <c r="K104" s="1698"/>
      <c r="L104" s="1698"/>
    </row>
    <row r="105" spans="1:12">
      <c r="A105" s="1698"/>
      <c r="B105" s="1698"/>
      <c r="C105" s="1698"/>
      <c r="D105" s="1698"/>
      <c r="E105" s="1698"/>
      <c r="F105" s="1698"/>
      <c r="G105" s="1698"/>
      <c r="H105" s="1698"/>
      <c r="I105" s="1698"/>
      <c r="J105" s="1698"/>
      <c r="K105" s="1698"/>
      <c r="L105" s="1698"/>
    </row>
    <row r="106" spans="1:12">
      <c r="A106" s="1698"/>
      <c r="B106" s="1698"/>
      <c r="C106" s="1698"/>
      <c r="D106" s="1698"/>
      <c r="E106" s="1698"/>
      <c r="F106" s="1698"/>
      <c r="G106" s="1698"/>
      <c r="H106" s="1698"/>
      <c r="I106" s="1698"/>
      <c r="J106" s="1698"/>
      <c r="K106" s="1698"/>
      <c r="L106" s="1698"/>
    </row>
    <row r="107" spans="1:12">
      <c r="A107" s="1698"/>
      <c r="B107" s="1698"/>
      <c r="C107" s="1698"/>
      <c r="D107" s="1698"/>
      <c r="E107" s="1698"/>
      <c r="F107" s="1698"/>
      <c r="G107" s="1698"/>
      <c r="H107" s="1698"/>
      <c r="I107" s="1698"/>
      <c r="J107" s="1698"/>
      <c r="K107" s="1698"/>
      <c r="L107" s="1698"/>
    </row>
    <row r="108" spans="1:12">
      <c r="A108" s="1698"/>
      <c r="B108" s="1698"/>
      <c r="C108" s="1698"/>
      <c r="D108" s="1698"/>
      <c r="E108" s="1698"/>
      <c r="F108" s="1698"/>
      <c r="G108" s="1698"/>
      <c r="H108" s="1698"/>
      <c r="I108" s="1698"/>
      <c r="J108" s="1698"/>
      <c r="K108" s="1698"/>
      <c r="L108" s="1698"/>
    </row>
    <row r="109" spans="1:12">
      <c r="A109" s="1698"/>
      <c r="B109" s="1698"/>
      <c r="C109" s="1698"/>
      <c r="D109" s="1698"/>
      <c r="E109" s="1698"/>
      <c r="F109" s="1698"/>
      <c r="G109" s="1698"/>
      <c r="H109" s="1698"/>
      <c r="I109" s="1698"/>
      <c r="J109" s="1698"/>
      <c r="K109" s="1698"/>
      <c r="L109" s="1698"/>
    </row>
    <row r="110" spans="1:12">
      <c r="A110" s="1698"/>
      <c r="B110" s="1698"/>
      <c r="C110" s="1698"/>
      <c r="D110" s="1698"/>
      <c r="E110" s="1698"/>
      <c r="F110" s="1698"/>
      <c r="G110" s="1698"/>
      <c r="H110" s="1698"/>
      <c r="I110" s="1698"/>
      <c r="J110" s="1698"/>
      <c r="K110" s="1698"/>
      <c r="L110" s="1698"/>
    </row>
    <row r="111" spans="1:12">
      <c r="A111" s="1698"/>
      <c r="B111" s="1698"/>
      <c r="C111" s="1698"/>
      <c r="D111" s="1698"/>
      <c r="E111" s="1698"/>
      <c r="F111" s="1698"/>
      <c r="G111" s="1698"/>
      <c r="H111" s="1698"/>
      <c r="I111" s="1698"/>
      <c r="J111" s="1698"/>
      <c r="K111" s="1698"/>
      <c r="L111" s="1698"/>
    </row>
    <row r="112" spans="1:12">
      <c r="A112" s="1698"/>
      <c r="B112" s="1698"/>
      <c r="C112" s="1698"/>
      <c r="D112" s="1698"/>
      <c r="E112" s="1698"/>
      <c r="F112" s="1698"/>
      <c r="G112" s="1698"/>
      <c r="H112" s="1698"/>
      <c r="I112" s="1698"/>
      <c r="J112" s="1698"/>
      <c r="K112" s="1698"/>
      <c r="L112" s="1698"/>
    </row>
    <row r="113" spans="1:12">
      <c r="A113" s="1698"/>
      <c r="B113" s="1698"/>
      <c r="C113" s="1698"/>
      <c r="D113" s="1698"/>
      <c r="E113" s="1698"/>
      <c r="F113" s="1698"/>
      <c r="G113" s="1698"/>
      <c r="H113" s="1698"/>
      <c r="I113" s="1698"/>
      <c r="J113" s="1698"/>
      <c r="K113" s="1698"/>
      <c r="L113" s="1698"/>
    </row>
    <row r="114" spans="1:12">
      <c r="A114" s="1698"/>
      <c r="B114" s="1698"/>
      <c r="C114" s="1698"/>
      <c r="D114" s="1698"/>
      <c r="E114" s="1698"/>
      <c r="F114" s="1698"/>
      <c r="G114" s="1698"/>
      <c r="H114" s="1698"/>
      <c r="I114" s="1698"/>
      <c r="J114" s="1698"/>
      <c r="K114" s="1698"/>
      <c r="L114" s="1698"/>
    </row>
    <row r="115" spans="1:12">
      <c r="A115" s="1698"/>
      <c r="B115" s="1698"/>
      <c r="C115" s="1698"/>
      <c r="D115" s="1698"/>
      <c r="E115" s="1698"/>
      <c r="F115" s="1698"/>
      <c r="G115" s="1698"/>
      <c r="H115" s="1698"/>
      <c r="I115" s="1698"/>
      <c r="J115" s="1698"/>
      <c r="K115" s="1698"/>
      <c r="L115" s="1698"/>
    </row>
    <row r="116" spans="1:12">
      <c r="A116" s="1698"/>
      <c r="B116" s="1698"/>
      <c r="C116" s="1698"/>
      <c r="D116" s="1698"/>
      <c r="E116" s="1698"/>
      <c r="F116" s="1698"/>
      <c r="G116" s="1698"/>
      <c r="H116" s="1698"/>
      <c r="I116" s="1698"/>
      <c r="J116" s="1698"/>
      <c r="K116" s="1698"/>
      <c r="L116" s="1698"/>
    </row>
    <row r="117" spans="1:12">
      <c r="A117" s="1698"/>
      <c r="B117" s="1698"/>
      <c r="C117" s="1698"/>
      <c r="D117" s="1698"/>
      <c r="E117" s="1698"/>
      <c r="F117" s="1698"/>
      <c r="G117" s="1698"/>
      <c r="H117" s="1698"/>
      <c r="I117" s="1698"/>
      <c r="J117" s="1698"/>
      <c r="K117" s="1698"/>
      <c r="L117" s="1698"/>
    </row>
    <row r="118" spans="1:12">
      <c r="A118" s="1698"/>
      <c r="B118" s="1698"/>
      <c r="C118" s="1698"/>
      <c r="D118" s="1698"/>
      <c r="E118" s="1698"/>
      <c r="F118" s="1698"/>
      <c r="G118" s="1698"/>
      <c r="H118" s="1698"/>
      <c r="I118" s="1698"/>
      <c r="J118" s="1698"/>
      <c r="K118" s="1698"/>
      <c r="L118" s="1698"/>
    </row>
    <row r="119" spans="1:12">
      <c r="A119" s="1698"/>
      <c r="B119" s="1698"/>
      <c r="C119" s="1698"/>
      <c r="D119" s="1698"/>
      <c r="E119" s="1698"/>
      <c r="F119" s="1698"/>
      <c r="G119" s="1698"/>
      <c r="H119" s="1698"/>
      <c r="I119" s="1698"/>
      <c r="J119" s="1698"/>
      <c r="K119" s="1698"/>
      <c r="L119" s="1698"/>
    </row>
    <row r="120" spans="1:12">
      <c r="A120" s="1698"/>
      <c r="B120" s="1698"/>
      <c r="C120" s="1698"/>
      <c r="D120" s="1698"/>
      <c r="E120" s="1698"/>
      <c r="F120" s="1698"/>
      <c r="G120" s="1698"/>
      <c r="H120" s="1698"/>
      <c r="I120" s="1698"/>
      <c r="J120" s="1698"/>
      <c r="K120" s="1698"/>
      <c r="L120" s="1698"/>
    </row>
    <row r="121" spans="1:12">
      <c r="A121" s="1698"/>
      <c r="B121" s="1698"/>
      <c r="C121" s="1698"/>
      <c r="D121" s="1698"/>
      <c r="E121" s="1698"/>
      <c r="F121" s="1698"/>
      <c r="G121" s="1698"/>
      <c r="H121" s="1698"/>
      <c r="I121" s="1698"/>
      <c r="J121" s="1698"/>
      <c r="K121" s="1698"/>
      <c r="L121" s="1698"/>
    </row>
    <row r="122" spans="1:12">
      <c r="A122" s="1698"/>
      <c r="B122" s="1698"/>
      <c r="C122" s="1698"/>
      <c r="D122" s="1698"/>
      <c r="E122" s="1698"/>
      <c r="F122" s="1698"/>
      <c r="G122" s="1698"/>
      <c r="H122" s="1698"/>
      <c r="I122" s="1698"/>
      <c r="J122" s="1698"/>
      <c r="K122" s="1698"/>
      <c r="L122" s="1698"/>
    </row>
    <row r="123" spans="1:12">
      <c r="A123" s="1698"/>
      <c r="B123" s="1698"/>
      <c r="C123" s="1698"/>
      <c r="D123" s="1698"/>
      <c r="E123" s="1698"/>
      <c r="F123" s="1698"/>
      <c r="G123" s="1698"/>
      <c r="H123" s="1698"/>
      <c r="I123" s="1698"/>
      <c r="J123" s="1698"/>
      <c r="K123" s="1698"/>
      <c r="L123" s="1698"/>
    </row>
    <row r="124" spans="1:12">
      <c r="A124" s="1698"/>
      <c r="B124" s="1698"/>
      <c r="C124" s="1698"/>
      <c r="D124" s="1698"/>
      <c r="E124" s="1698"/>
      <c r="F124" s="1698"/>
      <c r="G124" s="1698"/>
      <c r="H124" s="1698"/>
      <c r="I124" s="1698"/>
      <c r="J124" s="1698"/>
      <c r="K124" s="1698"/>
      <c r="L124" s="1698"/>
    </row>
    <row r="125" spans="1:12">
      <c r="A125" s="1698"/>
      <c r="B125" s="1698"/>
      <c r="C125" s="1698"/>
      <c r="D125" s="1698"/>
      <c r="E125" s="1698"/>
      <c r="F125" s="1698"/>
      <c r="G125" s="1698"/>
      <c r="H125" s="1698"/>
      <c r="I125" s="1698"/>
      <c r="J125" s="1698"/>
      <c r="K125" s="1698"/>
      <c r="L125" s="1698"/>
    </row>
    <row r="126" spans="1:12">
      <c r="A126" s="1698"/>
      <c r="B126" s="1698"/>
      <c r="C126" s="1698"/>
      <c r="D126" s="1698"/>
      <c r="E126" s="1698"/>
      <c r="F126" s="1698"/>
      <c r="G126" s="1698"/>
      <c r="H126" s="1698"/>
      <c r="I126" s="1698"/>
      <c r="J126" s="1698"/>
      <c r="K126" s="1698"/>
      <c r="L126" s="1698"/>
    </row>
    <row r="127" spans="1:12">
      <c r="A127" s="1698"/>
      <c r="B127" s="1698"/>
      <c r="C127" s="1698"/>
      <c r="D127" s="1698"/>
      <c r="E127" s="1698"/>
      <c r="F127" s="1698"/>
      <c r="G127" s="1698"/>
      <c r="H127" s="1698"/>
      <c r="I127" s="1698"/>
      <c r="J127" s="1698"/>
      <c r="K127" s="1698"/>
      <c r="L127" s="1698"/>
    </row>
    <row r="128" spans="1:12">
      <c r="A128" s="1698"/>
      <c r="B128" s="1698"/>
      <c r="C128" s="1698"/>
      <c r="D128" s="1698"/>
      <c r="E128" s="1698"/>
      <c r="F128" s="1698"/>
      <c r="G128" s="1698"/>
      <c r="H128" s="1698"/>
      <c r="I128" s="1698"/>
      <c r="J128" s="1698"/>
      <c r="K128" s="1698"/>
      <c r="L128" s="1698"/>
    </row>
    <row r="129" spans="1:12">
      <c r="A129" s="1698"/>
      <c r="B129" s="1698"/>
      <c r="C129" s="1698"/>
      <c r="D129" s="1698"/>
      <c r="E129" s="1698"/>
      <c r="F129" s="1698"/>
      <c r="G129" s="1698"/>
      <c r="H129" s="1698"/>
      <c r="I129" s="1698"/>
      <c r="J129" s="1698"/>
      <c r="K129" s="1698"/>
      <c r="L129" s="1698"/>
    </row>
    <row r="130" spans="1:12">
      <c r="A130" s="1698"/>
      <c r="B130" s="1698"/>
      <c r="C130" s="1698"/>
      <c r="D130" s="1698"/>
      <c r="E130" s="1698"/>
      <c r="F130" s="1698"/>
      <c r="G130" s="1698"/>
      <c r="H130" s="1698"/>
      <c r="I130" s="1698"/>
      <c r="J130" s="1698"/>
      <c r="K130" s="1698"/>
      <c r="L130" s="1698"/>
    </row>
    <row r="131" spans="1:12">
      <c r="A131" s="1698"/>
      <c r="B131" s="1698"/>
      <c r="C131" s="1698"/>
      <c r="D131" s="1698"/>
      <c r="E131" s="1698"/>
      <c r="F131" s="1698"/>
      <c r="G131" s="1698"/>
      <c r="H131" s="1698"/>
      <c r="I131" s="1698"/>
      <c r="J131" s="1698"/>
      <c r="K131" s="1698"/>
      <c r="L131" s="1698"/>
    </row>
    <row r="132" spans="1:12">
      <c r="A132" s="1698"/>
      <c r="B132" s="1698"/>
      <c r="C132" s="1698"/>
      <c r="D132" s="1698"/>
      <c r="E132" s="1698"/>
      <c r="F132" s="1698"/>
      <c r="G132" s="1698"/>
      <c r="H132" s="1698"/>
      <c r="I132" s="1698"/>
      <c r="J132" s="1698"/>
      <c r="K132" s="1698"/>
      <c r="L132" s="1698"/>
    </row>
    <row r="133" spans="1:12">
      <c r="A133" s="1698"/>
      <c r="B133" s="1698"/>
      <c r="C133" s="1698"/>
      <c r="D133" s="1698"/>
      <c r="E133" s="1698"/>
      <c r="F133" s="1698"/>
      <c r="G133" s="1698"/>
      <c r="H133" s="1698"/>
      <c r="I133" s="1698"/>
      <c r="J133" s="1698"/>
      <c r="K133" s="1698"/>
      <c r="L133" s="1698"/>
    </row>
    <row r="134" spans="1:12">
      <c r="A134" s="1698"/>
      <c r="B134" s="1698"/>
      <c r="C134" s="1698"/>
      <c r="D134" s="1698"/>
      <c r="E134" s="1698"/>
      <c r="F134" s="1698"/>
      <c r="G134" s="1698"/>
      <c r="H134" s="1698"/>
      <c r="I134" s="1698"/>
      <c r="J134" s="1698"/>
      <c r="K134" s="1698"/>
      <c r="L134" s="1698"/>
    </row>
    <row r="135" spans="1:12">
      <c r="A135" s="1698"/>
      <c r="B135" s="1698"/>
      <c r="C135" s="1698"/>
      <c r="D135" s="1698"/>
      <c r="E135" s="1698"/>
      <c r="F135" s="1698"/>
      <c r="G135" s="1698"/>
      <c r="H135" s="1698"/>
      <c r="I135" s="1698"/>
      <c r="J135" s="1698"/>
      <c r="K135" s="1698"/>
      <c r="L135" s="1698"/>
    </row>
    <row r="136" spans="1:12">
      <c r="A136" s="1698"/>
      <c r="B136" s="1698"/>
      <c r="C136" s="1698"/>
      <c r="D136" s="1698"/>
      <c r="E136" s="1698"/>
      <c r="F136" s="1698"/>
      <c r="G136" s="1698"/>
      <c r="H136" s="1698"/>
      <c r="I136" s="1698"/>
      <c r="J136" s="1698"/>
      <c r="K136" s="1698"/>
      <c r="L136" s="1698"/>
    </row>
    <row r="137" spans="1:12">
      <c r="A137" s="1698"/>
      <c r="B137" s="1698"/>
      <c r="C137" s="1698"/>
      <c r="D137" s="1698"/>
      <c r="E137" s="1698"/>
      <c r="F137" s="1698"/>
      <c r="G137" s="1698"/>
      <c r="H137" s="1698"/>
      <c r="I137" s="1698"/>
      <c r="J137" s="1698"/>
      <c r="K137" s="1698"/>
      <c r="L137" s="1698"/>
    </row>
    <row r="138" spans="1:12">
      <c r="A138" s="1698"/>
      <c r="B138" s="1698"/>
      <c r="C138" s="1698"/>
      <c r="D138" s="1698"/>
      <c r="E138" s="1698"/>
      <c r="F138" s="1698"/>
      <c r="G138" s="1698"/>
      <c r="H138" s="1698"/>
      <c r="I138" s="1698"/>
      <c r="J138" s="1698"/>
      <c r="K138" s="1698"/>
      <c r="L138" s="1698"/>
    </row>
    <row r="139" spans="1:12">
      <c r="A139" s="1698"/>
      <c r="B139" s="1698"/>
      <c r="C139" s="1698"/>
      <c r="D139" s="1698"/>
      <c r="E139" s="1698"/>
      <c r="F139" s="1698"/>
      <c r="G139" s="1698"/>
      <c r="H139" s="1698"/>
      <c r="I139" s="1698"/>
      <c r="J139" s="1698"/>
      <c r="K139" s="1698"/>
      <c r="L139" s="1698"/>
    </row>
    <row r="140" spans="1:12">
      <c r="A140" s="1698"/>
      <c r="B140" s="1698"/>
      <c r="C140" s="1698"/>
      <c r="D140" s="1698"/>
      <c r="E140" s="1698"/>
      <c r="F140" s="1698"/>
      <c r="G140" s="1698"/>
      <c r="H140" s="1698"/>
      <c r="I140" s="1698"/>
      <c r="J140" s="1698"/>
      <c r="K140" s="1698"/>
      <c r="L140" s="1698"/>
    </row>
    <row r="141" spans="1:12">
      <c r="A141" s="1698"/>
      <c r="B141" s="1698"/>
      <c r="C141" s="1698"/>
      <c r="D141" s="1698"/>
      <c r="E141" s="1698"/>
      <c r="F141" s="1698"/>
      <c r="G141" s="1698"/>
      <c r="H141" s="1698"/>
      <c r="I141" s="1698"/>
      <c r="J141" s="1698"/>
      <c r="K141" s="1698"/>
      <c r="L141" s="1698"/>
    </row>
    <row r="142" spans="1:12">
      <c r="A142" s="1698"/>
      <c r="B142" s="1698"/>
      <c r="C142" s="1698"/>
      <c r="D142" s="1698"/>
      <c r="E142" s="1698"/>
      <c r="F142" s="1698"/>
      <c r="G142" s="1698"/>
      <c r="H142" s="1698"/>
      <c r="I142" s="1698"/>
      <c r="J142" s="1698"/>
      <c r="K142" s="1698"/>
      <c r="L142" s="1698"/>
    </row>
    <row r="143" spans="1:12">
      <c r="A143" s="1698"/>
      <c r="B143" s="1698"/>
      <c r="C143" s="1698"/>
      <c r="D143" s="1698"/>
      <c r="E143" s="1698"/>
      <c r="F143" s="1698"/>
      <c r="G143" s="1698"/>
      <c r="H143" s="1698"/>
      <c r="I143" s="1698"/>
      <c r="J143" s="1698"/>
      <c r="K143" s="1698"/>
      <c r="L143" s="1698"/>
    </row>
  </sheetData>
  <printOptions horizontalCentered="1" verticalCentered="1"/>
  <pageMargins left="0.5" right="0.5" top="0.5" bottom="0.5" header="0.5" footer="0.5"/>
  <pageSetup scale="74" orientation="portrait"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24"/>
  <dimension ref="A1:AA305"/>
  <sheetViews>
    <sheetView defaultGridColor="0" colorId="22" zoomScaleNormal="100" zoomScaleSheetLayoutView="100" workbookViewId="0">
      <selection activeCell="F2" sqref="F2"/>
    </sheetView>
  </sheetViews>
  <sheetFormatPr defaultColWidth="9.6640625" defaultRowHeight="15"/>
  <cols>
    <col min="1" max="1" width="2.6640625" style="850" customWidth="1"/>
    <col min="2" max="2" width="4.6640625" style="850" customWidth="1"/>
    <col min="3" max="3" width="1.6640625" style="850" customWidth="1"/>
    <col min="4" max="4" width="19.6640625" style="850" customWidth="1"/>
    <col min="5" max="5" width="28.6640625" style="850" customWidth="1"/>
    <col min="6" max="6" width="15.6640625" style="850" customWidth="1"/>
    <col min="7" max="7" width="32.88671875" style="850" customWidth="1"/>
    <col min="8" max="16384" width="9.6640625" style="850"/>
  </cols>
  <sheetData>
    <row r="1" spans="1:27" ht="15.6" customHeight="1">
      <c r="A1" s="847"/>
      <c r="B1" s="1001" t="s">
        <v>1178</v>
      </c>
      <c r="C1" s="1001"/>
      <c r="D1" s="848"/>
      <c r="E1" s="1001" t="s">
        <v>3291</v>
      </c>
      <c r="F1" s="1217" t="s">
        <v>1802</v>
      </c>
      <c r="G1" s="1233" t="s">
        <v>1803</v>
      </c>
      <c r="H1" s="872"/>
      <c r="I1" s="872"/>
      <c r="J1" s="872"/>
      <c r="K1" s="872"/>
      <c r="L1" s="872"/>
      <c r="M1" s="872"/>
      <c r="N1" s="872"/>
      <c r="O1" s="872"/>
      <c r="P1" s="872"/>
      <c r="Q1" s="872"/>
      <c r="R1" s="872"/>
      <c r="S1" s="872"/>
      <c r="T1" s="872"/>
      <c r="U1" s="872"/>
      <c r="V1" s="872"/>
      <c r="W1" s="872"/>
      <c r="X1" s="872"/>
      <c r="Y1" s="872"/>
      <c r="Z1" s="872"/>
      <c r="AA1" s="872"/>
    </row>
    <row r="2" spans="1:27" ht="15.6" customHeight="1">
      <c r="A2" s="851"/>
      <c r="B2" s="872" t="str">
        <f>'Data Sheet'!$C$25</f>
        <v>National Fuel Gas Distribution Corporation</v>
      </c>
      <c r="C2" s="872"/>
      <c r="D2" s="852"/>
      <c r="E2" s="872" t="s">
        <v>1819</v>
      </c>
      <c r="F2" s="1122" t="s">
        <v>3310</v>
      </c>
      <c r="G2" s="1234"/>
      <c r="H2" s="872"/>
      <c r="I2" s="872"/>
      <c r="J2" s="872"/>
      <c r="K2" s="872"/>
      <c r="L2" s="872"/>
      <c r="M2" s="872"/>
      <c r="N2" s="872"/>
      <c r="O2" s="872"/>
      <c r="P2" s="872"/>
      <c r="Q2" s="872"/>
      <c r="R2" s="872"/>
      <c r="S2" s="872"/>
      <c r="T2" s="872"/>
      <c r="U2" s="872"/>
      <c r="V2" s="872"/>
      <c r="W2" s="872"/>
      <c r="X2" s="872"/>
      <c r="Y2" s="872"/>
      <c r="Z2" s="872"/>
      <c r="AA2" s="872"/>
    </row>
    <row r="3" spans="1:27" ht="15.6" customHeight="1">
      <c r="A3" s="851"/>
      <c r="B3" s="872"/>
      <c r="C3" s="872"/>
      <c r="D3" s="852"/>
      <c r="E3" s="872" t="s">
        <v>1179</v>
      </c>
      <c r="F3" s="910" t="str">
        <f>'Data Sheet'!$C$40</f>
        <v>3/31/2016</v>
      </c>
      <c r="G3" s="1218" t="str">
        <f>'Data Sheet'!$C$38</f>
        <v>12/31/2015</v>
      </c>
      <c r="H3" s="872"/>
      <c r="I3" s="872"/>
      <c r="J3" s="872"/>
      <c r="K3" s="872"/>
      <c r="L3" s="872"/>
      <c r="M3" s="872"/>
      <c r="N3" s="872"/>
      <c r="O3" s="872"/>
      <c r="P3" s="872"/>
      <c r="Q3" s="872"/>
      <c r="R3" s="872"/>
      <c r="S3" s="872"/>
      <c r="T3" s="872"/>
      <c r="U3" s="872"/>
      <c r="V3" s="872"/>
      <c r="W3" s="872"/>
      <c r="X3" s="872"/>
      <c r="Y3" s="872"/>
      <c r="Z3" s="872"/>
      <c r="AA3" s="872"/>
    </row>
    <row r="4" spans="1:27" ht="15.6" customHeight="1">
      <c r="A4" s="1236"/>
      <c r="B4" s="1127" t="s">
        <v>1180</v>
      </c>
      <c r="C4" s="1127"/>
      <c r="D4" s="1127"/>
      <c r="E4" s="1127"/>
      <c r="F4" s="1127"/>
      <c r="G4" s="1128"/>
      <c r="H4" s="872"/>
      <c r="I4" s="872"/>
      <c r="J4" s="872"/>
      <c r="K4" s="872"/>
      <c r="L4" s="872"/>
      <c r="M4" s="872"/>
      <c r="N4" s="872"/>
      <c r="O4" s="872"/>
      <c r="P4" s="872"/>
      <c r="Q4" s="872"/>
      <c r="R4" s="872"/>
      <c r="S4" s="872"/>
      <c r="T4" s="872"/>
      <c r="U4" s="872"/>
      <c r="V4" s="872"/>
      <c r="W4" s="872"/>
      <c r="X4" s="872"/>
      <c r="Y4" s="872"/>
      <c r="Z4" s="872"/>
      <c r="AA4" s="872"/>
    </row>
    <row r="5" spans="1:27" ht="15.6" customHeight="1">
      <c r="A5" s="851"/>
      <c r="B5" s="872"/>
      <c r="C5" s="872"/>
      <c r="D5" s="872"/>
      <c r="E5" s="872"/>
      <c r="F5" s="872"/>
      <c r="G5" s="853"/>
      <c r="H5" s="872"/>
      <c r="I5" s="872"/>
      <c r="J5" s="872"/>
      <c r="K5" s="872"/>
      <c r="L5" s="872"/>
      <c r="M5" s="872"/>
      <c r="N5" s="872"/>
      <c r="O5" s="872"/>
      <c r="P5" s="872"/>
      <c r="Q5" s="872"/>
      <c r="R5" s="872"/>
      <c r="S5" s="872"/>
      <c r="T5" s="872"/>
      <c r="U5" s="872"/>
      <c r="V5" s="872"/>
      <c r="W5" s="872"/>
      <c r="X5" s="872"/>
      <c r="Y5" s="872"/>
      <c r="Z5" s="872"/>
      <c r="AA5" s="872"/>
    </row>
    <row r="6" spans="1:27" ht="15.6" customHeight="1">
      <c r="A6" s="851"/>
      <c r="B6" s="872" t="s">
        <v>1181</v>
      </c>
      <c r="C6" s="872"/>
      <c r="D6" s="872"/>
      <c r="E6" s="872"/>
      <c r="F6" s="872"/>
      <c r="G6" s="853"/>
      <c r="H6" s="872"/>
      <c r="I6" s="872"/>
      <c r="J6" s="872"/>
      <c r="K6" s="872"/>
      <c r="L6" s="872"/>
      <c r="M6" s="872"/>
      <c r="N6" s="872"/>
      <c r="O6" s="872"/>
      <c r="P6" s="872"/>
      <c r="Q6" s="872"/>
      <c r="R6" s="872"/>
      <c r="S6" s="872"/>
      <c r="T6" s="872"/>
      <c r="U6" s="872"/>
      <c r="V6" s="872"/>
      <c r="W6" s="872"/>
      <c r="X6" s="872"/>
      <c r="Y6" s="872"/>
      <c r="Z6" s="872"/>
      <c r="AA6" s="872"/>
    </row>
    <row r="7" spans="1:27" ht="15.6" customHeight="1">
      <c r="A7" s="851"/>
      <c r="B7" s="872" t="s">
        <v>1182</v>
      </c>
      <c r="C7" s="872"/>
      <c r="D7" s="872"/>
      <c r="E7" s="872"/>
      <c r="F7" s="872"/>
      <c r="G7" s="853"/>
      <c r="H7" s="872"/>
      <c r="I7" s="872"/>
      <c r="J7" s="872"/>
      <c r="K7" s="872"/>
      <c r="L7" s="872"/>
      <c r="M7" s="872"/>
      <c r="N7" s="872"/>
      <c r="O7" s="872"/>
      <c r="P7" s="872"/>
      <c r="Q7" s="872"/>
      <c r="R7" s="872"/>
      <c r="S7" s="872"/>
      <c r="T7" s="872"/>
      <c r="U7" s="872"/>
      <c r="V7" s="872"/>
      <c r="W7" s="872"/>
      <c r="X7" s="872"/>
      <c r="Y7" s="872"/>
      <c r="Z7" s="872"/>
      <c r="AA7" s="872"/>
    </row>
    <row r="8" spans="1:27" ht="15.6" customHeight="1">
      <c r="A8" s="851"/>
      <c r="B8" s="872" t="s">
        <v>1183</v>
      </c>
      <c r="C8" s="872"/>
      <c r="D8" s="872"/>
      <c r="E8" s="872"/>
      <c r="F8" s="872"/>
      <c r="G8" s="853"/>
      <c r="H8" s="872"/>
      <c r="I8" s="872"/>
      <c r="J8" s="872"/>
      <c r="K8" s="872"/>
      <c r="L8" s="872"/>
      <c r="M8" s="872"/>
      <c r="N8" s="872"/>
      <c r="O8" s="872"/>
      <c r="P8" s="872"/>
      <c r="Q8" s="872"/>
      <c r="R8" s="872"/>
      <c r="S8" s="872"/>
      <c r="T8" s="872"/>
      <c r="U8" s="872"/>
      <c r="V8" s="872"/>
      <c r="W8" s="872"/>
      <c r="X8" s="872"/>
      <c r="Y8" s="872"/>
      <c r="Z8" s="872"/>
      <c r="AA8" s="872"/>
    </row>
    <row r="9" spans="1:27" ht="15.6" customHeight="1">
      <c r="A9" s="851"/>
      <c r="B9" s="872" t="s">
        <v>1184</v>
      </c>
      <c r="C9" s="872"/>
      <c r="D9" s="872"/>
      <c r="E9" s="872"/>
      <c r="F9" s="872"/>
      <c r="G9" s="853"/>
      <c r="H9" s="872"/>
      <c r="I9" s="872"/>
      <c r="J9" s="872"/>
      <c r="K9" s="872"/>
      <c r="L9" s="872"/>
      <c r="M9" s="872"/>
      <c r="N9" s="872"/>
      <c r="O9" s="872"/>
      <c r="P9" s="872"/>
      <c r="Q9" s="872"/>
      <c r="R9" s="872"/>
      <c r="S9" s="872"/>
      <c r="T9" s="872"/>
      <c r="U9" s="872"/>
      <c r="V9" s="872"/>
      <c r="W9" s="872"/>
      <c r="X9" s="872"/>
      <c r="Y9" s="872"/>
      <c r="Z9" s="872"/>
      <c r="AA9" s="872"/>
    </row>
    <row r="10" spans="1:27" ht="15.6" customHeight="1">
      <c r="A10" s="1476"/>
      <c r="B10" s="1477" t="s">
        <v>4618</v>
      </c>
      <c r="C10" s="1477"/>
      <c r="D10" s="1477"/>
      <c r="E10" s="1477"/>
      <c r="F10" s="1477"/>
      <c r="G10" s="1482"/>
      <c r="H10" s="872"/>
      <c r="I10" s="872"/>
      <c r="J10" s="872"/>
      <c r="K10" s="872"/>
      <c r="L10" s="872"/>
      <c r="M10" s="872"/>
      <c r="N10" s="872"/>
      <c r="O10" s="872"/>
      <c r="P10" s="872"/>
      <c r="Q10" s="872"/>
      <c r="R10" s="872"/>
      <c r="S10" s="872"/>
      <c r="T10" s="872"/>
      <c r="U10" s="872"/>
      <c r="V10" s="872"/>
      <c r="W10" s="872"/>
      <c r="X10" s="872"/>
      <c r="Y10" s="872"/>
      <c r="Z10" s="872"/>
      <c r="AA10" s="872"/>
    </row>
    <row r="11" spans="1:27" ht="15.6" customHeight="1">
      <c r="A11" s="854"/>
      <c r="B11" s="1015"/>
      <c r="C11" s="1015"/>
      <c r="D11" s="1015"/>
      <c r="E11" s="1015"/>
      <c r="F11" s="1015"/>
      <c r="G11" s="1220"/>
      <c r="H11" s="872"/>
      <c r="I11" s="872"/>
      <c r="J11" s="872"/>
      <c r="K11" s="872"/>
      <c r="L11" s="872"/>
      <c r="M11" s="872"/>
      <c r="N11" s="872"/>
      <c r="O11" s="872"/>
      <c r="P11" s="872"/>
      <c r="Q11" s="872"/>
      <c r="R11" s="872"/>
      <c r="S11" s="872"/>
      <c r="T11" s="872"/>
      <c r="U11" s="872"/>
      <c r="V11" s="872"/>
      <c r="W11" s="872"/>
      <c r="X11" s="872"/>
      <c r="Y11" s="872"/>
      <c r="Z11" s="872"/>
      <c r="AA11" s="872"/>
    </row>
    <row r="12" spans="1:27">
      <c r="A12" s="851"/>
      <c r="B12" s="872"/>
      <c r="C12" s="1223"/>
      <c r="D12" s="887"/>
      <c r="E12" s="887"/>
      <c r="F12" s="1224"/>
      <c r="G12" s="876" t="s">
        <v>1185</v>
      </c>
      <c r="H12" s="872"/>
      <c r="I12" s="872"/>
      <c r="J12" s="872"/>
      <c r="K12" s="872"/>
      <c r="L12" s="872"/>
      <c r="M12" s="872"/>
      <c r="N12" s="872"/>
      <c r="O12" s="872"/>
      <c r="P12" s="872"/>
      <c r="Q12" s="872"/>
      <c r="R12" s="872"/>
      <c r="S12" s="872"/>
      <c r="T12" s="872"/>
      <c r="U12" s="872"/>
      <c r="V12" s="872"/>
      <c r="W12" s="872"/>
      <c r="X12" s="872"/>
      <c r="Y12" s="872"/>
      <c r="Z12" s="872"/>
      <c r="AA12" s="872"/>
    </row>
    <row r="13" spans="1:27">
      <c r="A13" s="851"/>
      <c r="B13" s="866" t="s">
        <v>1729</v>
      </c>
      <c r="C13" s="1141"/>
      <c r="D13" s="872"/>
      <c r="E13" s="866" t="s">
        <v>1186</v>
      </c>
      <c r="F13" s="1244"/>
      <c r="G13" s="876" t="s">
        <v>1187</v>
      </c>
      <c r="H13" s="872"/>
      <c r="I13" s="872"/>
      <c r="J13" s="872"/>
      <c r="K13" s="872"/>
      <c r="L13" s="872"/>
      <c r="M13" s="872"/>
      <c r="N13" s="872"/>
      <c r="O13" s="872"/>
      <c r="P13" s="872"/>
      <c r="Q13" s="872"/>
      <c r="R13" s="872"/>
      <c r="S13" s="872"/>
      <c r="T13" s="872"/>
      <c r="U13" s="872"/>
      <c r="V13" s="872"/>
      <c r="W13" s="872"/>
      <c r="X13" s="872"/>
      <c r="Y13" s="872"/>
      <c r="Z13" s="872"/>
      <c r="AA13" s="872"/>
    </row>
    <row r="14" spans="1:27">
      <c r="A14" s="854"/>
      <c r="B14" s="869" t="s">
        <v>1732</v>
      </c>
      <c r="C14" s="1219"/>
      <c r="D14" s="1015" t="s">
        <v>1188</v>
      </c>
      <c r="E14" s="1015"/>
      <c r="F14" s="855"/>
      <c r="G14" s="856" t="s">
        <v>3022</v>
      </c>
      <c r="H14" s="872"/>
      <c r="I14" s="872"/>
      <c r="J14" s="872"/>
      <c r="K14" s="872"/>
      <c r="L14" s="872"/>
      <c r="M14" s="872"/>
      <c r="N14" s="872"/>
      <c r="O14" s="872"/>
      <c r="P14" s="872"/>
      <c r="Q14" s="872"/>
      <c r="R14" s="872"/>
      <c r="S14" s="872"/>
      <c r="T14" s="872"/>
      <c r="U14" s="872"/>
      <c r="V14" s="872"/>
      <c r="W14" s="872"/>
      <c r="X14" s="872"/>
      <c r="Y14" s="872"/>
      <c r="Z14" s="872"/>
      <c r="AA14" s="872"/>
    </row>
    <row r="15" spans="1:27">
      <c r="A15" s="851"/>
      <c r="B15" s="872">
        <v>1</v>
      </c>
      <c r="C15" s="1122"/>
      <c r="D15" s="1245" t="s">
        <v>2998</v>
      </c>
      <c r="E15" s="872"/>
      <c r="F15" s="872"/>
      <c r="G15" s="1246"/>
      <c r="H15" s="872"/>
      <c r="I15" s="872"/>
      <c r="J15" s="872"/>
      <c r="K15" s="872"/>
      <c r="L15" s="872"/>
      <c r="M15" s="872"/>
      <c r="N15" s="872"/>
      <c r="O15" s="872"/>
      <c r="P15" s="872"/>
      <c r="Q15" s="872"/>
      <c r="R15" s="872"/>
      <c r="S15" s="872"/>
      <c r="T15" s="872"/>
      <c r="U15" s="872"/>
      <c r="V15" s="872"/>
      <c r="W15" s="872"/>
      <c r="X15" s="872"/>
      <c r="Y15" s="872"/>
      <c r="Z15" s="872"/>
      <c r="AA15" s="872"/>
    </row>
    <row r="16" spans="1:27">
      <c r="A16" s="851"/>
      <c r="B16" s="872">
        <v>2</v>
      </c>
      <c r="C16" s="1122"/>
      <c r="D16" s="872"/>
      <c r="E16" s="872"/>
      <c r="F16" s="872"/>
      <c r="G16" s="1246"/>
      <c r="H16" s="872"/>
      <c r="I16" s="872"/>
      <c r="J16" s="872"/>
      <c r="K16" s="872"/>
      <c r="L16" s="872"/>
      <c r="M16" s="872"/>
      <c r="N16" s="872"/>
      <c r="O16" s="872"/>
      <c r="P16" s="872"/>
      <c r="Q16" s="872"/>
      <c r="R16" s="872"/>
      <c r="S16" s="872"/>
      <c r="T16" s="872"/>
      <c r="U16" s="872"/>
      <c r="V16" s="872"/>
      <c r="W16" s="872"/>
      <c r="X16" s="872"/>
      <c r="Y16" s="872"/>
      <c r="Z16" s="872"/>
      <c r="AA16" s="872"/>
    </row>
    <row r="17" spans="1:27">
      <c r="A17" s="851"/>
      <c r="B17" s="872">
        <v>3</v>
      </c>
      <c r="C17" s="1122"/>
      <c r="D17" s="872"/>
      <c r="E17" s="872"/>
      <c r="F17" s="872"/>
      <c r="G17" s="1247"/>
      <c r="H17" s="872"/>
      <c r="I17" s="872"/>
      <c r="J17" s="872"/>
      <c r="K17" s="872"/>
      <c r="L17" s="872"/>
      <c r="M17" s="872"/>
      <c r="N17" s="872"/>
      <c r="O17" s="872"/>
      <c r="P17" s="872"/>
      <c r="Q17" s="872"/>
      <c r="R17" s="872"/>
      <c r="S17" s="872"/>
      <c r="T17" s="872"/>
      <c r="U17" s="872"/>
      <c r="V17" s="872"/>
      <c r="W17" s="872"/>
      <c r="X17" s="872"/>
      <c r="Y17" s="872"/>
      <c r="Z17" s="872"/>
      <c r="AA17" s="872"/>
    </row>
    <row r="18" spans="1:27">
      <c r="A18" s="851"/>
      <c r="B18" s="872">
        <v>4</v>
      </c>
      <c r="C18" s="1122"/>
      <c r="D18" s="872"/>
      <c r="E18" s="872"/>
      <c r="F18" s="872"/>
      <c r="G18" s="1247"/>
      <c r="H18" s="872"/>
      <c r="I18" s="872"/>
      <c r="J18" s="872"/>
      <c r="K18" s="872"/>
      <c r="L18" s="872"/>
      <c r="M18" s="872"/>
      <c r="N18" s="872"/>
      <c r="O18" s="872"/>
      <c r="P18" s="872"/>
      <c r="Q18" s="872"/>
      <c r="R18" s="872"/>
      <c r="S18" s="872"/>
      <c r="T18" s="872"/>
      <c r="U18" s="872"/>
      <c r="V18" s="872"/>
      <c r="W18" s="872"/>
      <c r="X18" s="872"/>
      <c r="Y18" s="872"/>
      <c r="Z18" s="872"/>
      <c r="AA18" s="872"/>
    </row>
    <row r="19" spans="1:27">
      <c r="A19" s="851"/>
      <c r="B19" s="872">
        <v>5</v>
      </c>
      <c r="C19" s="1122"/>
      <c r="D19" s="872"/>
      <c r="E19" s="872"/>
      <c r="F19" s="872"/>
      <c r="G19" s="1247"/>
      <c r="H19" s="872"/>
      <c r="I19" s="872"/>
      <c r="J19" s="872"/>
      <c r="K19" s="872"/>
      <c r="L19" s="872"/>
      <c r="M19" s="872"/>
      <c r="N19" s="872"/>
      <c r="O19" s="872"/>
      <c r="P19" s="872"/>
      <c r="Q19" s="872"/>
      <c r="R19" s="872"/>
      <c r="S19" s="872"/>
      <c r="T19" s="872"/>
      <c r="U19" s="872"/>
      <c r="V19" s="872"/>
      <c r="W19" s="872"/>
      <c r="X19" s="872"/>
      <c r="Y19" s="872"/>
      <c r="Z19" s="872"/>
      <c r="AA19" s="872"/>
    </row>
    <row r="20" spans="1:27">
      <c r="A20" s="851"/>
      <c r="B20" s="872">
        <v>6</v>
      </c>
      <c r="C20" s="1122"/>
      <c r="D20" s="872"/>
      <c r="E20" s="872"/>
      <c r="F20" s="872"/>
      <c r="G20" s="1247"/>
      <c r="H20" s="872"/>
      <c r="I20" s="872"/>
      <c r="J20" s="872"/>
      <c r="K20" s="872"/>
      <c r="L20" s="872"/>
      <c r="M20" s="872"/>
      <c r="N20" s="872"/>
      <c r="O20" s="872"/>
      <c r="P20" s="872"/>
      <c r="Q20" s="872"/>
      <c r="R20" s="872"/>
      <c r="S20" s="872"/>
      <c r="T20" s="872"/>
      <c r="U20" s="872"/>
      <c r="V20" s="872"/>
      <c r="W20" s="872"/>
      <c r="X20" s="872"/>
      <c r="Y20" s="872"/>
      <c r="Z20" s="872"/>
      <c r="AA20" s="872"/>
    </row>
    <row r="21" spans="1:27">
      <c r="A21" s="851"/>
      <c r="B21" s="872">
        <v>7</v>
      </c>
      <c r="C21" s="1122"/>
      <c r="D21" s="872"/>
      <c r="E21" s="872"/>
      <c r="F21" s="872"/>
      <c r="G21" s="1247"/>
      <c r="H21" s="872"/>
      <c r="I21" s="872"/>
      <c r="J21" s="872"/>
      <c r="K21" s="872"/>
      <c r="L21" s="872"/>
      <c r="M21" s="872"/>
      <c r="N21" s="872"/>
      <c r="O21" s="872"/>
      <c r="P21" s="872"/>
      <c r="Q21" s="872"/>
      <c r="R21" s="872"/>
      <c r="S21" s="872"/>
      <c r="T21" s="872"/>
      <c r="U21" s="872"/>
      <c r="V21" s="872"/>
      <c r="W21" s="872"/>
      <c r="X21" s="872"/>
      <c r="Y21" s="872"/>
      <c r="Z21" s="872"/>
      <c r="AA21" s="872"/>
    </row>
    <row r="22" spans="1:27">
      <c r="A22" s="851"/>
      <c r="B22" s="872">
        <v>8</v>
      </c>
      <c r="C22" s="1122"/>
      <c r="D22" s="872"/>
      <c r="E22" s="872"/>
      <c r="F22" s="872"/>
      <c r="G22" s="1247"/>
      <c r="H22" s="872"/>
      <c r="I22" s="872"/>
      <c r="J22" s="872"/>
      <c r="K22" s="872"/>
      <c r="L22" s="872"/>
      <c r="M22" s="872"/>
      <c r="N22" s="872"/>
      <c r="O22" s="872"/>
      <c r="P22" s="872"/>
      <c r="Q22" s="872"/>
      <c r="R22" s="872"/>
      <c r="S22" s="872"/>
      <c r="T22" s="872"/>
      <c r="U22" s="872"/>
      <c r="V22" s="872"/>
      <c r="W22" s="872"/>
      <c r="X22" s="872"/>
      <c r="Y22" s="872"/>
      <c r="Z22" s="872"/>
      <c r="AA22" s="872"/>
    </row>
    <row r="23" spans="1:27">
      <c r="A23" s="851"/>
      <c r="B23" s="872">
        <v>9</v>
      </c>
      <c r="C23" s="1122"/>
      <c r="D23" s="872"/>
      <c r="E23" s="872"/>
      <c r="F23" s="872"/>
      <c r="G23" s="1247"/>
      <c r="H23" s="872"/>
      <c r="I23" s="872"/>
      <c r="J23" s="872"/>
      <c r="K23" s="872"/>
      <c r="L23" s="872"/>
      <c r="M23" s="872"/>
      <c r="N23" s="872"/>
      <c r="O23" s="872"/>
      <c r="P23" s="872"/>
      <c r="Q23" s="872"/>
      <c r="R23" s="872"/>
      <c r="S23" s="872"/>
      <c r="T23" s="872"/>
      <c r="U23" s="872"/>
      <c r="V23" s="872"/>
      <c r="W23" s="872"/>
      <c r="X23" s="872"/>
      <c r="Y23" s="872"/>
      <c r="Z23" s="872"/>
      <c r="AA23" s="872"/>
    </row>
    <row r="24" spans="1:27">
      <c r="A24" s="851"/>
      <c r="B24" s="872">
        <v>10</v>
      </c>
      <c r="C24" s="1122"/>
      <c r="D24" s="872"/>
      <c r="E24" s="872"/>
      <c r="F24" s="872"/>
      <c r="G24" s="1247"/>
      <c r="H24" s="872"/>
      <c r="I24" s="872"/>
      <c r="J24" s="872"/>
      <c r="K24" s="872"/>
      <c r="L24" s="872"/>
      <c r="M24" s="872"/>
      <c r="N24" s="872"/>
      <c r="O24" s="872"/>
      <c r="P24" s="872"/>
      <c r="Q24" s="872"/>
      <c r="R24" s="872"/>
      <c r="S24" s="872"/>
      <c r="T24" s="872"/>
      <c r="U24" s="872"/>
      <c r="V24" s="872"/>
      <c r="W24" s="872"/>
      <c r="X24" s="872"/>
      <c r="Y24" s="872"/>
      <c r="Z24" s="872"/>
      <c r="AA24" s="872"/>
    </row>
    <row r="25" spans="1:27">
      <c r="A25" s="851"/>
      <c r="B25" s="872">
        <v>11</v>
      </c>
      <c r="C25" s="1122"/>
      <c r="D25" s="872"/>
      <c r="E25" s="872"/>
      <c r="F25" s="872"/>
      <c r="G25" s="1247"/>
      <c r="H25" s="872"/>
      <c r="I25" s="872"/>
      <c r="J25" s="872"/>
      <c r="K25" s="872"/>
      <c r="L25" s="872"/>
      <c r="M25" s="872"/>
      <c r="N25" s="872"/>
      <c r="O25" s="872"/>
      <c r="P25" s="872"/>
      <c r="Q25" s="872"/>
      <c r="R25" s="872"/>
      <c r="S25" s="872"/>
      <c r="T25" s="872"/>
      <c r="U25" s="872"/>
      <c r="V25" s="872"/>
      <c r="W25" s="872"/>
      <c r="X25" s="872"/>
      <c r="Y25" s="872"/>
      <c r="Z25" s="872"/>
      <c r="AA25" s="872"/>
    </row>
    <row r="26" spans="1:27">
      <c r="A26" s="851"/>
      <c r="B26" s="872">
        <v>12</v>
      </c>
      <c r="C26" s="1122"/>
      <c r="D26" s="872"/>
      <c r="E26" s="872"/>
      <c r="F26" s="872"/>
      <c r="G26" s="1247"/>
      <c r="H26" s="872"/>
      <c r="I26" s="872"/>
      <c r="J26" s="872"/>
      <c r="K26" s="872"/>
      <c r="L26" s="872"/>
      <c r="M26" s="872"/>
      <c r="N26" s="872"/>
      <c r="O26" s="872"/>
      <c r="P26" s="872"/>
      <c r="Q26" s="872"/>
      <c r="R26" s="872"/>
      <c r="S26" s="872"/>
      <c r="T26" s="872"/>
      <c r="U26" s="872"/>
      <c r="V26" s="872"/>
      <c r="W26" s="872"/>
      <c r="X26" s="872"/>
      <c r="Y26" s="872"/>
      <c r="Z26" s="872"/>
      <c r="AA26" s="872"/>
    </row>
    <row r="27" spans="1:27">
      <c r="A27" s="851"/>
      <c r="B27" s="872">
        <v>13</v>
      </c>
      <c r="C27" s="1122"/>
      <c r="D27" s="872"/>
      <c r="E27" s="872"/>
      <c r="F27" s="872"/>
      <c r="G27" s="1247"/>
      <c r="H27" s="872"/>
      <c r="I27" s="872"/>
      <c r="J27" s="872"/>
      <c r="K27" s="872"/>
      <c r="L27" s="872"/>
      <c r="M27" s="872"/>
      <c r="N27" s="872"/>
      <c r="O27" s="872"/>
      <c r="P27" s="872"/>
      <c r="Q27" s="872"/>
      <c r="R27" s="872"/>
      <c r="S27" s="872"/>
      <c r="T27" s="872"/>
      <c r="U27" s="872"/>
      <c r="V27" s="872"/>
      <c r="W27" s="872"/>
      <c r="X27" s="872"/>
      <c r="Y27" s="872"/>
      <c r="Z27" s="872"/>
      <c r="AA27" s="872"/>
    </row>
    <row r="28" spans="1:27">
      <c r="A28" s="851"/>
      <c r="B28" s="872">
        <v>14</v>
      </c>
      <c r="C28" s="1122"/>
      <c r="D28" s="872"/>
      <c r="E28" s="872"/>
      <c r="F28" s="872"/>
      <c r="G28" s="1247"/>
      <c r="H28" s="872"/>
      <c r="I28" s="872"/>
      <c r="J28" s="872"/>
      <c r="K28" s="872"/>
      <c r="L28" s="872"/>
      <c r="M28" s="872"/>
      <c r="N28" s="872"/>
      <c r="O28" s="872"/>
      <c r="P28" s="872"/>
      <c r="Q28" s="872"/>
      <c r="R28" s="872"/>
      <c r="S28" s="872"/>
      <c r="T28" s="872"/>
      <c r="U28" s="872"/>
      <c r="V28" s="872"/>
      <c r="W28" s="872"/>
      <c r="X28" s="872"/>
      <c r="Y28" s="872"/>
      <c r="Z28" s="872"/>
      <c r="AA28" s="872"/>
    </row>
    <row r="29" spans="1:27">
      <c r="A29" s="851"/>
      <c r="B29" s="872">
        <v>15</v>
      </c>
      <c r="C29" s="1122"/>
      <c r="D29" s="872"/>
      <c r="E29" s="872"/>
      <c r="F29" s="872"/>
      <c r="G29" s="1247"/>
      <c r="H29" s="872"/>
      <c r="I29" s="872"/>
      <c r="J29" s="872"/>
      <c r="K29" s="872"/>
      <c r="L29" s="872"/>
      <c r="M29" s="872"/>
      <c r="N29" s="872"/>
      <c r="O29" s="872"/>
      <c r="P29" s="872"/>
      <c r="Q29" s="872"/>
      <c r="R29" s="872"/>
      <c r="S29" s="872"/>
      <c r="T29" s="872"/>
      <c r="U29" s="872"/>
      <c r="V29" s="872"/>
      <c r="W29" s="872"/>
      <c r="X29" s="872"/>
      <c r="Y29" s="872"/>
      <c r="Z29" s="872"/>
      <c r="AA29" s="872"/>
    </row>
    <row r="30" spans="1:27">
      <c r="A30" s="851"/>
      <c r="B30" s="872">
        <v>16</v>
      </c>
      <c r="C30" s="1122"/>
      <c r="D30" s="872"/>
      <c r="E30" s="872"/>
      <c r="F30" s="872"/>
      <c r="G30" s="1247"/>
      <c r="H30" s="872"/>
      <c r="I30" s="872"/>
      <c r="J30" s="872"/>
      <c r="K30" s="872"/>
      <c r="L30" s="872"/>
      <c r="M30" s="872"/>
      <c r="N30" s="872"/>
      <c r="O30" s="872"/>
      <c r="P30" s="872"/>
      <c r="Q30" s="872"/>
      <c r="R30" s="872"/>
      <c r="S30" s="872"/>
      <c r="T30" s="872"/>
      <c r="U30" s="872"/>
      <c r="V30" s="872"/>
      <c r="W30" s="872"/>
      <c r="X30" s="872"/>
      <c r="Y30" s="872"/>
      <c r="Z30" s="872"/>
      <c r="AA30" s="872"/>
    </row>
    <row r="31" spans="1:27">
      <c r="A31" s="851"/>
      <c r="B31" s="872">
        <v>17</v>
      </c>
      <c r="C31" s="1122"/>
      <c r="D31" s="872"/>
      <c r="E31" s="872"/>
      <c r="F31" s="872"/>
      <c r="G31" s="1247"/>
      <c r="H31" s="872"/>
      <c r="I31" s="872"/>
      <c r="J31" s="872"/>
      <c r="K31" s="872"/>
      <c r="L31" s="872"/>
      <c r="M31" s="872"/>
      <c r="N31" s="872"/>
      <c r="O31" s="872"/>
      <c r="P31" s="872"/>
      <c r="Q31" s="872"/>
      <c r="R31" s="872"/>
      <c r="S31" s="872"/>
      <c r="T31" s="872"/>
      <c r="U31" s="872"/>
      <c r="V31" s="872"/>
      <c r="W31" s="872"/>
      <c r="X31" s="872"/>
      <c r="Y31" s="872"/>
      <c r="Z31" s="872"/>
      <c r="AA31" s="872"/>
    </row>
    <row r="32" spans="1:27">
      <c r="A32" s="851"/>
      <c r="B32" s="872">
        <v>18</v>
      </c>
      <c r="C32" s="1122"/>
      <c r="D32" s="872" t="s">
        <v>1189</v>
      </c>
      <c r="E32" s="872"/>
      <c r="F32" s="872"/>
      <c r="G32" s="1247"/>
      <c r="H32" s="872"/>
      <c r="I32" s="872"/>
      <c r="J32" s="872"/>
      <c r="K32" s="872"/>
      <c r="L32" s="872"/>
      <c r="M32" s="872"/>
      <c r="N32" s="872"/>
      <c r="O32" s="872"/>
      <c r="P32" s="872"/>
      <c r="Q32" s="872"/>
      <c r="R32" s="872"/>
      <c r="S32" s="872"/>
      <c r="T32" s="872"/>
      <c r="U32" s="872"/>
      <c r="V32" s="872"/>
      <c r="W32" s="872"/>
      <c r="X32" s="872"/>
      <c r="Y32" s="872"/>
      <c r="Z32" s="872"/>
      <c r="AA32" s="872"/>
    </row>
    <row r="33" spans="1:27">
      <c r="A33" s="851"/>
      <c r="B33" s="872">
        <v>19</v>
      </c>
      <c r="C33" s="1122"/>
      <c r="D33" s="872"/>
      <c r="E33" s="872" t="s">
        <v>1190</v>
      </c>
      <c r="F33" s="872"/>
      <c r="G33" s="1238">
        <f>SUM(G15:G32)</f>
        <v>0</v>
      </c>
      <c r="H33" s="872"/>
      <c r="I33" s="872"/>
      <c r="J33" s="872"/>
      <c r="K33" s="872"/>
      <c r="L33" s="872"/>
      <c r="M33" s="872"/>
      <c r="N33" s="872"/>
      <c r="O33" s="872"/>
      <c r="P33" s="872"/>
      <c r="Q33" s="872"/>
      <c r="R33" s="872"/>
      <c r="S33" s="872"/>
      <c r="T33" s="872"/>
      <c r="U33" s="872"/>
      <c r="V33" s="872"/>
      <c r="W33" s="872"/>
      <c r="X33" s="872"/>
      <c r="Y33" s="872"/>
      <c r="Z33" s="872"/>
      <c r="AA33" s="872"/>
    </row>
    <row r="34" spans="1:27">
      <c r="A34" s="851"/>
      <c r="B34" s="872">
        <v>20</v>
      </c>
      <c r="C34" s="1122"/>
      <c r="D34" s="872"/>
      <c r="E34" s="872"/>
      <c r="F34" s="872"/>
      <c r="G34" s="1246"/>
      <c r="H34" s="872"/>
      <c r="I34" s="872"/>
      <c r="J34" s="872"/>
      <c r="K34" s="872"/>
      <c r="L34" s="872"/>
      <c r="M34" s="872"/>
      <c r="N34" s="872"/>
      <c r="O34" s="872"/>
      <c r="P34" s="872"/>
      <c r="Q34" s="872"/>
      <c r="R34" s="872"/>
      <c r="S34" s="872"/>
      <c r="T34" s="872"/>
      <c r="U34" s="872"/>
      <c r="V34" s="872"/>
      <c r="W34" s="872"/>
      <c r="X34" s="872"/>
      <c r="Y34" s="872"/>
      <c r="Z34" s="872"/>
      <c r="AA34" s="872"/>
    </row>
    <row r="35" spans="1:27">
      <c r="A35" s="851"/>
      <c r="B35" s="872">
        <v>21</v>
      </c>
      <c r="C35" s="1122"/>
      <c r="D35" s="1245" t="s">
        <v>2999</v>
      </c>
      <c r="E35" s="872"/>
      <c r="F35" s="872"/>
      <c r="G35" s="1247"/>
      <c r="H35" s="872"/>
      <c r="I35" s="872"/>
      <c r="J35" s="872"/>
      <c r="K35" s="872"/>
      <c r="L35" s="872"/>
      <c r="M35" s="872"/>
      <c r="N35" s="872"/>
      <c r="O35" s="872"/>
      <c r="P35" s="872"/>
      <c r="Q35" s="872"/>
      <c r="R35" s="872"/>
      <c r="S35" s="872"/>
      <c r="T35" s="872"/>
      <c r="U35" s="872"/>
      <c r="V35" s="872"/>
      <c r="W35" s="872"/>
      <c r="X35" s="872"/>
      <c r="Y35" s="872"/>
      <c r="Z35" s="872"/>
      <c r="AA35" s="872"/>
    </row>
    <row r="36" spans="1:27">
      <c r="A36" s="851"/>
      <c r="B36" s="872">
        <v>22</v>
      </c>
      <c r="C36" s="1122"/>
      <c r="D36" s="872"/>
      <c r="E36" s="872" t="s">
        <v>4854</v>
      </c>
      <c r="F36" s="872"/>
      <c r="G36" s="1246">
        <v>16858966</v>
      </c>
      <c r="H36" s="872"/>
      <c r="I36" s="872"/>
      <c r="J36" s="872"/>
      <c r="K36" s="872"/>
      <c r="L36" s="872"/>
      <c r="M36" s="872"/>
      <c r="N36" s="872"/>
      <c r="O36" s="872"/>
      <c r="P36" s="872"/>
      <c r="Q36" s="872"/>
      <c r="R36" s="872"/>
      <c r="S36" s="872"/>
      <c r="T36" s="872"/>
      <c r="U36" s="872"/>
      <c r="V36" s="872"/>
      <c r="W36" s="872"/>
      <c r="X36" s="872"/>
      <c r="Y36" s="872"/>
      <c r="Z36" s="872"/>
      <c r="AA36" s="872"/>
    </row>
    <row r="37" spans="1:27">
      <c r="A37" s="851"/>
      <c r="B37" s="872">
        <v>23</v>
      </c>
      <c r="C37" s="1122"/>
      <c r="D37" s="872"/>
      <c r="E37" s="872" t="s">
        <v>4855</v>
      </c>
      <c r="F37" s="872"/>
      <c r="G37" s="1247">
        <v>42411721</v>
      </c>
      <c r="H37" s="872"/>
      <c r="I37" s="872"/>
      <c r="J37" s="872"/>
      <c r="K37" s="872"/>
      <c r="L37" s="872"/>
      <c r="M37" s="872"/>
      <c r="N37" s="872"/>
      <c r="O37" s="872"/>
      <c r="P37" s="872"/>
      <c r="Q37" s="872"/>
      <c r="R37" s="872"/>
      <c r="S37" s="872"/>
      <c r="T37" s="872"/>
      <c r="U37" s="872"/>
      <c r="V37" s="872"/>
      <c r="W37" s="872"/>
      <c r="X37" s="872"/>
      <c r="Y37" s="872"/>
      <c r="Z37" s="872"/>
      <c r="AA37" s="872"/>
    </row>
    <row r="38" spans="1:27">
      <c r="A38" s="851"/>
      <c r="B38" s="872">
        <v>24</v>
      </c>
      <c r="C38" s="1122"/>
      <c r="D38" s="872"/>
      <c r="E38" s="872" t="s">
        <v>4856</v>
      </c>
      <c r="F38" s="872"/>
      <c r="G38" s="1247">
        <v>1219829</v>
      </c>
      <c r="H38" s="872"/>
      <c r="I38" s="872"/>
      <c r="J38" s="872"/>
      <c r="K38" s="872"/>
      <c r="L38" s="872"/>
      <c r="M38" s="872"/>
      <c r="N38" s="872"/>
      <c r="O38" s="872"/>
      <c r="P38" s="872"/>
      <c r="Q38" s="872"/>
      <c r="R38" s="872"/>
      <c r="S38" s="872"/>
      <c r="T38" s="872"/>
      <c r="U38" s="872"/>
      <c r="V38" s="872"/>
      <c r="W38" s="872"/>
      <c r="X38" s="872"/>
      <c r="Y38" s="872"/>
      <c r="Z38" s="872"/>
      <c r="AA38" s="872"/>
    </row>
    <row r="39" spans="1:27">
      <c r="A39" s="851"/>
      <c r="B39" s="872">
        <v>25</v>
      </c>
      <c r="C39" s="1122"/>
      <c r="D39" s="872"/>
      <c r="E39" s="872" t="s">
        <v>4857</v>
      </c>
      <c r="F39" s="872"/>
      <c r="G39" s="1238">
        <f>SUM(G36:G38)</f>
        <v>60490516</v>
      </c>
      <c r="H39" s="872"/>
      <c r="I39" s="872"/>
      <c r="J39" s="872"/>
      <c r="K39" s="872"/>
      <c r="L39" s="872"/>
      <c r="M39" s="872"/>
      <c r="N39" s="872"/>
      <c r="O39" s="872"/>
      <c r="P39" s="872"/>
      <c r="Q39" s="872"/>
      <c r="R39" s="872"/>
      <c r="S39" s="872"/>
      <c r="T39" s="872"/>
      <c r="U39" s="872"/>
      <c r="V39" s="872"/>
      <c r="W39" s="872"/>
      <c r="X39" s="872"/>
      <c r="Y39" s="872"/>
      <c r="Z39" s="872"/>
      <c r="AA39" s="872"/>
    </row>
    <row r="40" spans="1:27">
      <c r="A40" s="851"/>
      <c r="B40" s="872">
        <v>26</v>
      </c>
      <c r="C40" s="1122"/>
      <c r="D40" s="872"/>
      <c r="E40" s="872"/>
      <c r="F40" s="872"/>
      <c r="G40" s="1247"/>
      <c r="H40" s="872"/>
      <c r="I40" s="872"/>
      <c r="J40" s="872"/>
      <c r="K40" s="872"/>
      <c r="L40" s="872"/>
      <c r="M40" s="872"/>
      <c r="N40" s="872"/>
      <c r="O40" s="872"/>
      <c r="P40" s="872"/>
      <c r="Q40" s="872"/>
      <c r="R40" s="872"/>
      <c r="S40" s="872"/>
      <c r="T40" s="872"/>
      <c r="U40" s="872"/>
      <c r="V40" s="872"/>
      <c r="W40" s="872"/>
      <c r="X40" s="872"/>
      <c r="Y40" s="872"/>
      <c r="Z40" s="872"/>
      <c r="AA40" s="872"/>
    </row>
    <row r="41" spans="1:27">
      <c r="A41" s="851"/>
      <c r="B41" s="872">
        <v>27</v>
      </c>
      <c r="C41" s="1122"/>
      <c r="D41" s="872"/>
      <c r="E41" s="872" t="s">
        <v>4858</v>
      </c>
      <c r="F41" s="872"/>
      <c r="G41" s="1246">
        <v>11974693</v>
      </c>
      <c r="H41" s="872"/>
      <c r="I41" s="872"/>
      <c r="J41" s="872"/>
      <c r="K41" s="872"/>
      <c r="L41" s="872"/>
      <c r="M41" s="872"/>
      <c r="N41" s="872"/>
      <c r="O41" s="872"/>
      <c r="P41" s="872"/>
      <c r="Q41" s="872"/>
      <c r="R41" s="872"/>
      <c r="S41" s="872"/>
      <c r="T41" s="872"/>
      <c r="U41" s="872"/>
      <c r="V41" s="872"/>
      <c r="W41" s="872"/>
      <c r="X41" s="872"/>
      <c r="Y41" s="872"/>
      <c r="Z41" s="872"/>
      <c r="AA41" s="872"/>
    </row>
    <row r="42" spans="1:27">
      <c r="A42" s="851"/>
      <c r="B42" s="872">
        <v>28</v>
      </c>
      <c r="C42" s="1122"/>
      <c r="D42" s="872"/>
      <c r="E42" s="872" t="s">
        <v>4859</v>
      </c>
      <c r="F42" s="872"/>
      <c r="G42" s="1247">
        <v>30053022</v>
      </c>
      <c r="H42" s="872"/>
      <c r="I42" s="872"/>
      <c r="J42" s="872"/>
      <c r="K42" s="872"/>
      <c r="L42" s="872"/>
      <c r="M42" s="872"/>
      <c r="N42" s="872"/>
      <c r="O42" s="872"/>
      <c r="P42" s="872"/>
      <c r="Q42" s="872"/>
      <c r="R42" s="872"/>
      <c r="S42" s="872"/>
      <c r="T42" s="872"/>
      <c r="U42" s="872"/>
      <c r="V42" s="872"/>
      <c r="W42" s="872"/>
      <c r="X42" s="872"/>
      <c r="Y42" s="872"/>
      <c r="Z42" s="872"/>
      <c r="AA42" s="872"/>
    </row>
    <row r="43" spans="1:27">
      <c r="A43" s="851"/>
      <c r="B43" s="872">
        <v>29</v>
      </c>
      <c r="C43" s="1122"/>
      <c r="D43" s="872"/>
      <c r="E43" s="872" t="s">
        <v>4860</v>
      </c>
      <c r="F43" s="872"/>
      <c r="G43" s="1238">
        <f>SUM(G41:G42)</f>
        <v>42027715</v>
      </c>
      <c r="H43" s="872"/>
      <c r="I43" s="872"/>
      <c r="J43" s="872"/>
      <c r="K43" s="872"/>
      <c r="L43" s="872"/>
      <c r="M43" s="872"/>
      <c r="N43" s="872"/>
      <c r="O43" s="872"/>
      <c r="P43" s="872"/>
      <c r="Q43" s="872"/>
      <c r="R43" s="872"/>
      <c r="S43" s="872"/>
      <c r="T43" s="872"/>
      <c r="U43" s="872"/>
      <c r="V43" s="872"/>
      <c r="W43" s="872"/>
      <c r="X43" s="872"/>
      <c r="Y43" s="872"/>
      <c r="Z43" s="872"/>
      <c r="AA43" s="872"/>
    </row>
    <row r="44" spans="1:27">
      <c r="A44" s="851"/>
      <c r="B44" s="872">
        <v>30</v>
      </c>
      <c r="C44" s="1122"/>
      <c r="D44" s="872" t="s">
        <v>1189</v>
      </c>
      <c r="E44" s="872"/>
      <c r="F44" s="872"/>
      <c r="G44" s="1247"/>
      <c r="H44" s="872"/>
      <c r="I44" s="872"/>
      <c r="J44" s="872"/>
      <c r="K44" s="872"/>
      <c r="L44" s="872"/>
      <c r="M44" s="872"/>
      <c r="N44" s="872"/>
      <c r="O44" s="872"/>
      <c r="P44" s="872"/>
      <c r="Q44" s="872"/>
      <c r="R44" s="872"/>
      <c r="S44" s="872"/>
      <c r="T44" s="872"/>
      <c r="U44" s="872"/>
      <c r="V44" s="872"/>
      <c r="W44" s="872"/>
      <c r="X44" s="872"/>
      <c r="Y44" s="872"/>
      <c r="Z44" s="872"/>
      <c r="AA44" s="872"/>
    </row>
    <row r="45" spans="1:27">
      <c r="A45" s="851"/>
      <c r="B45" s="872">
        <v>31</v>
      </c>
      <c r="C45" s="1122"/>
      <c r="D45" s="872"/>
      <c r="E45" s="872"/>
      <c r="F45" s="872"/>
      <c r="G45" s="1246"/>
      <c r="H45" s="872"/>
      <c r="I45" s="872"/>
      <c r="J45" s="872"/>
      <c r="K45" s="872"/>
      <c r="L45" s="872"/>
      <c r="M45" s="872"/>
      <c r="N45" s="872"/>
      <c r="O45" s="872"/>
      <c r="P45" s="872"/>
      <c r="Q45" s="872"/>
      <c r="R45" s="872"/>
      <c r="S45" s="872"/>
      <c r="T45" s="872"/>
      <c r="U45" s="872"/>
      <c r="V45" s="872"/>
      <c r="W45" s="872"/>
      <c r="X45" s="872"/>
      <c r="Y45" s="872"/>
      <c r="Z45" s="872"/>
      <c r="AA45" s="872"/>
    </row>
    <row r="46" spans="1:27">
      <c r="A46" s="851"/>
      <c r="B46" s="872">
        <v>32</v>
      </c>
      <c r="C46" s="1122"/>
      <c r="D46" s="872"/>
      <c r="E46" s="872"/>
      <c r="F46" s="872"/>
      <c r="G46" s="1246"/>
      <c r="H46" s="872"/>
      <c r="I46" s="872"/>
      <c r="J46" s="872"/>
      <c r="K46" s="872"/>
      <c r="L46" s="872"/>
      <c r="M46" s="872"/>
      <c r="N46" s="872"/>
      <c r="O46" s="872"/>
      <c r="P46" s="872"/>
      <c r="Q46" s="872"/>
      <c r="R46" s="872"/>
      <c r="S46" s="872"/>
      <c r="T46" s="872"/>
      <c r="U46" s="872"/>
      <c r="V46" s="872"/>
      <c r="W46" s="872"/>
      <c r="X46" s="872"/>
      <c r="Y46" s="872"/>
      <c r="Z46" s="872"/>
      <c r="AA46" s="872"/>
    </row>
    <row r="47" spans="1:27">
      <c r="A47" s="851"/>
      <c r="B47" s="872">
        <v>33</v>
      </c>
      <c r="C47" s="1122"/>
      <c r="D47" s="1245" t="s">
        <v>3550</v>
      </c>
      <c r="E47" s="872"/>
      <c r="F47" s="872"/>
      <c r="G47" s="1247"/>
      <c r="H47" s="872"/>
      <c r="I47" s="872"/>
      <c r="J47" s="872"/>
      <c r="K47" s="872"/>
      <c r="L47" s="872"/>
      <c r="M47" s="872"/>
      <c r="N47" s="872"/>
      <c r="O47" s="872"/>
      <c r="P47" s="872"/>
      <c r="Q47" s="872"/>
      <c r="R47" s="872"/>
      <c r="S47" s="872"/>
      <c r="T47" s="872"/>
      <c r="U47" s="872"/>
      <c r="V47" s="872"/>
      <c r="W47" s="872"/>
      <c r="X47" s="872"/>
      <c r="Y47" s="872"/>
      <c r="Z47" s="872"/>
      <c r="AA47" s="872"/>
    </row>
    <row r="48" spans="1:27">
      <c r="A48" s="851"/>
      <c r="B48" s="872">
        <v>34</v>
      </c>
      <c r="C48" s="1122"/>
      <c r="D48" s="872"/>
      <c r="E48" s="872"/>
      <c r="F48" s="872"/>
      <c r="G48" s="1246"/>
      <c r="H48" s="872"/>
      <c r="I48" s="872"/>
      <c r="J48" s="872"/>
      <c r="K48" s="872"/>
      <c r="L48" s="872"/>
      <c r="M48" s="872"/>
      <c r="N48" s="872"/>
      <c r="O48" s="872"/>
      <c r="P48" s="872"/>
      <c r="Q48" s="872"/>
      <c r="R48" s="872"/>
      <c r="S48" s="872"/>
      <c r="T48" s="872"/>
      <c r="U48" s="872"/>
      <c r="V48" s="872"/>
      <c r="W48" s="872"/>
      <c r="X48" s="872"/>
      <c r="Y48" s="872"/>
      <c r="Z48" s="872"/>
      <c r="AA48" s="872"/>
    </row>
    <row r="49" spans="1:27">
      <c r="A49" s="851"/>
      <c r="B49" s="872">
        <v>35</v>
      </c>
      <c r="C49" s="1122"/>
      <c r="D49" s="872"/>
      <c r="E49" s="872"/>
      <c r="F49" s="872"/>
      <c r="G49" s="1247"/>
      <c r="H49" s="872"/>
      <c r="I49" s="872"/>
      <c r="J49" s="872"/>
      <c r="K49" s="872"/>
      <c r="L49" s="872"/>
      <c r="M49" s="872"/>
      <c r="N49" s="872"/>
      <c r="O49" s="872"/>
      <c r="P49" s="872"/>
      <c r="Q49" s="872"/>
      <c r="R49" s="872"/>
      <c r="S49" s="872"/>
      <c r="T49" s="872"/>
      <c r="U49" s="872"/>
      <c r="V49" s="872"/>
      <c r="W49" s="872"/>
      <c r="X49" s="872"/>
      <c r="Y49" s="872"/>
      <c r="Z49" s="872"/>
      <c r="AA49" s="872"/>
    </row>
    <row r="50" spans="1:27">
      <c r="A50" s="851"/>
      <c r="B50" s="872">
        <v>36</v>
      </c>
      <c r="C50" s="1122"/>
      <c r="D50" s="872"/>
      <c r="E50" s="872"/>
      <c r="F50" s="872"/>
      <c r="G50" s="1247"/>
      <c r="H50" s="872"/>
      <c r="I50" s="872"/>
      <c r="J50" s="872"/>
      <c r="K50" s="872"/>
      <c r="L50" s="872"/>
      <c r="M50" s="872"/>
      <c r="N50" s="872"/>
      <c r="O50" s="872"/>
      <c r="P50" s="872"/>
      <c r="Q50" s="872"/>
      <c r="R50" s="872"/>
      <c r="S50" s="872"/>
      <c r="T50" s="872"/>
      <c r="U50" s="872"/>
      <c r="V50" s="872"/>
      <c r="W50" s="872"/>
      <c r="X50" s="872"/>
      <c r="Y50" s="872"/>
      <c r="Z50" s="872"/>
      <c r="AA50" s="872"/>
    </row>
    <row r="51" spans="1:27">
      <c r="A51" s="851"/>
      <c r="B51" s="872">
        <v>37</v>
      </c>
      <c r="C51" s="1122"/>
      <c r="D51" s="872"/>
      <c r="E51" s="872"/>
      <c r="F51" s="872"/>
      <c r="G51" s="1247"/>
      <c r="H51" s="872"/>
      <c r="I51" s="872"/>
      <c r="J51" s="872"/>
      <c r="K51" s="872"/>
      <c r="L51" s="872"/>
      <c r="M51" s="872"/>
      <c r="N51" s="872"/>
      <c r="O51" s="872"/>
      <c r="P51" s="872"/>
      <c r="Q51" s="872"/>
      <c r="R51" s="872"/>
      <c r="S51" s="872"/>
      <c r="T51" s="872"/>
      <c r="U51" s="872"/>
      <c r="V51" s="872"/>
      <c r="W51" s="872"/>
      <c r="X51" s="872"/>
      <c r="Y51" s="872"/>
      <c r="Z51" s="872"/>
      <c r="AA51" s="872"/>
    </row>
    <row r="52" spans="1:27">
      <c r="A52" s="851"/>
      <c r="B52" s="872">
        <v>38</v>
      </c>
      <c r="C52" s="1122"/>
      <c r="D52" s="872"/>
      <c r="E52" s="872"/>
      <c r="F52" s="872"/>
      <c r="G52" s="1247"/>
      <c r="H52" s="872"/>
      <c r="I52" s="872"/>
      <c r="J52" s="872"/>
      <c r="K52" s="872"/>
      <c r="L52" s="872"/>
      <c r="M52" s="872"/>
      <c r="N52" s="872"/>
      <c r="O52" s="872"/>
      <c r="P52" s="872"/>
      <c r="Q52" s="872"/>
      <c r="R52" s="872"/>
      <c r="S52" s="872"/>
      <c r="T52" s="872"/>
      <c r="U52" s="872"/>
      <c r="V52" s="872"/>
      <c r="W52" s="872"/>
      <c r="X52" s="872"/>
      <c r="Y52" s="872"/>
      <c r="Z52" s="872"/>
      <c r="AA52" s="872"/>
    </row>
    <row r="53" spans="1:27">
      <c r="A53" s="851"/>
      <c r="B53" s="872">
        <v>39</v>
      </c>
      <c r="C53" s="1122"/>
      <c r="D53" s="872"/>
      <c r="E53" s="872"/>
      <c r="F53" s="872"/>
      <c r="G53" s="1247"/>
      <c r="H53" s="872"/>
      <c r="I53" s="872"/>
      <c r="J53" s="872"/>
      <c r="K53" s="872"/>
      <c r="L53" s="872"/>
      <c r="M53" s="872"/>
      <c r="N53" s="872"/>
      <c r="O53" s="872"/>
      <c r="P53" s="872"/>
      <c r="Q53" s="872"/>
      <c r="R53" s="872"/>
      <c r="S53" s="872"/>
      <c r="T53" s="872"/>
      <c r="U53" s="872"/>
      <c r="V53" s="872"/>
      <c r="W53" s="872"/>
      <c r="X53" s="872"/>
      <c r="Y53" s="872"/>
      <c r="Z53" s="872"/>
      <c r="AA53" s="872"/>
    </row>
    <row r="54" spans="1:27">
      <c r="A54" s="851"/>
      <c r="B54" s="872">
        <v>40</v>
      </c>
      <c r="C54" s="1122"/>
      <c r="D54" s="872"/>
      <c r="E54" s="872"/>
      <c r="F54" s="872"/>
      <c r="G54" s="1247"/>
      <c r="H54" s="872"/>
      <c r="I54" s="872"/>
      <c r="J54" s="872"/>
      <c r="K54" s="872"/>
      <c r="L54" s="872"/>
      <c r="M54" s="872"/>
      <c r="N54" s="872"/>
      <c r="O54" s="872"/>
      <c r="P54" s="872"/>
      <c r="Q54" s="872"/>
      <c r="R54" s="872"/>
      <c r="S54" s="872"/>
      <c r="T54" s="872"/>
      <c r="U54" s="872"/>
      <c r="V54" s="872"/>
      <c r="W54" s="872"/>
      <c r="X54" s="872"/>
      <c r="Y54" s="872"/>
      <c r="Z54" s="872"/>
      <c r="AA54" s="872"/>
    </row>
    <row r="55" spans="1:27">
      <c r="A55" s="851"/>
      <c r="B55" s="872">
        <v>41</v>
      </c>
      <c r="C55" s="1122"/>
      <c r="D55" s="872" t="s">
        <v>1189</v>
      </c>
      <c r="E55" s="872"/>
      <c r="F55" s="872"/>
      <c r="G55" s="1247"/>
      <c r="H55" s="872"/>
      <c r="I55" s="872"/>
      <c r="J55" s="872"/>
      <c r="K55" s="872"/>
      <c r="L55" s="872"/>
      <c r="M55" s="872"/>
      <c r="N55" s="872"/>
      <c r="O55" s="872"/>
      <c r="P55" s="872"/>
      <c r="Q55" s="872"/>
      <c r="R55" s="872"/>
      <c r="S55" s="872"/>
      <c r="T55" s="872"/>
      <c r="U55" s="872"/>
      <c r="V55" s="872"/>
      <c r="W55" s="872"/>
      <c r="X55" s="872"/>
      <c r="Y55" s="872"/>
      <c r="Z55" s="872"/>
      <c r="AA55" s="872"/>
    </row>
    <row r="56" spans="1:27">
      <c r="A56" s="851"/>
      <c r="B56" s="872">
        <v>42</v>
      </c>
      <c r="C56" s="1122"/>
      <c r="D56" s="872"/>
      <c r="E56" s="872" t="s">
        <v>4857</v>
      </c>
      <c r="F56" s="872"/>
      <c r="G56" s="1238">
        <f>G39</f>
        <v>60490516</v>
      </c>
      <c r="H56" s="872"/>
      <c r="I56" s="872"/>
      <c r="J56" s="872"/>
      <c r="K56" s="872"/>
      <c r="L56" s="872"/>
      <c r="M56" s="872"/>
      <c r="N56" s="872"/>
      <c r="O56" s="872"/>
      <c r="P56" s="872"/>
      <c r="Q56" s="872"/>
      <c r="R56" s="872"/>
      <c r="S56" s="872"/>
      <c r="T56" s="872"/>
      <c r="U56" s="872"/>
      <c r="V56" s="872"/>
      <c r="W56" s="872"/>
      <c r="X56" s="872"/>
      <c r="Y56" s="872"/>
      <c r="Z56" s="872"/>
      <c r="AA56" s="872"/>
    </row>
    <row r="57" spans="1:27" ht="15.75" thickBot="1">
      <c r="A57" s="1085"/>
      <c r="B57" s="882">
        <v>43</v>
      </c>
      <c r="C57" s="1248"/>
      <c r="D57" s="1249" t="s">
        <v>172</v>
      </c>
      <c r="E57" s="1249" t="s">
        <v>4860</v>
      </c>
      <c r="F57" s="882"/>
      <c r="G57" s="1250">
        <f>G43</f>
        <v>42027715</v>
      </c>
      <c r="H57" s="872"/>
      <c r="I57" s="872"/>
      <c r="J57" s="872"/>
      <c r="K57" s="872"/>
      <c r="L57" s="872"/>
      <c r="M57" s="872"/>
      <c r="N57" s="872"/>
      <c r="O57" s="872"/>
      <c r="P57" s="872"/>
      <c r="Q57" s="872"/>
      <c r="R57" s="872"/>
      <c r="S57" s="872"/>
      <c r="T57" s="872"/>
      <c r="U57" s="872"/>
      <c r="V57" s="872"/>
      <c r="W57" s="872"/>
      <c r="X57" s="872"/>
      <c r="Y57" s="872"/>
      <c r="Z57" s="872"/>
      <c r="AA57" s="872"/>
    </row>
    <row r="58" spans="1:27">
      <c r="A58" s="872"/>
      <c r="B58" s="872"/>
      <c r="C58" s="872"/>
      <c r="D58" s="872"/>
      <c r="E58" s="872"/>
      <c r="F58" s="872"/>
      <c r="G58" s="872"/>
      <c r="H58" s="872"/>
      <c r="I58" s="872"/>
      <c r="J58" s="872"/>
      <c r="K58" s="872"/>
      <c r="L58" s="872"/>
      <c r="M58" s="872"/>
      <c r="N58" s="872"/>
      <c r="O58" s="872"/>
      <c r="P58" s="872"/>
      <c r="Q58" s="872"/>
      <c r="R58" s="872"/>
      <c r="S58" s="872"/>
      <c r="T58" s="872"/>
      <c r="U58" s="872"/>
      <c r="V58" s="872"/>
      <c r="W58" s="872"/>
      <c r="X58" s="872"/>
      <c r="Y58" s="872"/>
      <c r="Z58" s="872"/>
      <c r="AA58" s="872"/>
    </row>
    <row r="59" spans="1:27" ht="15.75">
      <c r="A59" s="1477" t="s">
        <v>4678</v>
      </c>
      <c r="B59" s="1545"/>
      <c r="C59" s="1545"/>
      <c r="D59" s="1545"/>
      <c r="E59" s="1546"/>
      <c r="F59" s="1477"/>
      <c r="G59" s="872"/>
      <c r="H59" s="872"/>
      <c r="I59" s="872"/>
      <c r="J59" s="872"/>
      <c r="K59" s="872"/>
      <c r="L59" s="872"/>
      <c r="M59" s="872"/>
      <c r="N59" s="872"/>
      <c r="O59" s="872"/>
      <c r="P59" s="872"/>
      <c r="Q59" s="872"/>
      <c r="R59" s="872"/>
      <c r="S59" s="872"/>
      <c r="T59" s="872"/>
      <c r="U59" s="872"/>
      <c r="V59" s="872"/>
      <c r="W59" s="872"/>
      <c r="X59" s="872"/>
      <c r="Y59" s="872"/>
      <c r="Z59" s="872"/>
      <c r="AA59" s="872"/>
    </row>
    <row r="60" spans="1:27">
      <c r="A60" s="886" t="s">
        <v>1191</v>
      </c>
      <c r="B60" s="886"/>
      <c r="C60" s="886"/>
      <c r="D60" s="886"/>
      <c r="E60" s="886"/>
      <c r="F60" s="886"/>
      <c r="G60" s="886"/>
      <c r="H60" s="872"/>
      <c r="I60" s="872"/>
      <c r="J60" s="872"/>
      <c r="K60" s="872"/>
      <c r="L60" s="872"/>
      <c r="M60" s="872"/>
      <c r="N60" s="872"/>
      <c r="O60" s="872"/>
      <c r="P60" s="872"/>
      <c r="Q60" s="872"/>
      <c r="R60" s="872"/>
      <c r="S60" s="872"/>
      <c r="T60" s="872"/>
      <c r="U60" s="872"/>
      <c r="V60" s="872"/>
      <c r="W60" s="872"/>
      <c r="X60" s="872"/>
      <c r="Y60" s="872"/>
      <c r="Z60" s="872"/>
      <c r="AA60" s="872"/>
    </row>
    <row r="61" spans="1:27" ht="15.75">
      <c r="A61" s="890" t="s">
        <v>1192</v>
      </c>
      <c r="B61" s="886"/>
      <c r="C61" s="886"/>
      <c r="D61" s="886"/>
      <c r="E61" s="886"/>
      <c r="F61" s="886"/>
      <c r="G61" s="886"/>
      <c r="H61" s="872"/>
      <c r="I61" s="872"/>
      <c r="J61" s="872"/>
      <c r="K61" s="872"/>
      <c r="L61" s="872"/>
      <c r="M61" s="872"/>
      <c r="N61" s="872"/>
      <c r="O61" s="872"/>
      <c r="P61" s="872"/>
      <c r="Q61" s="872"/>
      <c r="R61" s="872"/>
      <c r="S61" s="872"/>
      <c r="T61" s="872"/>
      <c r="U61" s="872"/>
      <c r="V61" s="872"/>
      <c r="W61" s="872"/>
      <c r="X61" s="872"/>
      <c r="Y61" s="872"/>
      <c r="Z61" s="872"/>
      <c r="AA61" s="872"/>
    </row>
    <row r="62" spans="1:27" ht="15.75" thickBot="1">
      <c r="A62" s="872"/>
      <c r="B62" s="872" t="str">
        <f>'Data Sheet'!$C$25</f>
        <v>National Fuel Gas Distribution Corporation</v>
      </c>
      <c r="C62" s="872"/>
      <c r="D62" s="872"/>
      <c r="E62" s="872"/>
      <c r="F62" s="1251" t="str">
        <f>'Data Sheet'!$C$40</f>
        <v>3/31/2016</v>
      </c>
      <c r="G62" s="872" t="str">
        <f>'Data Sheet'!$C$38</f>
        <v>12/31/2015</v>
      </c>
      <c r="H62" s="872"/>
      <c r="I62" s="872"/>
      <c r="J62" s="872"/>
      <c r="K62" s="872"/>
      <c r="L62" s="872"/>
      <c r="M62" s="872"/>
      <c r="N62" s="872"/>
      <c r="O62" s="872"/>
      <c r="P62" s="872"/>
      <c r="Q62" s="872"/>
      <c r="R62" s="872"/>
      <c r="S62" s="872"/>
      <c r="T62" s="872"/>
      <c r="U62" s="872"/>
      <c r="V62" s="872"/>
      <c r="W62" s="872"/>
      <c r="X62" s="872"/>
      <c r="Y62" s="872"/>
      <c r="Z62" s="872"/>
      <c r="AA62" s="872"/>
    </row>
    <row r="63" spans="1:27">
      <c r="A63" s="847"/>
      <c r="B63" s="1001"/>
      <c r="C63" s="1001"/>
      <c r="D63" s="1001"/>
      <c r="E63" s="1001"/>
      <c r="F63" s="1001"/>
      <c r="G63" s="1216"/>
      <c r="H63" s="872"/>
      <c r="I63" s="872"/>
      <c r="J63" s="872"/>
      <c r="K63" s="872"/>
      <c r="L63" s="872"/>
      <c r="M63" s="872"/>
      <c r="N63" s="872"/>
      <c r="O63" s="872"/>
      <c r="P63" s="872"/>
      <c r="Q63" s="872"/>
      <c r="R63" s="872"/>
      <c r="S63" s="872"/>
      <c r="T63" s="872"/>
      <c r="U63" s="872"/>
      <c r="V63" s="872"/>
      <c r="W63" s="872"/>
      <c r="X63" s="872"/>
      <c r="Y63" s="872"/>
      <c r="Z63" s="872"/>
      <c r="AA63" s="872"/>
    </row>
    <row r="64" spans="1:27" ht="15.75">
      <c r="A64" s="1252"/>
      <c r="B64" s="886" t="s">
        <v>1180</v>
      </c>
      <c r="C64" s="886"/>
      <c r="D64" s="886"/>
      <c r="E64" s="886"/>
      <c r="F64" s="886"/>
      <c r="G64" s="1253"/>
      <c r="H64" s="872"/>
      <c r="I64" s="872"/>
      <c r="J64" s="872"/>
      <c r="K64" s="872"/>
      <c r="L64" s="872"/>
      <c r="M64" s="872"/>
      <c r="N64" s="872"/>
      <c r="O64" s="872"/>
      <c r="P64" s="872"/>
      <c r="Q64" s="872"/>
      <c r="R64" s="872"/>
      <c r="S64" s="872"/>
      <c r="T64" s="872"/>
      <c r="U64" s="872"/>
      <c r="V64" s="872"/>
      <c r="W64" s="872"/>
      <c r="X64" s="872"/>
      <c r="Y64" s="872"/>
      <c r="Z64" s="872"/>
      <c r="AA64" s="872"/>
    </row>
    <row r="65" spans="1:27">
      <c r="A65" s="851"/>
      <c r="B65" s="872"/>
      <c r="C65" s="872"/>
      <c r="D65" s="872"/>
      <c r="E65" s="872"/>
      <c r="F65" s="872"/>
      <c r="G65" s="853"/>
      <c r="H65" s="872"/>
      <c r="I65" s="872"/>
      <c r="J65" s="872"/>
      <c r="K65" s="872"/>
      <c r="L65" s="872"/>
      <c r="M65" s="872"/>
      <c r="N65" s="872"/>
      <c r="O65" s="872"/>
      <c r="P65" s="872"/>
      <c r="Q65" s="872"/>
      <c r="R65" s="872"/>
      <c r="S65" s="872"/>
      <c r="T65" s="872"/>
      <c r="U65" s="872"/>
      <c r="V65" s="872"/>
      <c r="W65" s="872"/>
      <c r="X65" s="872"/>
      <c r="Y65" s="872"/>
      <c r="Z65" s="872"/>
      <c r="AA65" s="872"/>
    </row>
    <row r="66" spans="1:27">
      <c r="A66" s="861"/>
      <c r="B66" s="887"/>
      <c r="C66" s="887"/>
      <c r="D66" s="887"/>
      <c r="E66" s="887"/>
      <c r="F66" s="887"/>
      <c r="G66" s="1254"/>
      <c r="H66" s="872"/>
      <c r="I66" s="872"/>
      <c r="J66" s="872"/>
      <c r="K66" s="872"/>
      <c r="L66" s="872"/>
      <c r="M66" s="872"/>
      <c r="N66" s="872"/>
      <c r="O66" s="872"/>
      <c r="P66" s="872"/>
      <c r="Q66" s="872"/>
      <c r="R66" s="872"/>
      <c r="S66" s="872"/>
      <c r="T66" s="872"/>
      <c r="U66" s="872"/>
      <c r="V66" s="872"/>
      <c r="W66" s="872"/>
      <c r="X66" s="872"/>
      <c r="Y66" s="872"/>
      <c r="Z66" s="872"/>
      <c r="AA66" s="872"/>
    </row>
    <row r="67" spans="1:27">
      <c r="A67" s="851"/>
      <c r="B67" s="872"/>
      <c r="C67" s="872"/>
      <c r="D67" s="872"/>
      <c r="E67" s="872"/>
      <c r="F67" s="872"/>
      <c r="G67" s="1247"/>
      <c r="H67" s="872"/>
      <c r="I67" s="872"/>
      <c r="J67" s="872"/>
      <c r="K67" s="872"/>
      <c r="L67" s="872"/>
      <c r="M67" s="872"/>
      <c r="N67" s="872"/>
      <c r="O67" s="872"/>
      <c r="P67" s="872"/>
      <c r="Q67" s="872"/>
      <c r="R67" s="872"/>
      <c r="S67" s="872"/>
      <c r="T67" s="872"/>
      <c r="U67" s="872"/>
      <c r="V67" s="872"/>
      <c r="W67" s="872"/>
      <c r="X67" s="872"/>
      <c r="Y67" s="872"/>
      <c r="Z67" s="872"/>
      <c r="AA67" s="872"/>
    </row>
    <row r="68" spans="1:27">
      <c r="A68" s="851"/>
      <c r="B68" s="872"/>
      <c r="C68" s="872"/>
      <c r="D68" s="872"/>
      <c r="E68" s="872"/>
      <c r="F68" s="872"/>
      <c r="G68" s="1247"/>
      <c r="H68" s="872"/>
      <c r="I68" s="872"/>
      <c r="J68" s="872"/>
      <c r="K68" s="872"/>
      <c r="L68" s="872"/>
      <c r="M68" s="872"/>
      <c r="N68" s="872"/>
      <c r="O68" s="872"/>
      <c r="P68" s="872"/>
      <c r="Q68" s="872"/>
      <c r="R68" s="872"/>
      <c r="S68" s="872"/>
      <c r="T68" s="872"/>
      <c r="U68" s="872"/>
      <c r="V68" s="872"/>
      <c r="W68" s="872"/>
      <c r="X68" s="872"/>
      <c r="Y68" s="872"/>
      <c r="Z68" s="872"/>
      <c r="AA68" s="872"/>
    </row>
    <row r="69" spans="1:27">
      <c r="A69" s="851"/>
      <c r="B69" s="872"/>
      <c r="C69" s="872"/>
      <c r="D69" s="872"/>
      <c r="E69" s="872"/>
      <c r="F69" s="872"/>
      <c r="G69" s="1247"/>
      <c r="H69" s="872"/>
      <c r="I69" s="872"/>
      <c r="J69" s="872"/>
      <c r="K69" s="872"/>
      <c r="L69" s="872"/>
      <c r="M69" s="872"/>
      <c r="N69" s="872"/>
      <c r="O69" s="872"/>
      <c r="P69" s="872"/>
      <c r="Q69" s="872"/>
      <c r="R69" s="872"/>
      <c r="S69" s="872"/>
      <c r="T69" s="872"/>
      <c r="U69" s="872"/>
      <c r="V69" s="872"/>
      <c r="W69" s="872"/>
      <c r="X69" s="872"/>
      <c r="Y69" s="872"/>
      <c r="Z69" s="872"/>
      <c r="AA69" s="872"/>
    </row>
    <row r="70" spans="1:27">
      <c r="A70" s="851"/>
      <c r="B70" s="872"/>
      <c r="C70" s="872"/>
      <c r="D70" s="872"/>
      <c r="E70" s="872"/>
      <c r="F70" s="872"/>
      <c r="G70" s="1247"/>
      <c r="H70" s="872"/>
      <c r="I70" s="872"/>
      <c r="J70" s="872"/>
      <c r="K70" s="872"/>
      <c r="L70" s="872"/>
      <c r="M70" s="872"/>
      <c r="N70" s="872"/>
      <c r="O70" s="872"/>
      <c r="P70" s="872"/>
      <c r="Q70" s="872"/>
      <c r="R70" s="872"/>
      <c r="S70" s="872"/>
      <c r="T70" s="872"/>
      <c r="U70" s="872"/>
      <c r="V70" s="872"/>
      <c r="W70" s="872"/>
      <c r="X70" s="872"/>
      <c r="Y70" s="872"/>
      <c r="Z70" s="872"/>
      <c r="AA70" s="872"/>
    </row>
    <row r="71" spans="1:27">
      <c r="A71" s="851"/>
      <c r="B71" s="872"/>
      <c r="C71" s="872"/>
      <c r="D71" s="872"/>
      <c r="E71" s="872"/>
      <c r="F71" s="872"/>
      <c r="G71" s="1247"/>
      <c r="H71" s="872"/>
      <c r="I71" s="872"/>
      <c r="J71" s="872"/>
      <c r="K71" s="872"/>
      <c r="L71" s="872"/>
      <c r="M71" s="872"/>
      <c r="N71" s="872"/>
      <c r="O71" s="872"/>
      <c r="P71" s="872"/>
      <c r="Q71" s="872"/>
      <c r="R71" s="872"/>
      <c r="S71" s="872"/>
      <c r="T71" s="872"/>
      <c r="U71" s="872"/>
      <c r="V71" s="872"/>
      <c r="W71" s="872"/>
      <c r="X71" s="872"/>
      <c r="Y71" s="872"/>
      <c r="Z71" s="872"/>
      <c r="AA71" s="872"/>
    </row>
    <row r="72" spans="1:27">
      <c r="A72" s="851"/>
      <c r="B72" s="872"/>
      <c r="C72" s="872"/>
      <c r="D72" s="872"/>
      <c r="E72" s="872"/>
      <c r="F72" s="872"/>
      <c r="G72" s="1247"/>
      <c r="H72" s="872"/>
      <c r="I72" s="872"/>
      <c r="J72" s="872"/>
      <c r="K72" s="872"/>
      <c r="L72" s="872"/>
      <c r="M72" s="872"/>
      <c r="N72" s="872"/>
      <c r="O72" s="872"/>
      <c r="P72" s="872"/>
      <c r="Q72" s="872"/>
      <c r="R72" s="872"/>
      <c r="S72" s="872"/>
      <c r="T72" s="872"/>
      <c r="U72" s="872"/>
      <c r="V72" s="872"/>
      <c r="W72" s="872"/>
      <c r="X72" s="872"/>
      <c r="Y72" s="872"/>
      <c r="Z72" s="872"/>
      <c r="AA72" s="872"/>
    </row>
    <row r="73" spans="1:27">
      <c r="A73" s="851"/>
      <c r="B73" s="872"/>
      <c r="C73" s="872"/>
      <c r="D73" s="872"/>
      <c r="E73" s="872"/>
      <c r="F73" s="872"/>
      <c r="G73" s="1247"/>
      <c r="H73" s="872"/>
      <c r="I73" s="872"/>
      <c r="J73" s="872"/>
      <c r="K73" s="872"/>
      <c r="L73" s="872"/>
      <c r="M73" s="872"/>
      <c r="N73" s="872"/>
      <c r="O73" s="872"/>
      <c r="P73" s="872"/>
      <c r="Q73" s="872"/>
      <c r="R73" s="872"/>
      <c r="S73" s="872"/>
      <c r="T73" s="872"/>
      <c r="U73" s="872"/>
      <c r="V73" s="872"/>
      <c r="W73" s="872"/>
      <c r="X73" s="872"/>
      <c r="Y73" s="872"/>
      <c r="Z73" s="872"/>
      <c r="AA73" s="872"/>
    </row>
    <row r="74" spans="1:27">
      <c r="A74" s="851"/>
      <c r="B74" s="872"/>
      <c r="C74" s="872"/>
      <c r="D74" s="872"/>
      <c r="E74" s="872"/>
      <c r="F74" s="872"/>
      <c r="G74" s="1247"/>
      <c r="H74" s="872"/>
      <c r="I74" s="872"/>
      <c r="J74" s="872"/>
      <c r="K74" s="872"/>
      <c r="L74" s="872"/>
      <c r="M74" s="872"/>
      <c r="N74" s="872"/>
      <c r="O74" s="872"/>
      <c r="P74" s="872"/>
      <c r="Q74" s="872"/>
      <c r="R74" s="872"/>
      <c r="S74" s="872"/>
      <c r="T74" s="872"/>
      <c r="U74" s="872"/>
      <c r="V74" s="872"/>
      <c r="W74" s="872"/>
      <c r="X74" s="872"/>
      <c r="Y74" s="872"/>
      <c r="Z74" s="872"/>
      <c r="AA74" s="872"/>
    </row>
    <row r="75" spans="1:27">
      <c r="A75" s="851"/>
      <c r="B75" s="872"/>
      <c r="C75" s="866"/>
      <c r="D75" s="872"/>
      <c r="E75" s="866"/>
      <c r="F75" s="866"/>
      <c r="G75" s="1247"/>
      <c r="H75" s="872"/>
      <c r="I75" s="872"/>
      <c r="J75" s="872"/>
      <c r="K75" s="872"/>
      <c r="L75" s="872"/>
      <c r="M75" s="872"/>
      <c r="N75" s="872"/>
      <c r="O75" s="872"/>
      <c r="P75" s="872"/>
      <c r="Q75" s="872"/>
      <c r="R75" s="872"/>
      <c r="S75" s="872"/>
      <c r="T75" s="872"/>
      <c r="U75" s="872"/>
      <c r="V75" s="872"/>
      <c r="W75" s="872"/>
      <c r="X75" s="872"/>
      <c r="Y75" s="872"/>
      <c r="Z75" s="872"/>
      <c r="AA75" s="872"/>
    </row>
    <row r="76" spans="1:27">
      <c r="A76" s="851"/>
      <c r="B76" s="872"/>
      <c r="C76" s="872"/>
      <c r="D76" s="872"/>
      <c r="E76" s="872"/>
      <c r="F76" s="872"/>
      <c r="G76" s="1247"/>
      <c r="H76" s="872"/>
      <c r="I76" s="872"/>
      <c r="J76" s="872"/>
      <c r="K76" s="872"/>
      <c r="L76" s="872"/>
      <c r="M76" s="872"/>
      <c r="N76" s="872"/>
      <c r="O76" s="872"/>
      <c r="P76" s="872"/>
      <c r="Q76" s="872"/>
      <c r="R76" s="872"/>
      <c r="S76" s="872"/>
      <c r="T76" s="872"/>
      <c r="U76" s="872"/>
      <c r="V76" s="872"/>
      <c r="W76" s="872"/>
      <c r="X76" s="872"/>
      <c r="Y76" s="872"/>
      <c r="Z76" s="872"/>
      <c r="AA76" s="872"/>
    </row>
    <row r="77" spans="1:27">
      <c r="A77" s="851"/>
      <c r="B77" s="872"/>
      <c r="C77" s="872"/>
      <c r="D77" s="872"/>
      <c r="E77" s="872"/>
      <c r="F77" s="872"/>
      <c r="G77" s="1247"/>
      <c r="H77" s="872"/>
      <c r="I77" s="872"/>
      <c r="J77" s="872"/>
      <c r="K77" s="872"/>
      <c r="L77" s="872"/>
      <c r="M77" s="872"/>
      <c r="N77" s="872"/>
      <c r="O77" s="872"/>
      <c r="P77" s="872"/>
      <c r="Q77" s="872"/>
      <c r="R77" s="872"/>
      <c r="S77" s="872"/>
      <c r="T77" s="872"/>
      <c r="U77" s="872"/>
      <c r="V77" s="872"/>
      <c r="W77" s="872"/>
      <c r="X77" s="872"/>
      <c r="Y77" s="872"/>
      <c r="Z77" s="872"/>
      <c r="AA77" s="872"/>
    </row>
    <row r="78" spans="1:27">
      <c r="A78" s="851"/>
      <c r="B78" s="872"/>
      <c r="C78" s="872"/>
      <c r="D78" s="872"/>
      <c r="E78" s="872"/>
      <c r="F78" s="872"/>
      <c r="G78" s="1247"/>
      <c r="H78" s="872"/>
      <c r="I78" s="872"/>
      <c r="J78" s="872"/>
      <c r="K78" s="872"/>
      <c r="L78" s="872"/>
      <c r="M78" s="872"/>
      <c r="N78" s="872"/>
      <c r="O78" s="872"/>
      <c r="P78" s="872"/>
      <c r="Q78" s="872"/>
      <c r="R78" s="872"/>
      <c r="S78" s="872"/>
      <c r="T78" s="872"/>
      <c r="U78" s="872"/>
      <c r="V78" s="872"/>
      <c r="W78" s="872"/>
      <c r="X78" s="872"/>
      <c r="Y78" s="872"/>
      <c r="Z78" s="872"/>
      <c r="AA78" s="872"/>
    </row>
    <row r="79" spans="1:27">
      <c r="A79" s="851"/>
      <c r="B79" s="872"/>
      <c r="C79" s="872"/>
      <c r="D79" s="872"/>
      <c r="E79" s="872"/>
      <c r="F79" s="872"/>
      <c r="G79" s="1247"/>
      <c r="H79" s="872"/>
      <c r="I79" s="872"/>
      <c r="J79" s="872"/>
      <c r="K79" s="872"/>
      <c r="L79" s="872"/>
      <c r="M79" s="872"/>
      <c r="N79" s="872"/>
      <c r="O79" s="872"/>
      <c r="P79" s="872"/>
      <c r="Q79" s="872"/>
      <c r="R79" s="872"/>
      <c r="S79" s="872"/>
      <c r="T79" s="872"/>
      <c r="U79" s="872"/>
      <c r="V79" s="872"/>
      <c r="W79" s="872"/>
      <c r="X79" s="872"/>
      <c r="Y79" s="872"/>
      <c r="Z79" s="872"/>
      <c r="AA79" s="872"/>
    </row>
    <row r="80" spans="1:27">
      <c r="A80" s="851"/>
      <c r="B80" s="872"/>
      <c r="C80" s="872"/>
      <c r="D80" s="872"/>
      <c r="E80" s="872"/>
      <c r="F80" s="872"/>
      <c r="G80" s="1247"/>
      <c r="H80" s="872"/>
      <c r="I80" s="872"/>
      <c r="J80" s="872"/>
      <c r="K80" s="872"/>
      <c r="L80" s="872"/>
      <c r="M80" s="872"/>
      <c r="N80" s="872"/>
      <c r="O80" s="872"/>
      <c r="P80" s="872"/>
      <c r="Q80" s="872"/>
      <c r="R80" s="872"/>
      <c r="S80" s="872"/>
      <c r="T80" s="872"/>
      <c r="U80" s="872"/>
      <c r="V80" s="872"/>
      <c r="W80" s="872"/>
      <c r="X80" s="872"/>
      <c r="Y80" s="872"/>
      <c r="Z80" s="872"/>
      <c r="AA80" s="872"/>
    </row>
    <row r="81" spans="1:27">
      <c r="A81" s="851"/>
      <c r="B81" s="872"/>
      <c r="C81" s="872"/>
      <c r="D81" s="872"/>
      <c r="E81" s="872"/>
      <c r="F81" s="872"/>
      <c r="G81" s="1247"/>
      <c r="H81" s="872"/>
      <c r="I81" s="872"/>
      <c r="J81" s="872"/>
      <c r="K81" s="872"/>
      <c r="L81" s="872"/>
      <c r="M81" s="872"/>
      <c r="N81" s="872"/>
      <c r="O81" s="872"/>
      <c r="P81" s="872"/>
      <c r="Q81" s="872"/>
      <c r="R81" s="872"/>
      <c r="S81" s="872"/>
      <c r="T81" s="872"/>
      <c r="U81" s="872"/>
      <c r="V81" s="872"/>
      <c r="W81" s="872"/>
      <c r="X81" s="872"/>
      <c r="Y81" s="872"/>
      <c r="Z81" s="872"/>
      <c r="AA81" s="872"/>
    </row>
    <row r="82" spans="1:27">
      <c r="A82" s="851"/>
      <c r="B82" s="872"/>
      <c r="C82" s="872"/>
      <c r="D82" s="872"/>
      <c r="E82" s="872"/>
      <c r="F82" s="872"/>
      <c r="G82" s="1247"/>
      <c r="H82" s="872"/>
      <c r="I82" s="872"/>
      <c r="J82" s="872"/>
      <c r="K82" s="872"/>
      <c r="L82" s="872"/>
      <c r="M82" s="872"/>
      <c r="N82" s="872"/>
      <c r="O82" s="872"/>
      <c r="P82" s="872"/>
      <c r="Q82" s="872"/>
      <c r="R82" s="872"/>
      <c r="S82" s="872"/>
      <c r="T82" s="872"/>
      <c r="U82" s="872"/>
      <c r="V82" s="872"/>
      <c r="W82" s="872"/>
      <c r="X82" s="872"/>
      <c r="Y82" s="872"/>
      <c r="Z82" s="872"/>
      <c r="AA82" s="872"/>
    </row>
    <row r="83" spans="1:27">
      <c r="A83" s="851"/>
      <c r="B83" s="872"/>
      <c r="C83" s="872"/>
      <c r="D83" s="872"/>
      <c r="E83" s="872"/>
      <c r="F83" s="872"/>
      <c r="G83" s="1247"/>
      <c r="H83" s="872"/>
      <c r="I83" s="872"/>
      <c r="J83" s="872"/>
      <c r="K83" s="872"/>
      <c r="L83" s="872"/>
      <c r="M83" s="872"/>
      <c r="N83" s="872"/>
      <c r="O83" s="872"/>
      <c r="P83" s="872"/>
      <c r="Q83" s="872"/>
      <c r="R83" s="872"/>
      <c r="S83" s="872"/>
      <c r="T83" s="872"/>
      <c r="U83" s="872"/>
      <c r="V83" s="872"/>
      <c r="W83" s="872"/>
      <c r="X83" s="872"/>
      <c r="Y83" s="872"/>
      <c r="Z83" s="872"/>
      <c r="AA83" s="872"/>
    </row>
    <row r="84" spans="1:27">
      <c r="A84" s="851"/>
      <c r="B84" s="872"/>
      <c r="C84" s="872"/>
      <c r="D84" s="872"/>
      <c r="E84" s="872"/>
      <c r="F84" s="872"/>
      <c r="G84" s="1247"/>
      <c r="H84" s="872"/>
      <c r="I84" s="872"/>
      <c r="J84" s="872"/>
      <c r="K84" s="872"/>
      <c r="L84" s="872"/>
      <c r="M84" s="872"/>
      <c r="N84" s="872"/>
      <c r="O84" s="872"/>
      <c r="P84" s="872"/>
      <c r="Q84" s="872"/>
      <c r="R84" s="872"/>
      <c r="S84" s="872"/>
      <c r="T84" s="872"/>
      <c r="U84" s="872"/>
      <c r="V84" s="872"/>
      <c r="W84" s="872"/>
      <c r="X84" s="872"/>
      <c r="Y84" s="872"/>
      <c r="Z84" s="872"/>
      <c r="AA84" s="872"/>
    </row>
    <row r="85" spans="1:27">
      <c r="A85" s="851"/>
      <c r="B85" s="872"/>
      <c r="C85" s="872"/>
      <c r="D85" s="872"/>
      <c r="E85" s="872"/>
      <c r="F85" s="872"/>
      <c r="G85" s="1247"/>
      <c r="H85" s="872"/>
      <c r="I85" s="872"/>
      <c r="J85" s="872"/>
      <c r="K85" s="872"/>
      <c r="L85" s="872"/>
      <c r="M85" s="872"/>
      <c r="N85" s="872"/>
      <c r="O85" s="872"/>
      <c r="P85" s="872"/>
      <c r="Q85" s="872"/>
      <c r="R85" s="872"/>
      <c r="S85" s="872"/>
      <c r="T85" s="872"/>
      <c r="U85" s="872"/>
      <c r="V85" s="872"/>
      <c r="W85" s="872"/>
      <c r="X85" s="872"/>
      <c r="Y85" s="872"/>
      <c r="Z85" s="872"/>
      <c r="AA85" s="872"/>
    </row>
    <row r="86" spans="1:27">
      <c r="A86" s="851"/>
      <c r="B86" s="872"/>
      <c r="C86" s="872"/>
      <c r="D86" s="872"/>
      <c r="E86" s="872"/>
      <c r="F86" s="872"/>
      <c r="G86" s="1247"/>
      <c r="H86" s="872"/>
      <c r="I86" s="872"/>
      <c r="J86" s="872"/>
      <c r="K86" s="872"/>
      <c r="L86" s="872"/>
      <c r="M86" s="872"/>
      <c r="N86" s="872"/>
      <c r="O86" s="872"/>
      <c r="P86" s="872"/>
      <c r="Q86" s="872"/>
      <c r="R86" s="872"/>
      <c r="S86" s="872"/>
      <c r="T86" s="872"/>
      <c r="U86" s="872"/>
      <c r="V86" s="872"/>
      <c r="W86" s="872"/>
      <c r="X86" s="872"/>
      <c r="Y86" s="872"/>
      <c r="Z86" s="872"/>
      <c r="AA86" s="872"/>
    </row>
    <row r="87" spans="1:27">
      <c r="A87" s="851"/>
      <c r="B87" s="872"/>
      <c r="C87" s="872"/>
      <c r="D87" s="872"/>
      <c r="E87" s="872"/>
      <c r="F87" s="872"/>
      <c r="G87" s="1247"/>
      <c r="H87" s="872"/>
      <c r="I87" s="872"/>
      <c r="J87" s="872"/>
      <c r="K87" s="872"/>
      <c r="L87" s="872"/>
      <c r="M87" s="872"/>
      <c r="N87" s="872"/>
      <c r="O87" s="872"/>
      <c r="P87" s="872"/>
      <c r="Q87" s="872"/>
      <c r="R87" s="872"/>
      <c r="S87" s="872"/>
      <c r="T87" s="872"/>
      <c r="U87" s="872"/>
      <c r="V87" s="872"/>
      <c r="W87" s="872"/>
      <c r="X87" s="872"/>
      <c r="Y87" s="872"/>
      <c r="Z87" s="872"/>
      <c r="AA87" s="872"/>
    </row>
    <row r="88" spans="1:27">
      <c r="A88" s="851"/>
      <c r="B88" s="872"/>
      <c r="C88" s="872"/>
      <c r="D88" s="872"/>
      <c r="E88" s="872"/>
      <c r="F88" s="872"/>
      <c r="G88" s="1247"/>
      <c r="H88" s="872"/>
      <c r="I88" s="872"/>
      <c r="J88" s="872"/>
      <c r="K88" s="872"/>
      <c r="L88" s="872"/>
      <c r="M88" s="872"/>
      <c r="N88" s="872"/>
      <c r="O88" s="872"/>
      <c r="P88" s="872"/>
      <c r="Q88" s="872"/>
      <c r="R88" s="872"/>
      <c r="S88" s="872"/>
      <c r="T88" s="872"/>
      <c r="U88" s="872"/>
      <c r="V88" s="872"/>
      <c r="W88" s="872"/>
      <c r="X88" s="872"/>
      <c r="Y88" s="872"/>
      <c r="Z88" s="872"/>
      <c r="AA88" s="872"/>
    </row>
    <row r="89" spans="1:27">
      <c r="A89" s="851"/>
      <c r="B89" s="872"/>
      <c r="C89" s="872"/>
      <c r="D89" s="872"/>
      <c r="E89" s="872"/>
      <c r="F89" s="872"/>
      <c r="G89" s="1247"/>
      <c r="H89" s="872"/>
      <c r="I89" s="872"/>
      <c r="J89" s="872"/>
      <c r="K89" s="872"/>
      <c r="L89" s="872"/>
      <c r="M89" s="872"/>
      <c r="N89" s="872"/>
      <c r="O89" s="872"/>
      <c r="P89" s="872"/>
      <c r="Q89" s="872"/>
      <c r="R89" s="872"/>
      <c r="S89" s="872"/>
      <c r="T89" s="872"/>
      <c r="U89" s="872"/>
      <c r="V89" s="872"/>
      <c r="W89" s="872"/>
      <c r="X89" s="872"/>
      <c r="Y89" s="872"/>
      <c r="Z89" s="872"/>
      <c r="AA89" s="872"/>
    </row>
    <row r="90" spans="1:27">
      <c r="A90" s="851"/>
      <c r="B90" s="872"/>
      <c r="C90" s="872"/>
      <c r="D90" s="872"/>
      <c r="E90" s="872"/>
      <c r="F90" s="872"/>
      <c r="G90" s="1247"/>
      <c r="H90" s="872"/>
      <c r="I90" s="872"/>
      <c r="J90" s="872"/>
      <c r="K90" s="872"/>
      <c r="L90" s="872"/>
      <c r="M90" s="872"/>
      <c r="N90" s="872"/>
      <c r="O90" s="872"/>
      <c r="P90" s="872"/>
      <c r="Q90" s="872"/>
      <c r="R90" s="872"/>
      <c r="S90" s="872"/>
      <c r="T90" s="872"/>
      <c r="U90" s="872"/>
      <c r="V90" s="872"/>
      <c r="W90" s="872"/>
      <c r="X90" s="872"/>
      <c r="Y90" s="872"/>
      <c r="Z90" s="872"/>
      <c r="AA90" s="872"/>
    </row>
    <row r="91" spans="1:27">
      <c r="A91" s="851"/>
      <c r="B91" s="872"/>
      <c r="C91" s="872"/>
      <c r="D91" s="872"/>
      <c r="E91" s="872"/>
      <c r="F91" s="872"/>
      <c r="G91" s="1247"/>
      <c r="H91" s="872"/>
      <c r="I91" s="872"/>
      <c r="J91" s="872"/>
      <c r="K91" s="872"/>
      <c r="L91" s="872"/>
      <c r="M91" s="872"/>
      <c r="N91" s="872"/>
      <c r="O91" s="872"/>
      <c r="P91" s="872"/>
      <c r="Q91" s="872"/>
      <c r="R91" s="872"/>
      <c r="S91" s="872"/>
      <c r="T91" s="872"/>
      <c r="U91" s="872"/>
      <c r="V91" s="872"/>
      <c r="W91" s="872"/>
      <c r="X91" s="872"/>
      <c r="Y91" s="872"/>
      <c r="Z91" s="872"/>
      <c r="AA91" s="872"/>
    </row>
    <row r="92" spans="1:27">
      <c r="A92" s="851"/>
      <c r="B92" s="872"/>
      <c r="C92" s="872"/>
      <c r="D92" s="872"/>
      <c r="E92" s="872"/>
      <c r="F92" s="872"/>
      <c r="G92" s="1247"/>
      <c r="H92" s="872"/>
      <c r="I92" s="872"/>
      <c r="J92" s="872"/>
      <c r="K92" s="872"/>
      <c r="L92" s="872"/>
      <c r="M92" s="872"/>
      <c r="N92" s="872"/>
      <c r="O92" s="872"/>
      <c r="P92" s="872"/>
      <c r="Q92" s="872"/>
      <c r="R92" s="872"/>
      <c r="S92" s="872"/>
      <c r="T92" s="872"/>
      <c r="U92" s="872"/>
      <c r="V92" s="872"/>
      <c r="W92" s="872"/>
      <c r="X92" s="872"/>
      <c r="Y92" s="872"/>
      <c r="Z92" s="872"/>
      <c r="AA92" s="872"/>
    </row>
    <row r="93" spans="1:27">
      <c r="A93" s="851"/>
      <c r="B93" s="872"/>
      <c r="C93" s="872"/>
      <c r="D93" s="872"/>
      <c r="E93" s="872"/>
      <c r="F93" s="872"/>
      <c r="G93" s="1247"/>
      <c r="H93" s="872"/>
      <c r="I93" s="872"/>
      <c r="J93" s="872"/>
      <c r="K93" s="872"/>
      <c r="L93" s="872"/>
      <c r="M93" s="872"/>
      <c r="N93" s="872"/>
      <c r="O93" s="872"/>
      <c r="P93" s="872"/>
      <c r="Q93" s="872"/>
      <c r="R93" s="872"/>
      <c r="S93" s="872"/>
      <c r="T93" s="872"/>
      <c r="U93" s="872"/>
      <c r="V93" s="872"/>
      <c r="W93" s="872"/>
      <c r="X93" s="872"/>
      <c r="Y93" s="872"/>
      <c r="Z93" s="872"/>
      <c r="AA93" s="872"/>
    </row>
    <row r="94" spans="1:27">
      <c r="A94" s="851"/>
      <c r="B94" s="872"/>
      <c r="C94" s="872"/>
      <c r="D94" s="872"/>
      <c r="E94" s="872"/>
      <c r="F94" s="872"/>
      <c r="G94" s="1247"/>
      <c r="H94" s="872"/>
      <c r="I94" s="872"/>
      <c r="J94" s="872"/>
      <c r="K94" s="872"/>
      <c r="L94" s="872"/>
      <c r="M94" s="872"/>
      <c r="N94" s="872"/>
      <c r="O94" s="872"/>
      <c r="P94" s="872"/>
      <c r="Q94" s="872"/>
      <c r="R94" s="872"/>
      <c r="S94" s="872"/>
      <c r="T94" s="872"/>
      <c r="U94" s="872"/>
      <c r="V94" s="872"/>
      <c r="W94" s="872"/>
      <c r="X94" s="872"/>
      <c r="Y94" s="872"/>
      <c r="Z94" s="872"/>
      <c r="AA94" s="872"/>
    </row>
    <row r="95" spans="1:27">
      <c r="A95" s="851"/>
      <c r="B95" s="872"/>
      <c r="C95" s="872"/>
      <c r="D95" s="872"/>
      <c r="E95" s="872"/>
      <c r="F95" s="872"/>
      <c r="G95" s="1247"/>
      <c r="H95" s="872"/>
      <c r="I95" s="872"/>
      <c r="J95" s="872"/>
      <c r="K95" s="872"/>
      <c r="L95" s="872"/>
      <c r="M95" s="872"/>
      <c r="N95" s="872"/>
      <c r="O95" s="872"/>
      <c r="P95" s="872"/>
      <c r="Q95" s="872"/>
      <c r="R95" s="872"/>
      <c r="S95" s="872"/>
      <c r="T95" s="872"/>
      <c r="U95" s="872"/>
      <c r="V95" s="872"/>
      <c r="W95" s="872"/>
      <c r="X95" s="872"/>
      <c r="Y95" s="872"/>
      <c r="Z95" s="872"/>
      <c r="AA95" s="872"/>
    </row>
    <row r="96" spans="1:27">
      <c r="A96" s="851"/>
      <c r="B96" s="872"/>
      <c r="C96" s="872"/>
      <c r="D96" s="872"/>
      <c r="E96" s="872"/>
      <c r="F96" s="872"/>
      <c r="G96" s="1247"/>
      <c r="H96" s="872"/>
      <c r="I96" s="872"/>
      <c r="J96" s="872"/>
      <c r="K96" s="872"/>
      <c r="L96" s="872"/>
      <c r="M96" s="872"/>
      <c r="N96" s="872"/>
      <c r="O96" s="872"/>
      <c r="P96" s="872"/>
      <c r="Q96" s="872"/>
      <c r="R96" s="872"/>
      <c r="S96" s="872"/>
      <c r="T96" s="872"/>
      <c r="U96" s="872"/>
      <c r="V96" s="872"/>
      <c r="W96" s="872"/>
      <c r="X96" s="872"/>
      <c r="Y96" s="872"/>
      <c r="Z96" s="872"/>
      <c r="AA96" s="872"/>
    </row>
    <row r="97" spans="1:27">
      <c r="A97" s="851"/>
      <c r="B97" s="872"/>
      <c r="C97" s="872"/>
      <c r="D97" s="872"/>
      <c r="E97" s="872"/>
      <c r="F97" s="872"/>
      <c r="G97" s="1247"/>
      <c r="H97" s="872"/>
      <c r="I97" s="872"/>
      <c r="J97" s="872"/>
      <c r="K97" s="872"/>
      <c r="L97" s="872"/>
      <c r="M97" s="872"/>
      <c r="N97" s="872"/>
      <c r="O97" s="872"/>
      <c r="P97" s="872"/>
      <c r="Q97" s="872"/>
      <c r="R97" s="872"/>
      <c r="S97" s="872"/>
      <c r="T97" s="872"/>
      <c r="U97" s="872"/>
      <c r="V97" s="872"/>
      <c r="W97" s="872"/>
      <c r="X97" s="872"/>
      <c r="Y97" s="872"/>
      <c r="Z97" s="872"/>
      <c r="AA97" s="872"/>
    </row>
    <row r="98" spans="1:27">
      <c r="A98" s="851"/>
      <c r="B98" s="872"/>
      <c r="C98" s="872"/>
      <c r="D98" s="872"/>
      <c r="E98" s="872"/>
      <c r="F98" s="872"/>
      <c r="G98" s="1247"/>
      <c r="H98" s="872"/>
      <c r="I98" s="872"/>
      <c r="J98" s="872"/>
      <c r="K98" s="872"/>
      <c r="L98" s="872"/>
      <c r="M98" s="872"/>
      <c r="N98" s="872"/>
      <c r="O98" s="872"/>
      <c r="P98" s="872"/>
      <c r="Q98" s="872"/>
      <c r="R98" s="872"/>
      <c r="S98" s="872"/>
      <c r="T98" s="872"/>
      <c r="U98" s="872"/>
      <c r="V98" s="872"/>
      <c r="W98" s="872"/>
      <c r="X98" s="872"/>
      <c r="Y98" s="872"/>
      <c r="Z98" s="872"/>
      <c r="AA98" s="872"/>
    </row>
    <row r="99" spans="1:27">
      <c r="A99" s="851"/>
      <c r="B99" s="872"/>
      <c r="C99" s="872"/>
      <c r="D99" s="872"/>
      <c r="E99" s="872"/>
      <c r="F99" s="872"/>
      <c r="G99" s="1247"/>
      <c r="H99" s="872"/>
      <c r="I99" s="872"/>
      <c r="J99" s="872"/>
      <c r="K99" s="872"/>
      <c r="L99" s="872"/>
      <c r="M99" s="872"/>
      <c r="N99" s="872"/>
      <c r="O99" s="872"/>
      <c r="P99" s="872"/>
      <c r="Q99" s="872"/>
      <c r="R99" s="872"/>
      <c r="S99" s="872"/>
      <c r="T99" s="872"/>
      <c r="U99" s="872"/>
      <c r="V99" s="872"/>
      <c r="W99" s="872"/>
      <c r="X99" s="872"/>
      <c r="Y99" s="872"/>
      <c r="Z99" s="872"/>
      <c r="AA99" s="872"/>
    </row>
    <row r="100" spans="1:27">
      <c r="A100" s="851"/>
      <c r="B100" s="872"/>
      <c r="C100" s="872"/>
      <c r="D100" s="872"/>
      <c r="E100" s="872"/>
      <c r="F100" s="872"/>
      <c r="G100" s="1247"/>
      <c r="H100" s="872"/>
      <c r="I100" s="872"/>
      <c r="J100" s="872"/>
      <c r="K100" s="872"/>
      <c r="L100" s="872"/>
      <c r="M100" s="872"/>
      <c r="N100" s="872"/>
      <c r="O100" s="872"/>
      <c r="P100" s="872"/>
      <c r="Q100" s="872"/>
      <c r="R100" s="872"/>
      <c r="S100" s="872"/>
      <c r="T100" s="872"/>
      <c r="U100" s="872"/>
      <c r="V100" s="872"/>
      <c r="W100" s="872"/>
      <c r="X100" s="872"/>
      <c r="Y100" s="872"/>
      <c r="Z100" s="872"/>
      <c r="AA100" s="872"/>
    </row>
    <row r="101" spans="1:27">
      <c r="A101" s="851"/>
      <c r="B101" s="872"/>
      <c r="C101" s="872"/>
      <c r="D101" s="872"/>
      <c r="E101" s="872"/>
      <c r="F101" s="872"/>
      <c r="G101" s="1247"/>
      <c r="H101" s="872"/>
      <c r="I101" s="872"/>
      <c r="J101" s="872"/>
      <c r="K101" s="872"/>
      <c r="L101" s="872"/>
      <c r="M101" s="872"/>
      <c r="N101" s="872"/>
      <c r="O101" s="872"/>
      <c r="P101" s="872"/>
      <c r="Q101" s="872"/>
      <c r="R101" s="872"/>
      <c r="S101" s="872"/>
      <c r="T101" s="872"/>
      <c r="U101" s="872"/>
      <c r="V101" s="872"/>
      <c r="W101" s="872"/>
      <c r="X101" s="872"/>
      <c r="Y101" s="872"/>
      <c r="Z101" s="872"/>
      <c r="AA101" s="872"/>
    </row>
    <row r="102" spans="1:27">
      <c r="A102" s="851"/>
      <c r="B102" s="872"/>
      <c r="C102" s="872"/>
      <c r="D102" s="872"/>
      <c r="E102" s="872"/>
      <c r="F102" s="872"/>
      <c r="G102" s="1247"/>
      <c r="H102" s="872"/>
      <c r="I102" s="872"/>
      <c r="J102" s="872"/>
      <c r="K102" s="872"/>
      <c r="L102" s="872"/>
      <c r="M102" s="872"/>
      <c r="N102" s="872"/>
      <c r="O102" s="872"/>
      <c r="P102" s="872"/>
      <c r="Q102" s="872"/>
      <c r="R102" s="872"/>
      <c r="S102" s="872"/>
      <c r="T102" s="872"/>
      <c r="U102" s="872"/>
      <c r="V102" s="872"/>
      <c r="W102" s="872"/>
      <c r="X102" s="872"/>
      <c r="Y102" s="872"/>
      <c r="Z102" s="872"/>
      <c r="AA102" s="872"/>
    </row>
    <row r="103" spans="1:27">
      <c r="A103" s="851"/>
      <c r="B103" s="872"/>
      <c r="C103" s="872"/>
      <c r="D103" s="872"/>
      <c r="E103" s="872"/>
      <c r="F103" s="872"/>
      <c r="G103" s="1247"/>
      <c r="H103" s="872"/>
      <c r="I103" s="872"/>
      <c r="J103" s="872"/>
      <c r="K103" s="872"/>
      <c r="L103" s="872"/>
      <c r="M103" s="872"/>
      <c r="N103" s="872"/>
      <c r="O103" s="872"/>
      <c r="P103" s="872"/>
      <c r="Q103" s="872"/>
      <c r="R103" s="872"/>
      <c r="S103" s="872"/>
      <c r="T103" s="872"/>
      <c r="U103" s="872"/>
      <c r="V103" s="872"/>
      <c r="W103" s="872"/>
      <c r="X103" s="872"/>
      <c r="Y103" s="872"/>
      <c r="Z103" s="872"/>
      <c r="AA103" s="872"/>
    </row>
    <row r="104" spans="1:27">
      <c r="A104" s="851"/>
      <c r="B104" s="872"/>
      <c r="C104" s="872"/>
      <c r="D104" s="872"/>
      <c r="E104" s="872"/>
      <c r="F104" s="872"/>
      <c r="G104" s="1247"/>
      <c r="H104" s="872"/>
      <c r="I104" s="872"/>
      <c r="J104" s="872"/>
      <c r="K104" s="872"/>
      <c r="L104" s="872"/>
      <c r="M104" s="872"/>
      <c r="N104" s="872"/>
      <c r="O104" s="872"/>
      <c r="P104" s="872"/>
      <c r="Q104" s="872"/>
      <c r="R104" s="872"/>
      <c r="S104" s="872"/>
      <c r="T104" s="872"/>
      <c r="U104" s="872"/>
      <c r="V104" s="872"/>
      <c r="W104" s="872"/>
      <c r="X104" s="872"/>
      <c r="Y104" s="872"/>
      <c r="Z104" s="872"/>
      <c r="AA104" s="872"/>
    </row>
    <row r="105" spans="1:27">
      <c r="A105" s="851"/>
      <c r="B105" s="872"/>
      <c r="C105" s="872"/>
      <c r="D105" s="872"/>
      <c r="E105" s="872"/>
      <c r="F105" s="872"/>
      <c r="G105" s="1247"/>
      <c r="H105" s="872"/>
      <c r="I105" s="872"/>
      <c r="J105" s="872"/>
      <c r="K105" s="872"/>
      <c r="L105" s="872"/>
      <c r="M105" s="872"/>
      <c r="N105" s="872"/>
      <c r="O105" s="872"/>
      <c r="P105" s="872"/>
      <c r="Q105" s="872"/>
      <c r="R105" s="872"/>
      <c r="S105" s="872"/>
      <c r="T105" s="872"/>
      <c r="U105" s="872"/>
      <c r="V105" s="872"/>
      <c r="W105" s="872"/>
      <c r="X105" s="872"/>
      <c r="Y105" s="872"/>
      <c r="Z105" s="872"/>
      <c r="AA105" s="872"/>
    </row>
    <row r="106" spans="1:27">
      <c r="A106" s="851"/>
      <c r="B106" s="872"/>
      <c r="C106" s="872"/>
      <c r="D106" s="872"/>
      <c r="E106" s="872"/>
      <c r="F106" s="872"/>
      <c r="G106" s="1247"/>
      <c r="H106" s="872"/>
      <c r="I106" s="872"/>
      <c r="J106" s="872"/>
      <c r="K106" s="872"/>
      <c r="L106" s="872"/>
      <c r="M106" s="872"/>
      <c r="N106" s="872"/>
      <c r="O106" s="872"/>
      <c r="P106" s="872"/>
      <c r="Q106" s="872"/>
      <c r="R106" s="872"/>
      <c r="S106" s="872"/>
      <c r="T106" s="872"/>
      <c r="U106" s="872"/>
      <c r="V106" s="872"/>
      <c r="W106" s="872"/>
      <c r="X106" s="872"/>
      <c r="Y106" s="872"/>
      <c r="Z106" s="872"/>
      <c r="AA106" s="872"/>
    </row>
    <row r="107" spans="1:27">
      <c r="A107" s="851"/>
      <c r="B107" s="872"/>
      <c r="C107" s="872"/>
      <c r="D107" s="872"/>
      <c r="E107" s="872"/>
      <c r="F107" s="872"/>
      <c r="G107" s="1247"/>
      <c r="H107" s="872"/>
      <c r="I107" s="872"/>
      <c r="J107" s="872"/>
      <c r="K107" s="872"/>
      <c r="L107" s="872"/>
      <c r="M107" s="872"/>
      <c r="N107" s="872"/>
      <c r="O107" s="872"/>
      <c r="P107" s="872"/>
      <c r="Q107" s="872"/>
      <c r="R107" s="872"/>
      <c r="S107" s="872"/>
      <c r="T107" s="872"/>
      <c r="U107" s="872"/>
      <c r="V107" s="872"/>
      <c r="W107" s="872"/>
      <c r="X107" s="872"/>
      <c r="Y107" s="872"/>
      <c r="Z107" s="872"/>
      <c r="AA107" s="872"/>
    </row>
    <row r="108" spans="1:27">
      <c r="A108" s="851"/>
      <c r="B108" s="872"/>
      <c r="C108" s="872"/>
      <c r="D108" s="872"/>
      <c r="E108" s="872"/>
      <c r="F108" s="872"/>
      <c r="G108" s="1247"/>
      <c r="H108" s="872"/>
      <c r="I108" s="872"/>
      <c r="J108" s="872"/>
      <c r="K108" s="872"/>
      <c r="L108" s="872"/>
      <c r="M108" s="872"/>
      <c r="N108" s="872"/>
      <c r="O108" s="872"/>
      <c r="P108" s="872"/>
      <c r="Q108" s="872"/>
      <c r="R108" s="872"/>
      <c r="S108" s="872"/>
      <c r="T108" s="872"/>
      <c r="U108" s="872"/>
      <c r="V108" s="872"/>
      <c r="W108" s="872"/>
      <c r="X108" s="872"/>
      <c r="Y108" s="872"/>
      <c r="Z108" s="872"/>
      <c r="AA108" s="872"/>
    </row>
    <row r="109" spans="1:27">
      <c r="A109" s="851"/>
      <c r="B109" s="872"/>
      <c r="C109" s="872"/>
      <c r="D109" s="872"/>
      <c r="E109" s="872"/>
      <c r="F109" s="872"/>
      <c r="G109" s="1247"/>
      <c r="H109" s="872"/>
      <c r="I109" s="872"/>
      <c r="J109" s="872"/>
      <c r="K109" s="872"/>
      <c r="L109" s="872"/>
      <c r="M109" s="872"/>
      <c r="N109" s="872"/>
      <c r="O109" s="872"/>
      <c r="P109" s="872"/>
      <c r="Q109" s="872"/>
      <c r="R109" s="872"/>
      <c r="S109" s="872"/>
      <c r="T109" s="872"/>
      <c r="U109" s="872"/>
      <c r="V109" s="872"/>
      <c r="W109" s="872"/>
      <c r="X109" s="872"/>
      <c r="Y109" s="872"/>
      <c r="Z109" s="872"/>
      <c r="AA109" s="872"/>
    </row>
    <row r="110" spans="1:27">
      <c r="A110" s="851"/>
      <c r="B110" s="872"/>
      <c r="C110" s="872"/>
      <c r="D110" s="872"/>
      <c r="E110" s="872"/>
      <c r="F110" s="872"/>
      <c r="G110" s="1247"/>
      <c r="H110" s="872"/>
      <c r="I110" s="872"/>
      <c r="J110" s="872"/>
      <c r="K110" s="872"/>
      <c r="L110" s="872"/>
      <c r="M110" s="872"/>
      <c r="N110" s="872"/>
      <c r="O110" s="872"/>
      <c r="P110" s="872"/>
      <c r="Q110" s="872"/>
      <c r="R110" s="872"/>
      <c r="S110" s="872"/>
      <c r="T110" s="872"/>
      <c r="U110" s="872"/>
      <c r="V110" s="872"/>
      <c r="W110" s="872"/>
      <c r="X110" s="872"/>
      <c r="Y110" s="872"/>
      <c r="Z110" s="872"/>
      <c r="AA110" s="872"/>
    </row>
    <row r="111" spans="1:27">
      <c r="A111" s="851"/>
      <c r="B111" s="872"/>
      <c r="C111" s="872"/>
      <c r="D111" s="872"/>
      <c r="E111" s="872"/>
      <c r="F111" s="872"/>
      <c r="G111" s="1247"/>
      <c r="H111" s="872"/>
      <c r="I111" s="872"/>
      <c r="J111" s="872"/>
      <c r="K111" s="872"/>
      <c r="L111" s="872"/>
      <c r="M111" s="872"/>
      <c r="N111" s="872"/>
      <c r="O111" s="872"/>
      <c r="P111" s="872"/>
      <c r="Q111" s="872"/>
      <c r="R111" s="872"/>
      <c r="S111" s="872"/>
      <c r="T111" s="872"/>
      <c r="U111" s="872"/>
      <c r="V111" s="872"/>
      <c r="W111" s="872"/>
      <c r="X111" s="872"/>
      <c r="Y111" s="872"/>
      <c r="Z111" s="872"/>
      <c r="AA111" s="872"/>
    </row>
    <row r="112" spans="1:27">
      <c r="A112" s="851"/>
      <c r="B112" s="872"/>
      <c r="C112" s="872"/>
      <c r="D112" s="872"/>
      <c r="E112" s="872"/>
      <c r="F112" s="872"/>
      <c r="G112" s="1247"/>
      <c r="H112" s="872"/>
      <c r="I112" s="872"/>
      <c r="J112" s="872"/>
      <c r="K112" s="872"/>
      <c r="L112" s="872"/>
      <c r="M112" s="872"/>
      <c r="N112" s="872"/>
      <c r="O112" s="872"/>
      <c r="P112" s="872"/>
      <c r="Q112" s="872"/>
      <c r="R112" s="872"/>
      <c r="S112" s="872"/>
      <c r="T112" s="872"/>
      <c r="U112" s="872"/>
      <c r="V112" s="872"/>
      <c r="W112" s="872"/>
      <c r="X112" s="872"/>
      <c r="Y112" s="872"/>
      <c r="Z112" s="872"/>
      <c r="AA112" s="872"/>
    </row>
    <row r="113" spans="1:27">
      <c r="A113" s="851"/>
      <c r="B113" s="872"/>
      <c r="C113" s="872"/>
      <c r="D113" s="872"/>
      <c r="E113" s="872"/>
      <c r="F113" s="872"/>
      <c r="G113" s="1247"/>
      <c r="H113" s="872"/>
      <c r="I113" s="872"/>
      <c r="J113" s="872"/>
      <c r="K113" s="872"/>
      <c r="L113" s="872"/>
      <c r="M113" s="872"/>
      <c r="N113" s="872"/>
      <c r="O113" s="872"/>
      <c r="P113" s="872"/>
      <c r="Q113" s="872"/>
      <c r="R113" s="872"/>
      <c r="S113" s="872"/>
      <c r="T113" s="872"/>
      <c r="U113" s="872"/>
      <c r="V113" s="872"/>
      <c r="W113" s="872"/>
      <c r="X113" s="872"/>
      <c r="Y113" s="872"/>
      <c r="Z113" s="872"/>
      <c r="AA113" s="872"/>
    </row>
    <row r="114" spans="1:27">
      <c r="A114" s="851"/>
      <c r="B114" s="872"/>
      <c r="C114" s="872"/>
      <c r="D114" s="872"/>
      <c r="E114" s="872"/>
      <c r="F114" s="872"/>
      <c r="G114" s="1247"/>
      <c r="H114" s="872"/>
      <c r="I114" s="872"/>
      <c r="J114" s="872"/>
      <c r="K114" s="872"/>
      <c r="L114" s="872"/>
      <c r="M114" s="872"/>
      <c r="N114" s="872"/>
      <c r="O114" s="872"/>
      <c r="P114" s="872"/>
      <c r="Q114" s="872"/>
      <c r="R114" s="872"/>
      <c r="S114" s="872"/>
      <c r="T114" s="872"/>
      <c r="U114" s="872"/>
      <c r="V114" s="872"/>
      <c r="W114" s="872"/>
      <c r="X114" s="872"/>
      <c r="Y114" s="872"/>
      <c r="Z114" s="872"/>
      <c r="AA114" s="872"/>
    </row>
    <row r="115" spans="1:27">
      <c r="A115" s="851"/>
      <c r="B115" s="872"/>
      <c r="C115" s="872"/>
      <c r="D115" s="872"/>
      <c r="E115" s="872"/>
      <c r="F115" s="872"/>
      <c r="G115" s="1247"/>
      <c r="H115" s="872"/>
      <c r="I115" s="872"/>
      <c r="J115" s="872"/>
      <c r="K115" s="872"/>
      <c r="L115" s="872"/>
      <c r="M115" s="872"/>
      <c r="N115" s="872"/>
      <c r="O115" s="872"/>
      <c r="P115" s="872"/>
      <c r="Q115" s="872"/>
      <c r="R115" s="872"/>
      <c r="S115" s="872"/>
      <c r="T115" s="872"/>
      <c r="U115" s="872"/>
      <c r="V115" s="872"/>
      <c r="W115" s="872"/>
      <c r="X115" s="872"/>
      <c r="Y115" s="872"/>
      <c r="Z115" s="872"/>
      <c r="AA115" s="872"/>
    </row>
    <row r="116" spans="1:27">
      <c r="A116" s="851"/>
      <c r="B116" s="872"/>
      <c r="C116" s="872"/>
      <c r="D116" s="872"/>
      <c r="E116" s="872"/>
      <c r="F116" s="872"/>
      <c r="G116" s="1247"/>
      <c r="H116" s="872"/>
      <c r="I116" s="872"/>
      <c r="J116" s="872"/>
      <c r="K116" s="872"/>
      <c r="L116" s="872"/>
      <c r="M116" s="872"/>
      <c r="N116" s="872"/>
      <c r="O116" s="872"/>
      <c r="P116" s="872"/>
      <c r="Q116" s="872"/>
      <c r="R116" s="872"/>
      <c r="S116" s="872"/>
      <c r="T116" s="872"/>
      <c r="U116" s="872"/>
      <c r="V116" s="872"/>
      <c r="W116" s="872"/>
      <c r="X116" s="872"/>
      <c r="Y116" s="872"/>
      <c r="Z116" s="872"/>
      <c r="AA116" s="872"/>
    </row>
    <row r="117" spans="1:27">
      <c r="A117" s="851"/>
      <c r="B117" s="872"/>
      <c r="C117" s="872"/>
      <c r="D117" s="872"/>
      <c r="E117" s="872"/>
      <c r="F117" s="872"/>
      <c r="G117" s="1247"/>
      <c r="H117" s="872"/>
      <c r="I117" s="872"/>
      <c r="J117" s="872"/>
      <c r="K117" s="872"/>
      <c r="L117" s="872"/>
      <c r="M117" s="872"/>
      <c r="N117" s="872"/>
      <c r="O117" s="872"/>
      <c r="P117" s="872"/>
      <c r="Q117" s="872"/>
      <c r="R117" s="872"/>
      <c r="S117" s="872"/>
      <c r="T117" s="872"/>
      <c r="U117" s="872"/>
      <c r="V117" s="872"/>
      <c r="W117" s="872"/>
      <c r="X117" s="872"/>
      <c r="Y117" s="872"/>
      <c r="Z117" s="872"/>
      <c r="AA117" s="872"/>
    </row>
    <row r="118" spans="1:27">
      <c r="A118" s="851"/>
      <c r="B118" s="872"/>
      <c r="C118" s="872"/>
      <c r="D118" s="872"/>
      <c r="E118" s="872"/>
      <c r="F118" s="872"/>
      <c r="G118" s="1247"/>
      <c r="H118" s="872"/>
      <c r="I118" s="872"/>
      <c r="J118" s="872"/>
      <c r="K118" s="872"/>
      <c r="L118" s="872"/>
      <c r="M118" s="872"/>
      <c r="N118" s="872"/>
      <c r="O118" s="872"/>
      <c r="P118" s="872"/>
      <c r="Q118" s="872"/>
      <c r="R118" s="872"/>
      <c r="S118" s="872"/>
      <c r="T118" s="872"/>
      <c r="U118" s="872"/>
      <c r="V118" s="872"/>
      <c r="W118" s="872"/>
      <c r="X118" s="872"/>
      <c r="Y118" s="872"/>
      <c r="Z118" s="872"/>
      <c r="AA118" s="872"/>
    </row>
    <row r="119" spans="1:27" ht="15.75" thickBot="1">
      <c r="A119" s="1085"/>
      <c r="B119" s="882"/>
      <c r="C119" s="1249"/>
      <c r="D119" s="1249"/>
      <c r="E119" s="1249"/>
      <c r="F119" s="882"/>
      <c r="G119" s="1255"/>
      <c r="H119" s="872"/>
      <c r="I119" s="872"/>
      <c r="J119" s="872"/>
      <c r="K119" s="872"/>
      <c r="L119" s="872"/>
      <c r="M119" s="872"/>
      <c r="N119" s="872"/>
      <c r="O119" s="872"/>
      <c r="P119" s="872"/>
      <c r="Q119" s="872"/>
      <c r="R119" s="872"/>
      <c r="S119" s="872"/>
      <c r="T119" s="872"/>
      <c r="U119" s="872"/>
      <c r="V119" s="872"/>
      <c r="W119" s="872"/>
      <c r="X119" s="872"/>
      <c r="Y119" s="872"/>
      <c r="Z119" s="872"/>
      <c r="AA119" s="872"/>
    </row>
    <row r="120" spans="1:27">
      <c r="A120" s="872"/>
      <c r="B120" s="872"/>
      <c r="C120" s="872"/>
      <c r="D120" s="872"/>
      <c r="E120" s="872"/>
      <c r="F120" s="872"/>
      <c r="G120" s="872"/>
      <c r="H120" s="872"/>
      <c r="I120" s="872"/>
      <c r="J120" s="872"/>
      <c r="K120" s="872"/>
      <c r="L120" s="872"/>
      <c r="M120" s="872"/>
      <c r="N120" s="872"/>
      <c r="O120" s="872"/>
      <c r="P120" s="872"/>
      <c r="Q120" s="872"/>
      <c r="R120" s="872"/>
      <c r="S120" s="872"/>
      <c r="T120" s="872"/>
      <c r="U120" s="872"/>
      <c r="V120" s="872"/>
      <c r="W120" s="872"/>
      <c r="X120" s="872"/>
      <c r="Y120" s="872"/>
      <c r="Z120" s="872"/>
      <c r="AA120" s="872"/>
    </row>
    <row r="121" spans="1:27" ht="15.75">
      <c r="A121" s="1477" t="s">
        <v>4678</v>
      </c>
      <c r="B121" s="1545"/>
      <c r="C121" s="1545"/>
      <c r="D121" s="1545"/>
      <c r="E121" s="1546"/>
      <c r="F121" s="1477"/>
      <c r="G121" s="872"/>
      <c r="H121" s="872"/>
      <c r="I121" s="872"/>
      <c r="J121" s="872"/>
      <c r="K121" s="872"/>
      <c r="L121" s="872"/>
      <c r="M121" s="872"/>
      <c r="N121" s="872"/>
      <c r="O121" s="872"/>
      <c r="P121" s="872"/>
      <c r="Q121" s="872"/>
      <c r="R121" s="872"/>
      <c r="S121" s="872"/>
      <c r="T121" s="872"/>
      <c r="U121" s="872"/>
      <c r="V121" s="872"/>
      <c r="W121" s="872"/>
      <c r="X121" s="872"/>
      <c r="Y121" s="872"/>
      <c r="Z121" s="872"/>
      <c r="AA121" s="872"/>
    </row>
    <row r="122" spans="1:27">
      <c r="A122" s="886" t="s">
        <v>1193</v>
      </c>
      <c r="B122" s="886"/>
      <c r="C122" s="886"/>
      <c r="D122" s="886"/>
      <c r="E122" s="886"/>
      <c r="F122" s="886"/>
      <c r="G122" s="886"/>
      <c r="H122" s="872"/>
      <c r="I122" s="872"/>
      <c r="J122" s="872"/>
      <c r="K122" s="872"/>
      <c r="L122" s="872"/>
      <c r="M122" s="872"/>
      <c r="N122" s="872"/>
      <c r="O122" s="872"/>
      <c r="P122" s="872"/>
      <c r="Q122" s="872"/>
      <c r="R122" s="872"/>
      <c r="S122" s="872"/>
      <c r="T122" s="872"/>
      <c r="U122" s="872"/>
      <c r="V122" s="872"/>
      <c r="W122" s="872"/>
      <c r="X122" s="872"/>
      <c r="Y122" s="872"/>
      <c r="Z122" s="872"/>
      <c r="AA122" s="872"/>
    </row>
    <row r="123" spans="1:27" ht="15.75" thickBot="1">
      <c r="A123" s="872"/>
      <c r="B123" s="872" t="str">
        <f>'Data Sheet'!$C$25</f>
        <v>National Fuel Gas Distribution Corporation</v>
      </c>
      <c r="C123" s="872"/>
      <c r="D123" s="872"/>
      <c r="E123" s="872"/>
      <c r="F123" s="1251" t="str">
        <f>'Data Sheet'!$C$40</f>
        <v>3/31/2016</v>
      </c>
      <c r="G123" s="872" t="str">
        <f>'Data Sheet'!$C$38</f>
        <v>12/31/2015</v>
      </c>
      <c r="H123" s="872"/>
      <c r="I123" s="872"/>
      <c r="J123" s="872"/>
      <c r="K123" s="872"/>
      <c r="L123" s="872"/>
      <c r="M123" s="872"/>
      <c r="N123" s="872"/>
      <c r="O123" s="872"/>
      <c r="P123" s="872"/>
      <c r="Q123" s="872"/>
      <c r="R123" s="872"/>
      <c r="S123" s="872"/>
      <c r="T123" s="872"/>
      <c r="U123" s="872"/>
      <c r="V123" s="872"/>
      <c r="W123" s="872"/>
      <c r="X123" s="872"/>
      <c r="Y123" s="872"/>
      <c r="Z123" s="872"/>
      <c r="AA123" s="872"/>
    </row>
    <row r="124" spans="1:27">
      <c r="A124" s="847"/>
      <c r="B124" s="1001"/>
      <c r="C124" s="1001"/>
      <c r="D124" s="1001"/>
      <c r="E124" s="1001"/>
      <c r="F124" s="1001"/>
      <c r="G124" s="1216"/>
      <c r="H124" s="872"/>
      <c r="I124" s="872"/>
      <c r="J124" s="872"/>
      <c r="K124" s="872"/>
      <c r="L124" s="872"/>
      <c r="M124" s="872"/>
      <c r="N124" s="872"/>
      <c r="O124" s="872"/>
      <c r="P124" s="872"/>
      <c r="Q124" s="872"/>
      <c r="R124" s="872"/>
      <c r="S124" s="872"/>
      <c r="T124" s="872"/>
      <c r="U124" s="872"/>
      <c r="V124" s="872"/>
      <c r="W124" s="872"/>
      <c r="X124" s="872"/>
      <c r="Y124" s="872"/>
      <c r="Z124" s="872"/>
      <c r="AA124" s="872"/>
    </row>
    <row r="125" spans="1:27" ht="15.75">
      <c r="A125" s="1252"/>
      <c r="B125" s="886" t="s">
        <v>1180</v>
      </c>
      <c r="C125" s="886"/>
      <c r="D125" s="886"/>
      <c r="E125" s="886"/>
      <c r="F125" s="886"/>
      <c r="G125" s="1253"/>
      <c r="H125" s="872"/>
      <c r="I125" s="872"/>
      <c r="J125" s="872"/>
      <c r="K125" s="872"/>
      <c r="L125" s="872"/>
      <c r="M125" s="872"/>
      <c r="N125" s="872"/>
      <c r="O125" s="872"/>
      <c r="P125" s="872"/>
      <c r="Q125" s="872"/>
      <c r="R125" s="872"/>
      <c r="S125" s="872"/>
      <c r="T125" s="872"/>
      <c r="U125" s="872"/>
      <c r="V125" s="872"/>
      <c r="W125" s="872"/>
      <c r="X125" s="872"/>
      <c r="Y125" s="872"/>
      <c r="Z125" s="872"/>
      <c r="AA125" s="872"/>
    </row>
    <row r="126" spans="1:27">
      <c r="A126" s="851"/>
      <c r="B126" s="872"/>
      <c r="C126" s="872"/>
      <c r="D126" s="872"/>
      <c r="E126" s="872"/>
      <c r="F126" s="872"/>
      <c r="G126" s="853"/>
      <c r="H126" s="872"/>
      <c r="I126" s="872"/>
      <c r="J126" s="872"/>
      <c r="K126" s="872"/>
      <c r="L126" s="872"/>
      <c r="M126" s="872"/>
      <c r="N126" s="872"/>
      <c r="O126" s="872"/>
      <c r="P126" s="872"/>
      <c r="Q126" s="872"/>
      <c r="R126" s="872"/>
      <c r="S126" s="872"/>
      <c r="T126" s="872"/>
      <c r="U126" s="872"/>
      <c r="V126" s="872"/>
      <c r="W126" s="872"/>
      <c r="X126" s="872"/>
      <c r="Y126" s="872"/>
      <c r="Z126" s="872"/>
      <c r="AA126" s="872"/>
    </row>
    <row r="127" spans="1:27">
      <c r="A127" s="861"/>
      <c r="B127" s="887"/>
      <c r="C127" s="887"/>
      <c r="D127" s="887"/>
      <c r="E127" s="887"/>
      <c r="F127" s="887"/>
      <c r="G127" s="1254"/>
      <c r="H127" s="872"/>
      <c r="I127" s="872"/>
      <c r="J127" s="872"/>
      <c r="K127" s="872"/>
      <c r="L127" s="872"/>
      <c r="M127" s="872"/>
      <c r="N127" s="872"/>
      <c r="O127" s="872"/>
      <c r="P127" s="872"/>
      <c r="Q127" s="872"/>
      <c r="R127" s="872"/>
      <c r="S127" s="872"/>
      <c r="T127" s="872"/>
      <c r="U127" s="872"/>
      <c r="V127" s="872"/>
      <c r="W127" s="872"/>
      <c r="X127" s="872"/>
      <c r="Y127" s="872"/>
      <c r="Z127" s="872"/>
      <c r="AA127" s="872"/>
    </row>
    <row r="128" spans="1:27">
      <c r="A128" s="851"/>
      <c r="B128" s="872"/>
      <c r="C128" s="872"/>
      <c r="D128" s="872"/>
      <c r="E128" s="872"/>
      <c r="F128" s="872"/>
      <c r="G128" s="1247"/>
      <c r="H128" s="872"/>
      <c r="I128" s="872"/>
      <c r="J128" s="872"/>
      <c r="K128" s="872"/>
      <c r="L128" s="872"/>
      <c r="M128" s="872"/>
      <c r="N128" s="872"/>
      <c r="O128" s="872"/>
      <c r="P128" s="872"/>
      <c r="Q128" s="872"/>
      <c r="R128" s="872"/>
      <c r="S128" s="872"/>
      <c r="T128" s="872"/>
      <c r="U128" s="872"/>
      <c r="V128" s="872"/>
      <c r="W128" s="872"/>
      <c r="X128" s="872"/>
      <c r="Y128" s="872"/>
      <c r="Z128" s="872"/>
      <c r="AA128" s="872"/>
    </row>
    <row r="129" spans="1:27">
      <c r="A129" s="851"/>
      <c r="B129" s="872"/>
      <c r="C129" s="872"/>
      <c r="D129" s="872"/>
      <c r="E129" s="872"/>
      <c r="F129" s="872"/>
      <c r="G129" s="1247"/>
      <c r="H129" s="872"/>
      <c r="I129" s="872"/>
      <c r="J129" s="872"/>
      <c r="K129" s="872"/>
      <c r="L129" s="872"/>
      <c r="M129" s="872"/>
      <c r="N129" s="872"/>
      <c r="O129" s="872"/>
      <c r="P129" s="872"/>
      <c r="Q129" s="872"/>
      <c r="R129" s="872"/>
      <c r="S129" s="872"/>
      <c r="T129" s="872"/>
      <c r="U129" s="872"/>
      <c r="V129" s="872"/>
      <c r="W129" s="872"/>
      <c r="X129" s="872"/>
      <c r="Y129" s="872"/>
      <c r="Z129" s="872"/>
      <c r="AA129" s="872"/>
    </row>
    <row r="130" spans="1:27">
      <c r="A130" s="851"/>
      <c r="B130" s="872"/>
      <c r="C130" s="872"/>
      <c r="D130" s="872"/>
      <c r="E130" s="872"/>
      <c r="F130" s="872"/>
      <c r="G130" s="1247"/>
      <c r="H130" s="872"/>
      <c r="I130" s="872"/>
      <c r="J130" s="872"/>
      <c r="K130" s="872"/>
      <c r="L130" s="872"/>
      <c r="M130" s="872"/>
      <c r="N130" s="872"/>
      <c r="O130" s="872"/>
      <c r="P130" s="872"/>
      <c r="Q130" s="872"/>
      <c r="R130" s="872"/>
      <c r="S130" s="872"/>
      <c r="T130" s="872"/>
      <c r="U130" s="872"/>
      <c r="V130" s="872"/>
      <c r="W130" s="872"/>
      <c r="X130" s="872"/>
      <c r="Y130" s="872"/>
      <c r="Z130" s="872"/>
      <c r="AA130" s="872"/>
    </row>
    <row r="131" spans="1:27">
      <c r="A131" s="851"/>
      <c r="B131" s="872"/>
      <c r="C131" s="872"/>
      <c r="D131" s="872"/>
      <c r="E131" s="872"/>
      <c r="F131" s="872"/>
      <c r="G131" s="1247"/>
      <c r="H131" s="872"/>
      <c r="I131" s="872"/>
      <c r="J131" s="872"/>
      <c r="K131" s="872"/>
      <c r="L131" s="872"/>
      <c r="M131" s="872"/>
      <c r="N131" s="872"/>
      <c r="O131" s="872"/>
      <c r="P131" s="872"/>
      <c r="Q131" s="872"/>
      <c r="R131" s="872"/>
      <c r="S131" s="872"/>
      <c r="T131" s="872"/>
      <c r="U131" s="872"/>
      <c r="V131" s="872"/>
      <c r="W131" s="872"/>
      <c r="X131" s="872"/>
      <c r="Y131" s="872"/>
      <c r="Z131" s="872"/>
      <c r="AA131" s="872"/>
    </row>
    <row r="132" spans="1:27">
      <c r="A132" s="851"/>
      <c r="B132" s="872"/>
      <c r="C132" s="872"/>
      <c r="D132" s="872"/>
      <c r="E132" s="872"/>
      <c r="F132" s="872"/>
      <c r="G132" s="1247"/>
      <c r="H132" s="872"/>
      <c r="I132" s="872"/>
      <c r="J132" s="872"/>
      <c r="K132" s="872"/>
      <c r="L132" s="872"/>
      <c r="M132" s="872"/>
      <c r="N132" s="872"/>
      <c r="O132" s="872"/>
      <c r="P132" s="872"/>
      <c r="Q132" s="872"/>
      <c r="R132" s="872"/>
      <c r="S132" s="872"/>
      <c r="T132" s="872"/>
      <c r="U132" s="872"/>
      <c r="V132" s="872"/>
      <c r="W132" s="872"/>
      <c r="X132" s="872"/>
      <c r="Y132" s="872"/>
      <c r="Z132" s="872"/>
      <c r="AA132" s="872"/>
    </row>
    <row r="133" spans="1:27">
      <c r="A133" s="851"/>
      <c r="B133" s="872"/>
      <c r="C133" s="872"/>
      <c r="D133" s="872"/>
      <c r="E133" s="872"/>
      <c r="F133" s="872"/>
      <c r="G133" s="1247"/>
      <c r="H133" s="872"/>
      <c r="I133" s="872"/>
      <c r="J133" s="872"/>
      <c r="K133" s="872"/>
      <c r="L133" s="872"/>
      <c r="M133" s="872"/>
      <c r="N133" s="872"/>
      <c r="O133" s="872"/>
      <c r="P133" s="872"/>
      <c r="Q133" s="872"/>
      <c r="R133" s="872"/>
      <c r="S133" s="872"/>
      <c r="T133" s="872"/>
      <c r="U133" s="872"/>
      <c r="V133" s="872"/>
      <c r="W133" s="872"/>
      <c r="X133" s="872"/>
      <c r="Y133" s="872"/>
      <c r="Z133" s="872"/>
      <c r="AA133" s="872"/>
    </row>
    <row r="134" spans="1:27">
      <c r="A134" s="851"/>
      <c r="B134" s="872"/>
      <c r="C134" s="872"/>
      <c r="D134" s="872"/>
      <c r="E134" s="872"/>
      <c r="F134" s="872"/>
      <c r="G134" s="1247"/>
      <c r="H134" s="872"/>
      <c r="I134" s="872"/>
      <c r="J134" s="872"/>
      <c r="K134" s="872"/>
      <c r="L134" s="872"/>
      <c r="M134" s="872"/>
      <c r="N134" s="872"/>
      <c r="O134" s="872"/>
      <c r="P134" s="872"/>
      <c r="Q134" s="872"/>
      <c r="R134" s="872"/>
      <c r="S134" s="872"/>
      <c r="T134" s="872"/>
      <c r="U134" s="872"/>
      <c r="V134" s="872"/>
      <c r="W134" s="872"/>
      <c r="X134" s="872"/>
      <c r="Y134" s="872"/>
      <c r="Z134" s="872"/>
      <c r="AA134" s="872"/>
    </row>
    <row r="135" spans="1:27">
      <c r="A135" s="851"/>
      <c r="B135" s="872"/>
      <c r="C135" s="872"/>
      <c r="D135" s="872"/>
      <c r="E135" s="872"/>
      <c r="F135" s="872"/>
      <c r="G135" s="1247"/>
      <c r="H135" s="872"/>
      <c r="I135" s="872"/>
      <c r="J135" s="872"/>
      <c r="K135" s="872"/>
      <c r="L135" s="872"/>
      <c r="M135" s="872"/>
      <c r="N135" s="872"/>
      <c r="O135" s="872"/>
      <c r="P135" s="872"/>
      <c r="Q135" s="872"/>
      <c r="R135" s="872"/>
      <c r="S135" s="872"/>
      <c r="T135" s="872"/>
      <c r="U135" s="872"/>
      <c r="V135" s="872"/>
      <c r="W135" s="872"/>
      <c r="X135" s="872"/>
      <c r="Y135" s="872"/>
      <c r="Z135" s="872"/>
      <c r="AA135" s="872"/>
    </row>
    <row r="136" spans="1:27">
      <c r="A136" s="851"/>
      <c r="B136" s="872"/>
      <c r="C136" s="866"/>
      <c r="D136" s="872"/>
      <c r="E136" s="866"/>
      <c r="F136" s="866"/>
      <c r="G136" s="1247"/>
      <c r="H136" s="872"/>
      <c r="I136" s="872"/>
      <c r="J136" s="872"/>
      <c r="K136" s="872"/>
      <c r="L136" s="872"/>
      <c r="M136" s="872"/>
      <c r="N136" s="872"/>
      <c r="O136" s="872"/>
      <c r="P136" s="872"/>
      <c r="Q136" s="872"/>
      <c r="R136" s="872"/>
      <c r="S136" s="872"/>
      <c r="T136" s="872"/>
      <c r="U136" s="872"/>
      <c r="V136" s="872"/>
      <c r="W136" s="872"/>
      <c r="X136" s="872"/>
      <c r="Y136" s="872"/>
      <c r="Z136" s="872"/>
      <c r="AA136" s="872"/>
    </row>
    <row r="137" spans="1:27">
      <c r="A137" s="851"/>
      <c r="B137" s="872"/>
      <c r="C137" s="872"/>
      <c r="D137" s="872"/>
      <c r="E137" s="872"/>
      <c r="F137" s="872"/>
      <c r="G137" s="1247"/>
      <c r="H137" s="872"/>
      <c r="I137" s="872"/>
      <c r="J137" s="872"/>
      <c r="K137" s="872"/>
      <c r="L137" s="872"/>
      <c r="M137" s="872"/>
      <c r="N137" s="872"/>
      <c r="O137" s="872"/>
      <c r="P137" s="872"/>
      <c r="Q137" s="872"/>
      <c r="R137" s="872"/>
      <c r="S137" s="872"/>
      <c r="T137" s="872"/>
      <c r="U137" s="872"/>
      <c r="V137" s="872"/>
      <c r="W137" s="872"/>
      <c r="X137" s="872"/>
      <c r="Y137" s="872"/>
      <c r="Z137" s="872"/>
      <c r="AA137" s="872"/>
    </row>
    <row r="138" spans="1:27">
      <c r="A138" s="851"/>
      <c r="B138" s="872"/>
      <c r="C138" s="872"/>
      <c r="D138" s="872"/>
      <c r="E138" s="872"/>
      <c r="F138" s="872"/>
      <c r="G138" s="1247"/>
      <c r="H138" s="872"/>
      <c r="I138" s="872"/>
      <c r="J138" s="872"/>
      <c r="K138" s="872"/>
      <c r="L138" s="872"/>
      <c r="M138" s="872"/>
      <c r="N138" s="872"/>
      <c r="O138" s="872"/>
      <c r="P138" s="872"/>
      <c r="Q138" s="872"/>
      <c r="R138" s="872"/>
      <c r="S138" s="872"/>
      <c r="T138" s="872"/>
      <c r="U138" s="872"/>
      <c r="V138" s="872"/>
      <c r="W138" s="872"/>
      <c r="X138" s="872"/>
      <c r="Y138" s="872"/>
      <c r="Z138" s="872"/>
      <c r="AA138" s="872"/>
    </row>
    <row r="139" spans="1:27">
      <c r="A139" s="851"/>
      <c r="B139" s="872"/>
      <c r="C139" s="872"/>
      <c r="D139" s="872"/>
      <c r="E139" s="872"/>
      <c r="F139" s="872"/>
      <c r="G139" s="1247"/>
      <c r="H139" s="872"/>
      <c r="I139" s="872"/>
      <c r="J139" s="872"/>
      <c r="K139" s="872"/>
      <c r="L139" s="872"/>
      <c r="M139" s="872"/>
      <c r="N139" s="872"/>
      <c r="O139" s="872"/>
      <c r="P139" s="872"/>
      <c r="Q139" s="872"/>
      <c r="R139" s="872"/>
      <c r="S139" s="872"/>
      <c r="T139" s="872"/>
      <c r="U139" s="872"/>
      <c r="V139" s="872"/>
      <c r="W139" s="872"/>
      <c r="X139" s="872"/>
      <c r="Y139" s="872"/>
      <c r="Z139" s="872"/>
      <c r="AA139" s="872"/>
    </row>
    <row r="140" spans="1:27">
      <c r="A140" s="851"/>
      <c r="B140" s="872"/>
      <c r="C140" s="872"/>
      <c r="D140" s="872"/>
      <c r="E140" s="872"/>
      <c r="F140" s="872"/>
      <c r="G140" s="1247"/>
      <c r="H140" s="872"/>
      <c r="I140" s="872"/>
      <c r="J140" s="872"/>
      <c r="K140" s="872"/>
      <c r="L140" s="872"/>
      <c r="M140" s="872"/>
      <c r="N140" s="872"/>
      <c r="O140" s="872"/>
      <c r="P140" s="872"/>
      <c r="Q140" s="872"/>
      <c r="R140" s="872"/>
      <c r="S140" s="872"/>
      <c r="T140" s="872"/>
      <c r="U140" s="872"/>
      <c r="V140" s="872"/>
      <c r="W140" s="872"/>
      <c r="X140" s="872"/>
      <c r="Y140" s="872"/>
      <c r="Z140" s="872"/>
      <c r="AA140" s="872"/>
    </row>
    <row r="141" spans="1:27">
      <c r="A141" s="851"/>
      <c r="B141" s="872"/>
      <c r="C141" s="872"/>
      <c r="D141" s="872"/>
      <c r="E141" s="872"/>
      <c r="F141" s="872"/>
      <c r="G141" s="1247"/>
      <c r="H141" s="872"/>
      <c r="I141" s="872"/>
      <c r="J141" s="872"/>
      <c r="K141" s="872"/>
      <c r="L141" s="872"/>
      <c r="M141" s="872"/>
      <c r="N141" s="872"/>
      <c r="O141" s="872"/>
      <c r="P141" s="872"/>
      <c r="Q141" s="872"/>
      <c r="R141" s="872"/>
      <c r="S141" s="872"/>
      <c r="T141" s="872"/>
      <c r="U141" s="872"/>
      <c r="V141" s="872"/>
      <c r="W141" s="872"/>
      <c r="X141" s="872"/>
      <c r="Y141" s="872"/>
      <c r="Z141" s="872"/>
      <c r="AA141" s="872"/>
    </row>
    <row r="142" spans="1:27">
      <c r="A142" s="851"/>
      <c r="B142" s="872"/>
      <c r="C142" s="872"/>
      <c r="D142" s="872"/>
      <c r="E142" s="872"/>
      <c r="F142" s="872"/>
      <c r="G142" s="1247"/>
      <c r="H142" s="872"/>
      <c r="I142" s="872"/>
      <c r="J142" s="872"/>
      <c r="K142" s="872"/>
      <c r="L142" s="872"/>
      <c r="M142" s="872"/>
      <c r="N142" s="872"/>
      <c r="O142" s="872"/>
      <c r="P142" s="872"/>
      <c r="Q142" s="872"/>
      <c r="R142" s="872"/>
      <c r="S142" s="872"/>
      <c r="T142" s="872"/>
      <c r="U142" s="872"/>
      <c r="V142" s="872"/>
      <c r="W142" s="872"/>
      <c r="X142" s="872"/>
      <c r="Y142" s="872"/>
      <c r="Z142" s="872"/>
      <c r="AA142" s="872"/>
    </row>
    <row r="143" spans="1:27">
      <c r="A143" s="851"/>
      <c r="B143" s="872"/>
      <c r="C143" s="872"/>
      <c r="D143" s="872"/>
      <c r="E143" s="872"/>
      <c r="F143" s="872"/>
      <c r="G143" s="1247"/>
      <c r="H143" s="872"/>
      <c r="I143" s="872"/>
      <c r="J143" s="872"/>
      <c r="K143" s="872"/>
      <c r="L143" s="872"/>
      <c r="M143" s="872"/>
      <c r="N143" s="872"/>
      <c r="O143" s="872"/>
      <c r="P143" s="872"/>
      <c r="Q143" s="872"/>
      <c r="R143" s="872"/>
      <c r="S143" s="872"/>
      <c r="T143" s="872"/>
      <c r="U143" s="872"/>
      <c r="V143" s="872"/>
      <c r="W143" s="872"/>
      <c r="X143" s="872"/>
      <c r="Y143" s="872"/>
      <c r="Z143" s="872"/>
      <c r="AA143" s="872"/>
    </row>
    <row r="144" spans="1:27">
      <c r="A144" s="851"/>
      <c r="B144" s="872"/>
      <c r="C144" s="872"/>
      <c r="D144" s="872"/>
      <c r="E144" s="872"/>
      <c r="F144" s="872"/>
      <c r="G144" s="1247"/>
      <c r="H144" s="872"/>
      <c r="I144" s="872"/>
      <c r="J144" s="872"/>
      <c r="K144" s="872"/>
      <c r="L144" s="872"/>
      <c r="M144" s="872"/>
      <c r="N144" s="872"/>
      <c r="O144" s="872"/>
      <c r="P144" s="872"/>
      <c r="Q144" s="872"/>
      <c r="R144" s="872"/>
      <c r="S144" s="872"/>
      <c r="T144" s="872"/>
      <c r="U144" s="872"/>
      <c r="V144" s="872"/>
      <c r="W144" s="872"/>
      <c r="X144" s="872"/>
      <c r="Y144" s="872"/>
      <c r="Z144" s="872"/>
      <c r="AA144" s="872"/>
    </row>
    <row r="145" spans="1:27">
      <c r="A145" s="851"/>
      <c r="B145" s="872"/>
      <c r="C145" s="872"/>
      <c r="D145" s="872"/>
      <c r="E145" s="872"/>
      <c r="F145" s="872"/>
      <c r="G145" s="1247"/>
      <c r="H145" s="872"/>
      <c r="I145" s="872"/>
      <c r="J145" s="872"/>
      <c r="K145" s="872"/>
      <c r="L145" s="872"/>
      <c r="M145" s="872"/>
      <c r="N145" s="872"/>
      <c r="O145" s="872"/>
      <c r="P145" s="872"/>
      <c r="Q145" s="872"/>
      <c r="R145" s="872"/>
      <c r="S145" s="872"/>
      <c r="T145" s="872"/>
      <c r="U145" s="872"/>
      <c r="V145" s="872"/>
      <c r="W145" s="872"/>
      <c r="X145" s="872"/>
      <c r="Y145" s="872"/>
      <c r="Z145" s="872"/>
      <c r="AA145" s="872"/>
    </row>
    <row r="146" spans="1:27">
      <c r="A146" s="851"/>
      <c r="B146" s="872"/>
      <c r="C146" s="872"/>
      <c r="D146" s="872"/>
      <c r="E146" s="872"/>
      <c r="F146" s="872"/>
      <c r="G146" s="1247"/>
      <c r="H146" s="872"/>
      <c r="I146" s="872"/>
      <c r="J146" s="872"/>
      <c r="K146" s="872"/>
      <c r="L146" s="872"/>
      <c r="M146" s="872"/>
      <c r="N146" s="872"/>
      <c r="O146" s="872"/>
      <c r="P146" s="872"/>
      <c r="Q146" s="872"/>
      <c r="R146" s="872"/>
      <c r="S146" s="872"/>
      <c r="T146" s="872"/>
      <c r="U146" s="872"/>
      <c r="V146" s="872"/>
      <c r="W146" s="872"/>
      <c r="X146" s="872"/>
      <c r="Y146" s="872"/>
      <c r="Z146" s="872"/>
      <c r="AA146" s="872"/>
    </row>
    <row r="147" spans="1:27">
      <c r="A147" s="851"/>
      <c r="B147" s="872"/>
      <c r="C147" s="872"/>
      <c r="D147" s="872"/>
      <c r="E147" s="872"/>
      <c r="F147" s="872"/>
      <c r="G147" s="1247"/>
      <c r="H147" s="872"/>
      <c r="I147" s="872"/>
      <c r="J147" s="872"/>
      <c r="K147" s="872"/>
      <c r="L147" s="872"/>
      <c r="M147" s="872"/>
      <c r="N147" s="872"/>
      <c r="O147" s="872"/>
      <c r="P147" s="872"/>
      <c r="Q147" s="872"/>
      <c r="R147" s="872"/>
      <c r="S147" s="872"/>
      <c r="T147" s="872"/>
      <c r="U147" s="872"/>
      <c r="V147" s="872"/>
      <c r="W147" s="872"/>
      <c r="X147" s="872"/>
      <c r="Y147" s="872"/>
      <c r="Z147" s="872"/>
      <c r="AA147" s="872"/>
    </row>
    <row r="148" spans="1:27">
      <c r="A148" s="851"/>
      <c r="B148" s="872"/>
      <c r="C148" s="872"/>
      <c r="D148" s="872"/>
      <c r="E148" s="872"/>
      <c r="F148" s="872"/>
      <c r="G148" s="1247"/>
      <c r="H148" s="872"/>
      <c r="I148" s="872"/>
      <c r="J148" s="872"/>
      <c r="K148" s="872"/>
      <c r="L148" s="872"/>
      <c r="M148" s="872"/>
      <c r="N148" s="872"/>
      <c r="O148" s="872"/>
      <c r="P148" s="872"/>
      <c r="Q148" s="872"/>
      <c r="R148" s="872"/>
      <c r="S148" s="872"/>
      <c r="T148" s="872"/>
      <c r="U148" s="872"/>
      <c r="V148" s="872"/>
      <c r="W148" s="872"/>
      <c r="X148" s="872"/>
      <c r="Y148" s="872"/>
      <c r="Z148" s="872"/>
      <c r="AA148" s="872"/>
    </row>
    <row r="149" spans="1:27">
      <c r="A149" s="851"/>
      <c r="B149" s="872"/>
      <c r="C149" s="872"/>
      <c r="D149" s="872"/>
      <c r="E149" s="872"/>
      <c r="F149" s="872"/>
      <c r="G149" s="1247"/>
      <c r="H149" s="872"/>
      <c r="I149" s="872"/>
      <c r="J149" s="872"/>
      <c r="K149" s="872"/>
      <c r="L149" s="872"/>
      <c r="M149" s="872"/>
      <c r="N149" s="872"/>
      <c r="O149" s="872"/>
      <c r="P149" s="872"/>
      <c r="Q149" s="872"/>
      <c r="R149" s="872"/>
      <c r="S149" s="872"/>
      <c r="T149" s="872"/>
      <c r="U149" s="872"/>
      <c r="V149" s="872"/>
      <c r="W149" s="872"/>
      <c r="X149" s="872"/>
      <c r="Y149" s="872"/>
      <c r="Z149" s="872"/>
      <c r="AA149" s="872"/>
    </row>
    <row r="150" spans="1:27">
      <c r="A150" s="851"/>
      <c r="B150" s="872"/>
      <c r="C150" s="872"/>
      <c r="D150" s="872"/>
      <c r="E150" s="872"/>
      <c r="F150" s="872"/>
      <c r="G150" s="1247"/>
      <c r="H150" s="872"/>
      <c r="I150" s="872"/>
      <c r="J150" s="872"/>
      <c r="K150" s="872"/>
      <c r="L150" s="872"/>
      <c r="M150" s="872"/>
      <c r="N150" s="872"/>
      <c r="O150" s="872"/>
      <c r="P150" s="872"/>
      <c r="Q150" s="872"/>
      <c r="R150" s="872"/>
      <c r="S150" s="872"/>
      <c r="T150" s="872"/>
      <c r="U150" s="872"/>
      <c r="V150" s="872"/>
      <c r="W150" s="872"/>
      <c r="X150" s="872"/>
      <c r="Y150" s="872"/>
      <c r="Z150" s="872"/>
      <c r="AA150" s="872"/>
    </row>
    <row r="151" spans="1:27">
      <c r="A151" s="851"/>
      <c r="B151" s="872"/>
      <c r="C151" s="872"/>
      <c r="D151" s="872"/>
      <c r="E151" s="872"/>
      <c r="F151" s="872"/>
      <c r="G151" s="1247"/>
      <c r="H151" s="872"/>
      <c r="I151" s="872"/>
      <c r="J151" s="872"/>
      <c r="K151" s="872"/>
      <c r="L151" s="872"/>
      <c r="M151" s="872"/>
      <c r="N151" s="872"/>
      <c r="O151" s="872"/>
      <c r="P151" s="872"/>
      <c r="Q151" s="872"/>
      <c r="R151" s="872"/>
      <c r="S151" s="872"/>
      <c r="T151" s="872"/>
      <c r="U151" s="872"/>
      <c r="V151" s="872"/>
      <c r="W151" s="872"/>
      <c r="X151" s="872"/>
      <c r="Y151" s="872"/>
      <c r="Z151" s="872"/>
      <c r="AA151" s="872"/>
    </row>
    <row r="152" spans="1:27">
      <c r="A152" s="851"/>
      <c r="B152" s="872"/>
      <c r="C152" s="872"/>
      <c r="D152" s="872"/>
      <c r="E152" s="872"/>
      <c r="F152" s="872"/>
      <c r="G152" s="1247"/>
      <c r="H152" s="872"/>
      <c r="I152" s="872"/>
      <c r="J152" s="872"/>
      <c r="K152" s="872"/>
      <c r="L152" s="872"/>
      <c r="M152" s="872"/>
      <c r="N152" s="872"/>
      <c r="O152" s="872"/>
      <c r="P152" s="872"/>
      <c r="Q152" s="872"/>
      <c r="R152" s="872"/>
      <c r="S152" s="872"/>
      <c r="T152" s="872"/>
      <c r="U152" s="872"/>
      <c r="V152" s="872"/>
      <c r="W152" s="872"/>
      <c r="X152" s="872"/>
      <c r="Y152" s="872"/>
      <c r="Z152" s="872"/>
      <c r="AA152" s="872"/>
    </row>
    <row r="153" spans="1:27">
      <c r="A153" s="851"/>
      <c r="B153" s="872"/>
      <c r="C153" s="872"/>
      <c r="D153" s="872"/>
      <c r="E153" s="872"/>
      <c r="F153" s="872"/>
      <c r="G153" s="1247"/>
      <c r="H153" s="872"/>
      <c r="I153" s="872"/>
      <c r="J153" s="872"/>
      <c r="K153" s="872"/>
      <c r="L153" s="872"/>
      <c r="M153" s="872"/>
      <c r="N153" s="872"/>
      <c r="O153" s="872"/>
      <c r="P153" s="872"/>
      <c r="Q153" s="872"/>
      <c r="R153" s="872"/>
      <c r="S153" s="872"/>
      <c r="T153" s="872"/>
      <c r="U153" s="872"/>
      <c r="V153" s="872"/>
      <c r="W153" s="872"/>
      <c r="X153" s="872"/>
      <c r="Y153" s="872"/>
      <c r="Z153" s="872"/>
      <c r="AA153" s="872"/>
    </row>
    <row r="154" spans="1:27">
      <c r="A154" s="851"/>
      <c r="B154" s="872"/>
      <c r="C154" s="872"/>
      <c r="D154" s="872"/>
      <c r="E154" s="872"/>
      <c r="F154" s="872"/>
      <c r="G154" s="1247"/>
      <c r="H154" s="872"/>
      <c r="I154" s="872"/>
      <c r="J154" s="872"/>
      <c r="K154" s="872"/>
      <c r="L154" s="872"/>
      <c r="M154" s="872"/>
      <c r="N154" s="872"/>
      <c r="O154" s="872"/>
      <c r="P154" s="872"/>
      <c r="Q154" s="872"/>
      <c r="R154" s="872"/>
      <c r="S154" s="872"/>
      <c r="T154" s="872"/>
      <c r="U154" s="872"/>
      <c r="V154" s="872"/>
      <c r="W154" s="872"/>
      <c r="X154" s="872"/>
      <c r="Y154" s="872"/>
      <c r="Z154" s="872"/>
      <c r="AA154" s="872"/>
    </row>
    <row r="155" spans="1:27">
      <c r="A155" s="851"/>
      <c r="B155" s="872"/>
      <c r="C155" s="872"/>
      <c r="D155" s="872"/>
      <c r="E155" s="872"/>
      <c r="F155" s="872"/>
      <c r="G155" s="1247"/>
      <c r="H155" s="872"/>
      <c r="I155" s="872"/>
      <c r="J155" s="872"/>
      <c r="K155" s="872"/>
      <c r="L155" s="872"/>
      <c r="M155" s="872"/>
      <c r="N155" s="872"/>
      <c r="O155" s="872"/>
      <c r="P155" s="872"/>
      <c r="Q155" s="872"/>
      <c r="R155" s="872"/>
      <c r="S155" s="872"/>
      <c r="T155" s="872"/>
      <c r="U155" s="872"/>
      <c r="V155" s="872"/>
      <c r="W155" s="872"/>
      <c r="X155" s="872"/>
      <c r="Y155" s="872"/>
      <c r="Z155" s="872"/>
      <c r="AA155" s="872"/>
    </row>
    <row r="156" spans="1:27">
      <c r="A156" s="851"/>
      <c r="B156" s="872"/>
      <c r="C156" s="872"/>
      <c r="D156" s="872"/>
      <c r="E156" s="872"/>
      <c r="F156" s="872"/>
      <c r="G156" s="1247"/>
      <c r="H156" s="872"/>
      <c r="I156" s="872"/>
      <c r="J156" s="872"/>
      <c r="K156" s="872"/>
      <c r="L156" s="872"/>
      <c r="M156" s="872"/>
      <c r="N156" s="872"/>
      <c r="O156" s="872"/>
      <c r="P156" s="872"/>
      <c r="Q156" s="872"/>
      <c r="R156" s="872"/>
      <c r="S156" s="872"/>
      <c r="T156" s="872"/>
      <c r="U156" s="872"/>
      <c r="V156" s="872"/>
      <c r="W156" s="872"/>
      <c r="X156" s="872"/>
      <c r="Y156" s="872"/>
      <c r="Z156" s="872"/>
      <c r="AA156" s="872"/>
    </row>
    <row r="157" spans="1:27">
      <c r="A157" s="851"/>
      <c r="B157" s="872"/>
      <c r="C157" s="872"/>
      <c r="D157" s="872"/>
      <c r="E157" s="872"/>
      <c r="F157" s="872"/>
      <c r="G157" s="1247"/>
      <c r="H157" s="872"/>
      <c r="I157" s="872"/>
      <c r="J157" s="872"/>
      <c r="K157" s="872"/>
      <c r="L157" s="872"/>
      <c r="M157" s="872"/>
      <c r="N157" s="872"/>
      <c r="O157" s="872"/>
      <c r="P157" s="872"/>
      <c r="Q157" s="872"/>
      <c r="R157" s="872"/>
      <c r="S157" s="872"/>
      <c r="T157" s="872"/>
      <c r="U157" s="872"/>
      <c r="V157" s="872"/>
      <c r="W157" s="872"/>
      <c r="X157" s="872"/>
      <c r="Y157" s="872"/>
      <c r="Z157" s="872"/>
      <c r="AA157" s="872"/>
    </row>
    <row r="158" spans="1:27">
      <c r="A158" s="851"/>
      <c r="B158" s="872"/>
      <c r="C158" s="872"/>
      <c r="D158" s="872"/>
      <c r="E158" s="872"/>
      <c r="F158" s="872"/>
      <c r="G158" s="1247"/>
      <c r="H158" s="872"/>
      <c r="I158" s="872"/>
      <c r="J158" s="872"/>
      <c r="K158" s="872"/>
      <c r="L158" s="872"/>
      <c r="M158" s="872"/>
      <c r="N158" s="872"/>
      <c r="O158" s="872"/>
      <c r="P158" s="872"/>
      <c r="Q158" s="872"/>
      <c r="R158" s="872"/>
      <c r="S158" s="872"/>
      <c r="T158" s="872"/>
      <c r="U158" s="872"/>
      <c r="V158" s="872"/>
      <c r="W158" s="872"/>
      <c r="X158" s="872"/>
      <c r="Y158" s="872"/>
      <c r="Z158" s="872"/>
      <c r="AA158" s="872"/>
    </row>
    <row r="159" spans="1:27">
      <c r="A159" s="851"/>
      <c r="B159" s="872"/>
      <c r="C159" s="872"/>
      <c r="D159" s="872"/>
      <c r="E159" s="872"/>
      <c r="F159" s="872"/>
      <c r="G159" s="1247"/>
      <c r="H159" s="872"/>
      <c r="I159" s="872"/>
      <c r="J159" s="872"/>
      <c r="K159" s="872"/>
      <c r="L159" s="872"/>
      <c r="M159" s="872"/>
      <c r="N159" s="872"/>
      <c r="O159" s="872"/>
      <c r="P159" s="872"/>
      <c r="Q159" s="872"/>
      <c r="R159" s="872"/>
      <c r="S159" s="872"/>
      <c r="T159" s="872"/>
      <c r="U159" s="872"/>
      <c r="V159" s="872"/>
      <c r="W159" s="872"/>
      <c r="X159" s="872"/>
      <c r="Y159" s="872"/>
      <c r="Z159" s="872"/>
      <c r="AA159" s="872"/>
    </row>
    <row r="160" spans="1:27">
      <c r="A160" s="851"/>
      <c r="B160" s="872"/>
      <c r="C160" s="872"/>
      <c r="D160" s="872"/>
      <c r="E160" s="872"/>
      <c r="F160" s="872"/>
      <c r="G160" s="1247"/>
      <c r="H160" s="872"/>
      <c r="I160" s="872"/>
      <c r="J160" s="872"/>
      <c r="K160" s="872"/>
      <c r="L160" s="872"/>
      <c r="M160" s="872"/>
      <c r="N160" s="872"/>
      <c r="O160" s="872"/>
      <c r="P160" s="872"/>
      <c r="Q160" s="872"/>
      <c r="R160" s="872"/>
      <c r="S160" s="872"/>
      <c r="T160" s="872"/>
      <c r="U160" s="872"/>
      <c r="V160" s="872"/>
      <c r="W160" s="872"/>
      <c r="X160" s="872"/>
      <c r="Y160" s="872"/>
      <c r="Z160" s="872"/>
      <c r="AA160" s="872"/>
    </row>
    <row r="161" spans="1:27">
      <c r="A161" s="851"/>
      <c r="B161" s="872"/>
      <c r="C161" s="872"/>
      <c r="D161" s="872"/>
      <c r="E161" s="872"/>
      <c r="F161" s="872"/>
      <c r="G161" s="1247"/>
      <c r="H161" s="872"/>
      <c r="I161" s="872"/>
      <c r="J161" s="872"/>
      <c r="K161" s="872"/>
      <c r="L161" s="872"/>
      <c r="M161" s="872"/>
      <c r="N161" s="872"/>
      <c r="O161" s="872"/>
      <c r="P161" s="872"/>
      <c r="Q161" s="872"/>
      <c r="R161" s="872"/>
      <c r="S161" s="872"/>
      <c r="T161" s="872"/>
      <c r="U161" s="872"/>
      <c r="V161" s="872"/>
      <c r="W161" s="872"/>
      <c r="X161" s="872"/>
      <c r="Y161" s="872"/>
      <c r="Z161" s="872"/>
      <c r="AA161" s="872"/>
    </row>
    <row r="162" spans="1:27">
      <c r="A162" s="851"/>
      <c r="B162" s="872"/>
      <c r="C162" s="872"/>
      <c r="D162" s="872"/>
      <c r="E162" s="872"/>
      <c r="F162" s="872"/>
      <c r="G162" s="1247"/>
      <c r="H162" s="872"/>
      <c r="I162" s="872"/>
      <c r="J162" s="872"/>
      <c r="K162" s="872"/>
      <c r="L162" s="872"/>
      <c r="M162" s="872"/>
      <c r="N162" s="872"/>
      <c r="O162" s="872"/>
      <c r="P162" s="872"/>
      <c r="Q162" s="872"/>
      <c r="R162" s="872"/>
      <c r="S162" s="872"/>
      <c r="T162" s="872"/>
      <c r="U162" s="872"/>
      <c r="V162" s="872"/>
      <c r="W162" s="872"/>
      <c r="X162" s="872"/>
      <c r="Y162" s="872"/>
      <c r="Z162" s="872"/>
      <c r="AA162" s="872"/>
    </row>
    <row r="163" spans="1:27">
      <c r="A163" s="851"/>
      <c r="B163" s="872"/>
      <c r="C163" s="872"/>
      <c r="D163" s="872"/>
      <c r="E163" s="872"/>
      <c r="F163" s="872"/>
      <c r="G163" s="1247"/>
      <c r="H163" s="872"/>
      <c r="I163" s="872"/>
      <c r="J163" s="872"/>
      <c r="K163" s="872"/>
      <c r="L163" s="872"/>
      <c r="M163" s="872"/>
      <c r="N163" s="872"/>
      <c r="O163" s="872"/>
      <c r="P163" s="872"/>
      <c r="Q163" s="872"/>
      <c r="R163" s="872"/>
      <c r="S163" s="872"/>
      <c r="T163" s="872"/>
      <c r="U163" s="872"/>
      <c r="V163" s="872"/>
      <c r="W163" s="872"/>
      <c r="X163" s="872"/>
      <c r="Y163" s="872"/>
      <c r="Z163" s="872"/>
      <c r="AA163" s="872"/>
    </row>
    <row r="164" spans="1:27">
      <c r="A164" s="851"/>
      <c r="B164" s="872"/>
      <c r="C164" s="872"/>
      <c r="D164" s="872"/>
      <c r="E164" s="872"/>
      <c r="F164" s="872"/>
      <c r="G164" s="1247"/>
      <c r="H164" s="872"/>
      <c r="I164" s="872"/>
      <c r="J164" s="872"/>
      <c r="K164" s="872"/>
      <c r="L164" s="872"/>
      <c r="M164" s="872"/>
      <c r="N164" s="872"/>
      <c r="O164" s="872"/>
      <c r="P164" s="872"/>
      <c r="Q164" s="872"/>
      <c r="R164" s="872"/>
      <c r="S164" s="872"/>
      <c r="T164" s="872"/>
      <c r="U164" s="872"/>
      <c r="V164" s="872"/>
      <c r="W164" s="872"/>
      <c r="X164" s="872"/>
      <c r="Y164" s="872"/>
      <c r="Z164" s="872"/>
      <c r="AA164" s="872"/>
    </row>
    <row r="165" spans="1:27">
      <c r="A165" s="851"/>
      <c r="B165" s="872"/>
      <c r="C165" s="872"/>
      <c r="D165" s="872"/>
      <c r="E165" s="872"/>
      <c r="F165" s="872"/>
      <c r="G165" s="1247"/>
      <c r="H165" s="872"/>
      <c r="I165" s="872"/>
      <c r="J165" s="872"/>
      <c r="K165" s="872"/>
      <c r="L165" s="872"/>
      <c r="M165" s="872"/>
      <c r="N165" s="872"/>
      <c r="O165" s="872"/>
      <c r="P165" s="872"/>
      <c r="Q165" s="872"/>
      <c r="R165" s="872"/>
      <c r="S165" s="872"/>
      <c r="T165" s="872"/>
      <c r="U165" s="872"/>
      <c r="V165" s="872"/>
      <c r="W165" s="872"/>
      <c r="X165" s="872"/>
      <c r="Y165" s="872"/>
      <c r="Z165" s="872"/>
      <c r="AA165" s="872"/>
    </row>
    <row r="166" spans="1:27">
      <c r="A166" s="851"/>
      <c r="B166" s="872"/>
      <c r="C166" s="872"/>
      <c r="D166" s="872"/>
      <c r="E166" s="872"/>
      <c r="F166" s="872"/>
      <c r="G166" s="1247"/>
      <c r="H166" s="872"/>
      <c r="I166" s="872"/>
      <c r="J166" s="872"/>
      <c r="K166" s="872"/>
      <c r="L166" s="872"/>
      <c r="M166" s="872"/>
      <c r="N166" s="872"/>
      <c r="O166" s="872"/>
      <c r="P166" s="872"/>
      <c r="Q166" s="872"/>
      <c r="R166" s="872"/>
      <c r="S166" s="872"/>
      <c r="T166" s="872"/>
      <c r="U166" s="872"/>
      <c r="V166" s="872"/>
      <c r="W166" s="872"/>
      <c r="X166" s="872"/>
      <c r="Y166" s="872"/>
      <c r="Z166" s="872"/>
      <c r="AA166" s="872"/>
    </row>
    <row r="167" spans="1:27">
      <c r="A167" s="851"/>
      <c r="B167" s="872"/>
      <c r="C167" s="872"/>
      <c r="D167" s="872"/>
      <c r="E167" s="872"/>
      <c r="F167" s="872"/>
      <c r="G167" s="1247"/>
      <c r="H167" s="872"/>
      <c r="I167" s="872"/>
      <c r="J167" s="872"/>
      <c r="K167" s="872"/>
      <c r="L167" s="872"/>
      <c r="M167" s="872"/>
      <c r="N167" s="872"/>
      <c r="O167" s="872"/>
      <c r="P167" s="872"/>
      <c r="Q167" s="872"/>
      <c r="R167" s="872"/>
      <c r="S167" s="872"/>
      <c r="T167" s="872"/>
      <c r="U167" s="872"/>
      <c r="V167" s="872"/>
      <c r="W167" s="872"/>
      <c r="X167" s="872"/>
      <c r="Y167" s="872"/>
      <c r="Z167" s="872"/>
      <c r="AA167" s="872"/>
    </row>
    <row r="168" spans="1:27">
      <c r="A168" s="851"/>
      <c r="B168" s="872"/>
      <c r="C168" s="872"/>
      <c r="D168" s="872"/>
      <c r="E168" s="872"/>
      <c r="F168" s="872"/>
      <c r="G168" s="1247"/>
      <c r="H168" s="872"/>
      <c r="I168" s="872"/>
      <c r="J168" s="872"/>
      <c r="K168" s="872"/>
      <c r="L168" s="872"/>
      <c r="M168" s="872"/>
      <c r="N168" s="872"/>
      <c r="O168" s="872"/>
      <c r="P168" s="872"/>
      <c r="Q168" s="872"/>
      <c r="R168" s="872"/>
      <c r="S168" s="872"/>
      <c r="T168" s="872"/>
      <c r="U168" s="872"/>
      <c r="V168" s="872"/>
      <c r="W168" s="872"/>
      <c r="X168" s="872"/>
      <c r="Y168" s="872"/>
      <c r="Z168" s="872"/>
      <c r="AA168" s="872"/>
    </row>
    <row r="169" spans="1:27">
      <c r="A169" s="851"/>
      <c r="B169" s="872"/>
      <c r="C169" s="872"/>
      <c r="D169" s="872"/>
      <c r="E169" s="872"/>
      <c r="F169" s="872"/>
      <c r="G169" s="1247"/>
      <c r="H169" s="872"/>
      <c r="I169" s="872"/>
      <c r="J169" s="872"/>
      <c r="K169" s="872"/>
      <c r="L169" s="872"/>
      <c r="M169" s="872"/>
      <c r="N169" s="872"/>
      <c r="O169" s="872"/>
      <c r="P169" s="872"/>
      <c r="Q169" s="872"/>
      <c r="R169" s="872"/>
      <c r="S169" s="872"/>
      <c r="T169" s="872"/>
      <c r="U169" s="872"/>
      <c r="V169" s="872"/>
      <c r="W169" s="872"/>
      <c r="X169" s="872"/>
      <c r="Y169" s="872"/>
      <c r="Z169" s="872"/>
      <c r="AA169" s="872"/>
    </row>
    <row r="170" spans="1:27">
      <c r="A170" s="851"/>
      <c r="B170" s="872"/>
      <c r="C170" s="872"/>
      <c r="D170" s="872"/>
      <c r="E170" s="872"/>
      <c r="F170" s="872"/>
      <c r="G170" s="1247"/>
      <c r="H170" s="872"/>
      <c r="I170" s="872"/>
      <c r="J170" s="872"/>
      <c r="K170" s="872"/>
      <c r="L170" s="872"/>
      <c r="M170" s="872"/>
      <c r="N170" s="872"/>
      <c r="O170" s="872"/>
      <c r="P170" s="872"/>
      <c r="Q170" s="872"/>
      <c r="R170" s="872"/>
      <c r="S170" s="872"/>
      <c r="T170" s="872"/>
      <c r="U170" s="872"/>
      <c r="V170" s="872"/>
      <c r="W170" s="872"/>
      <c r="X170" s="872"/>
      <c r="Y170" s="872"/>
      <c r="Z170" s="872"/>
      <c r="AA170" s="872"/>
    </row>
    <row r="171" spans="1:27">
      <c r="A171" s="851"/>
      <c r="B171" s="872"/>
      <c r="C171" s="872"/>
      <c r="D171" s="872"/>
      <c r="E171" s="872"/>
      <c r="F171" s="872"/>
      <c r="G171" s="1247"/>
      <c r="H171" s="872"/>
      <c r="I171" s="872"/>
      <c r="J171" s="872"/>
      <c r="K171" s="872"/>
      <c r="L171" s="872"/>
      <c r="M171" s="872"/>
      <c r="N171" s="872"/>
      <c r="O171" s="872"/>
      <c r="P171" s="872"/>
      <c r="Q171" s="872"/>
      <c r="R171" s="872"/>
      <c r="S171" s="872"/>
      <c r="T171" s="872"/>
      <c r="U171" s="872"/>
      <c r="V171" s="872"/>
      <c r="W171" s="872"/>
      <c r="X171" s="872"/>
      <c r="Y171" s="872"/>
      <c r="Z171" s="872"/>
      <c r="AA171" s="872"/>
    </row>
    <row r="172" spans="1:27">
      <c r="A172" s="851"/>
      <c r="B172" s="872"/>
      <c r="C172" s="872"/>
      <c r="D172" s="872"/>
      <c r="E172" s="872"/>
      <c r="F172" s="872"/>
      <c r="G172" s="1247"/>
      <c r="H172" s="872"/>
      <c r="I172" s="872"/>
      <c r="J172" s="872"/>
      <c r="K172" s="872"/>
      <c r="L172" s="872"/>
      <c r="M172" s="872"/>
      <c r="N172" s="872"/>
      <c r="O172" s="872"/>
      <c r="P172" s="872"/>
      <c r="Q172" s="872"/>
      <c r="R172" s="872"/>
      <c r="S172" s="872"/>
      <c r="T172" s="872"/>
      <c r="U172" s="872"/>
      <c r="V172" s="872"/>
      <c r="W172" s="872"/>
      <c r="X172" s="872"/>
      <c r="Y172" s="872"/>
      <c r="Z172" s="872"/>
      <c r="AA172" s="872"/>
    </row>
    <row r="173" spans="1:27">
      <c r="A173" s="851"/>
      <c r="B173" s="872"/>
      <c r="C173" s="872"/>
      <c r="D173" s="872"/>
      <c r="E173" s="872"/>
      <c r="F173" s="872"/>
      <c r="G173" s="1247"/>
      <c r="H173" s="872"/>
      <c r="I173" s="872"/>
      <c r="J173" s="872"/>
      <c r="K173" s="872"/>
      <c r="L173" s="872"/>
      <c r="M173" s="872"/>
      <c r="N173" s="872"/>
      <c r="O173" s="872"/>
      <c r="P173" s="872"/>
      <c r="Q173" s="872"/>
      <c r="R173" s="872"/>
      <c r="S173" s="872"/>
      <c r="T173" s="872"/>
      <c r="U173" s="872"/>
      <c r="V173" s="872"/>
      <c r="W173" s="872"/>
      <c r="X173" s="872"/>
      <c r="Y173" s="872"/>
      <c r="Z173" s="872"/>
      <c r="AA173" s="872"/>
    </row>
    <row r="174" spans="1:27">
      <c r="A174" s="851"/>
      <c r="B174" s="872"/>
      <c r="C174" s="872"/>
      <c r="D174" s="872"/>
      <c r="E174" s="872"/>
      <c r="F174" s="872"/>
      <c r="G174" s="1247"/>
      <c r="H174" s="872"/>
      <c r="I174" s="872"/>
      <c r="J174" s="872"/>
      <c r="K174" s="872"/>
      <c r="L174" s="872"/>
      <c r="M174" s="872"/>
      <c r="N174" s="872"/>
      <c r="O174" s="872"/>
      <c r="P174" s="872"/>
      <c r="Q174" s="872"/>
      <c r="R174" s="872"/>
      <c r="S174" s="872"/>
      <c r="T174" s="872"/>
      <c r="U174" s="872"/>
      <c r="V174" s="872"/>
      <c r="W174" s="872"/>
      <c r="X174" s="872"/>
      <c r="Y174" s="872"/>
      <c r="Z174" s="872"/>
      <c r="AA174" s="872"/>
    </row>
    <row r="175" spans="1:27">
      <c r="A175" s="851"/>
      <c r="B175" s="872"/>
      <c r="C175" s="872"/>
      <c r="D175" s="872"/>
      <c r="E175" s="872"/>
      <c r="F175" s="872"/>
      <c r="G175" s="1247"/>
      <c r="H175" s="872"/>
      <c r="I175" s="872"/>
      <c r="J175" s="872"/>
      <c r="K175" s="872"/>
      <c r="L175" s="872"/>
      <c r="M175" s="872"/>
      <c r="N175" s="872"/>
      <c r="O175" s="872"/>
      <c r="P175" s="872"/>
      <c r="Q175" s="872"/>
      <c r="R175" s="872"/>
      <c r="S175" s="872"/>
      <c r="T175" s="872"/>
      <c r="U175" s="872"/>
      <c r="V175" s="872"/>
      <c r="W175" s="872"/>
      <c r="X175" s="872"/>
      <c r="Y175" s="872"/>
      <c r="Z175" s="872"/>
      <c r="AA175" s="872"/>
    </row>
    <row r="176" spans="1:27">
      <c r="A176" s="851"/>
      <c r="B176" s="872"/>
      <c r="C176" s="872"/>
      <c r="D176" s="872"/>
      <c r="E176" s="872"/>
      <c r="F176" s="872"/>
      <c r="G176" s="1247"/>
      <c r="H176" s="872"/>
      <c r="I176" s="872"/>
      <c r="J176" s="872"/>
      <c r="K176" s="872"/>
      <c r="L176" s="872"/>
      <c r="M176" s="872"/>
      <c r="N176" s="872"/>
      <c r="O176" s="872"/>
      <c r="P176" s="872"/>
      <c r="Q176" s="872"/>
      <c r="R176" s="872"/>
      <c r="S176" s="872"/>
      <c r="T176" s="872"/>
      <c r="U176" s="872"/>
      <c r="V176" s="872"/>
      <c r="W176" s="872"/>
      <c r="X176" s="872"/>
      <c r="Y176" s="872"/>
      <c r="Z176" s="872"/>
      <c r="AA176" s="872"/>
    </row>
    <row r="177" spans="1:27">
      <c r="A177" s="851"/>
      <c r="B177" s="872"/>
      <c r="C177" s="872"/>
      <c r="D177" s="872"/>
      <c r="E177" s="872"/>
      <c r="F177" s="872"/>
      <c r="G177" s="1247"/>
      <c r="H177" s="872"/>
      <c r="I177" s="872"/>
      <c r="J177" s="872"/>
      <c r="K177" s="872"/>
      <c r="L177" s="872"/>
      <c r="M177" s="872"/>
      <c r="N177" s="872"/>
      <c r="O177" s="872"/>
      <c r="P177" s="872"/>
      <c r="Q177" s="872"/>
      <c r="R177" s="872"/>
      <c r="S177" s="872"/>
      <c r="T177" s="872"/>
      <c r="U177" s="872"/>
      <c r="V177" s="872"/>
      <c r="W177" s="872"/>
      <c r="X177" s="872"/>
      <c r="Y177" s="872"/>
      <c r="Z177" s="872"/>
      <c r="AA177" s="872"/>
    </row>
    <row r="178" spans="1:27">
      <c r="A178" s="851"/>
      <c r="B178" s="872"/>
      <c r="C178" s="872"/>
      <c r="D178" s="872"/>
      <c r="E178" s="872"/>
      <c r="F178" s="872"/>
      <c r="G178" s="1247"/>
      <c r="H178" s="872"/>
      <c r="I178" s="872"/>
      <c r="J178" s="872"/>
      <c r="K178" s="872"/>
      <c r="L178" s="872"/>
      <c r="M178" s="872"/>
      <c r="N178" s="872"/>
      <c r="O178" s="872"/>
      <c r="P178" s="872"/>
      <c r="Q178" s="872"/>
      <c r="R178" s="872"/>
      <c r="S178" s="872"/>
      <c r="T178" s="872"/>
      <c r="U178" s="872"/>
      <c r="V178" s="872"/>
      <c r="W178" s="872"/>
      <c r="X178" s="872"/>
      <c r="Y178" s="872"/>
      <c r="Z178" s="872"/>
      <c r="AA178" s="872"/>
    </row>
    <row r="179" spans="1:27">
      <c r="A179" s="851"/>
      <c r="B179" s="872"/>
      <c r="C179" s="872"/>
      <c r="D179" s="872"/>
      <c r="E179" s="872"/>
      <c r="F179" s="872"/>
      <c r="G179" s="1247"/>
      <c r="H179" s="872"/>
      <c r="I179" s="872"/>
      <c r="J179" s="872"/>
      <c r="K179" s="872"/>
      <c r="L179" s="872"/>
      <c r="M179" s="872"/>
      <c r="N179" s="872"/>
      <c r="O179" s="872"/>
      <c r="P179" s="872"/>
      <c r="Q179" s="872"/>
      <c r="R179" s="872"/>
      <c r="S179" s="872"/>
      <c r="T179" s="872"/>
      <c r="U179" s="872"/>
      <c r="V179" s="872"/>
      <c r="W179" s="872"/>
      <c r="X179" s="872"/>
      <c r="Y179" s="872"/>
      <c r="Z179" s="872"/>
      <c r="AA179" s="872"/>
    </row>
    <row r="180" spans="1:27" ht="15.75" thickBot="1">
      <c r="A180" s="1085"/>
      <c r="B180" s="882"/>
      <c r="C180" s="1249"/>
      <c r="D180" s="1249"/>
      <c r="E180" s="1249"/>
      <c r="F180" s="882"/>
      <c r="G180" s="1255"/>
      <c r="H180" s="872"/>
      <c r="I180" s="872"/>
      <c r="J180" s="872"/>
      <c r="K180" s="872"/>
      <c r="L180" s="872"/>
      <c r="M180" s="872"/>
      <c r="N180" s="872"/>
      <c r="O180" s="872"/>
      <c r="P180" s="872"/>
      <c r="Q180" s="872"/>
      <c r="R180" s="872"/>
      <c r="S180" s="872"/>
      <c r="T180" s="872"/>
      <c r="U180" s="872"/>
      <c r="V180" s="872"/>
      <c r="W180" s="872"/>
      <c r="X180" s="872"/>
      <c r="Y180" s="872"/>
      <c r="Z180" s="872"/>
      <c r="AA180" s="872"/>
    </row>
    <row r="181" spans="1:27">
      <c r="A181" s="872"/>
      <c r="B181" s="872"/>
      <c r="C181" s="872"/>
      <c r="D181" s="872"/>
      <c r="E181" s="872"/>
      <c r="F181" s="872"/>
      <c r="G181" s="872"/>
      <c r="H181" s="872"/>
      <c r="I181" s="872"/>
      <c r="J181" s="872"/>
      <c r="K181" s="872"/>
      <c r="L181" s="872"/>
      <c r="M181" s="872"/>
      <c r="N181" s="872"/>
      <c r="O181" s="872"/>
      <c r="P181" s="872"/>
      <c r="Q181" s="872"/>
      <c r="R181" s="872"/>
      <c r="S181" s="872"/>
      <c r="T181" s="872"/>
      <c r="U181" s="872"/>
      <c r="V181" s="872"/>
      <c r="W181" s="872"/>
      <c r="X181" s="872"/>
      <c r="Y181" s="872"/>
      <c r="Z181" s="872"/>
      <c r="AA181" s="872"/>
    </row>
    <row r="182" spans="1:27" ht="15.75">
      <c r="A182" s="1477" t="s">
        <v>4678</v>
      </c>
      <c r="B182" s="1545"/>
      <c r="C182" s="1545"/>
      <c r="D182" s="1545"/>
      <c r="E182" s="1546"/>
      <c r="F182" s="1477"/>
      <c r="G182" s="872"/>
      <c r="H182" s="872"/>
      <c r="I182" s="872"/>
      <c r="J182" s="872"/>
      <c r="K182" s="872"/>
      <c r="L182" s="872"/>
      <c r="M182" s="872"/>
      <c r="N182" s="872"/>
      <c r="O182" s="872"/>
      <c r="P182" s="872"/>
      <c r="Q182" s="872"/>
      <c r="R182" s="872"/>
      <c r="S182" s="872"/>
      <c r="T182" s="872"/>
      <c r="U182" s="872"/>
      <c r="V182" s="872"/>
      <c r="W182" s="872"/>
      <c r="X182" s="872"/>
      <c r="Y182" s="872"/>
      <c r="Z182" s="872"/>
      <c r="AA182" s="872"/>
    </row>
    <row r="183" spans="1:27">
      <c r="A183" s="886" t="s">
        <v>1194</v>
      </c>
      <c r="B183" s="886"/>
      <c r="C183" s="886"/>
      <c r="D183" s="886"/>
      <c r="E183" s="886"/>
      <c r="F183" s="886"/>
      <c r="G183" s="886"/>
      <c r="H183" s="872"/>
      <c r="I183" s="872"/>
      <c r="J183" s="872"/>
      <c r="K183" s="872"/>
      <c r="L183" s="872"/>
      <c r="M183" s="872"/>
      <c r="N183" s="872"/>
      <c r="O183" s="872"/>
      <c r="P183" s="872"/>
      <c r="Q183" s="872"/>
      <c r="R183" s="872"/>
      <c r="S183" s="872"/>
      <c r="T183" s="872"/>
      <c r="U183" s="872"/>
      <c r="V183" s="872"/>
      <c r="W183" s="872"/>
      <c r="X183" s="872"/>
      <c r="Y183" s="872"/>
      <c r="Z183" s="872"/>
      <c r="AA183" s="872"/>
    </row>
    <row r="184" spans="1:27" ht="15.75" thickBot="1">
      <c r="A184" s="872"/>
      <c r="B184" s="872" t="str">
        <f>'Data Sheet'!$C$25</f>
        <v>National Fuel Gas Distribution Corporation</v>
      </c>
      <c r="C184" s="872"/>
      <c r="D184" s="872"/>
      <c r="E184" s="872"/>
      <c r="F184" s="1251" t="str">
        <f>'Data Sheet'!$C$40</f>
        <v>3/31/2016</v>
      </c>
      <c r="G184" s="872" t="str">
        <f>'Data Sheet'!$C$38</f>
        <v>12/31/2015</v>
      </c>
      <c r="H184" s="872"/>
      <c r="I184" s="872"/>
      <c r="J184" s="872"/>
      <c r="K184" s="872"/>
      <c r="L184" s="872"/>
      <c r="M184" s="872"/>
      <c r="N184" s="872"/>
      <c r="O184" s="872"/>
      <c r="P184" s="872"/>
      <c r="Q184" s="872"/>
      <c r="R184" s="872"/>
      <c r="S184" s="872"/>
      <c r="T184" s="872"/>
      <c r="U184" s="872"/>
      <c r="V184" s="872"/>
      <c r="W184" s="872"/>
      <c r="X184" s="872"/>
      <c r="Y184" s="872"/>
      <c r="Z184" s="872"/>
      <c r="AA184" s="872"/>
    </row>
    <row r="185" spans="1:27">
      <c r="A185" s="847"/>
      <c r="B185" s="1001"/>
      <c r="C185" s="1001"/>
      <c r="D185" s="1001"/>
      <c r="E185" s="1001"/>
      <c r="F185" s="1001"/>
      <c r="G185" s="1216"/>
      <c r="H185" s="872"/>
      <c r="I185" s="872"/>
      <c r="J185" s="872"/>
      <c r="K185" s="872"/>
      <c r="L185" s="872"/>
      <c r="M185" s="872"/>
      <c r="N185" s="872"/>
      <c r="O185" s="872"/>
      <c r="P185" s="872"/>
      <c r="Q185" s="872"/>
      <c r="R185" s="872"/>
      <c r="S185" s="872"/>
      <c r="T185" s="872"/>
      <c r="U185" s="872"/>
      <c r="V185" s="872"/>
      <c r="W185" s="872"/>
      <c r="X185" s="872"/>
      <c r="Y185" s="872"/>
      <c r="Z185" s="872"/>
      <c r="AA185" s="872"/>
    </row>
    <row r="186" spans="1:27" ht="15.75">
      <c r="A186" s="1252"/>
      <c r="B186" s="886" t="s">
        <v>1180</v>
      </c>
      <c r="C186" s="886"/>
      <c r="D186" s="886"/>
      <c r="E186" s="886"/>
      <c r="F186" s="886"/>
      <c r="G186" s="1253"/>
      <c r="H186" s="872"/>
      <c r="I186" s="872"/>
      <c r="J186" s="872"/>
      <c r="K186" s="872"/>
      <c r="L186" s="872"/>
      <c r="M186" s="872"/>
      <c r="N186" s="872"/>
      <c r="O186" s="872"/>
      <c r="P186" s="872"/>
      <c r="Q186" s="872"/>
      <c r="R186" s="872"/>
      <c r="S186" s="872"/>
      <c r="T186" s="872"/>
      <c r="U186" s="872"/>
      <c r="V186" s="872"/>
      <c r="W186" s="872"/>
      <c r="X186" s="872"/>
      <c r="Y186" s="872"/>
      <c r="Z186" s="872"/>
      <c r="AA186" s="872"/>
    </row>
    <row r="187" spans="1:27">
      <c r="A187" s="851"/>
      <c r="B187" s="872"/>
      <c r="C187" s="872"/>
      <c r="D187" s="872"/>
      <c r="E187" s="872"/>
      <c r="F187" s="872"/>
      <c r="G187" s="853"/>
      <c r="H187" s="872"/>
      <c r="I187" s="872"/>
      <c r="J187" s="872"/>
      <c r="K187" s="872"/>
      <c r="L187" s="872"/>
      <c r="M187" s="872"/>
      <c r="N187" s="872"/>
      <c r="O187" s="872"/>
      <c r="P187" s="872"/>
      <c r="Q187" s="872"/>
      <c r="R187" s="872"/>
      <c r="S187" s="872"/>
      <c r="T187" s="872"/>
      <c r="U187" s="872"/>
      <c r="V187" s="872"/>
      <c r="W187" s="872"/>
      <c r="X187" s="872"/>
      <c r="Y187" s="872"/>
      <c r="Z187" s="872"/>
      <c r="AA187" s="872"/>
    </row>
    <row r="188" spans="1:27">
      <c r="A188" s="861"/>
      <c r="B188" s="887"/>
      <c r="C188" s="887"/>
      <c r="D188" s="887"/>
      <c r="E188" s="887"/>
      <c r="F188" s="887"/>
      <c r="G188" s="1254"/>
      <c r="H188" s="872"/>
      <c r="I188" s="872"/>
      <c r="J188" s="872"/>
      <c r="K188" s="872"/>
      <c r="L188" s="872"/>
      <c r="M188" s="872"/>
      <c r="N188" s="872"/>
      <c r="O188" s="872"/>
      <c r="P188" s="872"/>
      <c r="Q188" s="872"/>
      <c r="R188" s="872"/>
      <c r="S188" s="872"/>
      <c r="T188" s="872"/>
      <c r="U188" s="872"/>
      <c r="V188" s="872"/>
      <c r="W188" s="872"/>
      <c r="X188" s="872"/>
      <c r="Y188" s="872"/>
      <c r="Z188" s="872"/>
      <c r="AA188" s="872"/>
    </row>
    <row r="189" spans="1:27">
      <c r="A189" s="851"/>
      <c r="B189" s="872"/>
      <c r="C189" s="872"/>
      <c r="D189" s="872"/>
      <c r="E189" s="872"/>
      <c r="F189" s="872"/>
      <c r="G189" s="1247"/>
      <c r="H189" s="872"/>
      <c r="I189" s="872"/>
      <c r="J189" s="872"/>
      <c r="K189" s="872"/>
      <c r="L189" s="872"/>
      <c r="M189" s="872"/>
      <c r="N189" s="872"/>
      <c r="O189" s="872"/>
      <c r="P189" s="872"/>
      <c r="Q189" s="872"/>
      <c r="R189" s="872"/>
      <c r="S189" s="872"/>
      <c r="T189" s="872"/>
      <c r="U189" s="872"/>
      <c r="V189" s="872"/>
      <c r="W189" s="872"/>
      <c r="X189" s="872"/>
      <c r="Y189" s="872"/>
      <c r="Z189" s="872"/>
      <c r="AA189" s="872"/>
    </row>
    <row r="190" spans="1:27">
      <c r="A190" s="851"/>
      <c r="B190" s="872"/>
      <c r="C190" s="872"/>
      <c r="D190" s="872"/>
      <c r="E190" s="872"/>
      <c r="F190" s="872"/>
      <c r="G190" s="1247"/>
      <c r="H190" s="872"/>
      <c r="I190" s="872"/>
      <c r="J190" s="872"/>
      <c r="K190" s="872"/>
      <c r="L190" s="872"/>
      <c r="M190" s="872"/>
      <c r="N190" s="872"/>
      <c r="O190" s="872"/>
      <c r="P190" s="872"/>
      <c r="Q190" s="872"/>
      <c r="R190" s="872"/>
      <c r="S190" s="872"/>
      <c r="T190" s="872"/>
      <c r="U190" s="872"/>
      <c r="V190" s="872"/>
      <c r="W190" s="872"/>
      <c r="X190" s="872"/>
      <c r="Y190" s="872"/>
      <c r="Z190" s="872"/>
      <c r="AA190" s="872"/>
    </row>
    <row r="191" spans="1:27">
      <c r="A191" s="851"/>
      <c r="B191" s="872"/>
      <c r="C191" s="872"/>
      <c r="D191" s="872"/>
      <c r="E191" s="872"/>
      <c r="F191" s="872"/>
      <c r="G191" s="1247"/>
      <c r="H191" s="872"/>
      <c r="I191" s="872"/>
      <c r="J191" s="872"/>
      <c r="K191" s="872"/>
      <c r="L191" s="872"/>
      <c r="M191" s="872"/>
      <c r="N191" s="872"/>
      <c r="O191" s="872"/>
      <c r="P191" s="872"/>
      <c r="Q191" s="872"/>
      <c r="R191" s="872"/>
      <c r="S191" s="872"/>
      <c r="T191" s="872"/>
      <c r="U191" s="872"/>
      <c r="V191" s="872"/>
      <c r="W191" s="872"/>
      <c r="X191" s="872"/>
      <c r="Y191" s="872"/>
      <c r="Z191" s="872"/>
      <c r="AA191" s="872"/>
    </row>
    <row r="192" spans="1:27">
      <c r="A192" s="851"/>
      <c r="B192" s="872"/>
      <c r="C192" s="872"/>
      <c r="D192" s="872"/>
      <c r="E192" s="872"/>
      <c r="F192" s="872"/>
      <c r="G192" s="1247"/>
      <c r="H192" s="872"/>
      <c r="I192" s="872"/>
      <c r="J192" s="872"/>
      <c r="K192" s="872"/>
      <c r="L192" s="872"/>
      <c r="M192" s="872"/>
      <c r="N192" s="872"/>
      <c r="O192" s="872"/>
      <c r="P192" s="872"/>
      <c r="Q192" s="872"/>
      <c r="R192" s="872"/>
      <c r="S192" s="872"/>
      <c r="T192" s="872"/>
      <c r="U192" s="872"/>
      <c r="V192" s="872"/>
      <c r="W192" s="872"/>
      <c r="X192" s="872"/>
      <c r="Y192" s="872"/>
      <c r="Z192" s="872"/>
      <c r="AA192" s="872"/>
    </row>
    <row r="193" spans="1:25">
      <c r="A193" s="851"/>
      <c r="B193" s="872"/>
      <c r="C193" s="872"/>
      <c r="D193" s="872"/>
      <c r="E193" s="872"/>
      <c r="F193" s="872"/>
      <c r="G193" s="1247"/>
      <c r="H193" s="872"/>
      <c r="I193" s="872"/>
      <c r="J193" s="872"/>
      <c r="K193" s="872"/>
      <c r="L193" s="872"/>
      <c r="M193" s="872"/>
      <c r="N193" s="872"/>
      <c r="O193" s="872"/>
      <c r="P193" s="872"/>
      <c r="Q193" s="872"/>
      <c r="R193" s="872"/>
      <c r="S193" s="872"/>
      <c r="T193" s="872"/>
      <c r="U193" s="872"/>
      <c r="V193" s="872"/>
      <c r="W193" s="872"/>
      <c r="X193" s="872"/>
      <c r="Y193" s="872"/>
    </row>
    <row r="194" spans="1:25">
      <c r="A194" s="851"/>
      <c r="B194" s="872"/>
      <c r="C194" s="872"/>
      <c r="D194" s="872"/>
      <c r="E194" s="872"/>
      <c r="F194" s="872"/>
      <c r="G194" s="1247"/>
      <c r="H194" s="872"/>
      <c r="I194" s="872"/>
      <c r="J194" s="872"/>
      <c r="K194" s="872"/>
      <c r="L194" s="872"/>
      <c r="M194" s="872"/>
      <c r="N194" s="872"/>
      <c r="O194" s="872"/>
      <c r="P194" s="872"/>
      <c r="Q194" s="872"/>
      <c r="R194" s="872"/>
      <c r="S194" s="872"/>
      <c r="T194" s="872"/>
      <c r="U194" s="872"/>
      <c r="V194" s="872"/>
      <c r="W194" s="872"/>
      <c r="X194" s="872"/>
      <c r="Y194" s="872"/>
    </row>
    <row r="195" spans="1:25">
      <c r="A195" s="851"/>
      <c r="B195" s="872"/>
      <c r="C195" s="872"/>
      <c r="D195" s="872"/>
      <c r="E195" s="872"/>
      <c r="F195" s="872"/>
      <c r="G195" s="1247"/>
      <c r="H195" s="872"/>
      <c r="I195" s="872"/>
      <c r="J195" s="872"/>
      <c r="K195" s="872"/>
      <c r="L195" s="872"/>
      <c r="M195" s="872"/>
      <c r="N195" s="872"/>
      <c r="O195" s="872"/>
      <c r="P195" s="872"/>
      <c r="Q195" s="872"/>
      <c r="R195" s="872"/>
      <c r="S195" s="872"/>
      <c r="T195" s="872"/>
      <c r="U195" s="872"/>
      <c r="V195" s="872"/>
      <c r="W195" s="872"/>
      <c r="X195" s="872"/>
      <c r="Y195" s="872"/>
    </row>
    <row r="196" spans="1:25">
      <c r="A196" s="851"/>
      <c r="B196" s="872"/>
      <c r="C196" s="872"/>
      <c r="D196" s="872"/>
      <c r="E196" s="872"/>
      <c r="F196" s="872"/>
      <c r="G196" s="1247"/>
      <c r="H196" s="872"/>
      <c r="I196" s="872"/>
      <c r="J196" s="872"/>
      <c r="K196" s="872"/>
      <c r="L196" s="872"/>
      <c r="M196" s="872"/>
      <c r="N196" s="872"/>
      <c r="O196" s="872"/>
      <c r="P196" s="872"/>
      <c r="Q196" s="872"/>
      <c r="R196" s="872"/>
      <c r="S196" s="872"/>
      <c r="T196" s="872"/>
      <c r="U196" s="872"/>
      <c r="V196" s="872"/>
      <c r="W196" s="872"/>
      <c r="X196" s="872"/>
      <c r="Y196" s="872"/>
    </row>
    <row r="197" spans="1:25">
      <c r="A197" s="851"/>
      <c r="B197" s="872"/>
      <c r="C197" s="866"/>
      <c r="D197" s="872"/>
      <c r="E197" s="866"/>
      <c r="F197" s="866"/>
      <c r="G197" s="1247"/>
      <c r="H197" s="872"/>
      <c r="I197" s="872"/>
      <c r="J197" s="872"/>
      <c r="K197" s="872"/>
      <c r="L197" s="872"/>
      <c r="M197" s="872"/>
      <c r="N197" s="872"/>
      <c r="O197" s="872"/>
      <c r="P197" s="872"/>
      <c r="Q197" s="872"/>
      <c r="R197" s="872"/>
      <c r="S197" s="872"/>
      <c r="T197" s="872"/>
      <c r="U197" s="872"/>
      <c r="V197" s="872"/>
      <c r="W197" s="872"/>
      <c r="X197" s="872"/>
      <c r="Y197" s="872"/>
    </row>
    <row r="198" spans="1:25">
      <c r="A198" s="851"/>
      <c r="B198" s="872"/>
      <c r="C198" s="872"/>
      <c r="D198" s="872"/>
      <c r="E198" s="872"/>
      <c r="F198" s="872"/>
      <c r="G198" s="1247"/>
      <c r="H198" s="872"/>
      <c r="I198" s="872"/>
      <c r="J198" s="872"/>
      <c r="K198" s="872"/>
      <c r="L198" s="872"/>
      <c r="M198" s="872"/>
      <c r="N198" s="872"/>
      <c r="O198" s="872"/>
      <c r="P198" s="872"/>
      <c r="Q198" s="872"/>
      <c r="R198" s="872"/>
      <c r="S198" s="872"/>
      <c r="T198" s="872"/>
      <c r="U198" s="872"/>
      <c r="V198" s="872"/>
      <c r="W198" s="872"/>
      <c r="X198" s="872"/>
      <c r="Y198" s="872"/>
    </row>
    <row r="199" spans="1:25">
      <c r="A199" s="851"/>
      <c r="B199" s="872"/>
      <c r="C199" s="872"/>
      <c r="D199" s="872"/>
      <c r="E199" s="872"/>
      <c r="F199" s="872"/>
      <c r="G199" s="1247"/>
      <c r="H199" s="872"/>
      <c r="I199" s="872"/>
      <c r="J199" s="872"/>
      <c r="K199" s="872"/>
      <c r="L199" s="872"/>
      <c r="M199" s="872"/>
      <c r="N199" s="872"/>
      <c r="O199" s="872"/>
      <c r="P199" s="872"/>
      <c r="Q199" s="872"/>
      <c r="R199" s="872"/>
      <c r="S199" s="872"/>
      <c r="T199" s="872"/>
      <c r="U199" s="872"/>
      <c r="V199" s="872"/>
      <c r="W199" s="872"/>
      <c r="X199" s="872"/>
      <c r="Y199" s="872"/>
    </row>
    <row r="200" spans="1:25">
      <c r="A200" s="851"/>
      <c r="B200" s="872"/>
      <c r="C200" s="872"/>
      <c r="D200" s="872"/>
      <c r="E200" s="872"/>
      <c r="F200" s="872"/>
      <c r="G200" s="1247"/>
      <c r="H200" s="872"/>
      <c r="I200" s="872"/>
      <c r="J200" s="872"/>
      <c r="K200" s="872"/>
      <c r="L200" s="872"/>
      <c r="M200" s="872"/>
      <c r="N200" s="872"/>
      <c r="O200" s="872"/>
      <c r="P200" s="872"/>
      <c r="Q200" s="872"/>
      <c r="R200" s="872"/>
      <c r="S200" s="872"/>
      <c r="T200" s="872"/>
      <c r="U200" s="872"/>
      <c r="V200" s="872"/>
      <c r="W200" s="872"/>
      <c r="X200" s="872"/>
      <c r="Y200" s="872"/>
    </row>
    <row r="201" spans="1:25">
      <c r="A201" s="851"/>
      <c r="B201" s="872"/>
      <c r="C201" s="872"/>
      <c r="D201" s="872"/>
      <c r="E201" s="872"/>
      <c r="F201" s="872"/>
      <c r="G201" s="1247"/>
      <c r="H201" s="872"/>
      <c r="I201" s="872"/>
      <c r="J201" s="872"/>
      <c r="K201" s="872"/>
      <c r="L201" s="872"/>
      <c r="M201" s="872"/>
      <c r="N201" s="872"/>
      <c r="O201" s="872"/>
      <c r="P201" s="872"/>
      <c r="Q201" s="872"/>
      <c r="R201" s="872"/>
      <c r="S201" s="872"/>
      <c r="T201" s="872"/>
      <c r="U201" s="872"/>
      <c r="V201" s="872"/>
      <c r="W201" s="872"/>
      <c r="X201" s="872"/>
      <c r="Y201" s="872"/>
    </row>
    <row r="202" spans="1:25">
      <c r="A202" s="851"/>
      <c r="B202" s="872"/>
      <c r="C202" s="872"/>
      <c r="D202" s="872"/>
      <c r="E202" s="872"/>
      <c r="F202" s="872"/>
      <c r="G202" s="1247"/>
      <c r="H202" s="872"/>
      <c r="I202" s="872"/>
      <c r="J202" s="872"/>
      <c r="K202" s="872"/>
      <c r="L202" s="872"/>
      <c r="M202" s="872"/>
      <c r="N202" s="872"/>
      <c r="O202" s="872"/>
      <c r="P202" s="872"/>
      <c r="Q202" s="872"/>
      <c r="R202" s="872"/>
      <c r="S202" s="872"/>
      <c r="T202" s="872"/>
      <c r="U202" s="872"/>
      <c r="V202" s="872"/>
      <c r="W202" s="872"/>
      <c r="X202" s="872"/>
      <c r="Y202" s="872"/>
    </row>
    <row r="203" spans="1:25">
      <c r="A203" s="851"/>
      <c r="B203" s="872"/>
      <c r="C203" s="872"/>
      <c r="D203" s="872"/>
      <c r="E203" s="872"/>
      <c r="F203" s="872"/>
      <c r="G203" s="1247"/>
      <c r="H203" s="872"/>
      <c r="I203" s="872"/>
      <c r="J203" s="872"/>
      <c r="K203" s="872"/>
      <c r="L203" s="872"/>
      <c r="M203" s="872"/>
      <c r="N203" s="872"/>
      <c r="O203" s="872"/>
      <c r="P203" s="872"/>
      <c r="Q203" s="872"/>
      <c r="R203" s="872"/>
      <c r="S203" s="872"/>
      <c r="T203" s="872"/>
      <c r="U203" s="872"/>
      <c r="V203" s="872"/>
      <c r="W203" s="872"/>
      <c r="X203" s="872"/>
      <c r="Y203" s="872"/>
    </row>
    <row r="204" spans="1:25">
      <c r="A204" s="851"/>
      <c r="B204" s="872"/>
      <c r="C204" s="872"/>
      <c r="D204" s="872"/>
      <c r="E204" s="872"/>
      <c r="F204" s="872"/>
      <c r="G204" s="1247"/>
      <c r="H204" s="872"/>
      <c r="I204" s="872"/>
      <c r="J204" s="872"/>
      <c r="K204" s="872"/>
      <c r="L204" s="872"/>
      <c r="M204" s="872"/>
      <c r="N204" s="872"/>
      <c r="O204" s="872"/>
      <c r="P204" s="872"/>
      <c r="Q204" s="872"/>
      <c r="R204" s="872"/>
      <c r="S204" s="872"/>
      <c r="T204" s="872"/>
      <c r="U204" s="872"/>
      <c r="V204" s="872"/>
      <c r="W204" s="872"/>
      <c r="X204" s="872"/>
      <c r="Y204" s="872"/>
    </row>
    <row r="205" spans="1:25">
      <c r="A205" s="851"/>
      <c r="B205" s="872"/>
      <c r="C205" s="872"/>
      <c r="D205" s="872"/>
      <c r="E205" s="872"/>
      <c r="F205" s="872"/>
      <c r="G205" s="1247"/>
      <c r="H205" s="872"/>
      <c r="I205" s="872"/>
      <c r="J205" s="872"/>
      <c r="K205" s="872"/>
      <c r="L205" s="872"/>
      <c r="M205" s="872"/>
      <c r="N205" s="872"/>
      <c r="O205" s="872"/>
      <c r="P205" s="872"/>
      <c r="Q205" s="872"/>
      <c r="R205" s="872"/>
      <c r="S205" s="872"/>
      <c r="T205" s="872"/>
      <c r="U205" s="872"/>
      <c r="V205" s="872"/>
      <c r="W205" s="872"/>
      <c r="X205" s="872"/>
      <c r="Y205" s="872"/>
    </row>
    <row r="206" spans="1:25">
      <c r="A206" s="851"/>
      <c r="B206" s="872"/>
      <c r="C206" s="872"/>
      <c r="D206" s="872"/>
      <c r="E206" s="872"/>
      <c r="F206" s="872"/>
      <c r="G206" s="1247"/>
      <c r="H206" s="872"/>
      <c r="I206" s="872"/>
      <c r="J206" s="872"/>
      <c r="K206" s="872"/>
      <c r="L206" s="872"/>
      <c r="M206" s="872"/>
      <c r="N206" s="872"/>
      <c r="O206" s="872"/>
      <c r="P206" s="872"/>
      <c r="Q206" s="872"/>
      <c r="R206" s="872"/>
      <c r="S206" s="872"/>
      <c r="T206" s="872"/>
      <c r="U206" s="872"/>
      <c r="V206" s="872"/>
      <c r="W206" s="872"/>
      <c r="X206" s="872"/>
      <c r="Y206" s="872"/>
    </row>
    <row r="207" spans="1:25">
      <c r="A207" s="851"/>
      <c r="B207" s="872"/>
      <c r="C207" s="872"/>
      <c r="D207" s="872"/>
      <c r="E207" s="872"/>
      <c r="F207" s="872"/>
      <c r="G207" s="1247"/>
      <c r="H207" s="872"/>
      <c r="I207" s="872"/>
      <c r="J207" s="872"/>
      <c r="K207" s="872"/>
      <c r="L207" s="872"/>
      <c r="M207" s="872"/>
      <c r="N207" s="872"/>
      <c r="O207" s="872"/>
      <c r="P207" s="872"/>
      <c r="Q207" s="872"/>
      <c r="R207" s="872"/>
      <c r="S207" s="872"/>
      <c r="T207" s="872"/>
      <c r="U207" s="872"/>
      <c r="V207" s="872"/>
      <c r="W207" s="872"/>
      <c r="X207" s="872"/>
      <c r="Y207" s="872"/>
    </row>
    <row r="208" spans="1:25">
      <c r="A208" s="851"/>
      <c r="B208" s="872"/>
      <c r="C208" s="872"/>
      <c r="D208" s="872"/>
      <c r="E208" s="872"/>
      <c r="F208" s="872"/>
      <c r="G208" s="1247"/>
      <c r="H208" s="872"/>
      <c r="I208" s="872"/>
      <c r="J208" s="872"/>
      <c r="K208" s="872"/>
      <c r="L208" s="872"/>
      <c r="M208" s="872"/>
      <c r="N208" s="872"/>
      <c r="O208" s="872"/>
      <c r="P208" s="872"/>
      <c r="Q208" s="872"/>
      <c r="R208" s="872"/>
      <c r="S208" s="872"/>
      <c r="T208" s="872"/>
      <c r="U208" s="872"/>
      <c r="V208" s="872"/>
      <c r="W208" s="872"/>
      <c r="X208" s="872"/>
      <c r="Y208" s="872"/>
    </row>
    <row r="209" spans="1:25">
      <c r="A209" s="851"/>
      <c r="B209" s="872"/>
      <c r="C209" s="872"/>
      <c r="D209" s="872"/>
      <c r="E209" s="872"/>
      <c r="F209" s="872"/>
      <c r="G209" s="1247"/>
      <c r="H209" s="872"/>
      <c r="I209" s="872"/>
      <c r="J209" s="872"/>
      <c r="K209" s="872"/>
      <c r="L209" s="872"/>
      <c r="M209" s="872"/>
      <c r="N209" s="872"/>
      <c r="O209" s="872"/>
      <c r="P209" s="872"/>
      <c r="Q209" s="872"/>
      <c r="R209" s="872"/>
      <c r="S209" s="872"/>
      <c r="T209" s="872"/>
      <c r="U209" s="872"/>
      <c r="V209" s="872"/>
      <c r="W209" s="872"/>
      <c r="X209" s="872"/>
      <c r="Y209" s="872"/>
    </row>
    <row r="210" spans="1:25">
      <c r="A210" s="851"/>
      <c r="B210" s="872"/>
      <c r="C210" s="872"/>
      <c r="D210" s="872"/>
      <c r="E210" s="872"/>
      <c r="F210" s="872"/>
      <c r="G210" s="1247"/>
      <c r="H210" s="872"/>
      <c r="I210" s="872"/>
      <c r="J210" s="872"/>
      <c r="K210" s="872"/>
      <c r="L210" s="872"/>
      <c r="M210" s="872"/>
      <c r="N210" s="872"/>
      <c r="O210" s="872"/>
      <c r="P210" s="872"/>
      <c r="Q210" s="872"/>
      <c r="R210" s="872"/>
      <c r="S210" s="872"/>
      <c r="T210" s="872"/>
      <c r="U210" s="872"/>
      <c r="V210" s="872"/>
      <c r="W210" s="872"/>
      <c r="X210" s="872"/>
      <c r="Y210" s="872"/>
    </row>
    <row r="211" spans="1:25">
      <c r="A211" s="851"/>
      <c r="B211" s="872"/>
      <c r="C211" s="872"/>
      <c r="D211" s="872"/>
      <c r="E211" s="872"/>
      <c r="F211" s="872"/>
      <c r="G211" s="1247"/>
      <c r="H211" s="872"/>
      <c r="I211" s="872"/>
      <c r="J211" s="872"/>
      <c r="K211" s="872"/>
      <c r="L211" s="872"/>
      <c r="M211" s="872"/>
      <c r="N211" s="872"/>
      <c r="O211" s="872"/>
      <c r="P211" s="872"/>
      <c r="Q211" s="872"/>
      <c r="R211" s="872"/>
      <c r="S211" s="872"/>
      <c r="T211" s="872"/>
      <c r="U211" s="872"/>
      <c r="V211" s="872"/>
      <c r="W211" s="872"/>
      <c r="X211" s="872"/>
      <c r="Y211" s="872"/>
    </row>
    <row r="212" spans="1:25">
      <c r="A212" s="851"/>
      <c r="B212" s="872"/>
      <c r="C212" s="872"/>
      <c r="D212" s="872"/>
      <c r="E212" s="872"/>
      <c r="F212" s="872"/>
      <c r="G212" s="1247"/>
      <c r="H212" s="872"/>
      <c r="I212" s="872"/>
      <c r="J212" s="872"/>
      <c r="K212" s="872"/>
      <c r="L212" s="872"/>
      <c r="M212" s="872"/>
      <c r="N212" s="872"/>
      <c r="O212" s="872"/>
      <c r="P212" s="872"/>
      <c r="Q212" s="872"/>
      <c r="R212" s="872"/>
      <c r="S212" s="872"/>
      <c r="T212" s="872"/>
      <c r="U212" s="872"/>
      <c r="V212" s="872"/>
      <c r="W212" s="872"/>
      <c r="X212" s="872"/>
      <c r="Y212" s="872"/>
    </row>
    <row r="213" spans="1:25">
      <c r="A213" s="851"/>
      <c r="B213" s="872"/>
      <c r="C213" s="872"/>
      <c r="D213" s="872"/>
      <c r="E213" s="872"/>
      <c r="F213" s="872"/>
      <c r="G213" s="1247"/>
      <c r="H213" s="872"/>
      <c r="I213" s="872"/>
      <c r="J213" s="872"/>
      <c r="K213" s="872"/>
      <c r="L213" s="872"/>
      <c r="M213" s="872"/>
      <c r="N213" s="872"/>
      <c r="O213" s="872"/>
      <c r="P213" s="872"/>
      <c r="Q213" s="872"/>
      <c r="R213" s="872"/>
      <c r="S213" s="872"/>
      <c r="T213" s="872"/>
      <c r="U213" s="872"/>
      <c r="V213" s="872"/>
      <c r="W213" s="872"/>
      <c r="X213" s="872"/>
      <c r="Y213" s="872"/>
    </row>
    <row r="214" spans="1:25">
      <c r="A214" s="851"/>
      <c r="B214" s="872"/>
      <c r="C214" s="872"/>
      <c r="D214" s="872"/>
      <c r="E214" s="872"/>
      <c r="F214" s="872"/>
      <c r="G214" s="1247"/>
      <c r="H214" s="872"/>
      <c r="I214" s="872"/>
      <c r="J214" s="872"/>
      <c r="K214" s="872"/>
      <c r="L214" s="872"/>
      <c r="M214" s="872"/>
      <c r="N214" s="872"/>
      <c r="O214" s="872"/>
      <c r="P214" s="872"/>
      <c r="Q214" s="872"/>
      <c r="R214" s="872"/>
      <c r="S214" s="872"/>
      <c r="T214" s="872"/>
      <c r="U214" s="872"/>
      <c r="V214" s="872"/>
      <c r="W214" s="872"/>
      <c r="X214" s="872"/>
      <c r="Y214" s="872"/>
    </row>
    <row r="215" spans="1:25">
      <c r="A215" s="851"/>
      <c r="B215" s="872"/>
      <c r="C215" s="872"/>
      <c r="D215" s="872"/>
      <c r="E215" s="872"/>
      <c r="F215" s="872"/>
      <c r="G215" s="1247"/>
      <c r="H215" s="872"/>
      <c r="I215" s="872"/>
      <c r="J215" s="872"/>
      <c r="K215" s="872"/>
      <c r="L215" s="872"/>
      <c r="M215" s="872"/>
      <c r="N215" s="872"/>
      <c r="O215" s="872"/>
      <c r="P215" s="872"/>
      <c r="Q215" s="872"/>
      <c r="R215" s="872"/>
      <c r="S215" s="872"/>
      <c r="T215" s="872"/>
      <c r="U215" s="872"/>
      <c r="V215" s="872"/>
      <c r="W215" s="872"/>
      <c r="X215" s="872"/>
      <c r="Y215" s="872"/>
    </row>
    <row r="216" spans="1:25">
      <c r="A216" s="851"/>
      <c r="B216" s="872"/>
      <c r="C216" s="872"/>
      <c r="D216" s="872"/>
      <c r="E216" s="872"/>
      <c r="F216" s="872"/>
      <c r="G216" s="1247"/>
      <c r="H216" s="872"/>
      <c r="I216" s="872"/>
      <c r="J216" s="872"/>
      <c r="K216" s="872"/>
      <c r="L216" s="872"/>
      <c r="M216" s="872"/>
      <c r="N216" s="872"/>
      <c r="O216" s="872"/>
      <c r="P216" s="872"/>
      <c r="Q216" s="872"/>
      <c r="R216" s="872"/>
      <c r="S216" s="872"/>
      <c r="T216" s="872"/>
      <c r="U216" s="872"/>
      <c r="V216" s="872"/>
      <c r="W216" s="872"/>
      <c r="X216" s="872"/>
      <c r="Y216" s="872"/>
    </row>
    <row r="217" spans="1:25">
      <c r="A217" s="851"/>
      <c r="B217" s="872"/>
      <c r="C217" s="872"/>
      <c r="D217" s="872"/>
      <c r="E217" s="872"/>
      <c r="F217" s="872"/>
      <c r="G217" s="1247"/>
      <c r="H217" s="872"/>
      <c r="I217" s="872"/>
      <c r="J217" s="872"/>
      <c r="K217" s="872"/>
      <c r="L217" s="872"/>
      <c r="M217" s="872"/>
      <c r="N217" s="872"/>
      <c r="O217" s="872"/>
      <c r="P217" s="872"/>
      <c r="Q217" s="872"/>
      <c r="R217" s="872"/>
      <c r="S217" s="872"/>
      <c r="T217" s="872"/>
      <c r="U217" s="872"/>
      <c r="V217" s="872"/>
      <c r="W217" s="872"/>
      <c r="X217" s="872"/>
      <c r="Y217" s="872"/>
    </row>
    <row r="218" spans="1:25">
      <c r="A218" s="851"/>
      <c r="B218" s="872"/>
      <c r="C218" s="872"/>
      <c r="D218" s="872"/>
      <c r="E218" s="872"/>
      <c r="F218" s="872"/>
      <c r="G218" s="1247"/>
      <c r="H218" s="872"/>
      <c r="I218" s="872"/>
      <c r="J218" s="872"/>
      <c r="K218" s="872"/>
      <c r="L218" s="872"/>
      <c r="M218" s="872"/>
      <c r="N218" s="872"/>
      <c r="O218" s="872"/>
      <c r="P218" s="872"/>
      <c r="Q218" s="872"/>
      <c r="R218" s="872"/>
      <c r="S218" s="872"/>
      <c r="T218" s="872"/>
      <c r="U218" s="872"/>
      <c r="V218" s="872"/>
      <c r="W218" s="872"/>
      <c r="X218" s="872"/>
      <c r="Y218" s="872"/>
    </row>
    <row r="219" spans="1:25">
      <c r="A219" s="851"/>
      <c r="B219" s="872"/>
      <c r="C219" s="872"/>
      <c r="D219" s="872"/>
      <c r="E219" s="872"/>
      <c r="F219" s="872"/>
      <c r="G219" s="1247"/>
      <c r="H219" s="872"/>
      <c r="I219" s="872"/>
      <c r="J219" s="872"/>
      <c r="K219" s="872"/>
      <c r="L219" s="872"/>
      <c r="M219" s="872"/>
      <c r="N219" s="872"/>
      <c r="O219" s="872"/>
      <c r="P219" s="872"/>
      <c r="Q219" s="872"/>
      <c r="R219" s="872"/>
      <c r="S219" s="872"/>
      <c r="T219" s="872"/>
      <c r="U219" s="872"/>
      <c r="V219" s="872"/>
      <c r="W219" s="872"/>
      <c r="X219" s="872"/>
      <c r="Y219" s="872"/>
    </row>
    <row r="220" spans="1:25">
      <c r="A220" s="851"/>
      <c r="B220" s="872"/>
      <c r="C220" s="872"/>
      <c r="D220" s="872"/>
      <c r="E220" s="872"/>
      <c r="F220" s="872"/>
      <c r="G220" s="1247"/>
      <c r="H220" s="872"/>
      <c r="I220" s="872"/>
      <c r="J220" s="872"/>
      <c r="K220" s="872"/>
      <c r="L220" s="872"/>
      <c r="M220" s="872"/>
      <c r="N220" s="872"/>
      <c r="O220" s="872"/>
      <c r="P220" s="872"/>
      <c r="Q220" s="872"/>
      <c r="R220" s="872"/>
      <c r="S220" s="872"/>
      <c r="T220" s="872"/>
      <c r="U220" s="872"/>
      <c r="V220" s="872"/>
      <c r="W220" s="872"/>
      <c r="X220" s="872"/>
      <c r="Y220" s="872"/>
    </row>
    <row r="221" spans="1:25">
      <c r="A221" s="851"/>
      <c r="B221" s="872"/>
      <c r="C221" s="872"/>
      <c r="D221" s="872"/>
      <c r="E221" s="872"/>
      <c r="F221" s="872"/>
      <c r="G221" s="1247"/>
      <c r="H221" s="872"/>
      <c r="I221" s="872"/>
      <c r="J221" s="872"/>
      <c r="K221" s="872"/>
      <c r="L221" s="872"/>
      <c r="M221" s="872"/>
      <c r="N221" s="872"/>
      <c r="O221" s="872"/>
      <c r="P221" s="872"/>
      <c r="Q221" s="872"/>
      <c r="R221" s="872"/>
      <c r="S221" s="872"/>
      <c r="T221" s="872"/>
      <c r="U221" s="872"/>
      <c r="V221" s="872"/>
      <c r="W221" s="872"/>
      <c r="X221" s="872"/>
      <c r="Y221" s="872"/>
    </row>
    <row r="222" spans="1:25">
      <c r="A222" s="851"/>
      <c r="B222" s="872"/>
      <c r="C222" s="872"/>
      <c r="D222" s="872"/>
      <c r="E222" s="872"/>
      <c r="F222" s="872"/>
      <c r="G222" s="1247"/>
      <c r="H222" s="872"/>
      <c r="I222" s="872"/>
      <c r="J222" s="872"/>
      <c r="K222" s="872"/>
      <c r="L222" s="872"/>
      <c r="M222" s="872"/>
      <c r="N222" s="872"/>
      <c r="O222" s="872"/>
      <c r="P222" s="872"/>
      <c r="Q222" s="872"/>
      <c r="R222" s="872"/>
      <c r="S222" s="872"/>
      <c r="T222" s="872"/>
      <c r="U222" s="872"/>
      <c r="V222" s="872"/>
      <c r="W222" s="872"/>
      <c r="X222" s="872"/>
      <c r="Y222" s="872"/>
    </row>
    <row r="223" spans="1:25">
      <c r="A223" s="851"/>
      <c r="B223" s="872"/>
      <c r="C223" s="872"/>
      <c r="D223" s="872"/>
      <c r="E223" s="872"/>
      <c r="F223" s="872"/>
      <c r="G223" s="1247"/>
      <c r="H223" s="872"/>
      <c r="I223" s="872"/>
      <c r="J223" s="872"/>
      <c r="K223" s="872"/>
      <c r="L223" s="872"/>
      <c r="M223" s="872"/>
      <c r="N223" s="872"/>
      <c r="O223" s="872"/>
      <c r="P223" s="872"/>
      <c r="Q223" s="872"/>
      <c r="R223" s="872"/>
      <c r="S223" s="872"/>
      <c r="T223" s="872"/>
      <c r="U223" s="872"/>
      <c r="V223" s="872"/>
      <c r="W223" s="872"/>
      <c r="X223" s="872"/>
      <c r="Y223" s="872"/>
    </row>
    <row r="224" spans="1:25">
      <c r="A224" s="851"/>
      <c r="B224" s="872"/>
      <c r="C224" s="872"/>
      <c r="D224" s="872"/>
      <c r="E224" s="872"/>
      <c r="F224" s="872"/>
      <c r="G224" s="1247"/>
      <c r="H224" s="872"/>
      <c r="I224" s="872"/>
      <c r="J224" s="872"/>
      <c r="K224" s="872"/>
      <c r="L224" s="872"/>
      <c r="M224" s="872"/>
      <c r="N224" s="872"/>
      <c r="O224" s="872"/>
      <c r="P224" s="872"/>
      <c r="Q224" s="872"/>
      <c r="R224" s="872"/>
      <c r="S224" s="872"/>
      <c r="T224" s="872"/>
      <c r="U224" s="872"/>
      <c r="V224" s="872"/>
      <c r="W224" s="872"/>
      <c r="X224" s="872"/>
      <c r="Y224" s="872"/>
    </row>
    <row r="225" spans="1:7">
      <c r="A225" s="851"/>
      <c r="B225" s="872"/>
      <c r="C225" s="872"/>
      <c r="D225" s="872"/>
      <c r="E225" s="872"/>
      <c r="F225" s="872"/>
      <c r="G225" s="1247"/>
    </row>
    <row r="226" spans="1:7">
      <c r="A226" s="851"/>
      <c r="B226" s="872"/>
      <c r="C226" s="872"/>
      <c r="D226" s="872"/>
      <c r="E226" s="872"/>
      <c r="F226" s="872"/>
      <c r="G226" s="1247"/>
    </row>
    <row r="227" spans="1:7">
      <c r="A227" s="851"/>
      <c r="B227" s="872"/>
      <c r="C227" s="872"/>
      <c r="D227" s="872"/>
      <c r="E227" s="872"/>
      <c r="F227" s="872"/>
      <c r="G227" s="1247"/>
    </row>
    <row r="228" spans="1:7">
      <c r="A228" s="851"/>
      <c r="B228" s="872"/>
      <c r="C228" s="872"/>
      <c r="D228" s="872"/>
      <c r="E228" s="872"/>
      <c r="F228" s="872"/>
      <c r="G228" s="1247"/>
    </row>
    <row r="229" spans="1:7">
      <c r="A229" s="851"/>
      <c r="B229" s="872"/>
      <c r="C229" s="872"/>
      <c r="D229" s="872"/>
      <c r="E229" s="872"/>
      <c r="F229" s="872"/>
      <c r="G229" s="1247"/>
    </row>
    <row r="230" spans="1:7">
      <c r="A230" s="851"/>
      <c r="B230" s="872"/>
      <c r="C230" s="872"/>
      <c r="D230" s="872"/>
      <c r="E230" s="872"/>
      <c r="F230" s="872"/>
      <c r="G230" s="1247"/>
    </row>
    <row r="231" spans="1:7">
      <c r="A231" s="851"/>
      <c r="B231" s="872"/>
      <c r="C231" s="872"/>
      <c r="D231" s="872"/>
      <c r="E231" s="872"/>
      <c r="F231" s="872"/>
      <c r="G231" s="1247"/>
    </row>
    <row r="232" spans="1:7">
      <c r="A232" s="851"/>
      <c r="B232" s="872"/>
      <c r="C232" s="872"/>
      <c r="D232" s="872"/>
      <c r="E232" s="872"/>
      <c r="F232" s="872"/>
      <c r="G232" s="1247"/>
    </row>
    <row r="233" spans="1:7">
      <c r="A233" s="851"/>
      <c r="B233" s="872"/>
      <c r="C233" s="872"/>
      <c r="D233" s="872"/>
      <c r="E233" s="872"/>
      <c r="F233" s="872"/>
      <c r="G233" s="1247"/>
    </row>
    <row r="234" spans="1:7">
      <c r="A234" s="851"/>
      <c r="B234" s="872"/>
      <c r="C234" s="872"/>
      <c r="D234" s="872"/>
      <c r="E234" s="872"/>
      <c r="F234" s="872"/>
      <c r="G234" s="1247"/>
    </row>
    <row r="235" spans="1:7">
      <c r="A235" s="851"/>
      <c r="B235" s="872"/>
      <c r="C235" s="872"/>
      <c r="D235" s="872"/>
      <c r="E235" s="872"/>
      <c r="F235" s="872"/>
      <c r="G235" s="1247"/>
    </row>
    <row r="236" spans="1:7">
      <c r="A236" s="851"/>
      <c r="B236" s="872"/>
      <c r="C236" s="872"/>
      <c r="D236" s="872"/>
      <c r="E236" s="872"/>
      <c r="F236" s="872"/>
      <c r="G236" s="1247"/>
    </row>
    <row r="237" spans="1:7">
      <c r="A237" s="851"/>
      <c r="B237" s="872"/>
      <c r="C237" s="872"/>
      <c r="D237" s="872"/>
      <c r="E237" s="872"/>
      <c r="F237" s="872"/>
      <c r="G237" s="1247"/>
    </row>
    <row r="238" spans="1:7">
      <c r="A238" s="851"/>
      <c r="B238" s="872"/>
      <c r="C238" s="872"/>
      <c r="D238" s="872"/>
      <c r="E238" s="872"/>
      <c r="F238" s="872"/>
      <c r="G238" s="1247"/>
    </row>
    <row r="239" spans="1:7">
      <c r="A239" s="851"/>
      <c r="B239" s="872"/>
      <c r="C239" s="872"/>
      <c r="D239" s="872"/>
      <c r="E239" s="872"/>
      <c r="F239" s="872"/>
      <c r="G239" s="1247"/>
    </row>
    <row r="240" spans="1:7">
      <c r="A240" s="851"/>
      <c r="B240" s="872"/>
      <c r="C240" s="872"/>
      <c r="D240" s="872"/>
      <c r="E240" s="872"/>
      <c r="F240" s="872"/>
      <c r="G240" s="1247"/>
    </row>
    <row r="241" spans="1:7" ht="15.75" thickBot="1">
      <c r="A241" s="1085"/>
      <c r="B241" s="882"/>
      <c r="C241" s="1249"/>
      <c r="D241" s="1249"/>
      <c r="E241" s="1249"/>
      <c r="F241" s="882"/>
      <c r="G241" s="1255"/>
    </row>
    <row r="243" spans="1:7" ht="15.75">
      <c r="A243" s="1477" t="s">
        <v>4678</v>
      </c>
      <c r="B243" s="1545"/>
      <c r="C243" s="1545"/>
      <c r="D243" s="1545"/>
      <c r="E243" s="1546"/>
      <c r="F243" s="1477"/>
      <c r="G243" s="872"/>
    </row>
    <row r="244" spans="1:7">
      <c r="A244" s="886" t="s">
        <v>1195</v>
      </c>
      <c r="B244" s="886"/>
      <c r="C244" s="886"/>
      <c r="D244" s="886"/>
      <c r="E244" s="886"/>
      <c r="F244" s="886"/>
      <c r="G244" s="886"/>
    </row>
    <row r="245" spans="1:7" ht="15.75" thickBot="1">
      <c r="A245" s="872"/>
      <c r="B245" s="872" t="str">
        <f>'Data Sheet'!$C$25</f>
        <v>National Fuel Gas Distribution Corporation</v>
      </c>
      <c r="C245" s="872"/>
      <c r="D245" s="872"/>
      <c r="E245" s="872"/>
      <c r="F245" s="1251" t="str">
        <f>'Data Sheet'!$C$40</f>
        <v>3/31/2016</v>
      </c>
      <c r="G245" s="850" t="str">
        <f>'Data Sheet'!$C$38</f>
        <v>12/31/2015</v>
      </c>
    </row>
    <row r="246" spans="1:7">
      <c r="A246" s="847"/>
      <c r="B246" s="1001"/>
      <c r="C246" s="1001"/>
      <c r="D246" s="1001"/>
      <c r="E246" s="1001"/>
      <c r="F246" s="1001"/>
      <c r="G246" s="1216"/>
    </row>
    <row r="247" spans="1:7" ht="15.75">
      <c r="A247" s="1252"/>
      <c r="B247" s="886" t="s">
        <v>1180</v>
      </c>
      <c r="C247" s="886"/>
      <c r="D247" s="886"/>
      <c r="E247" s="886"/>
      <c r="F247" s="886"/>
      <c r="G247" s="1253"/>
    </row>
    <row r="248" spans="1:7">
      <c r="A248" s="851"/>
      <c r="B248" s="872"/>
      <c r="C248" s="872"/>
      <c r="D248" s="872"/>
      <c r="E248" s="872"/>
      <c r="F248" s="872"/>
      <c r="G248" s="853"/>
    </row>
    <row r="249" spans="1:7">
      <c r="A249" s="861"/>
      <c r="B249" s="887"/>
      <c r="C249" s="887"/>
      <c r="D249" s="887"/>
      <c r="E249" s="887"/>
      <c r="F249" s="887"/>
      <c r="G249" s="1254"/>
    </row>
    <row r="250" spans="1:7">
      <c r="A250" s="851"/>
      <c r="B250" s="872"/>
      <c r="C250" s="872"/>
      <c r="D250" s="872"/>
      <c r="E250" s="872"/>
      <c r="F250" s="872"/>
      <c r="G250" s="1247"/>
    </row>
    <row r="251" spans="1:7">
      <c r="A251" s="851"/>
      <c r="B251" s="872"/>
      <c r="C251" s="872"/>
      <c r="D251" s="872"/>
      <c r="E251" s="872"/>
      <c r="F251" s="872"/>
      <c r="G251" s="1247"/>
    </row>
    <row r="252" spans="1:7">
      <c r="A252" s="851"/>
      <c r="B252" s="872"/>
      <c r="C252" s="872"/>
      <c r="D252" s="872"/>
      <c r="E252" s="872"/>
      <c r="F252" s="872"/>
      <c r="G252" s="1247"/>
    </row>
    <row r="253" spans="1:7">
      <c r="A253" s="851"/>
      <c r="B253" s="872"/>
      <c r="C253" s="872"/>
      <c r="D253" s="872"/>
      <c r="E253" s="872"/>
      <c r="F253" s="872"/>
      <c r="G253" s="1247"/>
    </row>
    <row r="254" spans="1:7">
      <c r="A254" s="851"/>
      <c r="B254" s="872"/>
      <c r="C254" s="872"/>
      <c r="D254" s="872"/>
      <c r="E254" s="872"/>
      <c r="F254" s="872"/>
      <c r="G254" s="1247"/>
    </row>
    <row r="255" spans="1:7">
      <c r="A255" s="851"/>
      <c r="B255" s="872"/>
      <c r="C255" s="872"/>
      <c r="D255" s="872"/>
      <c r="E255" s="872"/>
      <c r="F255" s="872"/>
      <c r="G255" s="1247"/>
    </row>
    <row r="256" spans="1:7">
      <c r="A256" s="851"/>
      <c r="B256" s="872"/>
      <c r="C256" s="872"/>
      <c r="D256" s="872"/>
      <c r="E256" s="872"/>
      <c r="F256" s="872"/>
      <c r="G256" s="1247"/>
    </row>
    <row r="257" spans="1:7">
      <c r="A257" s="851"/>
      <c r="B257" s="872"/>
      <c r="C257" s="872"/>
      <c r="D257" s="872"/>
      <c r="E257" s="872"/>
      <c r="F257" s="872"/>
      <c r="G257" s="1247"/>
    </row>
    <row r="258" spans="1:7">
      <c r="A258" s="851"/>
      <c r="B258" s="872"/>
      <c r="C258" s="866"/>
      <c r="D258" s="872"/>
      <c r="E258" s="866"/>
      <c r="F258" s="866"/>
      <c r="G258" s="1247"/>
    </row>
    <row r="259" spans="1:7">
      <c r="A259" s="851"/>
      <c r="B259" s="872"/>
      <c r="C259" s="872"/>
      <c r="D259" s="872"/>
      <c r="E259" s="872"/>
      <c r="F259" s="872"/>
      <c r="G259" s="1247"/>
    </row>
    <row r="260" spans="1:7">
      <c r="A260" s="851"/>
      <c r="B260" s="872"/>
      <c r="C260" s="872"/>
      <c r="D260" s="872"/>
      <c r="E260" s="872"/>
      <c r="F260" s="872"/>
      <c r="G260" s="1247"/>
    </row>
    <row r="261" spans="1:7">
      <c r="A261" s="851"/>
      <c r="B261" s="872"/>
      <c r="C261" s="872"/>
      <c r="D261" s="872"/>
      <c r="E261" s="872"/>
      <c r="F261" s="872"/>
      <c r="G261" s="1247"/>
    </row>
    <row r="262" spans="1:7">
      <c r="A262" s="851"/>
      <c r="B262" s="872"/>
      <c r="C262" s="872"/>
      <c r="D262" s="872"/>
      <c r="E262" s="872"/>
      <c r="F262" s="872"/>
      <c r="G262" s="1247"/>
    </row>
    <row r="263" spans="1:7">
      <c r="A263" s="851"/>
      <c r="B263" s="872"/>
      <c r="C263" s="872"/>
      <c r="D263" s="872"/>
      <c r="E263" s="872"/>
      <c r="F263" s="872"/>
      <c r="G263" s="1247"/>
    </row>
    <row r="264" spans="1:7">
      <c r="A264" s="851"/>
      <c r="B264" s="872"/>
      <c r="C264" s="872"/>
      <c r="D264" s="872"/>
      <c r="E264" s="872"/>
      <c r="F264" s="872"/>
      <c r="G264" s="1247"/>
    </row>
    <row r="265" spans="1:7">
      <c r="A265" s="851"/>
      <c r="B265" s="872"/>
      <c r="C265" s="872"/>
      <c r="D265" s="872"/>
      <c r="E265" s="872"/>
      <c r="F265" s="872"/>
      <c r="G265" s="1247"/>
    </row>
    <row r="266" spans="1:7">
      <c r="A266" s="851"/>
      <c r="B266" s="872"/>
      <c r="C266" s="872"/>
      <c r="D266" s="872"/>
      <c r="E266" s="872"/>
      <c r="F266" s="872"/>
      <c r="G266" s="1247"/>
    </row>
    <row r="267" spans="1:7">
      <c r="A267" s="851"/>
      <c r="B267" s="872"/>
      <c r="C267" s="872"/>
      <c r="D267" s="872"/>
      <c r="E267" s="872"/>
      <c r="F267" s="872"/>
      <c r="G267" s="1247"/>
    </row>
    <row r="268" spans="1:7">
      <c r="A268" s="851"/>
      <c r="B268" s="872"/>
      <c r="C268" s="872"/>
      <c r="D268" s="872"/>
      <c r="E268" s="872"/>
      <c r="F268" s="872"/>
      <c r="G268" s="1247"/>
    </row>
    <row r="269" spans="1:7">
      <c r="A269" s="851"/>
      <c r="B269" s="872"/>
      <c r="C269" s="872"/>
      <c r="D269" s="872"/>
      <c r="E269" s="872"/>
      <c r="F269" s="872"/>
      <c r="G269" s="1247"/>
    </row>
    <row r="270" spans="1:7">
      <c r="A270" s="851"/>
      <c r="B270" s="872"/>
      <c r="C270" s="872"/>
      <c r="D270" s="872"/>
      <c r="E270" s="872"/>
      <c r="F270" s="872"/>
      <c r="G270" s="1247"/>
    </row>
    <row r="271" spans="1:7">
      <c r="A271" s="851"/>
      <c r="B271" s="872"/>
      <c r="C271" s="872"/>
      <c r="D271" s="872"/>
      <c r="E271" s="872"/>
      <c r="F271" s="872"/>
      <c r="G271" s="1247"/>
    </row>
    <row r="272" spans="1:7">
      <c r="A272" s="851"/>
      <c r="B272" s="872"/>
      <c r="C272" s="872"/>
      <c r="D272" s="872"/>
      <c r="E272" s="872"/>
      <c r="F272" s="872"/>
      <c r="G272" s="1247"/>
    </row>
    <row r="273" spans="1:7">
      <c r="A273" s="851"/>
      <c r="B273" s="872"/>
      <c r="C273" s="872"/>
      <c r="D273" s="872"/>
      <c r="E273" s="872"/>
      <c r="F273" s="872"/>
      <c r="G273" s="1247"/>
    </row>
    <row r="274" spans="1:7">
      <c r="A274" s="851"/>
      <c r="B274" s="872"/>
      <c r="C274" s="872"/>
      <c r="D274" s="872"/>
      <c r="E274" s="872"/>
      <c r="F274" s="872"/>
      <c r="G274" s="1247"/>
    </row>
    <row r="275" spans="1:7">
      <c r="A275" s="851"/>
      <c r="B275" s="872"/>
      <c r="C275" s="872"/>
      <c r="D275" s="872"/>
      <c r="E275" s="872"/>
      <c r="F275" s="872"/>
      <c r="G275" s="1247"/>
    </row>
    <row r="276" spans="1:7">
      <c r="A276" s="851"/>
      <c r="B276" s="872"/>
      <c r="C276" s="872"/>
      <c r="D276" s="872"/>
      <c r="E276" s="872"/>
      <c r="F276" s="872"/>
      <c r="G276" s="1247"/>
    </row>
    <row r="277" spans="1:7">
      <c r="A277" s="851"/>
      <c r="B277" s="872"/>
      <c r="C277" s="872"/>
      <c r="D277" s="872"/>
      <c r="E277" s="872"/>
      <c r="F277" s="872"/>
      <c r="G277" s="1247"/>
    </row>
    <row r="278" spans="1:7">
      <c r="A278" s="851"/>
      <c r="B278" s="872"/>
      <c r="C278" s="872"/>
      <c r="D278" s="872"/>
      <c r="E278" s="872"/>
      <c r="F278" s="872"/>
      <c r="G278" s="1247"/>
    </row>
    <row r="279" spans="1:7">
      <c r="A279" s="851"/>
      <c r="B279" s="872"/>
      <c r="C279" s="872"/>
      <c r="D279" s="872"/>
      <c r="E279" s="872"/>
      <c r="F279" s="872"/>
      <c r="G279" s="1247"/>
    </row>
    <row r="280" spans="1:7">
      <c r="A280" s="851"/>
      <c r="B280" s="872"/>
      <c r="C280" s="872"/>
      <c r="D280" s="872"/>
      <c r="E280" s="872"/>
      <c r="F280" s="872"/>
      <c r="G280" s="1247"/>
    </row>
    <row r="281" spans="1:7">
      <c r="A281" s="851"/>
      <c r="B281" s="872"/>
      <c r="C281" s="872"/>
      <c r="D281" s="872"/>
      <c r="E281" s="872"/>
      <c r="F281" s="872"/>
      <c r="G281" s="1247"/>
    </row>
    <row r="282" spans="1:7">
      <c r="A282" s="851"/>
      <c r="B282" s="872"/>
      <c r="C282" s="872"/>
      <c r="D282" s="872"/>
      <c r="E282" s="872"/>
      <c r="F282" s="872"/>
      <c r="G282" s="1247"/>
    </row>
    <row r="283" spans="1:7">
      <c r="A283" s="851"/>
      <c r="B283" s="872"/>
      <c r="C283" s="872"/>
      <c r="D283" s="872"/>
      <c r="E283" s="872"/>
      <c r="F283" s="872"/>
      <c r="G283" s="1247"/>
    </row>
    <row r="284" spans="1:7">
      <c r="A284" s="851"/>
      <c r="B284" s="872"/>
      <c r="C284" s="872"/>
      <c r="D284" s="872"/>
      <c r="E284" s="872"/>
      <c r="F284" s="872"/>
      <c r="G284" s="1247"/>
    </row>
    <row r="285" spans="1:7">
      <c r="A285" s="851"/>
      <c r="B285" s="872"/>
      <c r="C285" s="872"/>
      <c r="D285" s="872"/>
      <c r="E285" s="872"/>
      <c r="F285" s="872"/>
      <c r="G285" s="1247"/>
    </row>
    <row r="286" spans="1:7">
      <c r="A286" s="851"/>
      <c r="B286" s="872"/>
      <c r="C286" s="872"/>
      <c r="D286" s="872"/>
      <c r="E286" s="872"/>
      <c r="F286" s="872"/>
      <c r="G286" s="1247"/>
    </row>
    <row r="287" spans="1:7">
      <c r="A287" s="851"/>
      <c r="B287" s="872"/>
      <c r="C287" s="872"/>
      <c r="D287" s="872"/>
      <c r="E287" s="872"/>
      <c r="F287" s="872"/>
      <c r="G287" s="1247"/>
    </row>
    <row r="288" spans="1:7">
      <c r="A288" s="851"/>
      <c r="B288" s="872"/>
      <c r="C288" s="872"/>
      <c r="D288" s="872"/>
      <c r="E288" s="872"/>
      <c r="F288" s="872"/>
      <c r="G288" s="1247"/>
    </row>
    <row r="289" spans="1:7">
      <c r="A289" s="851"/>
      <c r="B289" s="872"/>
      <c r="C289" s="872"/>
      <c r="D289" s="872"/>
      <c r="E289" s="872"/>
      <c r="F289" s="872"/>
      <c r="G289" s="1247"/>
    </row>
    <row r="290" spans="1:7">
      <c r="A290" s="851"/>
      <c r="B290" s="872"/>
      <c r="C290" s="872"/>
      <c r="D290" s="872"/>
      <c r="E290" s="872"/>
      <c r="F290" s="872"/>
      <c r="G290" s="1247"/>
    </row>
    <row r="291" spans="1:7">
      <c r="A291" s="851"/>
      <c r="B291" s="872"/>
      <c r="C291" s="872"/>
      <c r="D291" s="872"/>
      <c r="E291" s="872"/>
      <c r="F291" s="872"/>
      <c r="G291" s="1247"/>
    </row>
    <row r="292" spans="1:7">
      <c r="A292" s="851"/>
      <c r="B292" s="872"/>
      <c r="C292" s="872"/>
      <c r="D292" s="872"/>
      <c r="E292" s="872"/>
      <c r="F292" s="872"/>
      <c r="G292" s="1247"/>
    </row>
    <row r="293" spans="1:7">
      <c r="A293" s="851"/>
      <c r="B293" s="872"/>
      <c r="C293" s="872"/>
      <c r="D293" s="872"/>
      <c r="E293" s="872"/>
      <c r="F293" s="872"/>
      <c r="G293" s="1247"/>
    </row>
    <row r="294" spans="1:7">
      <c r="A294" s="851"/>
      <c r="B294" s="872"/>
      <c r="C294" s="872"/>
      <c r="D294" s="872"/>
      <c r="E294" s="872"/>
      <c r="F294" s="872"/>
      <c r="G294" s="1247"/>
    </row>
    <row r="295" spans="1:7">
      <c r="A295" s="851"/>
      <c r="B295" s="872"/>
      <c r="C295" s="872"/>
      <c r="D295" s="872"/>
      <c r="E295" s="872"/>
      <c r="F295" s="872"/>
      <c r="G295" s="1247"/>
    </row>
    <row r="296" spans="1:7">
      <c r="A296" s="851"/>
      <c r="B296" s="872"/>
      <c r="C296" s="872"/>
      <c r="D296" s="872"/>
      <c r="E296" s="872"/>
      <c r="F296" s="872"/>
      <c r="G296" s="1247"/>
    </row>
    <row r="297" spans="1:7">
      <c r="A297" s="851"/>
      <c r="B297" s="872"/>
      <c r="C297" s="872"/>
      <c r="D297" s="872"/>
      <c r="E297" s="872"/>
      <c r="F297" s="872"/>
      <c r="G297" s="1247"/>
    </row>
    <row r="298" spans="1:7">
      <c r="A298" s="851"/>
      <c r="B298" s="872"/>
      <c r="C298" s="872"/>
      <c r="D298" s="872"/>
      <c r="E298" s="872"/>
      <c r="F298" s="872"/>
      <c r="G298" s="1247"/>
    </row>
    <row r="299" spans="1:7">
      <c r="A299" s="851"/>
      <c r="B299" s="872"/>
      <c r="C299" s="872"/>
      <c r="D299" s="872"/>
      <c r="E299" s="872"/>
      <c r="F299" s="872"/>
      <c r="G299" s="1247"/>
    </row>
    <row r="300" spans="1:7">
      <c r="A300" s="851"/>
      <c r="B300" s="872"/>
      <c r="C300" s="872"/>
      <c r="D300" s="872"/>
      <c r="E300" s="872"/>
      <c r="F300" s="872"/>
      <c r="G300" s="1247"/>
    </row>
    <row r="301" spans="1:7">
      <c r="A301" s="851"/>
      <c r="B301" s="872"/>
      <c r="C301" s="872"/>
      <c r="D301" s="872"/>
      <c r="E301" s="872"/>
      <c r="F301" s="872"/>
      <c r="G301" s="1247"/>
    </row>
    <row r="302" spans="1:7" ht="15.75" thickBot="1">
      <c r="A302" s="1085"/>
      <c r="B302" s="882"/>
      <c r="C302" s="1249"/>
      <c r="D302" s="1249"/>
      <c r="E302" s="1249"/>
      <c r="F302" s="882"/>
      <c r="G302" s="1255"/>
    </row>
    <row r="304" spans="1:7" ht="15.75">
      <c r="A304" s="1477" t="s">
        <v>4678</v>
      </c>
      <c r="B304" s="1545"/>
      <c r="C304" s="1545"/>
      <c r="D304" s="1545"/>
      <c r="E304" s="1546"/>
      <c r="F304" s="1477"/>
      <c r="G304" s="872"/>
    </row>
    <row r="305" spans="1:7">
      <c r="A305" s="886" t="s">
        <v>1196</v>
      </c>
      <c r="B305" s="886"/>
      <c r="C305" s="886"/>
      <c r="D305" s="886"/>
      <c r="E305" s="886"/>
      <c r="F305" s="886"/>
      <c r="G305" s="886"/>
    </row>
  </sheetData>
  <printOptions horizontalCentered="1" verticalCentered="1"/>
  <pageMargins left="0.5" right="0.5" top="0.5" bottom="0.5" header="0.5" footer="0.5"/>
  <pageSetup scale="70" fitToHeight="5" orientation="portrait" horizontalDpi="300" verticalDpi="300" r:id="rId1"/>
  <headerFooter alignWithMargins="0"/>
  <rowBreaks count="4" manualBreakCount="4">
    <brk id="61" max="16383" man="1"/>
    <brk id="123" max="16383" man="1"/>
    <brk id="184" max="16383" man="1"/>
    <brk id="245"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25"/>
  <dimension ref="A1:BD86"/>
  <sheetViews>
    <sheetView defaultGridColor="0" colorId="22" zoomScaleNormal="100" zoomScaleSheetLayoutView="80" workbookViewId="0">
      <selection activeCell="E2" sqref="E2"/>
    </sheetView>
  </sheetViews>
  <sheetFormatPr defaultColWidth="9.6640625" defaultRowHeight="15"/>
  <cols>
    <col min="1" max="1" width="4.6640625" style="9" customWidth="1"/>
    <col min="2" max="2" width="1.6640625" style="9" customWidth="1"/>
    <col min="3" max="3" width="30.6640625" style="9" customWidth="1"/>
    <col min="4" max="4" width="28.6640625" style="9" customWidth="1"/>
    <col min="5" max="5" width="14.5546875" style="9" customWidth="1"/>
    <col min="6" max="6" width="27.88671875" style="9" customWidth="1"/>
    <col min="7" max="7" width="9.88671875" style="9" customWidth="1"/>
    <col min="8" max="16384" width="9.6640625" style="9"/>
  </cols>
  <sheetData>
    <row r="1" spans="1:56" ht="15" customHeight="1">
      <c r="A1" s="26" t="s">
        <v>406</v>
      </c>
      <c r="B1" s="62"/>
      <c r="C1" s="62"/>
      <c r="D1" s="192" t="s">
        <v>3291</v>
      </c>
      <c r="E1" s="193" t="s">
        <v>1802</v>
      </c>
      <c r="F1" s="219" t="s">
        <v>1803</v>
      </c>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row>
    <row r="2" spans="1:56" ht="15" customHeight="1">
      <c r="A2" s="68" t="str">
        <f>'Data Sheet'!$C$25</f>
        <v>National Fuel Gas Distribution Corporation</v>
      </c>
      <c r="B2" s="14"/>
      <c r="C2" s="14"/>
      <c r="D2" s="74" t="s">
        <v>1819</v>
      </c>
      <c r="E2" s="94" t="s">
        <v>3310</v>
      </c>
      <c r="F2" s="79"/>
      <c r="G2" s="14"/>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row>
    <row r="3" spans="1:56" ht="15" customHeight="1">
      <c r="A3" s="68"/>
      <c r="B3" s="14"/>
      <c r="C3" s="14"/>
      <c r="D3" s="74" t="s">
        <v>407</v>
      </c>
      <c r="E3" s="523" t="str">
        <f>'Data Sheet'!$C$40</f>
        <v>3/31/2016</v>
      </c>
      <c r="F3" s="107" t="str">
        <f>'Data Sheet'!$C$38</f>
        <v>12/31/2015</v>
      </c>
      <c r="G3" s="14"/>
      <c r="H3" s="14"/>
      <c r="I3" s="14"/>
      <c r="J3" s="14"/>
      <c r="K3" s="14"/>
      <c r="L3" s="14"/>
      <c r="M3" s="14"/>
      <c r="N3" s="14"/>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c r="AU3" s="14"/>
      <c r="AV3" s="14"/>
      <c r="AW3" s="14"/>
      <c r="AX3" s="14"/>
      <c r="AY3" s="14"/>
      <c r="AZ3" s="14"/>
      <c r="BA3" s="14"/>
      <c r="BB3" s="14"/>
      <c r="BC3" s="14"/>
      <c r="BD3" s="14"/>
    </row>
    <row r="4" spans="1:56" ht="15" customHeight="1">
      <c r="A4" s="194" t="s">
        <v>1806</v>
      </c>
      <c r="B4" s="195"/>
      <c r="C4" s="195"/>
      <c r="D4" s="195"/>
      <c r="E4" s="195"/>
      <c r="F4" s="196"/>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14"/>
      <c r="AI4" s="14"/>
      <c r="AJ4" s="14"/>
      <c r="AK4" s="14"/>
      <c r="AL4" s="14"/>
      <c r="AM4" s="14"/>
      <c r="AN4" s="14"/>
      <c r="AO4" s="14"/>
      <c r="AP4" s="14"/>
      <c r="AQ4" s="14"/>
      <c r="AR4" s="14"/>
      <c r="AS4" s="14"/>
      <c r="AT4" s="14"/>
      <c r="AU4" s="14"/>
      <c r="AV4" s="14"/>
      <c r="AW4" s="14"/>
      <c r="AX4" s="14"/>
      <c r="AY4" s="14"/>
      <c r="AZ4" s="14"/>
      <c r="BA4" s="14"/>
      <c r="BB4" s="14"/>
      <c r="BC4" s="14"/>
      <c r="BD4" s="14"/>
    </row>
    <row r="5" spans="1:56" ht="15" customHeight="1">
      <c r="A5" s="68"/>
      <c r="B5" s="14"/>
      <c r="C5" s="14"/>
      <c r="D5" s="14"/>
      <c r="E5" s="14"/>
      <c r="F5" s="69"/>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row>
    <row r="6" spans="1:56" ht="15" customHeight="1">
      <c r="A6" s="197" t="s">
        <v>1807</v>
      </c>
      <c r="B6" s="198"/>
      <c r="C6" s="198"/>
      <c r="D6" s="198"/>
      <c r="E6" s="198"/>
      <c r="F6" s="199"/>
      <c r="G6" s="14"/>
      <c r="H6" s="14"/>
      <c r="I6" s="14"/>
      <c r="J6" s="14"/>
      <c r="K6" s="14"/>
      <c r="L6" s="14"/>
      <c r="M6" s="14"/>
      <c r="N6" s="14"/>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row>
    <row r="7" spans="1:56" ht="15" customHeight="1">
      <c r="A7" s="197" t="s">
        <v>1808</v>
      </c>
      <c r="B7" s="198"/>
      <c r="C7" s="198"/>
      <c r="D7" s="198"/>
      <c r="E7" s="198"/>
      <c r="F7" s="199"/>
      <c r="G7" s="14"/>
      <c r="H7" s="14"/>
      <c r="I7" s="14"/>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row>
    <row r="8" spans="1:56" ht="15" customHeight="1">
      <c r="A8" s="197"/>
      <c r="B8" s="198"/>
      <c r="C8" s="198"/>
      <c r="D8" s="198"/>
      <c r="E8" s="198"/>
      <c r="F8" s="199"/>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row>
    <row r="9" spans="1:56" ht="15" customHeight="1">
      <c r="A9" s="197" t="s">
        <v>99</v>
      </c>
      <c r="B9" s="198"/>
      <c r="C9" s="198"/>
      <c r="D9" s="198"/>
      <c r="E9" s="198"/>
      <c r="F9" s="199"/>
      <c r="G9" s="14"/>
      <c r="H9" s="14"/>
      <c r="I9" s="14"/>
      <c r="J9" s="14"/>
      <c r="K9" s="14"/>
      <c r="L9" s="14"/>
      <c r="M9" s="14"/>
      <c r="N9" s="14"/>
      <c r="O9" s="14"/>
      <c r="P9" s="14"/>
      <c r="Q9" s="14"/>
      <c r="R9" s="14"/>
      <c r="S9" s="14"/>
      <c r="T9" s="14"/>
      <c r="U9" s="14"/>
      <c r="V9" s="14"/>
      <c r="W9" s="14"/>
      <c r="X9" s="14"/>
      <c r="Y9" s="14"/>
      <c r="Z9" s="14"/>
      <c r="AA9" s="14"/>
      <c r="AB9" s="14"/>
      <c r="AC9" s="14"/>
      <c r="AD9" s="14"/>
      <c r="AE9" s="14"/>
      <c r="AF9" s="14"/>
      <c r="AG9" s="14"/>
      <c r="AH9" s="14"/>
      <c r="AI9" s="14"/>
      <c r="AJ9" s="14"/>
      <c r="AK9" s="14"/>
      <c r="AL9" s="14"/>
      <c r="AM9" s="14"/>
      <c r="AN9" s="14"/>
      <c r="AO9" s="14"/>
      <c r="AP9" s="14"/>
      <c r="AQ9" s="14"/>
      <c r="AR9" s="14"/>
      <c r="AS9" s="14"/>
      <c r="AT9" s="14"/>
      <c r="AU9" s="14"/>
      <c r="AV9" s="14"/>
      <c r="AW9" s="14"/>
      <c r="AX9" s="14"/>
      <c r="AY9" s="14"/>
      <c r="AZ9" s="14"/>
      <c r="BA9" s="14"/>
      <c r="BB9" s="14"/>
      <c r="BC9" s="14"/>
      <c r="BD9" s="14"/>
    </row>
    <row r="10" spans="1:56" ht="15" customHeight="1">
      <c r="A10" s="197"/>
      <c r="B10" s="198"/>
      <c r="C10" s="198"/>
      <c r="D10" s="198"/>
      <c r="E10" s="198"/>
      <c r="F10" s="199"/>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row>
    <row r="11" spans="1:56" ht="15" customHeight="1">
      <c r="A11" s="197" t="s">
        <v>100</v>
      </c>
      <c r="B11" s="198"/>
      <c r="C11" s="198"/>
      <c r="D11" s="198"/>
      <c r="E11" s="198"/>
      <c r="F11" s="199"/>
      <c r="G11" s="14"/>
      <c r="H11" s="14"/>
      <c r="I11" s="14"/>
      <c r="J11" s="14"/>
      <c r="K11" s="14"/>
      <c r="L11" s="14"/>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row>
    <row r="12" spans="1:56" ht="15" customHeight="1">
      <c r="A12" s="197" t="s">
        <v>101</v>
      </c>
      <c r="B12" s="198"/>
      <c r="C12" s="198"/>
      <c r="D12" s="198"/>
      <c r="E12" s="198"/>
      <c r="F12" s="199"/>
      <c r="G12" s="14"/>
      <c r="H12" s="14"/>
      <c r="I12" s="14"/>
      <c r="J12" s="14"/>
      <c r="K12" s="14"/>
      <c r="L12" s="14"/>
      <c r="M12" s="14"/>
      <c r="N12" s="14"/>
      <c r="O12" s="14"/>
      <c r="P12" s="14"/>
      <c r="Q12" s="14"/>
      <c r="R12" s="14"/>
      <c r="S12" s="14"/>
      <c r="T12" s="14"/>
      <c r="U12" s="14"/>
      <c r="V12" s="14"/>
      <c r="W12" s="14"/>
      <c r="X12" s="14"/>
      <c r="Y12" s="14"/>
      <c r="Z12" s="14"/>
      <c r="AA12" s="14"/>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c r="BC12" s="14"/>
      <c r="BD12" s="14"/>
    </row>
    <row r="13" spans="1:56" ht="15" customHeight="1">
      <c r="A13" s="197" t="s">
        <v>102</v>
      </c>
      <c r="B13" s="198"/>
      <c r="C13" s="198"/>
      <c r="D13" s="198"/>
      <c r="E13" s="198"/>
      <c r="F13" s="199"/>
      <c r="G13" s="14"/>
      <c r="H13" s="14"/>
      <c r="I13" s="14"/>
      <c r="J13" s="14"/>
      <c r="K13" s="14"/>
      <c r="L13" s="14"/>
      <c r="M13" s="14"/>
      <c r="N13" s="14"/>
      <c r="O13" s="14"/>
      <c r="P13" s="14"/>
      <c r="Q13" s="14"/>
      <c r="R13" s="14"/>
      <c r="S13" s="14"/>
      <c r="T13" s="14"/>
      <c r="U13" s="14"/>
      <c r="V13" s="14"/>
      <c r="W13" s="14"/>
      <c r="X13" s="14"/>
      <c r="Y13" s="14"/>
      <c r="Z13" s="14"/>
      <c r="AA13" s="14"/>
      <c r="AB13" s="14"/>
      <c r="AC13" s="14"/>
      <c r="AD13" s="14"/>
      <c r="AE13" s="14"/>
      <c r="AF13" s="14"/>
      <c r="AG13" s="14"/>
      <c r="AH13" s="14"/>
      <c r="AI13" s="14"/>
      <c r="AJ13" s="14"/>
      <c r="AK13" s="14"/>
      <c r="AL13" s="14"/>
      <c r="AM13" s="14"/>
      <c r="AN13" s="14"/>
      <c r="AO13" s="14"/>
      <c r="AP13" s="14"/>
      <c r="AQ13" s="14"/>
      <c r="AR13" s="14"/>
      <c r="AS13" s="14"/>
      <c r="AT13" s="14"/>
      <c r="AU13" s="14"/>
      <c r="AV13" s="14"/>
      <c r="AW13" s="14"/>
      <c r="AX13" s="14"/>
      <c r="AY13" s="14"/>
      <c r="AZ13" s="14"/>
      <c r="BA13" s="14"/>
      <c r="BB13" s="14"/>
      <c r="BC13" s="14"/>
      <c r="BD13" s="14"/>
    </row>
    <row r="14" spans="1:56" ht="15" customHeight="1">
      <c r="A14" s="197"/>
      <c r="B14" s="198"/>
      <c r="C14" s="198"/>
      <c r="D14" s="198"/>
      <c r="E14" s="198"/>
      <c r="F14" s="199"/>
      <c r="G14" s="14"/>
      <c r="H14" s="14"/>
      <c r="I14" s="14"/>
      <c r="J14" s="14"/>
      <c r="K14" s="14"/>
      <c r="L14" s="14"/>
      <c r="M14" s="14"/>
      <c r="N14" s="14"/>
      <c r="O14" s="14"/>
      <c r="P14" s="14"/>
      <c r="Q14" s="14"/>
      <c r="R14" s="14"/>
      <c r="S14" s="14"/>
      <c r="T14" s="14"/>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c r="BD14" s="14"/>
    </row>
    <row r="15" spans="1:56" ht="15" customHeight="1">
      <c r="A15" s="197" t="s">
        <v>103</v>
      </c>
      <c r="B15" s="198"/>
      <c r="C15" s="198"/>
      <c r="D15" s="198"/>
      <c r="E15" s="198"/>
      <c r="F15" s="199"/>
      <c r="G15" s="14"/>
      <c r="H15" s="14"/>
      <c r="I15" s="14"/>
      <c r="J15" s="14"/>
      <c r="K15" s="14"/>
      <c r="L15" s="14"/>
      <c r="M15" s="14"/>
      <c r="N15" s="14"/>
      <c r="O15" s="14"/>
      <c r="P15" s="14"/>
      <c r="Q15" s="14"/>
      <c r="R15" s="14"/>
      <c r="S15" s="14"/>
      <c r="T15" s="14"/>
      <c r="U15" s="14"/>
      <c r="V15" s="14"/>
      <c r="W15" s="14"/>
      <c r="X15" s="14"/>
      <c r="Y15" s="14"/>
      <c r="Z15" s="14"/>
      <c r="AA15" s="14"/>
      <c r="AB15" s="14"/>
      <c r="AC15" s="14"/>
      <c r="AD15" s="14"/>
      <c r="AE15" s="14"/>
      <c r="AF15" s="14"/>
      <c r="AG15" s="14"/>
      <c r="AH15" s="14"/>
      <c r="AI15" s="14"/>
      <c r="AJ15" s="14"/>
      <c r="AK15" s="14"/>
      <c r="AL15" s="14"/>
      <c r="AM15" s="14"/>
      <c r="AN15" s="14"/>
      <c r="AO15" s="14"/>
      <c r="AP15" s="14"/>
      <c r="AQ15" s="14"/>
      <c r="AR15" s="14"/>
      <c r="AS15" s="14"/>
      <c r="AT15" s="14"/>
      <c r="AU15" s="14"/>
      <c r="AV15" s="14"/>
      <c r="AW15" s="14"/>
      <c r="AX15" s="14"/>
      <c r="AY15" s="14"/>
      <c r="AZ15" s="14"/>
      <c r="BA15" s="14"/>
      <c r="BB15" s="14"/>
      <c r="BC15" s="14"/>
      <c r="BD15" s="14"/>
    </row>
    <row r="16" spans="1:56" ht="15" customHeight="1">
      <c r="A16" s="197" t="s">
        <v>104</v>
      </c>
      <c r="B16" s="198"/>
      <c r="C16" s="198"/>
      <c r="D16" s="198"/>
      <c r="E16" s="198"/>
      <c r="F16" s="199"/>
      <c r="G16" s="14"/>
      <c r="H16" s="14"/>
      <c r="I16" s="14"/>
      <c r="J16" s="14"/>
      <c r="K16" s="14"/>
      <c r="L16" s="14"/>
      <c r="M16" s="14"/>
      <c r="N16" s="14"/>
      <c r="O16" s="14"/>
      <c r="P16" s="14"/>
      <c r="Q16" s="14"/>
      <c r="R16" s="14"/>
      <c r="S16" s="14"/>
      <c r="T16" s="14"/>
      <c r="U16" s="14"/>
      <c r="V16" s="14"/>
      <c r="W16" s="14"/>
      <c r="X16" s="14"/>
      <c r="Y16" s="14"/>
      <c r="Z16" s="14"/>
      <c r="AA16" s="14"/>
      <c r="AB16" s="14"/>
      <c r="AC16" s="14"/>
      <c r="AD16" s="14"/>
      <c r="AE16" s="14"/>
      <c r="AF16" s="14"/>
      <c r="AG16" s="14"/>
      <c r="AH16" s="14"/>
      <c r="AI16" s="14"/>
      <c r="AJ16" s="14"/>
      <c r="AK16" s="14"/>
      <c r="AL16" s="14"/>
      <c r="AM16" s="14"/>
      <c r="AN16" s="14"/>
      <c r="AO16" s="14"/>
      <c r="AP16" s="14"/>
      <c r="AQ16" s="14"/>
      <c r="AR16" s="14"/>
      <c r="AS16" s="14"/>
      <c r="AT16" s="14"/>
      <c r="AU16" s="14"/>
      <c r="AV16" s="14"/>
      <c r="AW16" s="14"/>
      <c r="AX16" s="14"/>
      <c r="AY16" s="14"/>
      <c r="AZ16" s="14"/>
      <c r="BA16" s="14"/>
      <c r="BB16" s="14"/>
      <c r="BC16" s="14"/>
      <c r="BD16" s="14"/>
    </row>
    <row r="17" spans="1:56" ht="15" customHeight="1">
      <c r="A17" s="70"/>
      <c r="B17" s="73"/>
      <c r="C17" s="73"/>
      <c r="D17" s="73"/>
      <c r="E17" s="73"/>
      <c r="F17" s="72"/>
      <c r="G17" s="14"/>
      <c r="H17" s="14"/>
      <c r="I17" s="14"/>
      <c r="J17" s="14"/>
      <c r="K17" s="14"/>
      <c r="L17" s="14"/>
      <c r="M17" s="14"/>
      <c r="N17" s="14"/>
      <c r="O17" s="14"/>
      <c r="P17" s="14"/>
      <c r="Q17" s="14"/>
      <c r="R17" s="14"/>
      <c r="S17" s="14"/>
      <c r="T17" s="14"/>
      <c r="U17" s="14"/>
      <c r="V17" s="14"/>
      <c r="W17" s="14"/>
      <c r="X17" s="14"/>
      <c r="Y17" s="14"/>
      <c r="Z17" s="14"/>
      <c r="AA17" s="14"/>
      <c r="AB17" s="14"/>
      <c r="AC17" s="14"/>
      <c r="AD17" s="14"/>
      <c r="AE17" s="14"/>
      <c r="AF17" s="14"/>
      <c r="AG17" s="14"/>
      <c r="AH17" s="14"/>
      <c r="AI17" s="14"/>
      <c r="AJ17" s="14"/>
      <c r="AK17" s="14"/>
      <c r="AL17" s="14"/>
      <c r="AM17" s="14"/>
      <c r="AN17" s="14"/>
      <c r="AO17" s="14"/>
      <c r="AP17" s="14"/>
      <c r="AQ17" s="14"/>
      <c r="AR17" s="14"/>
      <c r="AS17" s="14"/>
      <c r="AT17" s="14"/>
      <c r="AU17" s="14"/>
      <c r="AV17" s="14"/>
      <c r="AW17" s="14"/>
      <c r="AX17" s="14"/>
      <c r="AY17" s="14"/>
      <c r="AZ17" s="14"/>
      <c r="BA17" s="14"/>
      <c r="BB17" s="14"/>
      <c r="BC17" s="14"/>
      <c r="BD17" s="14"/>
    </row>
    <row r="18" spans="1:56">
      <c r="A18" s="68"/>
      <c r="B18" s="94"/>
      <c r="C18" s="14"/>
      <c r="D18" s="14"/>
      <c r="E18" s="14"/>
      <c r="F18" s="201" t="s">
        <v>105</v>
      </c>
      <c r="G18" s="14"/>
      <c r="H18" s="14"/>
      <c r="I18" s="14"/>
      <c r="J18" s="14"/>
      <c r="K18" s="14"/>
      <c r="L18" s="14"/>
      <c r="M18" s="14"/>
      <c r="N18" s="14"/>
      <c r="O18" s="14"/>
      <c r="P18" s="14"/>
      <c r="Q18" s="14"/>
      <c r="R18" s="14"/>
      <c r="S18" s="14"/>
      <c r="T18" s="14"/>
      <c r="U18" s="14"/>
      <c r="V18" s="14"/>
      <c r="W18" s="14"/>
      <c r="X18" s="14"/>
      <c r="Y18" s="14"/>
      <c r="Z18" s="14"/>
      <c r="AA18" s="14"/>
      <c r="AB18" s="14"/>
      <c r="AC18" s="14"/>
      <c r="AD18" s="14"/>
      <c r="AE18" s="14"/>
      <c r="AF18" s="14"/>
      <c r="AG18" s="14"/>
      <c r="AH18" s="14"/>
      <c r="AI18" s="14"/>
      <c r="AJ18" s="14"/>
      <c r="AK18" s="14"/>
      <c r="AL18" s="14"/>
      <c r="AM18" s="14"/>
      <c r="AN18" s="14"/>
      <c r="AO18" s="14"/>
      <c r="AP18" s="14"/>
      <c r="AQ18" s="14"/>
      <c r="AR18" s="14"/>
      <c r="AS18" s="14"/>
      <c r="AT18" s="14"/>
      <c r="AU18" s="14"/>
      <c r="AV18" s="14"/>
      <c r="AW18" s="14"/>
      <c r="AX18" s="14"/>
      <c r="AY18" s="14"/>
      <c r="AZ18" s="14"/>
      <c r="BA18" s="14"/>
      <c r="BB18" s="14"/>
      <c r="BC18" s="14"/>
      <c r="BD18" s="14"/>
    </row>
    <row r="19" spans="1:56">
      <c r="A19" s="202" t="s">
        <v>1729</v>
      </c>
      <c r="B19" s="94"/>
      <c r="C19" s="14" t="s">
        <v>106</v>
      </c>
      <c r="D19" s="14"/>
      <c r="E19" s="14"/>
      <c r="F19" s="457" t="s">
        <v>107</v>
      </c>
      <c r="G19" s="14"/>
      <c r="H19" s="14"/>
      <c r="I19" s="14"/>
      <c r="J19" s="14"/>
      <c r="K19" s="14"/>
      <c r="L19" s="14"/>
      <c r="M19" s="14"/>
      <c r="N19" s="14"/>
      <c r="O19" s="14"/>
      <c r="P19" s="14"/>
      <c r="Q19" s="14"/>
      <c r="R19" s="14"/>
      <c r="S19" s="14"/>
      <c r="T19" s="14"/>
      <c r="U19" s="14"/>
      <c r="V19" s="14"/>
      <c r="W19" s="14"/>
      <c r="X19" s="14"/>
      <c r="Y19" s="14"/>
      <c r="Z19" s="14"/>
      <c r="AA19" s="14"/>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row>
    <row r="20" spans="1:56">
      <c r="A20" s="203" t="s">
        <v>1732</v>
      </c>
      <c r="B20" s="101"/>
      <c r="C20" s="73" t="s">
        <v>108</v>
      </c>
      <c r="D20" s="73"/>
      <c r="E20" s="73"/>
      <c r="F20" s="492" t="s">
        <v>3022</v>
      </c>
      <c r="G20" s="14"/>
      <c r="H20" s="14"/>
      <c r="I20" s="14"/>
      <c r="J20" s="14"/>
      <c r="K20" s="14"/>
      <c r="L20" s="14"/>
      <c r="M20" s="14"/>
      <c r="N20" s="14"/>
      <c r="O20" s="14"/>
      <c r="P20" s="14"/>
      <c r="Q20" s="14"/>
      <c r="R20" s="14"/>
      <c r="S20" s="14"/>
      <c r="T20" s="14"/>
      <c r="U20" s="14"/>
      <c r="V20" s="14"/>
      <c r="W20" s="14"/>
      <c r="X20" s="14"/>
      <c r="Y20" s="14"/>
      <c r="Z20" s="14"/>
      <c r="AA20" s="14"/>
      <c r="AB20" s="14"/>
      <c r="AC20" s="14"/>
      <c r="AD20" s="14"/>
      <c r="AE20" s="14"/>
      <c r="AF20" s="14"/>
      <c r="AG20" s="14"/>
      <c r="AH20" s="14"/>
      <c r="AI20" s="14"/>
      <c r="AJ20" s="14"/>
      <c r="AK20" s="14"/>
      <c r="AL20" s="14"/>
      <c r="AM20" s="14"/>
      <c r="AN20" s="14"/>
      <c r="AO20" s="14"/>
      <c r="AP20" s="14"/>
      <c r="AQ20" s="14"/>
      <c r="AR20" s="14"/>
      <c r="AS20" s="14"/>
      <c r="AT20" s="14"/>
      <c r="AU20" s="14"/>
      <c r="AV20" s="14"/>
      <c r="AW20" s="14"/>
      <c r="AX20" s="14"/>
      <c r="AY20" s="14"/>
      <c r="AZ20" s="14"/>
      <c r="BA20" s="14"/>
      <c r="BB20" s="14"/>
      <c r="BC20" s="14"/>
      <c r="BD20" s="14"/>
    </row>
    <row r="21" spans="1:56">
      <c r="A21" s="68"/>
      <c r="B21" s="94"/>
      <c r="C21" s="14"/>
      <c r="D21" s="14"/>
      <c r="E21" s="14"/>
      <c r="F21" s="238"/>
      <c r="G21" s="14"/>
      <c r="H21" s="14"/>
      <c r="I21" s="14"/>
      <c r="J21" s="14"/>
      <c r="K21" s="14"/>
      <c r="L21" s="14"/>
      <c r="M21" s="14"/>
      <c r="N21" s="14"/>
      <c r="O21" s="14"/>
      <c r="P21" s="14"/>
      <c r="Q21" s="14"/>
      <c r="R21" s="14"/>
      <c r="S21" s="14"/>
      <c r="T21" s="14"/>
      <c r="U21" s="14"/>
      <c r="V21" s="14"/>
      <c r="W21" s="14"/>
      <c r="X21" s="14"/>
      <c r="Y21" s="14"/>
      <c r="Z21" s="14"/>
      <c r="AA21" s="14"/>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row>
    <row r="22" spans="1:56">
      <c r="A22" s="68">
        <v>1</v>
      </c>
      <c r="B22" s="252" t="s">
        <v>2998</v>
      </c>
      <c r="C22" s="14"/>
      <c r="D22" s="14"/>
      <c r="E22" s="14"/>
      <c r="F22" s="79"/>
      <c r="G22" s="14"/>
      <c r="H22" s="14"/>
      <c r="I22" s="14"/>
      <c r="J22" s="14"/>
      <c r="K22" s="14"/>
      <c r="L22" s="14"/>
      <c r="M22" s="14"/>
      <c r="N22" s="14"/>
      <c r="O22" s="14"/>
      <c r="P22" s="14"/>
      <c r="Q22" s="14"/>
      <c r="R22" s="14"/>
      <c r="S22" s="14"/>
      <c r="T22" s="14"/>
      <c r="U22" s="14"/>
      <c r="V22" s="14"/>
      <c r="W22" s="14"/>
      <c r="X22" s="14"/>
      <c r="Y22" s="14"/>
      <c r="Z22" s="14"/>
      <c r="AA22" s="14"/>
      <c r="AB22" s="14"/>
      <c r="AC22" s="14"/>
      <c r="AD22" s="14"/>
      <c r="AE22" s="14"/>
      <c r="AF22" s="14"/>
      <c r="AG22" s="14"/>
      <c r="AH22" s="14"/>
      <c r="AI22" s="14"/>
      <c r="AJ22" s="14"/>
      <c r="AK22" s="14"/>
      <c r="AL22" s="14"/>
      <c r="AM22" s="14"/>
      <c r="AN22" s="14"/>
      <c r="AO22" s="14"/>
      <c r="AP22" s="14"/>
      <c r="AQ22" s="14"/>
      <c r="AR22" s="14"/>
      <c r="AS22" s="14"/>
      <c r="AT22" s="14"/>
      <c r="AU22" s="14"/>
      <c r="AV22" s="14"/>
      <c r="AW22" s="14"/>
      <c r="AX22" s="14"/>
      <c r="AY22" s="14"/>
      <c r="AZ22" s="14"/>
      <c r="BA22" s="14"/>
      <c r="BB22" s="14"/>
      <c r="BC22" s="14"/>
      <c r="BD22" s="14"/>
    </row>
    <row r="23" spans="1:56">
      <c r="A23" s="68">
        <v>2</v>
      </c>
      <c r="B23" s="94"/>
      <c r="C23" s="14"/>
      <c r="D23" s="14"/>
      <c r="E23" s="14"/>
      <c r="F23" s="238"/>
      <c r="G23" s="14"/>
      <c r="H23" s="14"/>
      <c r="I23" s="14"/>
      <c r="J23" s="14"/>
      <c r="K23" s="14"/>
      <c r="L23" s="14"/>
      <c r="M23" s="14"/>
      <c r="N23" s="14"/>
      <c r="O23" s="14"/>
      <c r="P23" s="14"/>
      <c r="Q23" s="14"/>
      <c r="R23" s="14"/>
      <c r="S23" s="14"/>
      <c r="T23" s="14"/>
      <c r="U23" s="14"/>
      <c r="V23" s="14"/>
      <c r="W23" s="14"/>
      <c r="X23" s="14"/>
      <c r="Y23" s="14"/>
      <c r="Z23" s="14"/>
      <c r="AA23" s="14"/>
      <c r="AB23" s="14"/>
      <c r="AC23" s="14"/>
      <c r="AD23" s="14"/>
      <c r="AE23" s="14"/>
      <c r="AF23" s="14"/>
      <c r="AG23" s="14"/>
      <c r="AH23" s="14"/>
      <c r="AI23" s="14"/>
      <c r="AJ23" s="14"/>
      <c r="AK23" s="14"/>
      <c r="AL23" s="14"/>
      <c r="AM23" s="14"/>
      <c r="AN23" s="14"/>
      <c r="AO23" s="14"/>
      <c r="AP23" s="14"/>
      <c r="AQ23" s="14"/>
      <c r="AR23" s="14"/>
      <c r="AS23" s="14"/>
      <c r="AT23" s="14"/>
      <c r="AU23" s="14"/>
      <c r="AV23" s="14"/>
      <c r="AW23" s="14"/>
      <c r="AX23" s="14"/>
      <c r="AY23" s="14"/>
      <c r="AZ23" s="14"/>
      <c r="BA23" s="14"/>
      <c r="BB23" s="14"/>
      <c r="BC23" s="14"/>
      <c r="BD23" s="14"/>
    </row>
    <row r="24" spans="1:56">
      <c r="A24" s="68">
        <v>3</v>
      </c>
      <c r="B24" s="94"/>
      <c r="C24" s="14"/>
      <c r="D24" s="14"/>
      <c r="E24" s="14"/>
      <c r="F24" s="239"/>
      <c r="G24" s="14"/>
      <c r="H24" s="14"/>
      <c r="I24" s="14"/>
      <c r="J24" s="14"/>
      <c r="K24" s="14"/>
      <c r="L24" s="14"/>
      <c r="M24" s="14"/>
      <c r="N24" s="14"/>
      <c r="O24" s="14"/>
      <c r="P24" s="14"/>
      <c r="Q24" s="14"/>
      <c r="R24" s="14"/>
      <c r="S24" s="14"/>
      <c r="T24" s="14"/>
      <c r="U24" s="14"/>
      <c r="V24" s="14"/>
      <c r="W24" s="14"/>
      <c r="X24" s="14"/>
      <c r="Y24" s="14"/>
      <c r="Z24" s="14"/>
      <c r="AA24" s="14"/>
      <c r="AB24" s="14"/>
      <c r="AC24" s="14"/>
      <c r="AD24" s="14"/>
      <c r="AE24" s="14"/>
      <c r="AF24" s="14"/>
      <c r="AG24" s="14"/>
      <c r="AH24" s="14"/>
      <c r="AI24" s="14"/>
      <c r="AJ24" s="14"/>
      <c r="AK24" s="14"/>
      <c r="AL24" s="14"/>
      <c r="AM24" s="14"/>
      <c r="AN24" s="14"/>
      <c r="AO24" s="14"/>
      <c r="AP24" s="14"/>
      <c r="AQ24" s="14"/>
      <c r="AR24" s="14"/>
      <c r="AS24" s="14"/>
      <c r="AT24" s="14"/>
      <c r="AU24" s="14"/>
      <c r="AV24" s="14"/>
      <c r="AW24" s="14"/>
      <c r="AX24" s="14"/>
      <c r="AY24" s="14"/>
      <c r="AZ24" s="14"/>
      <c r="BA24" s="14"/>
      <c r="BB24" s="14"/>
      <c r="BC24" s="14"/>
      <c r="BD24" s="14"/>
    </row>
    <row r="25" spans="1:56">
      <c r="A25" s="68">
        <v>4</v>
      </c>
      <c r="B25" s="94"/>
      <c r="C25" s="14"/>
      <c r="D25" s="14"/>
      <c r="E25" s="14"/>
      <c r="F25" s="239"/>
      <c r="G25" s="14"/>
      <c r="H25" s="14"/>
      <c r="I25" s="14"/>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row>
    <row r="26" spans="1:56">
      <c r="A26" s="68">
        <v>5</v>
      </c>
      <c r="B26" s="94"/>
      <c r="C26" s="14"/>
      <c r="D26" s="14"/>
      <c r="E26" s="14"/>
      <c r="F26" s="239"/>
      <c r="G26" s="14"/>
      <c r="H26" s="14"/>
      <c r="I26" s="14"/>
      <c r="J26" s="14"/>
      <c r="K26" s="14"/>
      <c r="L26" s="14"/>
      <c r="M26" s="14"/>
      <c r="N26" s="14"/>
      <c r="O26" s="14"/>
      <c r="P26" s="14"/>
      <c r="Q26" s="14"/>
      <c r="R26" s="14"/>
      <c r="S26" s="14"/>
      <c r="T26" s="14"/>
      <c r="U26" s="14"/>
      <c r="V26" s="14"/>
      <c r="W26" s="14"/>
      <c r="X26" s="14"/>
      <c r="Y26" s="14"/>
      <c r="Z26" s="14"/>
      <c r="AA26" s="14"/>
      <c r="AB26" s="14"/>
      <c r="AC26" s="14"/>
      <c r="AD26" s="14"/>
      <c r="AE26" s="14"/>
      <c r="AF26" s="14"/>
      <c r="AG26" s="14"/>
      <c r="AH26" s="14"/>
      <c r="AI26" s="14"/>
      <c r="AJ26" s="14"/>
      <c r="AK26" s="14"/>
      <c r="AL26" s="14"/>
      <c r="AM26" s="14"/>
      <c r="AN26" s="14"/>
      <c r="AO26" s="14"/>
      <c r="AP26" s="14"/>
      <c r="AQ26" s="14"/>
      <c r="AR26" s="14"/>
      <c r="AS26" s="14"/>
      <c r="AT26" s="14"/>
      <c r="AU26" s="14"/>
      <c r="AV26" s="14"/>
      <c r="AW26" s="14"/>
      <c r="AX26" s="14"/>
      <c r="AY26" s="14"/>
      <c r="AZ26" s="14"/>
      <c r="BA26" s="14"/>
      <c r="BB26" s="14"/>
      <c r="BC26" s="14"/>
      <c r="BD26" s="14"/>
    </row>
    <row r="27" spans="1:56">
      <c r="A27" s="68">
        <v>6</v>
      </c>
      <c r="B27" s="94"/>
      <c r="C27" s="14"/>
      <c r="D27" s="14"/>
      <c r="E27" s="14"/>
      <c r="F27" s="239"/>
      <c r="G27" s="14"/>
      <c r="H27" s="14"/>
      <c r="I27" s="14"/>
      <c r="J27" s="14"/>
      <c r="K27" s="14"/>
      <c r="L27" s="14"/>
      <c r="M27" s="14"/>
      <c r="N27" s="14"/>
      <c r="O27" s="14"/>
      <c r="P27" s="14"/>
      <c r="Q27" s="14"/>
      <c r="R27" s="14"/>
      <c r="S27" s="14"/>
      <c r="T27" s="14"/>
      <c r="U27" s="14"/>
      <c r="V27" s="14"/>
      <c r="W27" s="14"/>
      <c r="X27" s="14"/>
      <c r="Y27" s="14"/>
      <c r="Z27" s="14"/>
      <c r="AA27" s="14"/>
      <c r="AB27" s="14"/>
      <c r="AC27" s="14"/>
      <c r="AD27" s="14"/>
      <c r="AE27" s="14"/>
      <c r="AF27" s="14"/>
      <c r="AG27" s="14"/>
      <c r="AH27" s="14"/>
      <c r="AI27" s="14"/>
      <c r="AJ27" s="14"/>
      <c r="AK27" s="14"/>
      <c r="AL27" s="14"/>
      <c r="AM27" s="14"/>
      <c r="AN27" s="14"/>
      <c r="AO27" s="14"/>
      <c r="AP27" s="14"/>
      <c r="AQ27" s="14"/>
      <c r="AR27" s="14"/>
      <c r="AS27" s="14"/>
      <c r="AT27" s="14"/>
      <c r="AU27" s="14"/>
      <c r="AV27" s="14"/>
      <c r="AW27" s="14"/>
      <c r="AX27" s="14"/>
      <c r="AY27" s="14"/>
      <c r="AZ27" s="14"/>
      <c r="BA27" s="14"/>
      <c r="BB27" s="14"/>
      <c r="BC27" s="14"/>
      <c r="BD27" s="14"/>
    </row>
    <row r="28" spans="1:56">
      <c r="A28" s="68">
        <v>7</v>
      </c>
      <c r="B28" s="94"/>
      <c r="C28" s="14"/>
      <c r="D28" s="14"/>
      <c r="E28" s="14"/>
      <c r="F28" s="239"/>
      <c r="G28" s="14"/>
      <c r="H28" s="14"/>
      <c r="I28" s="14"/>
      <c r="J28" s="14"/>
      <c r="K28" s="14"/>
      <c r="L28" s="14"/>
      <c r="M28" s="14"/>
      <c r="N28" s="14"/>
      <c r="O28" s="14"/>
      <c r="P28" s="14"/>
      <c r="Q28" s="14"/>
      <c r="R28" s="14"/>
      <c r="S28" s="14"/>
      <c r="T28" s="14"/>
      <c r="U28" s="14"/>
      <c r="V28" s="14"/>
      <c r="W28" s="14"/>
      <c r="X28" s="14"/>
      <c r="Y28" s="14"/>
      <c r="Z28" s="14"/>
      <c r="AA28" s="14"/>
      <c r="AB28" s="14"/>
      <c r="AC28" s="14"/>
      <c r="AD28" s="14"/>
      <c r="AE28" s="14"/>
      <c r="AF28" s="14"/>
      <c r="AG28" s="14"/>
      <c r="AH28" s="14"/>
      <c r="AI28" s="14"/>
      <c r="AJ28" s="14"/>
      <c r="AK28" s="14"/>
      <c r="AL28" s="14"/>
      <c r="AM28" s="14"/>
      <c r="AN28" s="14"/>
      <c r="AO28" s="14"/>
      <c r="AP28" s="14"/>
      <c r="AQ28" s="14"/>
      <c r="AR28" s="14"/>
      <c r="AS28" s="14"/>
      <c r="AT28" s="14"/>
      <c r="AU28" s="14"/>
      <c r="AV28" s="14"/>
      <c r="AW28" s="14"/>
      <c r="AX28" s="14"/>
      <c r="AY28" s="14"/>
      <c r="AZ28" s="14"/>
      <c r="BA28" s="14"/>
      <c r="BB28" s="14"/>
      <c r="BC28" s="14"/>
      <c r="BD28" s="14"/>
    </row>
    <row r="29" spans="1:56">
      <c r="A29" s="68">
        <v>8</v>
      </c>
      <c r="B29" s="94"/>
      <c r="C29" s="14"/>
      <c r="D29" s="14"/>
      <c r="E29" s="14"/>
      <c r="F29" s="239"/>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c r="AF29" s="14"/>
      <c r="AG29" s="14"/>
      <c r="AH29" s="14"/>
      <c r="AI29" s="14"/>
      <c r="AJ29" s="14"/>
      <c r="AK29" s="14"/>
      <c r="AL29" s="14"/>
      <c r="AM29" s="14"/>
      <c r="AN29" s="14"/>
      <c r="AO29" s="14"/>
      <c r="AP29" s="14"/>
      <c r="AQ29" s="14"/>
      <c r="AR29" s="14"/>
      <c r="AS29" s="14"/>
      <c r="AT29" s="14"/>
      <c r="AU29" s="14"/>
      <c r="AV29" s="14"/>
      <c r="AW29" s="14"/>
      <c r="AX29" s="14"/>
      <c r="AY29" s="14"/>
      <c r="AZ29" s="14"/>
      <c r="BA29" s="14"/>
      <c r="BB29" s="14"/>
      <c r="BC29" s="14"/>
      <c r="BD29" s="14"/>
    </row>
    <row r="30" spans="1:56">
      <c r="A30" s="68">
        <v>9</v>
      </c>
      <c r="B30" s="94"/>
      <c r="C30" s="14"/>
      <c r="D30" s="14"/>
      <c r="E30" s="14"/>
      <c r="F30" s="239"/>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row>
    <row r="31" spans="1:56">
      <c r="A31" s="68">
        <v>10</v>
      </c>
      <c r="B31" s="94"/>
      <c r="C31" s="14"/>
      <c r="D31" s="14"/>
      <c r="E31" s="14"/>
      <c r="F31" s="239"/>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c r="AF31" s="14"/>
      <c r="AG31" s="14"/>
      <c r="AH31" s="14"/>
      <c r="AI31" s="14"/>
      <c r="AJ31" s="14"/>
      <c r="AK31" s="14"/>
      <c r="AL31" s="14"/>
      <c r="AM31" s="14"/>
      <c r="AN31" s="14"/>
      <c r="AO31" s="14"/>
      <c r="AP31" s="14"/>
      <c r="AQ31" s="14"/>
      <c r="AR31" s="14"/>
      <c r="AS31" s="14"/>
      <c r="AT31" s="14"/>
      <c r="AU31" s="14"/>
      <c r="AV31" s="14"/>
      <c r="AW31" s="14"/>
      <c r="AX31" s="14"/>
      <c r="AY31" s="14"/>
      <c r="AZ31" s="14"/>
      <c r="BA31" s="14"/>
      <c r="BB31" s="14"/>
      <c r="BC31" s="14"/>
      <c r="BD31" s="14"/>
    </row>
    <row r="32" spans="1:56">
      <c r="A32" s="68">
        <v>11</v>
      </c>
      <c r="B32" s="94"/>
      <c r="C32" s="14"/>
      <c r="D32" s="14"/>
      <c r="E32" s="14"/>
      <c r="F32" s="239"/>
      <c r="G32" s="14"/>
      <c r="H32" s="14"/>
      <c r="I32" s="14"/>
      <c r="J32" s="14"/>
      <c r="K32" s="14"/>
      <c r="L32" s="14"/>
      <c r="M32" s="14"/>
      <c r="N32" s="14"/>
      <c r="O32" s="14"/>
      <c r="P32" s="14"/>
      <c r="Q32" s="14"/>
      <c r="R32" s="14"/>
      <c r="S32" s="14"/>
      <c r="T32" s="14"/>
      <c r="U32" s="14"/>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4"/>
      <c r="AW32" s="14"/>
      <c r="AX32" s="14"/>
      <c r="AY32" s="14"/>
      <c r="AZ32" s="14"/>
      <c r="BA32" s="14"/>
      <c r="BB32" s="14"/>
      <c r="BC32" s="14"/>
      <c r="BD32" s="14"/>
    </row>
    <row r="33" spans="1:56">
      <c r="A33" s="68">
        <v>12</v>
      </c>
      <c r="B33" s="94"/>
      <c r="C33" s="14"/>
      <c r="D33" s="14"/>
      <c r="E33" s="14"/>
      <c r="F33" s="239"/>
      <c r="G33" s="14"/>
      <c r="H33" s="14"/>
      <c r="I33" s="14"/>
      <c r="J33" s="14"/>
      <c r="K33" s="14"/>
      <c r="L33" s="14"/>
      <c r="M33" s="14"/>
      <c r="N33" s="14"/>
      <c r="O33" s="14"/>
      <c r="P33" s="14"/>
      <c r="Q33" s="14"/>
      <c r="R33" s="14"/>
      <c r="S33" s="14"/>
      <c r="T33" s="14"/>
      <c r="U33" s="14"/>
      <c r="V33" s="14"/>
      <c r="W33" s="14"/>
      <c r="X33" s="14"/>
      <c r="Y33" s="14"/>
      <c r="Z33" s="14"/>
      <c r="AA33" s="14"/>
      <c r="AB33" s="14"/>
      <c r="AC33" s="14"/>
      <c r="AD33" s="14"/>
      <c r="AE33" s="14"/>
      <c r="AF33" s="14"/>
      <c r="AG33" s="14"/>
      <c r="AH33" s="14"/>
      <c r="AI33" s="14"/>
      <c r="AJ33" s="14"/>
      <c r="AK33" s="14"/>
      <c r="AL33" s="14"/>
      <c r="AM33" s="14"/>
      <c r="AN33" s="14"/>
      <c r="AO33" s="14"/>
      <c r="AP33" s="14"/>
      <c r="AQ33" s="14"/>
      <c r="AR33" s="14"/>
      <c r="AS33" s="14"/>
      <c r="AT33" s="14"/>
      <c r="AU33" s="14"/>
      <c r="AV33" s="14"/>
      <c r="AW33" s="14"/>
      <c r="AX33" s="14"/>
      <c r="AY33" s="14"/>
      <c r="AZ33" s="14"/>
      <c r="BA33" s="14"/>
      <c r="BB33" s="14"/>
      <c r="BC33" s="14"/>
      <c r="BD33" s="14"/>
    </row>
    <row r="34" spans="1:56">
      <c r="A34" s="68">
        <v>13</v>
      </c>
      <c r="B34" s="94"/>
      <c r="C34" s="14"/>
      <c r="D34" s="14"/>
      <c r="E34" s="14"/>
      <c r="F34" s="239"/>
      <c r="G34" s="14"/>
      <c r="H34" s="14"/>
      <c r="I34" s="14"/>
      <c r="J34" s="14"/>
      <c r="K34" s="14"/>
      <c r="L34" s="14"/>
      <c r="M34" s="14"/>
      <c r="N34" s="14"/>
      <c r="O34" s="14"/>
      <c r="P34" s="14"/>
      <c r="Q34" s="14"/>
      <c r="R34" s="14"/>
      <c r="S34" s="14"/>
      <c r="T34" s="14"/>
      <c r="U34" s="14"/>
      <c r="V34" s="14"/>
      <c r="W34" s="14"/>
      <c r="X34" s="14"/>
      <c r="Y34" s="14"/>
      <c r="Z34" s="14"/>
      <c r="AA34" s="14"/>
      <c r="AB34" s="14"/>
      <c r="AC34" s="14"/>
      <c r="AD34" s="14"/>
      <c r="AE34" s="14"/>
      <c r="AF34" s="14"/>
      <c r="AG34" s="14"/>
      <c r="AH34" s="14"/>
      <c r="AI34" s="14"/>
      <c r="AJ34" s="14"/>
      <c r="AK34" s="14"/>
      <c r="AL34" s="14"/>
      <c r="AM34" s="14"/>
      <c r="AN34" s="14"/>
      <c r="AO34" s="14"/>
      <c r="AP34" s="14"/>
      <c r="AQ34" s="14"/>
      <c r="AR34" s="14"/>
      <c r="AS34" s="14"/>
      <c r="AT34" s="14"/>
      <c r="AU34" s="14"/>
      <c r="AV34" s="14"/>
      <c r="AW34" s="14"/>
      <c r="AX34" s="14"/>
      <c r="AY34" s="14"/>
      <c r="AZ34" s="14"/>
      <c r="BA34" s="14"/>
      <c r="BB34" s="14"/>
      <c r="BC34" s="14"/>
      <c r="BD34" s="14"/>
    </row>
    <row r="35" spans="1:56">
      <c r="A35" s="68">
        <v>14</v>
      </c>
      <c r="B35" s="94"/>
      <c r="C35" s="14"/>
      <c r="D35" s="14"/>
      <c r="E35" s="14"/>
      <c r="F35" s="239"/>
      <c r="G35" s="14"/>
      <c r="H35" s="14"/>
      <c r="I35" s="14"/>
      <c r="J35" s="14"/>
      <c r="K35" s="14"/>
      <c r="L35" s="14"/>
      <c r="M35" s="14"/>
      <c r="N35" s="14"/>
      <c r="O35" s="14"/>
      <c r="P35" s="14"/>
      <c r="Q35" s="14"/>
      <c r="R35" s="14"/>
      <c r="S35" s="14"/>
      <c r="T35" s="14"/>
      <c r="U35" s="14"/>
      <c r="V35" s="14"/>
      <c r="W35" s="14"/>
      <c r="X35" s="14"/>
      <c r="Y35" s="14"/>
      <c r="Z35" s="14"/>
      <c r="AA35" s="14"/>
      <c r="AB35" s="14"/>
      <c r="AC35" s="14"/>
      <c r="AD35" s="14"/>
      <c r="AE35" s="14"/>
      <c r="AF35" s="14"/>
      <c r="AG35" s="14"/>
      <c r="AH35" s="14"/>
      <c r="AI35" s="14"/>
      <c r="AJ35" s="14"/>
      <c r="AK35" s="14"/>
      <c r="AL35" s="14"/>
      <c r="AM35" s="14"/>
      <c r="AN35" s="14"/>
      <c r="AO35" s="14"/>
      <c r="AP35" s="14"/>
      <c r="AQ35" s="14"/>
      <c r="AR35" s="14"/>
      <c r="AS35" s="14"/>
      <c r="AT35" s="14"/>
      <c r="AU35" s="14"/>
      <c r="AV35" s="14"/>
      <c r="AW35" s="14"/>
      <c r="AX35" s="14"/>
      <c r="AY35" s="14"/>
      <c r="AZ35" s="14"/>
      <c r="BA35" s="14"/>
      <c r="BB35" s="14"/>
      <c r="BC35" s="14"/>
      <c r="BD35" s="14"/>
    </row>
    <row r="36" spans="1:56">
      <c r="A36" s="68">
        <v>15</v>
      </c>
      <c r="B36" s="94"/>
      <c r="C36" s="14"/>
      <c r="D36" s="14"/>
      <c r="E36" s="14"/>
      <c r="F36" s="239"/>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c r="AU36" s="14"/>
      <c r="AV36" s="14"/>
      <c r="AW36" s="14"/>
      <c r="AX36" s="14"/>
      <c r="AY36" s="14"/>
      <c r="AZ36" s="14"/>
      <c r="BA36" s="14"/>
      <c r="BB36" s="14"/>
      <c r="BC36" s="14"/>
      <c r="BD36" s="14"/>
    </row>
    <row r="37" spans="1:56">
      <c r="A37" s="68">
        <v>16</v>
      </c>
      <c r="B37" s="94"/>
      <c r="C37" s="14"/>
      <c r="D37" s="14"/>
      <c r="E37" s="14"/>
      <c r="F37" s="239"/>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c r="AF37" s="14"/>
      <c r="AG37" s="14"/>
      <c r="AH37" s="14"/>
      <c r="AI37" s="14"/>
      <c r="AJ37" s="14"/>
      <c r="AK37" s="14"/>
      <c r="AL37" s="14"/>
      <c r="AM37" s="14"/>
      <c r="AN37" s="14"/>
      <c r="AO37" s="14"/>
      <c r="AP37" s="14"/>
      <c r="AQ37" s="14"/>
      <c r="AR37" s="14"/>
      <c r="AS37" s="14"/>
      <c r="AT37" s="14"/>
      <c r="AU37" s="14"/>
      <c r="AV37" s="14"/>
      <c r="AW37" s="14"/>
      <c r="AX37" s="14"/>
      <c r="AY37" s="14"/>
      <c r="AZ37" s="14"/>
      <c r="BA37" s="14"/>
      <c r="BB37" s="14"/>
      <c r="BC37" s="14"/>
      <c r="BD37" s="14"/>
    </row>
    <row r="38" spans="1:56">
      <c r="A38" s="68">
        <v>17</v>
      </c>
      <c r="B38" s="94"/>
      <c r="C38" s="14"/>
      <c r="D38" s="14"/>
      <c r="E38" s="14"/>
      <c r="F38" s="239"/>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c r="AF38" s="14"/>
      <c r="AG38" s="14"/>
      <c r="AH38" s="14"/>
      <c r="AI38" s="14"/>
      <c r="AJ38" s="14"/>
      <c r="AK38" s="14"/>
      <c r="AL38" s="14"/>
      <c r="AM38" s="14"/>
      <c r="AN38" s="14"/>
      <c r="AO38" s="14"/>
      <c r="AP38" s="14"/>
      <c r="AQ38" s="14"/>
      <c r="AR38" s="14"/>
      <c r="AS38" s="14"/>
      <c r="AT38" s="14"/>
      <c r="AU38" s="14"/>
      <c r="AV38" s="14"/>
      <c r="AW38" s="14"/>
      <c r="AX38" s="14"/>
      <c r="AY38" s="14"/>
      <c r="AZ38" s="14"/>
      <c r="BA38" s="14"/>
      <c r="BB38" s="14"/>
      <c r="BC38" s="14"/>
      <c r="BD38" s="14"/>
    </row>
    <row r="39" spans="1:56">
      <c r="A39" s="68">
        <v>18</v>
      </c>
      <c r="B39" s="94"/>
      <c r="C39" s="14" t="s">
        <v>109</v>
      </c>
      <c r="D39" s="14"/>
      <c r="E39" s="14"/>
      <c r="F39" s="239"/>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row>
    <row r="40" spans="1:56">
      <c r="A40" s="68">
        <v>19</v>
      </c>
      <c r="B40" s="94"/>
      <c r="C40" s="14"/>
      <c r="D40" s="14" t="s">
        <v>1190</v>
      </c>
      <c r="E40" s="14"/>
      <c r="F40" s="222">
        <f>SUM(F21:F39)</f>
        <v>0</v>
      </c>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14"/>
      <c r="AV40" s="14"/>
      <c r="AW40" s="14"/>
      <c r="AX40" s="14"/>
      <c r="AY40" s="14"/>
      <c r="AZ40" s="14"/>
      <c r="BA40" s="14"/>
      <c r="BB40" s="14"/>
      <c r="BC40" s="14"/>
      <c r="BD40" s="14"/>
    </row>
    <row r="41" spans="1:56">
      <c r="A41" s="68">
        <v>20</v>
      </c>
      <c r="B41" s="252" t="s">
        <v>2999</v>
      </c>
      <c r="C41" s="14"/>
      <c r="D41" s="14"/>
      <c r="E41" s="14"/>
      <c r="F41" s="238"/>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row>
    <row r="42" spans="1:56">
      <c r="A42" s="68">
        <v>21</v>
      </c>
      <c r="B42" s="94"/>
      <c r="C42" s="14"/>
      <c r="D42" s="14"/>
      <c r="E42" s="14"/>
      <c r="F42" s="238"/>
      <c r="G42" s="14"/>
      <c r="H42" s="14"/>
      <c r="I42" s="14"/>
      <c r="J42" s="14"/>
      <c r="K42" s="14"/>
      <c r="L42" s="14"/>
      <c r="M42" s="14"/>
      <c r="N42" s="14"/>
      <c r="O42" s="14"/>
      <c r="P42" s="14"/>
      <c r="Q42" s="14"/>
      <c r="R42" s="14"/>
      <c r="S42" s="14"/>
      <c r="T42" s="14"/>
      <c r="U42" s="14"/>
      <c r="V42" s="14"/>
      <c r="W42" s="14"/>
      <c r="X42" s="14"/>
      <c r="Y42" s="14"/>
      <c r="Z42" s="14"/>
      <c r="AA42" s="14"/>
      <c r="AB42" s="14"/>
      <c r="AC42" s="14"/>
      <c r="AD42" s="14"/>
      <c r="AE42" s="14"/>
      <c r="AF42" s="14"/>
      <c r="AG42" s="14"/>
      <c r="AH42" s="14"/>
      <c r="AI42" s="14"/>
      <c r="AJ42" s="14"/>
      <c r="AK42" s="14"/>
      <c r="AL42" s="14"/>
      <c r="AM42" s="14"/>
      <c r="AN42" s="14"/>
      <c r="AO42" s="14"/>
      <c r="AP42" s="14"/>
      <c r="AQ42" s="14"/>
      <c r="AR42" s="14"/>
      <c r="AS42" s="14"/>
      <c r="AT42" s="14"/>
      <c r="AU42" s="14"/>
      <c r="AV42" s="14"/>
      <c r="AW42" s="14"/>
      <c r="AX42" s="14"/>
      <c r="AY42" s="14"/>
      <c r="AZ42" s="14"/>
      <c r="BA42" s="14"/>
      <c r="BB42" s="14"/>
      <c r="BC42" s="14"/>
      <c r="BD42" s="14"/>
    </row>
    <row r="43" spans="1:56">
      <c r="A43" s="68">
        <v>22</v>
      </c>
      <c r="B43" s="94"/>
      <c r="C43" s="14" t="s">
        <v>4887</v>
      </c>
      <c r="D43" s="14"/>
      <c r="E43" s="14"/>
      <c r="F43" s="239">
        <v>4553894</v>
      </c>
      <c r="G43" s="14"/>
      <c r="H43" s="14"/>
      <c r="I43" s="14"/>
      <c r="J43" s="14"/>
      <c r="K43" s="14"/>
      <c r="L43" s="14"/>
      <c r="M43" s="14"/>
      <c r="N43" s="14"/>
      <c r="O43" s="14"/>
      <c r="P43" s="14"/>
      <c r="Q43" s="14"/>
      <c r="R43" s="14"/>
      <c r="S43" s="14"/>
      <c r="T43" s="14"/>
      <c r="U43" s="14"/>
      <c r="V43" s="14"/>
      <c r="W43" s="14"/>
      <c r="X43" s="14"/>
      <c r="Y43" s="14"/>
      <c r="Z43" s="14"/>
      <c r="AA43" s="14"/>
      <c r="AB43" s="14"/>
      <c r="AC43" s="14"/>
      <c r="AD43" s="14"/>
      <c r="AE43" s="14"/>
      <c r="AF43" s="14"/>
      <c r="AG43" s="14"/>
      <c r="AH43" s="14"/>
      <c r="AI43" s="14"/>
      <c r="AJ43" s="14"/>
      <c r="AK43" s="14"/>
      <c r="AL43" s="14"/>
      <c r="AM43" s="14"/>
      <c r="AN43" s="14"/>
      <c r="AO43" s="14"/>
      <c r="AP43" s="14"/>
      <c r="AQ43" s="14"/>
      <c r="AR43" s="14"/>
      <c r="AS43" s="14"/>
      <c r="AT43" s="14"/>
      <c r="AU43" s="14"/>
      <c r="AV43" s="14"/>
      <c r="AW43" s="14"/>
      <c r="AX43" s="14"/>
      <c r="AY43" s="14"/>
      <c r="AZ43" s="14"/>
      <c r="BA43" s="14"/>
      <c r="BB43" s="14"/>
      <c r="BC43" s="14"/>
      <c r="BD43" s="14"/>
    </row>
    <row r="44" spans="1:56">
      <c r="A44" s="68">
        <v>23</v>
      </c>
      <c r="B44" s="94"/>
      <c r="C44" s="14" t="s">
        <v>4888</v>
      </c>
      <c r="D44" s="14"/>
      <c r="E44" s="14"/>
      <c r="F44" s="239">
        <v>681285</v>
      </c>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row>
    <row r="45" spans="1:56">
      <c r="A45" s="68">
        <v>24</v>
      </c>
      <c r="B45" s="94"/>
      <c r="C45" s="14"/>
      <c r="D45" s="14"/>
      <c r="E45" s="14"/>
      <c r="F45" s="239"/>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c r="AU45" s="14"/>
      <c r="AV45" s="14"/>
      <c r="AW45" s="14"/>
      <c r="AX45" s="14"/>
      <c r="AY45" s="14"/>
      <c r="AZ45" s="14"/>
      <c r="BA45" s="14"/>
      <c r="BB45" s="14"/>
      <c r="BC45" s="14"/>
      <c r="BD45" s="14"/>
    </row>
    <row r="46" spans="1:56">
      <c r="A46" s="68">
        <v>25</v>
      </c>
      <c r="B46" s="94"/>
      <c r="C46" s="14"/>
      <c r="D46" s="14"/>
      <c r="E46" s="14"/>
      <c r="F46" s="239"/>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c r="AL46" s="14"/>
      <c r="AM46" s="14"/>
      <c r="AN46" s="14"/>
      <c r="AO46" s="14"/>
      <c r="AP46" s="14"/>
      <c r="AQ46" s="14"/>
      <c r="AR46" s="14"/>
      <c r="AS46" s="14"/>
      <c r="AT46" s="14"/>
      <c r="AU46" s="14"/>
      <c r="AV46" s="14"/>
      <c r="AW46" s="14"/>
      <c r="AX46" s="14"/>
      <c r="AY46" s="14"/>
      <c r="AZ46" s="14"/>
      <c r="BA46" s="14"/>
      <c r="BB46" s="14"/>
      <c r="BC46" s="14"/>
      <c r="BD46" s="14"/>
    </row>
    <row r="47" spans="1:56">
      <c r="A47" s="68">
        <v>26</v>
      </c>
      <c r="B47" s="94"/>
      <c r="C47" s="14"/>
      <c r="D47" s="14"/>
      <c r="E47" s="14"/>
      <c r="F47" s="239"/>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row>
    <row r="48" spans="1:56">
      <c r="A48" s="68">
        <v>27</v>
      </c>
      <c r="B48" s="94"/>
      <c r="C48" s="14"/>
      <c r="D48" s="14"/>
      <c r="E48" s="14"/>
      <c r="F48" s="239"/>
      <c r="G48" s="14"/>
      <c r="H48" s="14"/>
      <c r="I48" s="14"/>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row>
    <row r="49" spans="1:56">
      <c r="A49" s="68">
        <v>28</v>
      </c>
      <c r="B49" s="94"/>
      <c r="C49" s="14"/>
      <c r="D49" s="14"/>
      <c r="E49" s="14"/>
      <c r="F49" s="239"/>
      <c r="G49" s="14"/>
      <c r="H49" s="14"/>
      <c r="I49" s="14"/>
      <c r="J49" s="14"/>
      <c r="K49" s="14"/>
      <c r="L49" s="14"/>
      <c r="M49" s="14"/>
      <c r="N49" s="14"/>
      <c r="O49" s="14"/>
      <c r="P49" s="14"/>
      <c r="Q49" s="14"/>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4"/>
      <c r="AW49" s="14"/>
      <c r="AX49" s="14"/>
      <c r="AY49" s="14"/>
      <c r="AZ49" s="14"/>
      <c r="BA49" s="14"/>
      <c r="BB49" s="14"/>
      <c r="BC49" s="14"/>
      <c r="BD49" s="14"/>
    </row>
    <row r="50" spans="1:56">
      <c r="A50" s="68">
        <v>29</v>
      </c>
      <c r="B50" s="94"/>
      <c r="C50" s="14"/>
      <c r="D50" s="14"/>
      <c r="E50" s="14"/>
      <c r="F50" s="239"/>
      <c r="G50" s="14"/>
      <c r="H50" s="14"/>
      <c r="I50" s="14"/>
      <c r="J50" s="14"/>
      <c r="K50" s="14"/>
      <c r="L50" s="14"/>
      <c r="M50" s="14"/>
      <c r="N50" s="14"/>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c r="BA50" s="14"/>
      <c r="BB50" s="14"/>
      <c r="BC50" s="14"/>
      <c r="BD50" s="14"/>
    </row>
    <row r="51" spans="1:56">
      <c r="A51" s="68">
        <v>30</v>
      </c>
      <c r="B51" s="94"/>
      <c r="C51" s="14"/>
      <c r="D51" s="14"/>
      <c r="E51" s="14"/>
      <c r="F51" s="239"/>
      <c r="G51" s="14"/>
      <c r="H51" s="14"/>
      <c r="I51" s="14"/>
      <c r="J51" s="14"/>
      <c r="K51" s="14"/>
      <c r="L51" s="14"/>
      <c r="M51" s="14"/>
      <c r="N51" s="14"/>
      <c r="O51" s="14"/>
      <c r="P51" s="14"/>
      <c r="Q51" s="14"/>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4"/>
      <c r="AW51" s="14"/>
      <c r="AX51" s="14"/>
      <c r="AY51" s="14"/>
      <c r="AZ51" s="14"/>
      <c r="BA51" s="14"/>
      <c r="BB51" s="14"/>
      <c r="BC51" s="14"/>
      <c r="BD51" s="14"/>
    </row>
    <row r="52" spans="1:56">
      <c r="A52" s="68">
        <v>31</v>
      </c>
      <c r="B52" s="94"/>
      <c r="C52" s="14" t="s">
        <v>109</v>
      </c>
      <c r="D52" s="14"/>
      <c r="E52" s="14"/>
      <c r="F52" s="238"/>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row>
    <row r="53" spans="1:56">
      <c r="A53" s="68">
        <v>32</v>
      </c>
      <c r="B53" s="94"/>
      <c r="C53" s="14"/>
      <c r="D53" s="14" t="s">
        <v>1190</v>
      </c>
      <c r="E53" s="14"/>
      <c r="F53" s="222">
        <f>SUM(F41:F52)</f>
        <v>5235179</v>
      </c>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row>
    <row r="54" spans="1:56">
      <c r="A54" s="68">
        <v>33</v>
      </c>
      <c r="B54" s="252" t="s">
        <v>3550</v>
      </c>
      <c r="C54" s="14"/>
      <c r="D54" s="14"/>
      <c r="E54" s="14"/>
      <c r="F54" s="238"/>
      <c r="G54" s="14"/>
      <c r="H54" s="14"/>
      <c r="I54" s="14"/>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row>
    <row r="55" spans="1:56">
      <c r="A55" s="68">
        <v>34</v>
      </c>
      <c r="B55" s="94"/>
      <c r="C55" s="14"/>
      <c r="D55" s="14"/>
      <c r="E55" s="14"/>
      <c r="F55" s="238"/>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row>
    <row r="56" spans="1:56">
      <c r="A56" s="68">
        <v>35</v>
      </c>
      <c r="B56" s="94"/>
      <c r="C56" s="14"/>
      <c r="D56" s="14"/>
      <c r="E56" s="14"/>
      <c r="F56" s="239"/>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row>
    <row r="57" spans="1:56">
      <c r="A57" s="68">
        <v>36</v>
      </c>
      <c r="B57" s="94"/>
      <c r="C57" s="14"/>
      <c r="D57" s="14"/>
      <c r="E57" s="14"/>
      <c r="F57" s="239"/>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row>
    <row r="58" spans="1:56">
      <c r="A58" s="68">
        <v>37</v>
      </c>
      <c r="B58" s="94"/>
      <c r="C58" s="14"/>
      <c r="D58" s="14"/>
      <c r="E58" s="14"/>
      <c r="F58" s="239"/>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row>
    <row r="59" spans="1:56">
      <c r="A59" s="68">
        <v>38</v>
      </c>
      <c r="B59" s="94"/>
      <c r="C59" s="14"/>
      <c r="D59" s="14"/>
      <c r="E59" s="14"/>
      <c r="F59" s="239"/>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row>
    <row r="60" spans="1:56">
      <c r="A60" s="68">
        <v>39</v>
      </c>
      <c r="B60" s="94"/>
      <c r="C60" s="14"/>
      <c r="D60" s="14"/>
      <c r="E60" s="14"/>
      <c r="F60" s="239"/>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row>
    <row r="61" spans="1:56">
      <c r="A61" s="68">
        <v>40</v>
      </c>
      <c r="B61" s="94"/>
      <c r="C61" s="14"/>
      <c r="D61" s="14"/>
      <c r="E61" s="14"/>
      <c r="F61" s="239"/>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row>
    <row r="62" spans="1:56">
      <c r="A62" s="68">
        <v>41</v>
      </c>
      <c r="B62" s="94"/>
      <c r="C62" s="14"/>
      <c r="D62" s="14"/>
      <c r="E62" s="14"/>
      <c r="F62" s="239"/>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row>
    <row r="63" spans="1:56">
      <c r="A63" s="68">
        <v>42</v>
      </c>
      <c r="B63" s="94"/>
      <c r="C63" s="14"/>
      <c r="D63" s="14"/>
      <c r="E63" s="14"/>
      <c r="F63" s="239"/>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row>
    <row r="64" spans="1:56">
      <c r="A64" s="68">
        <v>43</v>
      </c>
      <c r="B64" s="94"/>
      <c r="C64" s="14"/>
      <c r="D64" s="14"/>
      <c r="E64" s="14"/>
      <c r="F64" s="239"/>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row>
    <row r="65" spans="1:56">
      <c r="A65" s="68">
        <v>44</v>
      </c>
      <c r="B65" s="94"/>
      <c r="C65" s="14" t="s">
        <v>109</v>
      </c>
      <c r="D65" s="14"/>
      <c r="E65" s="14"/>
      <c r="F65" s="239"/>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row>
    <row r="66" spans="1:56">
      <c r="A66" s="68">
        <v>45</v>
      </c>
      <c r="B66" s="94"/>
      <c r="C66" s="14"/>
      <c r="D66" s="14" t="s">
        <v>1190</v>
      </c>
      <c r="E66" s="14"/>
      <c r="F66" s="222">
        <f>SUM(F54:F65)</f>
        <v>0</v>
      </c>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row>
    <row r="67" spans="1:56" ht="15.75" thickBot="1">
      <c r="A67" s="253">
        <v>46</v>
      </c>
      <c r="B67" s="215"/>
      <c r="C67" s="233" t="s">
        <v>172</v>
      </c>
      <c r="D67" s="233" t="s">
        <v>2920</v>
      </c>
      <c r="E67" s="233"/>
      <c r="F67" s="230">
        <f>SUM(F40+F53+F66)</f>
        <v>5235179</v>
      </c>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row>
    <row r="68" spans="1:56" ht="15.75">
      <c r="A68" s="111" t="s">
        <v>110</v>
      </c>
      <c r="B68" s="14"/>
      <c r="C68" s="14"/>
      <c r="D68" s="111"/>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row>
    <row r="69" spans="1:56">
      <c r="A69" s="65" t="s">
        <v>111</v>
      </c>
      <c r="B69" s="65"/>
      <c r="C69" s="65"/>
      <c r="D69" s="65"/>
      <c r="E69" s="65"/>
      <c r="F69" s="65"/>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row>
    <row r="70" spans="1:56">
      <c r="A70" s="14"/>
      <c r="B70" s="14"/>
      <c r="C70" s="14"/>
      <c r="D70" s="14"/>
      <c r="E70" s="14"/>
      <c r="F70" s="65"/>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row>
    <row r="71" spans="1:56">
      <c r="A71" s="14"/>
      <c r="B71"/>
      <c r="C71"/>
      <c r="D71"/>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row>
    <row r="72" spans="1:56">
      <c r="A72" s="14"/>
      <c r="B72"/>
      <c r="C72"/>
      <c r="D72"/>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row>
    <row r="73" spans="1:56">
      <c r="A73" s="14"/>
      <c r="B73"/>
      <c r="C73"/>
      <c r="D73"/>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row>
    <row r="74" spans="1:56">
      <c r="A74" s="14"/>
      <c r="B74"/>
      <c r="C74"/>
      <c r="D7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row>
    <row r="75" spans="1:56">
      <c r="A75" s="14"/>
      <c r="B75"/>
      <c r="C75"/>
      <c r="D75"/>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row>
    <row r="76" spans="1:56">
      <c r="A76" s="14"/>
      <c r="B76"/>
      <c r="C76"/>
      <c r="D76"/>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row>
    <row r="77" spans="1:56">
      <c r="A77" s="14"/>
      <c r="B77"/>
      <c r="C77"/>
      <c r="D77"/>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row>
    <row r="78" spans="1:56">
      <c r="A78" s="14"/>
      <c r="B78"/>
      <c r="C78"/>
      <c r="D78"/>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row>
    <row r="79" spans="1:56">
      <c r="A79" s="14"/>
      <c r="B79"/>
      <c r="C79"/>
      <c r="D79"/>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row>
    <row r="80" spans="1:56">
      <c r="A80" s="14"/>
      <c r="B80"/>
      <c r="C80"/>
      <c r="D80"/>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row>
    <row r="81" spans="1:56">
      <c r="A81" s="14"/>
      <c r="B81"/>
      <c r="C81"/>
      <c r="D81"/>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row>
    <row r="82" spans="1:56">
      <c r="A82" s="14"/>
      <c r="B82"/>
      <c r="C82"/>
      <c r="D82"/>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row>
    <row r="83" spans="1:56">
      <c r="A83" s="14"/>
      <c r="B83"/>
      <c r="C83"/>
      <c r="D83"/>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row>
    <row r="84" spans="1:56">
      <c r="A84" s="14"/>
      <c r="B84"/>
      <c r="C84"/>
      <c r="D8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row>
    <row r="85" spans="1:56">
      <c r="A85" s="14"/>
      <c r="B85"/>
      <c r="C85"/>
      <c r="D85"/>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row>
    <row r="86" spans="1:56">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row>
  </sheetData>
  <printOptions horizontalCentered="1" verticalCentered="1"/>
  <pageMargins left="0.5" right="0.5" top="0.5" bottom="0.5" header="0.5" footer="0.5"/>
  <pageSetup scale="67" orientation="portrait" horizontalDpi="300"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26"/>
  <dimension ref="A1:I133"/>
  <sheetViews>
    <sheetView defaultGridColor="0" colorId="22" zoomScaleNormal="100" zoomScaleSheetLayoutView="80" workbookViewId="0">
      <selection activeCell="F11" sqref="F11:G11"/>
    </sheetView>
  </sheetViews>
  <sheetFormatPr defaultColWidth="9.6640625" defaultRowHeight="15"/>
  <cols>
    <col min="1" max="1" width="8.6640625" style="9" customWidth="1"/>
    <col min="2" max="2" width="4.6640625" style="9" customWidth="1"/>
    <col min="3" max="3" width="20.6640625" style="9" customWidth="1"/>
    <col min="4" max="4" width="3.6640625" style="9" customWidth="1"/>
    <col min="5" max="5" width="19" style="9" customWidth="1"/>
    <col min="6" max="6" width="22.6640625" style="9" customWidth="1"/>
    <col min="7" max="7" width="22.21875" style="9" customWidth="1"/>
    <col min="8" max="16384" width="9.6640625" style="9"/>
  </cols>
  <sheetData>
    <row r="1" spans="1:7">
      <c r="A1" s="26" t="s">
        <v>1800</v>
      </c>
      <c r="B1" s="62"/>
      <c r="C1" s="191"/>
      <c r="D1" s="193" t="s">
        <v>3291</v>
      </c>
      <c r="E1" s="62"/>
      <c r="F1" s="193" t="s">
        <v>1802</v>
      </c>
      <c r="G1" s="364" t="s">
        <v>1803</v>
      </c>
    </row>
    <row r="2" spans="1:7">
      <c r="A2" s="68" t="str">
        <f>'Data Sheet'!$C$25</f>
        <v>National Fuel Gas Distribution Corporation</v>
      </c>
      <c r="B2" s="14"/>
      <c r="C2" s="77"/>
      <c r="D2" s="94" t="s">
        <v>1819</v>
      </c>
      <c r="E2" s="14"/>
      <c r="F2" s="94" t="s">
        <v>3310</v>
      </c>
      <c r="G2" s="79"/>
    </row>
    <row r="3" spans="1:7" ht="15" customHeight="1">
      <c r="A3" s="70"/>
      <c r="B3" s="73"/>
      <c r="C3" s="114"/>
      <c r="D3" s="101" t="s">
        <v>407</v>
      </c>
      <c r="E3" s="73"/>
      <c r="F3" s="522" t="str">
        <f>'Data Sheet'!$C$40</f>
        <v>3/31/2016</v>
      </c>
      <c r="G3" s="204" t="str">
        <f>'Data Sheet'!$C$38</f>
        <v>12/31/2015</v>
      </c>
    </row>
    <row r="4" spans="1:7" ht="15" customHeight="1">
      <c r="A4" s="3679" t="s">
        <v>112</v>
      </c>
      <c r="B4" s="3680"/>
      <c r="C4" s="3680"/>
      <c r="D4" s="3680"/>
      <c r="E4" s="3680"/>
      <c r="F4" s="3680"/>
      <c r="G4" s="3681"/>
    </row>
    <row r="5" spans="1:7">
      <c r="A5" s="3686" t="s">
        <v>1454</v>
      </c>
      <c r="B5" s="3682"/>
      <c r="C5" s="3682"/>
      <c r="D5" s="3682"/>
      <c r="E5" s="3682"/>
      <c r="F5" s="3682" t="s">
        <v>1455</v>
      </c>
      <c r="G5" s="3683"/>
    </row>
    <row r="6" spans="1:7">
      <c r="A6" s="3687" t="s">
        <v>113</v>
      </c>
      <c r="B6" s="3688"/>
      <c r="C6" s="3688"/>
      <c r="D6" s="3688"/>
      <c r="E6" s="3688"/>
      <c r="F6" s="3684" t="s">
        <v>114</v>
      </c>
      <c r="G6" s="3685"/>
    </row>
    <row r="7" spans="1:7">
      <c r="A7" s="3687" t="s">
        <v>3030</v>
      </c>
      <c r="B7" s="3688"/>
      <c r="C7" s="3688"/>
      <c r="D7" s="3688"/>
      <c r="E7" s="3688"/>
      <c r="F7" s="3684" t="s">
        <v>3031</v>
      </c>
      <c r="G7" s="3685"/>
    </row>
    <row r="8" spans="1:7">
      <c r="A8" s="3687" t="s">
        <v>3085</v>
      </c>
      <c r="B8" s="3688"/>
      <c r="C8" s="3688"/>
      <c r="D8" s="3688"/>
      <c r="E8" s="3688"/>
      <c r="F8" s="3684" t="s">
        <v>3086</v>
      </c>
      <c r="G8" s="3685"/>
    </row>
    <row r="9" spans="1:7">
      <c r="A9" s="3687" t="s">
        <v>3087</v>
      </c>
      <c r="B9" s="3688"/>
      <c r="C9" s="3688"/>
      <c r="D9" s="3688"/>
      <c r="E9" s="3688"/>
      <c r="F9" s="3684" t="s">
        <v>1456</v>
      </c>
      <c r="G9" s="3685"/>
    </row>
    <row r="10" spans="1:7">
      <c r="A10" s="3687" t="s">
        <v>3088</v>
      </c>
      <c r="B10" s="3688"/>
      <c r="C10" s="3688"/>
      <c r="D10" s="3688"/>
      <c r="E10" s="3688"/>
      <c r="F10" s="3684" t="s">
        <v>3089</v>
      </c>
      <c r="G10" s="3685"/>
    </row>
    <row r="11" spans="1:7">
      <c r="A11" s="3687" t="s">
        <v>3090</v>
      </c>
      <c r="B11" s="3688"/>
      <c r="C11" s="3688"/>
      <c r="D11" s="3688"/>
      <c r="E11" s="3688"/>
      <c r="F11" s="3684" t="s">
        <v>3091</v>
      </c>
      <c r="G11" s="3685"/>
    </row>
    <row r="12" spans="1:7" ht="15.6" customHeight="1">
      <c r="A12" s="3695" t="s">
        <v>3092</v>
      </c>
      <c r="B12" s="3693"/>
      <c r="C12" s="3693"/>
      <c r="D12" s="3693"/>
      <c r="E12" s="1462"/>
      <c r="F12" s="3693" t="s">
        <v>3093</v>
      </c>
      <c r="G12" s="3694"/>
    </row>
    <row r="13" spans="1:7" ht="17.45" customHeight="1">
      <c r="A13" s="3690" t="s">
        <v>3094</v>
      </c>
      <c r="B13" s="3691"/>
      <c r="C13" s="3691"/>
      <c r="D13" s="3691"/>
      <c r="E13" s="3691"/>
      <c r="F13" s="3691"/>
      <c r="G13" s="3692"/>
    </row>
    <row r="14" spans="1:7">
      <c r="A14" s="846" t="s">
        <v>4861</v>
      </c>
      <c r="B14" s="14"/>
      <c r="C14" s="14"/>
      <c r="D14" s="14"/>
      <c r="E14" s="14"/>
      <c r="F14" s="14"/>
      <c r="G14" s="69"/>
    </row>
    <row r="15" spans="1:7">
      <c r="A15" s="1466" t="s">
        <v>4862</v>
      </c>
      <c r="B15" s="14"/>
      <c r="C15" s="14"/>
      <c r="D15" s="14"/>
      <c r="E15" s="14"/>
      <c r="F15" s="14"/>
      <c r="G15" s="69"/>
    </row>
    <row r="16" spans="1:7">
      <c r="A16" s="1466"/>
      <c r="B16" s="14"/>
      <c r="C16" s="14"/>
      <c r="D16" s="14"/>
      <c r="E16" s="14"/>
      <c r="F16" s="14"/>
      <c r="G16" s="69"/>
    </row>
    <row r="17" spans="1:7">
      <c r="A17" s="1466" t="s">
        <v>4864</v>
      </c>
      <c r="B17" s="14"/>
      <c r="C17" s="14"/>
      <c r="D17" s="14"/>
      <c r="E17" s="14"/>
      <c r="F17" s="14"/>
      <c r="G17" s="69"/>
    </row>
    <row r="18" spans="1:7">
      <c r="A18" s="1466" t="s">
        <v>4863</v>
      </c>
      <c r="B18" s="14"/>
      <c r="C18" s="14"/>
      <c r="D18" s="14"/>
      <c r="E18" s="14"/>
      <c r="F18" s="14"/>
      <c r="G18" s="69"/>
    </row>
    <row r="19" spans="1:7">
      <c r="A19" s="1466"/>
      <c r="B19" s="14"/>
      <c r="C19" s="14"/>
      <c r="D19" s="14"/>
      <c r="E19" s="14"/>
      <c r="F19" s="14"/>
      <c r="G19" s="69"/>
    </row>
    <row r="20" spans="1:7">
      <c r="A20" s="1466" t="s">
        <v>4885</v>
      </c>
      <c r="B20" s="14"/>
      <c r="C20" s="14"/>
      <c r="D20" s="14"/>
      <c r="E20" s="14"/>
      <c r="F20" s="14"/>
      <c r="G20" s="69"/>
    </row>
    <row r="21" spans="1:7">
      <c r="A21" s="1466"/>
      <c r="B21" s="14"/>
      <c r="C21" s="14"/>
      <c r="D21" s="14"/>
      <c r="E21" s="14"/>
      <c r="F21" s="14"/>
      <c r="G21" s="69"/>
    </row>
    <row r="22" spans="1:7">
      <c r="A22" s="1466" t="s">
        <v>4865</v>
      </c>
      <c r="B22" s="14"/>
      <c r="C22" s="14"/>
      <c r="D22" s="14"/>
      <c r="E22" s="14"/>
      <c r="F22" s="14"/>
      <c r="G22" s="69"/>
    </row>
    <row r="23" spans="1:7">
      <c r="A23" s="1466" t="s">
        <v>4866</v>
      </c>
      <c r="B23" s="14"/>
      <c r="C23" s="14"/>
      <c r="D23" s="14"/>
      <c r="E23" s="14"/>
      <c r="F23" s="14"/>
      <c r="G23" s="69"/>
    </row>
    <row r="24" spans="1:7">
      <c r="A24" s="1466"/>
      <c r="B24" s="14"/>
      <c r="C24" s="14"/>
      <c r="D24" s="14"/>
      <c r="E24" s="14"/>
      <c r="F24" s="14"/>
      <c r="G24" s="69"/>
    </row>
    <row r="25" spans="1:7">
      <c r="A25" s="1466"/>
      <c r="B25" s="2249" t="s">
        <v>4873</v>
      </c>
      <c r="C25" s="14" t="s">
        <v>4874</v>
      </c>
      <c r="D25" s="14"/>
      <c r="E25" s="14"/>
      <c r="F25" s="14"/>
      <c r="G25" s="69"/>
    </row>
    <row r="26" spans="1:7">
      <c r="A26" s="1466"/>
      <c r="B26" s="2249" t="s">
        <v>4867</v>
      </c>
      <c r="C26" s="14" t="s">
        <v>4875</v>
      </c>
      <c r="D26" s="14"/>
      <c r="E26" s="14"/>
      <c r="F26" s="14"/>
      <c r="G26" s="69"/>
    </row>
    <row r="27" spans="1:7">
      <c r="A27" s="1466"/>
      <c r="B27" s="2249" t="s">
        <v>4868</v>
      </c>
      <c r="C27" s="14" t="s">
        <v>4876</v>
      </c>
      <c r="D27" s="14"/>
      <c r="E27" s="14"/>
      <c r="F27" s="14"/>
      <c r="G27" s="69"/>
    </row>
    <row r="28" spans="1:7">
      <c r="A28" s="1466"/>
      <c r="B28" s="2249" t="s">
        <v>4869</v>
      </c>
      <c r="C28" s="14" t="s">
        <v>4877</v>
      </c>
      <c r="D28" s="14"/>
      <c r="E28" s="14"/>
      <c r="F28" s="14"/>
      <c r="G28" s="69"/>
    </row>
    <row r="29" spans="1:7">
      <c r="A29" s="1466"/>
      <c r="B29" s="2249" t="s">
        <v>4870</v>
      </c>
      <c r="C29" s="14" t="s">
        <v>4878</v>
      </c>
      <c r="D29" s="14"/>
      <c r="E29" s="14"/>
      <c r="F29" s="14"/>
      <c r="G29" s="69"/>
    </row>
    <row r="30" spans="1:7">
      <c r="A30" s="1466"/>
      <c r="B30" s="2249" t="s">
        <v>4871</v>
      </c>
      <c r="C30" s="14" t="s">
        <v>4879</v>
      </c>
      <c r="D30" s="14"/>
      <c r="E30" s="14"/>
      <c r="F30" s="14"/>
      <c r="G30" s="69"/>
    </row>
    <row r="31" spans="1:7">
      <c r="A31" s="1466"/>
      <c r="B31" s="2249" t="s">
        <v>4872</v>
      </c>
      <c r="C31" s="14" t="s">
        <v>4880</v>
      </c>
      <c r="D31" s="14"/>
      <c r="E31" s="14"/>
      <c r="F31" s="14"/>
      <c r="G31" s="69"/>
    </row>
    <row r="32" spans="1:7">
      <c r="A32" s="1466"/>
      <c r="B32" s="14"/>
      <c r="C32" s="14"/>
      <c r="D32" s="14"/>
      <c r="E32" s="14"/>
      <c r="F32" s="14"/>
      <c r="G32" s="69"/>
    </row>
    <row r="33" spans="1:7">
      <c r="A33" s="1466" t="s">
        <v>4881</v>
      </c>
      <c r="B33" s="14"/>
      <c r="C33" s="14"/>
      <c r="D33" s="14"/>
      <c r="E33" s="14"/>
      <c r="F33" s="14"/>
      <c r="G33" s="69"/>
    </row>
    <row r="34" spans="1:7">
      <c r="A34" s="1466" t="s">
        <v>4882</v>
      </c>
      <c r="B34" s="14"/>
      <c r="C34" s="14"/>
      <c r="D34" s="14"/>
      <c r="E34" s="14"/>
      <c r="F34" s="14"/>
      <c r="G34" s="69"/>
    </row>
    <row r="35" spans="1:7">
      <c r="A35" s="1466" t="s">
        <v>4883</v>
      </c>
      <c r="B35" s="14"/>
      <c r="C35" s="14"/>
      <c r="D35" s="14"/>
      <c r="E35" s="14"/>
      <c r="F35" s="14"/>
      <c r="G35" s="69"/>
    </row>
    <row r="36" spans="1:7">
      <c r="A36" s="1466" t="s">
        <v>4884</v>
      </c>
      <c r="B36" s="14"/>
      <c r="C36" s="14"/>
      <c r="D36" s="14"/>
      <c r="E36" s="14"/>
      <c r="F36" s="14"/>
      <c r="G36" s="69"/>
    </row>
    <row r="37" spans="1:7">
      <c r="A37" s="1466"/>
      <c r="B37" s="14"/>
      <c r="C37" s="14"/>
      <c r="D37" s="14"/>
      <c r="E37" s="14"/>
      <c r="F37" s="14"/>
      <c r="G37" s="69"/>
    </row>
    <row r="38" spans="1:7">
      <c r="A38" s="1466"/>
      <c r="B38" s="14"/>
      <c r="C38" s="14"/>
      <c r="D38" s="14"/>
      <c r="E38" s="14"/>
      <c r="F38" s="14"/>
      <c r="G38" s="69"/>
    </row>
    <row r="39" spans="1:7">
      <c r="A39" s="1466"/>
      <c r="B39" s="14"/>
      <c r="C39" s="14"/>
      <c r="D39" s="14"/>
      <c r="E39" s="14"/>
      <c r="F39" s="14"/>
      <c r="G39" s="69"/>
    </row>
    <row r="40" spans="1:7">
      <c r="A40" s="1466"/>
      <c r="B40" s="14"/>
      <c r="C40" s="14"/>
      <c r="D40" s="14"/>
      <c r="E40" s="14"/>
      <c r="F40" s="14"/>
      <c r="G40" s="69"/>
    </row>
    <row r="41" spans="1:7">
      <c r="A41" s="1466"/>
      <c r="B41" s="14"/>
      <c r="C41" s="14"/>
      <c r="D41" s="14"/>
      <c r="E41" s="14"/>
      <c r="F41" s="14"/>
      <c r="G41" s="69"/>
    </row>
    <row r="42" spans="1:7">
      <c r="A42" s="1466"/>
      <c r="B42" s="14"/>
      <c r="C42" s="14"/>
      <c r="D42" s="14"/>
      <c r="E42" s="14"/>
      <c r="F42" s="14"/>
      <c r="G42" s="69"/>
    </row>
    <row r="43" spans="1:7">
      <c r="A43" s="846"/>
      <c r="B43" s="73"/>
      <c r="C43" s="73"/>
      <c r="D43" s="73"/>
      <c r="E43" s="73"/>
      <c r="F43" s="73"/>
      <c r="G43" s="72"/>
    </row>
    <row r="44" spans="1:7">
      <c r="A44" s="1469" t="s">
        <v>3095</v>
      </c>
      <c r="B44" s="490"/>
      <c r="C44" s="490"/>
      <c r="D44" s="490"/>
      <c r="E44" s="490"/>
      <c r="F44" s="490"/>
      <c r="G44" s="437"/>
    </row>
    <row r="45" spans="1:7">
      <c r="A45" s="68" t="s">
        <v>3096</v>
      </c>
      <c r="B45" s="14"/>
      <c r="C45" s="14"/>
      <c r="D45" s="14"/>
      <c r="E45" s="14"/>
      <c r="F45" s="14"/>
      <c r="G45" s="69"/>
    </row>
    <row r="46" spans="1:7">
      <c r="A46" s="68" t="s">
        <v>3097</v>
      </c>
      <c r="B46" s="14"/>
      <c r="C46" s="14"/>
      <c r="D46" s="14"/>
      <c r="E46" s="14"/>
      <c r="F46" s="14"/>
      <c r="G46" s="69"/>
    </row>
    <row r="47" spans="1:7">
      <c r="A47" s="1467" t="s">
        <v>4399</v>
      </c>
      <c r="B47" s="844"/>
      <c r="C47" s="844"/>
      <c r="D47" s="844"/>
      <c r="E47" s="844"/>
      <c r="F47" s="844"/>
      <c r="G47" s="529"/>
    </row>
    <row r="48" spans="1:7">
      <c r="A48" s="68"/>
      <c r="B48" s="228"/>
      <c r="C48" s="228"/>
      <c r="D48" s="228"/>
      <c r="E48" s="228"/>
      <c r="F48" s="527" t="s">
        <v>1758</v>
      </c>
      <c r="G48" s="224" t="s">
        <v>1759</v>
      </c>
    </row>
    <row r="49" spans="1:9">
      <c r="A49" s="68"/>
      <c r="B49" s="527" t="s">
        <v>1729</v>
      </c>
      <c r="C49" s="527" t="s">
        <v>1760</v>
      </c>
      <c r="D49" s="228"/>
      <c r="E49" s="527" t="s">
        <v>1841</v>
      </c>
      <c r="F49" s="527" t="s">
        <v>1761</v>
      </c>
      <c r="G49" s="224" t="s">
        <v>1762</v>
      </c>
    </row>
    <row r="50" spans="1:9">
      <c r="A50" s="68"/>
      <c r="B50" s="527" t="s">
        <v>1732</v>
      </c>
      <c r="C50" s="527" t="s">
        <v>1763</v>
      </c>
      <c r="D50" s="228"/>
      <c r="E50" s="527" t="s">
        <v>3022</v>
      </c>
      <c r="F50" s="527" t="s">
        <v>3023</v>
      </c>
      <c r="G50" s="224" t="s">
        <v>3024</v>
      </c>
    </row>
    <row r="51" spans="1:9">
      <c r="A51" s="68"/>
      <c r="B51" s="228">
        <v>1</v>
      </c>
      <c r="C51" s="228" t="s">
        <v>1764</v>
      </c>
      <c r="D51" s="228"/>
      <c r="E51" s="525">
        <v>682107</v>
      </c>
      <c r="F51" s="283"/>
      <c r="G51" s="257"/>
    </row>
    <row r="52" spans="1:9">
      <c r="A52" s="68"/>
      <c r="B52" s="228">
        <v>2</v>
      </c>
      <c r="C52" s="228" t="s">
        <v>1765</v>
      </c>
      <c r="D52" s="228"/>
      <c r="E52" s="528"/>
      <c r="F52" s="283"/>
      <c r="G52" s="529">
        <v>1.17E-2</v>
      </c>
    </row>
    <row r="53" spans="1:9">
      <c r="A53" s="68"/>
      <c r="B53" s="228">
        <v>3</v>
      </c>
      <c r="C53" s="228" t="s">
        <v>1664</v>
      </c>
      <c r="D53" s="228"/>
      <c r="E53" s="526">
        <v>1649000000</v>
      </c>
      <c r="F53" s="530">
        <f>IF(ISERR(+E53/+E$56)," ",(E53/E$56))</f>
        <v>0.3993069244483558</v>
      </c>
      <c r="G53" s="529">
        <v>5.5800000000000002E-2</v>
      </c>
    </row>
    <row r="54" spans="1:9">
      <c r="A54" s="68"/>
      <c r="B54" s="228">
        <v>4</v>
      </c>
      <c r="C54" s="228" t="s">
        <v>1766</v>
      </c>
      <c r="D54" s="228"/>
      <c r="E54" s="526"/>
      <c r="F54" s="530">
        <f>IF(ISERR(+E54/+E$56)," ",(E54/E$56))</f>
        <v>0</v>
      </c>
      <c r="G54" s="529"/>
    </row>
    <row r="55" spans="1:9">
      <c r="A55" s="68"/>
      <c r="B55" s="228">
        <v>5</v>
      </c>
      <c r="C55" s="228" t="s">
        <v>1767</v>
      </c>
      <c r="D55" s="228"/>
      <c r="E55" s="526">
        <v>2480655408</v>
      </c>
      <c r="F55" s="530">
        <f>IF(ISERR(+E55/+E$56)," ",(E55/E$56))</f>
        <v>0.6006930755516442</v>
      </c>
      <c r="G55" s="529">
        <v>9.6500000000000002E-2</v>
      </c>
    </row>
    <row r="56" spans="1:9">
      <c r="A56" s="68"/>
      <c r="B56" s="228">
        <v>6</v>
      </c>
      <c r="C56" s="228" t="s">
        <v>1768</v>
      </c>
      <c r="D56" s="228"/>
      <c r="E56" s="213">
        <f>E53+E54+E55</f>
        <v>4129655408</v>
      </c>
      <c r="F56" s="530">
        <f>F53+F54+F55</f>
        <v>1</v>
      </c>
      <c r="G56" s="257"/>
      <c r="I56" s="597"/>
    </row>
    <row r="57" spans="1:9">
      <c r="A57" s="68"/>
      <c r="B57" s="80">
        <v>7</v>
      </c>
      <c r="C57" s="80" t="s">
        <v>1769</v>
      </c>
      <c r="D57" s="80"/>
      <c r="E57" s="524"/>
      <c r="F57" s="531"/>
      <c r="G57" s="255"/>
      <c r="I57" s="600"/>
    </row>
    <row r="58" spans="1:9">
      <c r="A58" s="68"/>
      <c r="B58" s="82"/>
      <c r="C58" s="82" t="s">
        <v>1770</v>
      </c>
      <c r="D58" s="82"/>
      <c r="E58" s="409">
        <v>40738968</v>
      </c>
      <c r="F58" s="274"/>
      <c r="G58" s="256"/>
      <c r="I58" s="597"/>
    </row>
    <row r="59" spans="1:9">
      <c r="A59" s="68"/>
      <c r="B59" s="14"/>
      <c r="C59" s="14"/>
      <c r="D59" s="14"/>
      <c r="E59" s="14"/>
      <c r="F59" s="14"/>
      <c r="G59" s="69"/>
    </row>
    <row r="60" spans="1:9">
      <c r="A60" s="83" t="s">
        <v>1771</v>
      </c>
      <c r="B60" s="85"/>
      <c r="C60" s="85"/>
      <c r="D60" s="85"/>
      <c r="E60" s="85"/>
      <c r="F60" s="85"/>
      <c r="G60" s="81"/>
    </row>
    <row r="61" spans="1:9">
      <c r="A61" s="68"/>
      <c r="B61" s="14"/>
      <c r="C61" s="14"/>
      <c r="D61" s="14" t="s">
        <v>1772</v>
      </c>
      <c r="E61" s="517">
        <v>2.2100000000000002E-2</v>
      </c>
      <c r="F61" s="517"/>
      <c r="G61" s="69"/>
    </row>
    <row r="62" spans="1:9">
      <c r="A62" s="68"/>
      <c r="B62" s="14"/>
      <c r="C62" s="14"/>
      <c r="D62" s="14"/>
      <c r="E62" s="14"/>
      <c r="F62" s="14"/>
      <c r="G62" s="69"/>
    </row>
    <row r="63" spans="1:9">
      <c r="A63" s="83" t="s">
        <v>477</v>
      </c>
      <c r="B63" s="85"/>
      <c r="C63" s="85"/>
      <c r="D63" s="85"/>
      <c r="E63" s="85"/>
      <c r="F63" s="85"/>
      <c r="G63" s="81"/>
    </row>
    <row r="64" spans="1:9">
      <c r="A64" s="68"/>
      <c r="B64" s="14"/>
      <c r="C64" s="14"/>
      <c r="D64" s="14"/>
      <c r="E64" s="517">
        <v>5.7000000000000002E-2</v>
      </c>
      <c r="F64" s="517"/>
      <c r="G64" s="69"/>
    </row>
    <row r="65" spans="1:7">
      <c r="A65" s="68"/>
      <c r="B65" s="14"/>
      <c r="C65" s="14"/>
      <c r="D65" s="14"/>
      <c r="E65" s="14"/>
      <c r="F65" s="14"/>
      <c r="G65" s="69"/>
    </row>
    <row r="66" spans="1:7">
      <c r="A66" s="83" t="s">
        <v>478</v>
      </c>
      <c r="B66" s="85"/>
      <c r="C66" s="85"/>
      <c r="D66" s="85"/>
      <c r="E66" s="85"/>
      <c r="F66" s="85"/>
      <c r="G66" s="81"/>
    </row>
    <row r="67" spans="1:7">
      <c r="A67" s="68" t="s">
        <v>479</v>
      </c>
      <c r="B67" s="14"/>
      <c r="C67" s="14"/>
      <c r="D67" s="517" t="s">
        <v>1772</v>
      </c>
      <c r="E67" s="3302">
        <v>2.1700000000000001E-2</v>
      </c>
      <c r="F67" s="14"/>
      <c r="G67" s="69"/>
    </row>
    <row r="68" spans="1:7" ht="15.75" thickBot="1">
      <c r="A68" s="108" t="s">
        <v>480</v>
      </c>
      <c r="B68" s="109"/>
      <c r="C68" s="109"/>
      <c r="D68" s="532" t="s">
        <v>1772</v>
      </c>
      <c r="E68" s="3303">
        <v>5.5199999999999999E-2</v>
      </c>
      <c r="F68" s="109"/>
      <c r="G68" s="110"/>
    </row>
    <row r="69" spans="1:7" ht="15.75">
      <c r="A69" s="111" t="s">
        <v>481</v>
      </c>
      <c r="B69" s="14"/>
      <c r="C69" s="111"/>
      <c r="D69" s="111" t="s">
        <v>482</v>
      </c>
    </row>
    <row r="70" spans="1:7" ht="15.75">
      <c r="A70" s="111"/>
      <c r="B70" s="14"/>
      <c r="C70" s="111"/>
      <c r="D70" s="111"/>
    </row>
    <row r="71" spans="1:7">
      <c r="A71" s="3689" t="s">
        <v>483</v>
      </c>
      <c r="B71" s="3689"/>
      <c r="C71" s="3689"/>
      <c r="D71" s="3689"/>
      <c r="E71" s="3689"/>
      <c r="F71" s="3689"/>
      <c r="G71" s="3689"/>
    </row>
    <row r="72" spans="1:7" ht="15.75">
      <c r="A72" s="476" t="s">
        <v>1192</v>
      </c>
      <c r="B72" s="1463"/>
      <c r="C72" s="1463"/>
      <c r="D72" s="1463"/>
      <c r="E72" s="1463"/>
      <c r="F72" s="1463"/>
      <c r="G72" s="1463"/>
    </row>
    <row r="73" spans="1:7" ht="15.75" thickBot="1">
      <c r="A73" s="14" t="str">
        <f>'Data Sheet'!$C$25</f>
        <v>National Fuel Gas Distribution Corporation</v>
      </c>
      <c r="B73" s="14"/>
      <c r="C73" s="14"/>
      <c r="D73" s="14"/>
      <c r="E73" s="14"/>
      <c r="F73" s="518" t="str">
        <f>'Data Sheet'!$C$40</f>
        <v>3/31/2016</v>
      </c>
      <c r="G73" s="9" t="str">
        <f>'Data Sheet'!$C$38</f>
        <v>12/31/2015</v>
      </c>
    </row>
    <row r="74" spans="1:7">
      <c r="A74" s="26"/>
      <c r="B74" s="62"/>
      <c r="C74" s="62"/>
      <c r="D74" s="62"/>
      <c r="E74" s="62"/>
      <c r="F74" s="62"/>
      <c r="G74" s="63"/>
    </row>
    <row r="75" spans="1:7">
      <c r="A75" s="1464" t="s">
        <v>112</v>
      </c>
      <c r="B75" s="1463"/>
      <c r="C75" s="1463"/>
      <c r="D75" s="1463"/>
      <c r="E75" s="1463"/>
      <c r="F75" s="1463"/>
      <c r="G75" s="357"/>
    </row>
    <row r="76" spans="1:7">
      <c r="A76" s="70"/>
      <c r="B76" s="73"/>
      <c r="C76" s="73"/>
      <c r="D76" s="73"/>
      <c r="E76" s="73"/>
      <c r="F76" s="73"/>
      <c r="G76" s="72"/>
    </row>
    <row r="77" spans="1:7">
      <c r="A77" s="83"/>
      <c r="B77" s="85"/>
      <c r="C77" s="85"/>
      <c r="D77" s="85"/>
      <c r="E77" s="85"/>
      <c r="F77" s="85"/>
      <c r="G77" s="69"/>
    </row>
    <row r="78" spans="1:7">
      <c r="A78" s="68"/>
      <c r="B78" s="14"/>
      <c r="C78" s="14"/>
      <c r="D78" s="14"/>
      <c r="E78" s="14"/>
      <c r="F78" s="14"/>
      <c r="G78" s="69"/>
    </row>
    <row r="79" spans="1:7">
      <c r="A79" s="68"/>
      <c r="B79" s="14"/>
      <c r="C79" s="14"/>
      <c r="D79" s="14"/>
      <c r="E79" s="14"/>
      <c r="F79" s="14"/>
      <c r="G79" s="69"/>
    </row>
    <row r="80" spans="1:7">
      <c r="A80" s="68"/>
      <c r="B80" s="14"/>
      <c r="C80" s="14"/>
      <c r="D80" s="14"/>
      <c r="E80" s="14"/>
      <c r="F80" s="14"/>
      <c r="G80" s="69"/>
    </row>
    <row r="81" spans="1:7">
      <c r="A81" s="68"/>
      <c r="B81" s="14"/>
      <c r="C81" s="14"/>
      <c r="D81" s="14"/>
      <c r="E81" s="14"/>
      <c r="F81" s="14"/>
      <c r="G81" s="69"/>
    </row>
    <row r="82" spans="1:7">
      <c r="A82" s="68"/>
      <c r="B82" s="14"/>
      <c r="C82" s="14"/>
      <c r="D82" s="14"/>
      <c r="E82" s="14"/>
      <c r="F82" s="14"/>
      <c r="G82" s="69"/>
    </row>
    <row r="83" spans="1:7">
      <c r="A83" s="68"/>
      <c r="B83" s="14"/>
      <c r="C83" s="14"/>
      <c r="D83" s="14"/>
      <c r="E83" s="14"/>
      <c r="F83" s="14"/>
      <c r="G83" s="69"/>
    </row>
    <row r="84" spans="1:7">
      <c r="A84" s="68"/>
      <c r="B84" s="14"/>
      <c r="C84" s="14"/>
      <c r="D84" s="14"/>
      <c r="E84" s="14"/>
      <c r="F84" s="14"/>
      <c r="G84" s="69"/>
    </row>
    <row r="85" spans="1:7">
      <c r="A85" s="68"/>
      <c r="B85" s="14"/>
      <c r="C85" s="14"/>
      <c r="D85" s="14"/>
      <c r="E85" s="14"/>
      <c r="F85" s="14"/>
      <c r="G85" s="69"/>
    </row>
    <row r="86" spans="1:7">
      <c r="A86" s="68"/>
      <c r="B86" s="14"/>
      <c r="C86" s="1463"/>
      <c r="D86" s="14"/>
      <c r="E86" s="1463"/>
      <c r="F86" s="1463"/>
      <c r="G86" s="69"/>
    </row>
    <row r="87" spans="1:7">
      <c r="A87" s="68"/>
      <c r="B87" s="14"/>
      <c r="C87" s="14"/>
      <c r="D87" s="14"/>
      <c r="E87" s="14"/>
      <c r="F87" s="14"/>
      <c r="G87" s="69"/>
    </row>
    <row r="88" spans="1:7">
      <c r="A88" s="68"/>
      <c r="B88" s="14"/>
      <c r="C88" s="14"/>
      <c r="D88" s="14"/>
      <c r="E88" s="14"/>
      <c r="F88" s="14"/>
      <c r="G88" s="69"/>
    </row>
    <row r="89" spans="1:7">
      <c r="A89" s="68"/>
      <c r="B89" s="14"/>
      <c r="C89" s="14"/>
      <c r="D89" s="14"/>
      <c r="E89" s="14"/>
      <c r="F89" s="14"/>
      <c r="G89" s="69"/>
    </row>
    <row r="90" spans="1:7">
      <c r="A90" s="68"/>
      <c r="B90" s="14"/>
      <c r="C90" s="14"/>
      <c r="D90" s="14"/>
      <c r="E90" s="14"/>
      <c r="F90" s="14"/>
      <c r="G90" s="69"/>
    </row>
    <row r="91" spans="1:7">
      <c r="A91" s="68"/>
      <c r="B91" s="14"/>
      <c r="C91" s="14"/>
      <c r="D91" s="14"/>
      <c r="E91" s="14"/>
      <c r="F91" s="14"/>
      <c r="G91" s="69"/>
    </row>
    <row r="92" spans="1:7">
      <c r="A92" s="68"/>
      <c r="B92" s="14"/>
      <c r="C92" s="14"/>
      <c r="D92" s="14"/>
      <c r="E92" s="14"/>
      <c r="F92" s="14"/>
      <c r="G92" s="69"/>
    </row>
    <row r="93" spans="1:7">
      <c r="A93" s="68"/>
      <c r="B93" s="14"/>
      <c r="C93" s="14"/>
      <c r="D93" s="14"/>
      <c r="E93" s="14"/>
      <c r="F93" s="14"/>
      <c r="G93" s="69"/>
    </row>
    <row r="94" spans="1:7">
      <c r="A94" s="68"/>
      <c r="B94" s="14"/>
      <c r="C94" s="14"/>
      <c r="D94" s="14"/>
      <c r="E94" s="14"/>
      <c r="F94" s="14"/>
      <c r="G94" s="69"/>
    </row>
    <row r="95" spans="1:7">
      <c r="A95" s="68"/>
      <c r="B95" s="14"/>
      <c r="C95" s="14"/>
      <c r="D95" s="14"/>
      <c r="E95" s="14"/>
      <c r="F95" s="14"/>
      <c r="G95" s="69"/>
    </row>
    <row r="96" spans="1:7">
      <c r="A96" s="68"/>
      <c r="B96" s="14"/>
      <c r="C96" s="14"/>
      <c r="D96" s="14"/>
      <c r="E96" s="14"/>
      <c r="F96" s="14"/>
      <c r="G96" s="69"/>
    </row>
    <row r="97" spans="1:7">
      <c r="A97" s="68"/>
      <c r="B97" s="14"/>
      <c r="C97" s="14"/>
      <c r="D97" s="14"/>
      <c r="E97" s="14"/>
      <c r="F97" s="14"/>
      <c r="G97" s="69"/>
    </row>
    <row r="98" spans="1:7">
      <c r="A98" s="68"/>
      <c r="B98" s="14"/>
      <c r="C98" s="14"/>
      <c r="D98" s="14"/>
      <c r="E98" s="14"/>
      <c r="F98" s="14"/>
      <c r="G98" s="69"/>
    </row>
    <row r="99" spans="1:7">
      <c r="A99" s="68"/>
      <c r="B99" s="14"/>
      <c r="C99" s="14"/>
      <c r="D99" s="14"/>
      <c r="E99" s="14"/>
      <c r="F99" s="14"/>
      <c r="G99" s="69"/>
    </row>
    <row r="100" spans="1:7">
      <c r="A100" s="68"/>
      <c r="B100" s="14"/>
      <c r="C100" s="14"/>
      <c r="D100" s="14"/>
      <c r="E100" s="14"/>
      <c r="F100" s="14"/>
      <c r="G100" s="69"/>
    </row>
    <row r="101" spans="1:7">
      <c r="A101" s="68"/>
      <c r="B101" s="14"/>
      <c r="C101" s="14"/>
      <c r="D101" s="14"/>
      <c r="E101" s="14"/>
      <c r="F101" s="14"/>
      <c r="G101" s="69"/>
    </row>
    <row r="102" spans="1:7">
      <c r="A102" s="68"/>
      <c r="B102" s="14"/>
      <c r="C102" s="14"/>
      <c r="D102" s="14"/>
      <c r="E102" s="14"/>
      <c r="F102" s="14"/>
      <c r="G102" s="69"/>
    </row>
    <row r="103" spans="1:7">
      <c r="A103" s="68"/>
      <c r="B103" s="14"/>
      <c r="C103" s="14"/>
      <c r="D103" s="14"/>
      <c r="E103" s="14"/>
      <c r="F103" s="14"/>
      <c r="G103" s="69"/>
    </row>
    <row r="104" spans="1:7">
      <c r="A104" s="68"/>
      <c r="B104" s="14"/>
      <c r="C104" s="14"/>
      <c r="D104" s="14"/>
      <c r="E104" s="14"/>
      <c r="F104" s="14"/>
      <c r="G104" s="69"/>
    </row>
    <row r="105" spans="1:7">
      <c r="A105" s="68"/>
      <c r="B105" s="14"/>
      <c r="C105" s="14"/>
      <c r="D105" s="14"/>
      <c r="E105" s="14"/>
      <c r="F105" s="14"/>
      <c r="G105" s="69"/>
    </row>
    <row r="106" spans="1:7">
      <c r="A106" s="68"/>
      <c r="B106" s="14"/>
      <c r="C106" s="14"/>
      <c r="D106" s="14"/>
      <c r="E106" s="14"/>
      <c r="F106" s="14"/>
      <c r="G106" s="69"/>
    </row>
    <row r="107" spans="1:7">
      <c r="A107" s="68"/>
      <c r="B107" s="14"/>
      <c r="C107" s="14"/>
      <c r="D107" s="14"/>
      <c r="E107" s="14"/>
      <c r="F107" s="14"/>
      <c r="G107" s="69"/>
    </row>
    <row r="108" spans="1:7">
      <c r="A108" s="68"/>
      <c r="B108" s="14"/>
      <c r="C108" s="14"/>
      <c r="D108" s="14"/>
      <c r="E108" s="14"/>
      <c r="F108" s="14"/>
      <c r="G108" s="69"/>
    </row>
    <row r="109" spans="1:7">
      <c r="A109" s="68"/>
      <c r="B109" s="14"/>
      <c r="C109" s="14"/>
      <c r="D109" s="14"/>
      <c r="E109" s="14"/>
      <c r="F109" s="14"/>
      <c r="G109" s="69"/>
    </row>
    <row r="110" spans="1:7">
      <c r="A110" s="68"/>
      <c r="B110" s="14"/>
      <c r="C110" s="14"/>
      <c r="D110" s="14"/>
      <c r="E110" s="14"/>
      <c r="F110" s="14"/>
      <c r="G110" s="69"/>
    </row>
    <row r="111" spans="1:7">
      <c r="A111" s="68"/>
      <c r="B111" s="14"/>
      <c r="C111" s="14"/>
      <c r="D111" s="14"/>
      <c r="E111" s="14"/>
      <c r="F111" s="14"/>
      <c r="G111" s="69"/>
    </row>
    <row r="112" spans="1:7">
      <c r="A112" s="68"/>
      <c r="B112" s="14"/>
      <c r="C112" s="14"/>
      <c r="D112" s="14"/>
      <c r="E112" s="14"/>
      <c r="F112" s="14"/>
      <c r="G112" s="69"/>
    </row>
    <row r="113" spans="1:7">
      <c r="A113" s="68"/>
      <c r="B113" s="14"/>
      <c r="C113" s="14"/>
      <c r="D113" s="14"/>
      <c r="E113" s="14"/>
      <c r="F113" s="14"/>
      <c r="G113" s="69"/>
    </row>
    <row r="114" spans="1:7">
      <c r="A114" s="68"/>
      <c r="B114" s="14"/>
      <c r="C114" s="14"/>
      <c r="D114" s="14"/>
      <c r="E114" s="14"/>
      <c r="F114" s="14"/>
      <c r="G114" s="69"/>
    </row>
    <row r="115" spans="1:7">
      <c r="A115" s="68"/>
      <c r="B115" s="14"/>
      <c r="C115" s="14"/>
      <c r="D115" s="14"/>
      <c r="E115" s="14"/>
      <c r="F115" s="14"/>
      <c r="G115" s="69"/>
    </row>
    <row r="116" spans="1:7">
      <c r="A116" s="68"/>
      <c r="B116" s="14"/>
      <c r="C116" s="14"/>
      <c r="D116" s="14"/>
      <c r="E116" s="14"/>
      <c r="F116" s="14"/>
      <c r="G116" s="69"/>
    </row>
    <row r="117" spans="1:7">
      <c r="A117" s="68"/>
      <c r="B117" s="14"/>
      <c r="C117" s="14"/>
      <c r="D117" s="14"/>
      <c r="E117" s="14"/>
      <c r="F117" s="14"/>
      <c r="G117" s="69"/>
    </row>
    <row r="118" spans="1:7">
      <c r="A118" s="68"/>
      <c r="B118" s="14"/>
      <c r="C118" s="14"/>
      <c r="D118" s="14"/>
      <c r="E118" s="14"/>
      <c r="F118" s="14"/>
      <c r="G118" s="69"/>
    </row>
    <row r="119" spans="1:7">
      <c r="A119" s="68"/>
      <c r="B119" s="14"/>
      <c r="C119" s="14"/>
      <c r="D119" s="14"/>
      <c r="E119" s="14"/>
      <c r="F119" s="14"/>
      <c r="G119" s="69"/>
    </row>
    <row r="120" spans="1:7">
      <c r="A120" s="68"/>
      <c r="B120" s="14"/>
      <c r="C120" s="14"/>
      <c r="D120" s="14"/>
      <c r="E120" s="14"/>
      <c r="F120" s="14"/>
      <c r="G120" s="69"/>
    </row>
    <row r="121" spans="1:7">
      <c r="A121" s="68"/>
      <c r="B121" s="14"/>
      <c r="C121" s="14"/>
      <c r="D121" s="14"/>
      <c r="E121" s="14"/>
      <c r="F121" s="14"/>
      <c r="G121" s="69"/>
    </row>
    <row r="122" spans="1:7">
      <c r="A122" s="68"/>
      <c r="B122" s="14"/>
      <c r="C122" s="14"/>
      <c r="D122" s="14"/>
      <c r="E122" s="14"/>
      <c r="F122" s="14"/>
      <c r="G122" s="69"/>
    </row>
    <row r="123" spans="1:7">
      <c r="A123" s="68"/>
      <c r="B123" s="14"/>
      <c r="C123" s="14"/>
      <c r="D123" s="14"/>
      <c r="E123" s="14"/>
      <c r="F123" s="14"/>
      <c r="G123" s="69"/>
    </row>
    <row r="124" spans="1:7">
      <c r="A124" s="68"/>
      <c r="B124" s="14"/>
      <c r="C124" s="14"/>
      <c r="D124" s="14"/>
      <c r="E124" s="14"/>
      <c r="F124" s="14"/>
      <c r="G124" s="69"/>
    </row>
    <row r="125" spans="1:7">
      <c r="A125" s="68"/>
      <c r="B125" s="14"/>
      <c r="C125" s="14"/>
      <c r="D125" s="14"/>
      <c r="E125" s="14"/>
      <c r="F125" s="14"/>
      <c r="G125" s="69"/>
    </row>
    <row r="126" spans="1:7">
      <c r="A126" s="68"/>
      <c r="B126" s="14"/>
      <c r="C126" s="14"/>
      <c r="D126" s="14"/>
      <c r="E126" s="14"/>
      <c r="F126" s="14"/>
      <c r="G126" s="69"/>
    </row>
    <row r="127" spans="1:7">
      <c r="A127" s="68"/>
      <c r="B127" s="14"/>
      <c r="C127" s="14"/>
      <c r="D127" s="14"/>
      <c r="E127" s="14"/>
      <c r="F127" s="14"/>
      <c r="G127" s="69"/>
    </row>
    <row r="128" spans="1:7">
      <c r="A128" s="68"/>
      <c r="B128" s="14"/>
      <c r="C128" s="14"/>
      <c r="D128" s="14"/>
      <c r="E128" s="14"/>
      <c r="F128" s="14"/>
      <c r="G128" s="69"/>
    </row>
    <row r="129" spans="1:7">
      <c r="A129" s="68"/>
      <c r="B129" s="14"/>
      <c r="C129" s="14"/>
      <c r="D129" s="14"/>
      <c r="E129" s="14"/>
      <c r="F129" s="14"/>
      <c r="G129" s="69"/>
    </row>
    <row r="130" spans="1:7" ht="15.75" thickBot="1">
      <c r="A130" s="108"/>
      <c r="B130" s="109"/>
      <c r="C130" s="249"/>
      <c r="D130" s="249"/>
      <c r="E130" s="249"/>
      <c r="F130" s="109"/>
      <c r="G130" s="110"/>
    </row>
    <row r="131" spans="1:7" ht="15.75">
      <c r="A131" s="111" t="s">
        <v>484</v>
      </c>
      <c r="B131" s="14"/>
      <c r="C131" s="14"/>
      <c r="D131" s="111" t="s">
        <v>482</v>
      </c>
    </row>
    <row r="132" spans="1:7">
      <c r="A132" s="14"/>
      <c r="B132" s="14"/>
      <c r="C132" s="14"/>
      <c r="D132" s="14"/>
      <c r="E132" s="14"/>
      <c r="F132" s="14"/>
    </row>
    <row r="133" spans="1:7" ht="15.75">
      <c r="A133" s="1463" t="s">
        <v>485</v>
      </c>
      <c r="B133" s="1463"/>
      <c r="C133" s="1463"/>
      <c r="D133" s="476"/>
      <c r="E133" s="1463"/>
      <c r="F133" s="1463"/>
      <c r="G133" s="1463"/>
    </row>
  </sheetData>
  <sheetProtection selectLockedCells="1" selectUnlockedCells="1"/>
  <mergeCells count="19">
    <mergeCell ref="A71:G71"/>
    <mergeCell ref="A13:G13"/>
    <mergeCell ref="F9:G9"/>
    <mergeCell ref="F10:G10"/>
    <mergeCell ref="F11:G11"/>
    <mergeCell ref="F12:G12"/>
    <mergeCell ref="A9:E9"/>
    <mergeCell ref="A10:E10"/>
    <mergeCell ref="A11:E11"/>
    <mergeCell ref="A12:D12"/>
    <mergeCell ref="A4:G4"/>
    <mergeCell ref="F5:G5"/>
    <mergeCell ref="F6:G6"/>
    <mergeCell ref="F7:G7"/>
    <mergeCell ref="F8:G8"/>
    <mergeCell ref="A5:E5"/>
    <mergeCell ref="A6:E6"/>
    <mergeCell ref="A7:E7"/>
    <mergeCell ref="A8:E8"/>
  </mergeCells>
  <printOptions horizontalCentered="1" verticalCentered="1"/>
  <pageMargins left="0.5" right="0.5" top="0.5" bottom="0.5" header="0" footer="0"/>
  <pageSetup scale="65" fitToHeight="2"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31">
    <pageSetUpPr fitToPage="1"/>
  </sheetPr>
  <dimension ref="A1:J60"/>
  <sheetViews>
    <sheetView defaultGridColor="0" colorId="22" zoomScaleNormal="100" zoomScaleSheetLayoutView="100" workbookViewId="0">
      <selection activeCell="L18" sqref="L18"/>
    </sheetView>
  </sheetViews>
  <sheetFormatPr defaultColWidth="9.6640625" defaultRowHeight="15"/>
  <cols>
    <col min="1" max="1" width="2.6640625" style="9" customWidth="1"/>
    <col min="2" max="2" width="12.6640625" style="9" customWidth="1"/>
    <col min="3" max="3" width="8.6640625" style="9" customWidth="1"/>
    <col min="4" max="4" width="7.6640625" style="9" customWidth="1"/>
    <col min="5" max="6" width="12.6640625" style="9" customWidth="1"/>
    <col min="7" max="7" width="7.6640625" style="9" customWidth="1"/>
    <col min="8" max="8" width="8.6640625" style="9" customWidth="1"/>
    <col min="9" max="9" width="12.6640625" style="9" customWidth="1"/>
    <col min="10" max="10" width="2.6640625" style="9" customWidth="1"/>
    <col min="11" max="16384" width="9.6640625" style="9"/>
  </cols>
  <sheetData>
    <row r="1" spans="1:10" ht="15.75" thickBot="1"/>
    <row r="2" spans="1:10" ht="15.95" customHeight="1">
      <c r="A2" s="3531"/>
      <c r="B2" s="3532"/>
      <c r="C2" s="3532"/>
      <c r="D2" s="3532"/>
      <c r="E2" s="3532"/>
      <c r="F2" s="3532"/>
      <c r="G2" s="3533"/>
      <c r="H2" s="3534"/>
      <c r="I2" s="3532"/>
      <c r="J2" s="3535"/>
    </row>
    <row r="3" spans="1:10" ht="15" customHeight="1">
      <c r="A3" s="3536"/>
      <c r="B3" s="3537"/>
      <c r="C3" s="3537"/>
      <c r="D3" s="3537"/>
      <c r="E3" s="3537"/>
      <c r="F3" s="3537"/>
      <c r="G3" s="3537"/>
      <c r="H3" s="3537"/>
      <c r="I3" s="3537"/>
      <c r="J3" s="3538"/>
    </row>
    <row r="4" spans="1:10" ht="15" customHeight="1">
      <c r="A4" s="3536"/>
      <c r="B4" s="3537"/>
      <c r="C4" s="3537"/>
      <c r="D4" s="3537"/>
      <c r="E4" s="3537"/>
      <c r="F4" s="3537"/>
      <c r="G4" s="3537"/>
      <c r="H4" s="3537"/>
      <c r="I4" s="3537"/>
      <c r="J4" s="3538"/>
    </row>
    <row r="5" spans="1:10" ht="27" customHeight="1">
      <c r="A5" s="3539" t="s">
        <v>2950</v>
      </c>
      <c r="B5" s="3540"/>
      <c r="C5" s="3540"/>
      <c r="D5" s="3540"/>
      <c r="E5" s="3540"/>
      <c r="F5" s="3540"/>
      <c r="G5" s="3540"/>
      <c r="H5" s="3540"/>
      <c r="I5" s="3540"/>
      <c r="J5" s="3541"/>
    </row>
    <row r="6" spans="1:10" ht="24" customHeight="1">
      <c r="A6" s="3542" t="s">
        <v>2951</v>
      </c>
      <c r="B6" s="3540"/>
      <c r="C6" s="3540"/>
      <c r="D6" s="3540"/>
      <c r="E6" s="3540"/>
      <c r="F6" s="3540"/>
      <c r="G6" s="3540"/>
      <c r="H6" s="3540"/>
      <c r="I6" s="3540"/>
      <c r="J6" s="3541"/>
    </row>
    <row r="7" spans="1:10" ht="13.5" customHeight="1">
      <c r="A7" s="3536"/>
      <c r="B7" s="3537"/>
      <c r="C7" s="3537"/>
      <c r="D7" s="3537"/>
      <c r="E7" s="3537"/>
      <c r="F7" s="3537"/>
      <c r="G7" s="3537"/>
      <c r="H7" s="3537"/>
      <c r="I7" s="3537"/>
      <c r="J7" s="3538"/>
    </row>
    <row r="8" spans="1:10" ht="24" customHeight="1">
      <c r="A8" s="3543" t="s">
        <v>1652</v>
      </c>
      <c r="B8" s="3544"/>
      <c r="C8" s="3544"/>
      <c r="D8" s="3544"/>
      <c r="E8" s="3544"/>
      <c r="F8" s="3544"/>
      <c r="G8" s="3544"/>
      <c r="H8" s="3544"/>
      <c r="I8" s="3544"/>
      <c r="J8" s="3545"/>
    </row>
    <row r="9" spans="1:10" ht="13.5" customHeight="1">
      <c r="A9" s="3536"/>
      <c r="B9" s="3537"/>
      <c r="C9" s="3537"/>
      <c r="D9" s="3537"/>
      <c r="E9" s="3537"/>
      <c r="F9" s="3537"/>
      <c r="G9" s="3537"/>
      <c r="H9" s="3537"/>
      <c r="I9" s="3537"/>
      <c r="J9" s="3538"/>
    </row>
    <row r="10" spans="1:10" ht="13.5" customHeight="1">
      <c r="A10" s="3536"/>
      <c r="B10" s="3537"/>
      <c r="C10" s="3537"/>
      <c r="D10" s="3537"/>
      <c r="E10" s="3537"/>
      <c r="F10" s="3537"/>
      <c r="G10" s="3537"/>
      <c r="H10" s="3537"/>
      <c r="I10" s="3537"/>
      <c r="J10" s="3538"/>
    </row>
    <row r="11" spans="1:10" ht="17.45" customHeight="1">
      <c r="A11" s="3546" t="s">
        <v>2952</v>
      </c>
      <c r="B11" s="3540"/>
      <c r="C11" s="3540"/>
      <c r="D11" s="3540"/>
      <c r="E11" s="3540"/>
      <c r="F11" s="3540"/>
      <c r="G11" s="3540"/>
      <c r="H11" s="3540"/>
      <c r="I11" s="3540"/>
      <c r="J11" s="3541"/>
    </row>
    <row r="12" spans="1:10" ht="13.5" customHeight="1">
      <c r="A12" s="3536"/>
      <c r="B12" s="3537"/>
      <c r="C12" s="3537"/>
      <c r="D12" s="3537"/>
      <c r="E12" s="3537"/>
      <c r="F12" s="3537"/>
      <c r="G12" s="3537"/>
      <c r="H12" s="3537"/>
      <c r="I12" s="3537"/>
      <c r="J12" s="3538"/>
    </row>
    <row r="13" spans="1:10" ht="22.5" customHeight="1" thickBot="1">
      <c r="A13" s="3536"/>
      <c r="B13" s="3547" t="str">
        <f>'Data Sheet'!$C$25</f>
        <v>National Fuel Gas Distribution Corporation</v>
      </c>
      <c r="C13" s="3540"/>
      <c r="D13" s="3540"/>
      <c r="E13" s="3540"/>
      <c r="F13" s="3540"/>
      <c r="G13" s="3540"/>
      <c r="H13" s="3540"/>
      <c r="I13" s="3540"/>
      <c r="J13" s="3538"/>
    </row>
    <row r="14" spans="1:10" ht="15.75">
      <c r="A14" s="3548"/>
      <c r="B14" s="3549" t="s">
        <v>1773</v>
      </c>
      <c r="C14" s="3550"/>
      <c r="D14" s="3550"/>
      <c r="E14" s="3550"/>
      <c r="F14" s="3550"/>
      <c r="G14" s="3550"/>
      <c r="H14" s="3550"/>
      <c r="I14" s="3550"/>
      <c r="J14" s="3538"/>
    </row>
    <row r="15" spans="1:10">
      <c r="A15" s="3551" t="s">
        <v>1774</v>
      </c>
      <c r="B15" s="3552"/>
      <c r="C15" s="3552"/>
      <c r="D15" s="3552"/>
      <c r="E15" s="3552"/>
      <c r="F15" s="3552"/>
      <c r="G15" s="3552"/>
      <c r="H15" s="3552"/>
      <c r="I15" s="3552"/>
      <c r="J15" s="3553"/>
    </row>
    <row r="16" spans="1:10" ht="15.95" customHeight="1">
      <c r="A16" s="3536"/>
      <c r="B16" s="3537"/>
      <c r="C16" s="3537"/>
      <c r="D16" s="3537"/>
      <c r="E16" s="3537"/>
      <c r="F16" s="3537"/>
      <c r="G16" s="3537"/>
      <c r="H16" s="3537"/>
      <c r="I16" s="3537"/>
      <c r="J16" s="3538"/>
    </row>
    <row r="17" spans="1:10" ht="15.95" customHeight="1" thickBot="1">
      <c r="A17" s="3536"/>
      <c r="B17" s="3554" t="str">
        <f>'Data Sheet'!C27</f>
        <v>6363 Main Street</v>
      </c>
      <c r="C17" s="3555"/>
      <c r="D17" s="3555"/>
      <c r="E17" s="3555"/>
      <c r="F17" s="3555"/>
      <c r="G17" s="3555"/>
      <c r="H17" s="3555"/>
      <c r="I17" s="3555"/>
      <c r="J17" s="3538"/>
    </row>
    <row r="18" spans="1:10" ht="15.95" customHeight="1">
      <c r="A18" s="3536"/>
      <c r="B18" s="3537"/>
      <c r="C18" s="3537"/>
      <c r="D18" s="3537"/>
      <c r="E18" s="3537"/>
      <c r="F18" s="3537"/>
      <c r="G18" s="3537"/>
      <c r="H18" s="3537"/>
      <c r="I18" s="3537"/>
      <c r="J18" s="3538"/>
    </row>
    <row r="19" spans="1:10" ht="17.649999999999999" customHeight="1" thickBot="1">
      <c r="A19" s="3536"/>
      <c r="B19" s="3554" t="str">
        <f>'Data Sheet'!C29</f>
        <v>Williamsville, NY 14221</v>
      </c>
      <c r="C19" s="3555"/>
      <c r="D19" s="3555"/>
      <c r="E19" s="3555"/>
      <c r="F19" s="3555"/>
      <c r="G19" s="3555"/>
      <c r="H19" s="3555"/>
      <c r="I19" s="3555"/>
      <c r="J19" s="3538"/>
    </row>
    <row r="20" spans="1:10">
      <c r="A20" s="3556"/>
      <c r="B20" s="3557" t="s">
        <v>1775</v>
      </c>
      <c r="C20" s="3540"/>
      <c r="D20" s="3540"/>
      <c r="E20" s="3540"/>
      <c r="F20" s="3540"/>
      <c r="G20" s="3540"/>
      <c r="H20" s="3540"/>
      <c r="I20" s="3540"/>
      <c r="J20" s="3538"/>
    </row>
    <row r="21" spans="1:10">
      <c r="A21" s="3536"/>
      <c r="B21" s="3558"/>
      <c r="C21" s="3537"/>
      <c r="D21" s="3537"/>
      <c r="E21" s="3537"/>
      <c r="F21" s="3537"/>
      <c r="G21" s="3537"/>
      <c r="H21" s="3537"/>
      <c r="I21" s="3537"/>
      <c r="J21" s="3538"/>
    </row>
    <row r="22" spans="1:10">
      <c r="A22" s="3536"/>
      <c r="B22" s="3537"/>
      <c r="C22" s="3537"/>
      <c r="D22" s="3537"/>
      <c r="E22" s="3537"/>
      <c r="F22" s="3537"/>
      <c r="G22" s="3537"/>
      <c r="H22" s="3537"/>
      <c r="I22" s="3537"/>
      <c r="J22" s="3538"/>
    </row>
    <row r="23" spans="1:10" ht="14.45" customHeight="1">
      <c r="A23" s="3536"/>
      <c r="B23" s="3559" t="s">
        <v>1776</v>
      </c>
      <c r="C23" s="3540"/>
      <c r="D23" s="3540"/>
      <c r="E23" s="3540"/>
      <c r="F23" s="3540"/>
      <c r="G23" s="3540"/>
      <c r="H23" s="3540"/>
      <c r="I23" s="3540"/>
      <c r="J23" s="3538"/>
    </row>
    <row r="24" spans="1:10">
      <c r="A24" s="3536"/>
      <c r="B24" s="3537"/>
      <c r="C24" s="3537"/>
      <c r="D24" s="3537"/>
      <c r="E24" s="3537"/>
      <c r="F24" s="3537"/>
      <c r="G24" s="3537"/>
      <c r="H24" s="3537"/>
      <c r="I24" s="3537"/>
      <c r="J24" s="3538"/>
    </row>
    <row r="25" spans="1:10" ht="22.35" customHeight="1">
      <c r="A25" s="3560"/>
      <c r="B25" s="3561" t="str">
        <f>'Data Sheet'!A46</f>
        <v>Year ended 12/31/2015</v>
      </c>
      <c r="C25" s="3540"/>
      <c r="D25" s="3540"/>
      <c r="E25" s="3540"/>
      <c r="F25" s="3540"/>
      <c r="G25" s="3540"/>
      <c r="H25" s="3540"/>
      <c r="I25" s="3540"/>
      <c r="J25" s="3538"/>
    </row>
    <row r="26" spans="1:10" ht="14.45" customHeight="1">
      <c r="A26" s="3536"/>
      <c r="B26" s="3537"/>
      <c r="C26" s="3537"/>
      <c r="D26" s="3537"/>
      <c r="E26" s="3537"/>
      <c r="F26" s="3537"/>
      <c r="G26" s="3537"/>
      <c r="H26" s="3537"/>
      <c r="I26" s="3537"/>
      <c r="J26" s="3538"/>
    </row>
    <row r="27" spans="1:10" ht="23.45" customHeight="1">
      <c r="A27" s="3536"/>
      <c r="B27" s="3562" t="s">
        <v>1777</v>
      </c>
      <c r="C27" s="3540"/>
      <c r="D27" s="3540"/>
      <c r="E27" s="3540"/>
      <c r="F27" s="3540"/>
      <c r="G27" s="3540"/>
      <c r="H27" s="3540"/>
      <c r="I27" s="3540"/>
      <c r="J27" s="3538"/>
    </row>
    <row r="28" spans="1:10">
      <c r="A28" s="3536"/>
      <c r="B28" s="3537"/>
      <c r="C28" s="3537"/>
      <c r="D28" s="3537"/>
      <c r="E28" s="3537"/>
      <c r="F28" s="3537"/>
      <c r="G28" s="3537"/>
      <c r="H28" s="3537"/>
      <c r="I28" s="3537"/>
      <c r="J28" s="3538"/>
    </row>
    <row r="29" spans="1:10">
      <c r="A29" s="3536"/>
      <c r="B29" s="3537"/>
      <c r="C29" s="3537"/>
      <c r="D29" s="3537"/>
      <c r="E29" s="3537"/>
      <c r="F29" s="3537"/>
      <c r="G29" s="3537"/>
      <c r="H29" s="3537"/>
      <c r="I29" s="3537"/>
      <c r="J29" s="3538"/>
    </row>
    <row r="30" spans="1:10" ht="24" customHeight="1">
      <c r="A30" s="3536"/>
      <c r="B30" s="3562" t="s">
        <v>1650</v>
      </c>
      <c r="C30" s="3540"/>
      <c r="D30" s="3540"/>
      <c r="E30" s="3540"/>
      <c r="F30" s="3540"/>
      <c r="G30" s="3540"/>
      <c r="H30" s="3540"/>
      <c r="I30" s="3540"/>
      <c r="J30" s="3538"/>
    </row>
    <row r="31" spans="1:10">
      <c r="A31" s="3536"/>
      <c r="B31" s="3537"/>
      <c r="C31" s="3537"/>
      <c r="D31" s="3537"/>
      <c r="E31" s="3537"/>
      <c r="F31" s="3537"/>
      <c r="G31" s="3537"/>
      <c r="H31" s="3537"/>
      <c r="I31" s="3537"/>
      <c r="J31" s="3538"/>
    </row>
    <row r="32" spans="1:10" ht="9.6" customHeight="1">
      <c r="A32" s="3536"/>
      <c r="B32" s="3537"/>
      <c r="C32" s="3537"/>
      <c r="D32" s="3537"/>
      <c r="E32" s="3537"/>
      <c r="F32" s="3537"/>
      <c r="G32" s="3537"/>
      <c r="H32" s="3537"/>
      <c r="I32" s="3537"/>
      <c r="J32" s="3538"/>
    </row>
    <row r="33" spans="1:10" ht="21" customHeight="1">
      <c r="A33" s="3536"/>
      <c r="B33" s="3562" t="s">
        <v>1651</v>
      </c>
      <c r="C33" s="3540"/>
      <c r="D33" s="3540"/>
      <c r="E33" s="3540"/>
      <c r="F33" s="3540"/>
      <c r="G33" s="3540"/>
      <c r="H33" s="3540"/>
      <c r="I33" s="3540"/>
      <c r="J33" s="3538"/>
    </row>
    <row r="34" spans="1:10" ht="15.95" customHeight="1">
      <c r="A34" s="3536"/>
      <c r="B34" s="3537"/>
      <c r="C34" s="3537"/>
      <c r="D34" s="3537"/>
      <c r="E34" s="3537"/>
      <c r="F34" s="3537"/>
      <c r="G34" s="3537"/>
      <c r="H34" s="3537"/>
      <c r="I34" s="3537"/>
      <c r="J34" s="3538"/>
    </row>
    <row r="35" spans="1:10" ht="15.95" customHeight="1" thickBot="1">
      <c r="A35" s="3536"/>
      <c r="B35" s="3563"/>
      <c r="C35" s="3540"/>
      <c r="D35" s="3555"/>
      <c r="E35" s="3555"/>
      <c r="F35" s="3555"/>
      <c r="G35" s="3555"/>
      <c r="H35" s="3540"/>
      <c r="I35" s="3540"/>
      <c r="J35" s="3538"/>
    </row>
    <row r="36" spans="1:10" ht="15.95" customHeight="1">
      <c r="A36" s="3536"/>
      <c r="B36" s="3537"/>
      <c r="C36" s="3537"/>
      <c r="D36" s="3537"/>
      <c r="E36" s="3537"/>
      <c r="F36" s="3537"/>
      <c r="G36" s="3537"/>
      <c r="H36" s="3537"/>
      <c r="I36" s="3537"/>
      <c r="J36" s="3538"/>
    </row>
    <row r="37" spans="1:10" ht="15.95" customHeight="1">
      <c r="A37" s="3536"/>
      <c r="B37" s="3537"/>
      <c r="C37" s="3537" t="s">
        <v>1778</v>
      </c>
      <c r="D37" s="3537"/>
      <c r="E37" s="3537"/>
      <c r="F37" s="3537"/>
      <c r="G37" s="3537"/>
      <c r="H37" s="3537"/>
      <c r="I37" s="3537"/>
      <c r="J37" s="3538"/>
    </row>
    <row r="38" spans="1:10" ht="15.95" customHeight="1">
      <c r="A38" s="3536"/>
      <c r="B38" s="3537"/>
      <c r="C38" s="3537" t="s">
        <v>1779</v>
      </c>
      <c r="D38" s="3537"/>
      <c r="E38" s="3537"/>
      <c r="F38" s="3537"/>
      <c r="G38" s="3537"/>
      <c r="H38" s="3537"/>
      <c r="I38" s="3537"/>
      <c r="J38" s="3538"/>
    </row>
    <row r="39" spans="1:10" ht="15.95" customHeight="1">
      <c r="A39" s="3536"/>
      <c r="B39" s="3564"/>
      <c r="C39" s="3565" t="s">
        <v>5092</v>
      </c>
      <c r="D39" s="3566"/>
      <c r="E39" s="3566"/>
      <c r="F39" s="3566"/>
      <c r="G39" s="3566"/>
      <c r="H39" s="3566"/>
      <c r="I39" s="3566"/>
      <c r="J39" s="3538"/>
    </row>
    <row r="40" spans="1:10" ht="15.95" customHeight="1">
      <c r="A40" s="3536"/>
      <c r="B40" s="3567"/>
      <c r="C40" s="3565" t="s">
        <v>5093</v>
      </c>
      <c r="D40" s="3566"/>
      <c r="E40" s="3566"/>
      <c r="F40" s="3566"/>
      <c r="G40" s="3566"/>
      <c r="H40" s="3566"/>
      <c r="I40" s="3566"/>
      <c r="J40" s="3538"/>
    </row>
    <row r="41" spans="1:10" ht="15.95" customHeight="1">
      <c r="A41" s="3536"/>
      <c r="B41" s="3537"/>
      <c r="C41" s="3537"/>
      <c r="D41" s="3537"/>
      <c r="E41" s="3537"/>
      <c r="F41" s="3537"/>
      <c r="G41" s="3537"/>
      <c r="H41" s="3537"/>
      <c r="I41" s="3537"/>
      <c r="J41" s="3538"/>
    </row>
    <row r="42" spans="1:10" ht="7.9" customHeight="1" thickBot="1">
      <c r="A42" s="3568"/>
      <c r="B42" s="3569"/>
      <c r="C42" s="3569"/>
      <c r="D42" s="3569"/>
      <c r="E42" s="3569"/>
      <c r="F42" s="3569"/>
      <c r="G42" s="3569"/>
      <c r="H42" s="3569"/>
      <c r="I42" s="3569"/>
      <c r="J42" s="3570"/>
    </row>
    <row r="43" spans="1:10">
      <c r="A43" s="375"/>
      <c r="B43" s="375"/>
      <c r="C43" s="375"/>
      <c r="D43" s="375"/>
      <c r="E43" s="375"/>
      <c r="F43" s="375"/>
      <c r="G43" s="375"/>
      <c r="H43" s="375"/>
      <c r="I43" s="535" t="s">
        <v>1780</v>
      </c>
      <c r="J43" s="375"/>
    </row>
    <row r="53" spans="1:5">
      <c r="A53"/>
      <c r="B53"/>
      <c r="C53"/>
      <c r="D53"/>
      <c r="E53"/>
    </row>
    <row r="54" spans="1:5">
      <c r="A54"/>
      <c r="B54"/>
      <c r="C54"/>
      <c r="D54"/>
      <c r="E54"/>
    </row>
    <row r="55" spans="1:5">
      <c r="A55"/>
      <c r="B55"/>
      <c r="C55"/>
      <c r="D55"/>
      <c r="E55"/>
    </row>
    <row r="56" spans="1:5">
      <c r="A56"/>
      <c r="B56"/>
      <c r="C56"/>
      <c r="D56"/>
      <c r="E56"/>
    </row>
    <row r="57" spans="1:5">
      <c r="A57"/>
      <c r="B57"/>
      <c r="C57"/>
      <c r="D57"/>
      <c r="E57"/>
    </row>
    <row r="58" spans="1:5">
      <c r="A58"/>
      <c r="B58"/>
      <c r="C58"/>
      <c r="D58"/>
      <c r="E58"/>
    </row>
    <row r="59" spans="1:5">
      <c r="A59"/>
      <c r="B59"/>
      <c r="C59"/>
      <c r="D59"/>
      <c r="E59"/>
    </row>
    <row r="60" spans="1:5">
      <c r="A60"/>
      <c r="B60"/>
      <c r="C60"/>
      <c r="D60"/>
      <c r="E60"/>
    </row>
  </sheetData>
  <printOptions horizontalCentered="1" verticalCentered="1"/>
  <pageMargins left="0.25" right="0.25" top="0" bottom="0" header="0.25" footer="0.25"/>
  <pageSetup scale="96" orientation="portrait" horizontalDpi="300" verticalDpi="30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27">
    <pageSetUpPr fitToPage="1"/>
  </sheetPr>
  <dimension ref="A1:BG189"/>
  <sheetViews>
    <sheetView defaultGridColor="0" colorId="22" zoomScaleNormal="100" zoomScaleSheetLayoutView="80" workbookViewId="0">
      <selection activeCell="A8" sqref="A8:G10"/>
    </sheetView>
  </sheetViews>
  <sheetFormatPr defaultColWidth="9.6640625" defaultRowHeight="15"/>
  <cols>
    <col min="1" max="1" width="2.6640625" style="1709" customWidth="1"/>
    <col min="2" max="2" width="3.6640625" style="1709" customWidth="1"/>
    <col min="3" max="3" width="1.6640625" style="1709" customWidth="1"/>
    <col min="4" max="4" width="39.6640625" style="1709" customWidth="1"/>
    <col min="5" max="5" width="21.44140625" style="1709" customWidth="1"/>
    <col min="6" max="8" width="15.6640625" style="1709" customWidth="1"/>
    <col min="9" max="16384" width="9.6640625" style="1709"/>
  </cols>
  <sheetData>
    <row r="1" spans="1:59" ht="17.45" customHeight="1">
      <c r="A1" s="1703"/>
      <c r="B1" s="1705" t="s">
        <v>1800</v>
      </c>
      <c r="C1" s="1705"/>
      <c r="D1" s="1704"/>
      <c r="E1" s="1705" t="s">
        <v>3291</v>
      </c>
      <c r="F1" s="1708" t="s">
        <v>1802</v>
      </c>
      <c r="G1" s="1708" t="s">
        <v>1803</v>
      </c>
      <c r="H1" s="1707"/>
      <c r="I1" s="1712"/>
      <c r="J1" s="1712"/>
      <c r="K1" s="1712"/>
      <c r="L1" s="1712"/>
      <c r="M1" s="1712"/>
      <c r="N1" s="1712"/>
      <c r="O1" s="1712"/>
      <c r="P1" s="1712"/>
      <c r="Q1" s="1712"/>
      <c r="R1" s="1712"/>
      <c r="S1" s="1712"/>
      <c r="T1" s="1712"/>
      <c r="U1" s="1712"/>
      <c r="V1" s="1712"/>
      <c r="W1" s="1712"/>
      <c r="X1" s="1712"/>
      <c r="Y1" s="1712"/>
      <c r="Z1" s="1712"/>
      <c r="AA1" s="1712"/>
      <c r="AB1" s="1712"/>
      <c r="AC1" s="1712"/>
      <c r="AD1" s="1712"/>
      <c r="AE1" s="1712"/>
      <c r="AF1" s="1712"/>
      <c r="AG1" s="1712"/>
      <c r="AH1" s="1712"/>
      <c r="AI1" s="1712"/>
      <c r="AJ1" s="1712"/>
      <c r="AK1" s="1712"/>
      <c r="AL1" s="1712"/>
      <c r="AM1" s="1712"/>
      <c r="AN1" s="1712"/>
      <c r="AO1" s="1712"/>
      <c r="AP1" s="1712"/>
      <c r="AQ1" s="1712"/>
      <c r="AR1" s="1712"/>
      <c r="AS1" s="1712"/>
      <c r="AT1" s="1712"/>
      <c r="AU1" s="1712"/>
      <c r="AV1" s="1712"/>
      <c r="AW1" s="1712"/>
      <c r="AX1" s="1712"/>
      <c r="AY1" s="1712"/>
      <c r="AZ1" s="1712"/>
      <c r="BA1" s="1712"/>
      <c r="BB1" s="1712"/>
      <c r="BC1" s="1712"/>
      <c r="BD1" s="1712"/>
      <c r="BE1" s="1712"/>
      <c r="BF1" s="1712"/>
      <c r="BG1" s="1712"/>
    </row>
    <row r="2" spans="1:59" ht="13.5" customHeight="1">
      <c r="A2" s="1710"/>
      <c r="B2" s="1712" t="str">
        <f>'Data Sheet'!$C$25</f>
        <v>National Fuel Gas Distribution Corporation</v>
      </c>
      <c r="C2" s="1712"/>
      <c r="D2" s="1896"/>
      <c r="E2" s="1897" t="s">
        <v>1819</v>
      </c>
      <c r="F2" s="1715" t="s">
        <v>3310</v>
      </c>
      <c r="G2" s="1898"/>
      <c r="H2" s="1714"/>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712"/>
      <c r="AZ2" s="1712"/>
      <c r="BA2" s="1712"/>
      <c r="BB2" s="1712"/>
      <c r="BC2" s="1712"/>
      <c r="BD2" s="1712"/>
      <c r="BE2" s="1712"/>
      <c r="BF2" s="1712"/>
      <c r="BG2" s="1712"/>
    </row>
    <row r="3" spans="1:59" ht="15" customHeight="1">
      <c r="A3" s="1710"/>
      <c r="B3" s="1722"/>
      <c r="C3" s="1722"/>
      <c r="D3" s="1899"/>
      <c r="E3" s="1900" t="s">
        <v>407</v>
      </c>
      <c r="F3" s="1901" t="str">
        <f>'Data Sheet'!$C$40</f>
        <v>3/31/2016</v>
      </c>
      <c r="G3" s="1719" t="str">
        <f>'Data Sheet'!$C$38</f>
        <v>12/31/2015</v>
      </c>
      <c r="H3" s="1723"/>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712"/>
      <c r="AZ3" s="1712"/>
      <c r="BA3" s="1712"/>
      <c r="BB3" s="1712"/>
      <c r="BC3" s="1712"/>
      <c r="BD3" s="1712"/>
      <c r="BE3" s="1712"/>
      <c r="BF3" s="1712"/>
      <c r="BG3" s="1712"/>
    </row>
    <row r="4" spans="1:59" ht="15" customHeight="1">
      <c r="A4" s="1724" t="s">
        <v>486</v>
      </c>
      <c r="B4" s="1725"/>
      <c r="C4" s="1725"/>
      <c r="D4" s="1902"/>
      <c r="E4" s="1725"/>
      <c r="F4" s="1725"/>
      <c r="G4" s="1725"/>
      <c r="H4" s="1726"/>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12"/>
      <c r="BB4" s="1712"/>
      <c r="BC4" s="1712"/>
      <c r="BD4" s="1712"/>
      <c r="BE4" s="1712"/>
      <c r="BF4" s="1712"/>
      <c r="BG4" s="1712"/>
    </row>
    <row r="5" spans="1:59" ht="13.5" customHeight="1">
      <c r="A5" s="1710"/>
      <c r="B5" s="1712"/>
      <c r="C5" s="1712"/>
      <c r="D5" s="1712"/>
      <c r="E5" s="1712"/>
      <c r="F5" s="1712"/>
      <c r="G5" s="1712"/>
      <c r="H5" s="1714"/>
      <c r="I5" s="1712"/>
      <c r="J5" s="1712"/>
      <c r="K5" s="1712"/>
      <c r="L5" s="1712"/>
      <c r="M5" s="1712"/>
      <c r="N5" s="1712"/>
      <c r="O5" s="1712"/>
      <c r="P5" s="1712"/>
      <c r="Q5" s="1712"/>
      <c r="R5" s="1712"/>
      <c r="S5" s="1712"/>
      <c r="T5" s="1712"/>
      <c r="U5" s="1712"/>
      <c r="V5" s="1712"/>
      <c r="W5" s="1712"/>
      <c r="X5" s="1712"/>
      <c r="Y5" s="1712"/>
      <c r="Z5" s="1712"/>
      <c r="AA5" s="1712"/>
      <c r="AB5" s="1712"/>
      <c r="AC5" s="1712"/>
      <c r="AD5" s="1712"/>
      <c r="AE5" s="1712"/>
      <c r="AF5" s="1712"/>
      <c r="AG5" s="1712"/>
      <c r="AH5" s="1712"/>
      <c r="AI5" s="1712"/>
      <c r="AJ5" s="1712"/>
      <c r="AK5" s="1712"/>
      <c r="AL5" s="1712"/>
      <c r="AM5" s="1712"/>
      <c r="AN5" s="1712"/>
      <c r="AO5" s="1712"/>
      <c r="AP5" s="1712"/>
      <c r="AQ5" s="1712"/>
      <c r="AR5" s="1712"/>
      <c r="AS5" s="1712"/>
      <c r="AT5" s="1712"/>
      <c r="AU5" s="1712"/>
      <c r="AV5" s="1712"/>
      <c r="AW5" s="1712"/>
      <c r="AX5" s="1712"/>
      <c r="AY5" s="1712"/>
      <c r="AZ5" s="1712"/>
      <c r="BA5" s="1712"/>
      <c r="BB5" s="1712"/>
      <c r="BC5" s="1712"/>
      <c r="BD5" s="1712"/>
      <c r="BE5" s="1712"/>
      <c r="BF5" s="1712"/>
      <c r="BG5" s="1712"/>
    </row>
    <row r="6" spans="1:59" ht="13.5" customHeight="1">
      <c r="A6" s="1710"/>
      <c r="B6" s="1728" t="s">
        <v>487</v>
      </c>
      <c r="C6" s="1728"/>
      <c r="D6" s="1728"/>
      <c r="E6" s="1728"/>
      <c r="F6" s="1728"/>
      <c r="G6" s="1728"/>
      <c r="H6" s="1729"/>
      <c r="I6" s="1712"/>
      <c r="J6" s="1712"/>
      <c r="K6" s="1712"/>
      <c r="L6" s="1712"/>
      <c r="M6" s="1712"/>
      <c r="N6" s="1712"/>
      <c r="O6" s="1712"/>
      <c r="P6" s="1712"/>
      <c r="Q6" s="1712"/>
      <c r="R6" s="1712"/>
      <c r="S6" s="1712"/>
      <c r="T6" s="1712"/>
      <c r="U6" s="1712"/>
      <c r="V6" s="1712"/>
      <c r="W6" s="1712"/>
      <c r="X6" s="1712"/>
      <c r="Y6" s="1712"/>
      <c r="Z6" s="1712"/>
      <c r="AA6" s="1712"/>
      <c r="AB6" s="1712"/>
      <c r="AC6" s="1712"/>
      <c r="AD6" s="1712"/>
      <c r="AE6" s="1712"/>
      <c r="AF6" s="1712"/>
      <c r="AG6" s="1712"/>
      <c r="AH6" s="1712"/>
      <c r="AI6" s="1712"/>
      <c r="AJ6" s="1712"/>
      <c r="AK6" s="1712"/>
      <c r="AL6" s="1712"/>
      <c r="AM6" s="1712"/>
      <c r="AN6" s="1712"/>
      <c r="AO6" s="1712"/>
      <c r="AP6" s="1712"/>
      <c r="AQ6" s="1712"/>
      <c r="AR6" s="1712"/>
      <c r="AS6" s="1712"/>
      <c r="AT6" s="1712"/>
      <c r="AU6" s="1712"/>
      <c r="AV6" s="1712"/>
      <c r="AW6" s="1712"/>
      <c r="AX6" s="1712"/>
      <c r="AY6" s="1712"/>
      <c r="AZ6" s="1712"/>
      <c r="BA6" s="1712"/>
      <c r="BB6" s="1712"/>
      <c r="BC6" s="1712"/>
      <c r="BD6" s="1712"/>
      <c r="BE6" s="1712"/>
      <c r="BF6" s="1712"/>
      <c r="BG6" s="1712"/>
    </row>
    <row r="7" spans="1:59" ht="13.5" customHeight="1">
      <c r="A7" s="1710"/>
      <c r="B7" s="1728"/>
      <c r="C7" s="1728"/>
      <c r="D7" s="1728"/>
      <c r="E7" s="1728"/>
      <c r="F7" s="1728"/>
      <c r="G7" s="1728"/>
      <c r="H7" s="1729"/>
      <c r="I7" s="1712"/>
      <c r="J7" s="1712"/>
      <c r="K7" s="1712"/>
      <c r="L7" s="1712"/>
      <c r="M7" s="1712"/>
      <c r="N7" s="1712"/>
      <c r="O7" s="1712"/>
      <c r="P7" s="1712"/>
      <c r="Q7" s="1712"/>
      <c r="R7" s="1712"/>
      <c r="S7" s="1712"/>
      <c r="T7" s="1712"/>
      <c r="U7" s="1712"/>
      <c r="V7" s="1712"/>
      <c r="W7" s="1712"/>
      <c r="X7" s="1712"/>
      <c r="Y7" s="1712"/>
      <c r="Z7" s="1712"/>
      <c r="AA7" s="1712"/>
      <c r="AB7" s="1712"/>
      <c r="AC7" s="1712"/>
      <c r="AD7" s="1712"/>
      <c r="AE7" s="1712"/>
      <c r="AF7" s="1712"/>
      <c r="AG7" s="1712"/>
      <c r="AH7" s="1712"/>
      <c r="AI7" s="1712"/>
      <c r="AJ7" s="1712"/>
      <c r="AK7" s="1712"/>
      <c r="AL7" s="1712"/>
      <c r="AM7" s="1712"/>
      <c r="AN7" s="1712"/>
      <c r="AO7" s="1712"/>
      <c r="AP7" s="1712"/>
      <c r="AQ7" s="1712"/>
      <c r="AR7" s="1712"/>
      <c r="AS7" s="1712"/>
      <c r="AT7" s="1712"/>
      <c r="AU7" s="1712"/>
      <c r="AV7" s="1712"/>
      <c r="AW7" s="1712"/>
      <c r="AX7" s="1712"/>
      <c r="AY7" s="1712"/>
      <c r="AZ7" s="1712"/>
      <c r="BA7" s="1712"/>
      <c r="BB7" s="1712"/>
      <c r="BC7" s="1712"/>
      <c r="BD7" s="1712"/>
      <c r="BE7" s="1712"/>
      <c r="BF7" s="1712"/>
      <c r="BG7" s="1712"/>
    </row>
    <row r="8" spans="1:59" ht="13.5" customHeight="1">
      <c r="A8" s="1710"/>
      <c r="B8" s="1728" t="s">
        <v>488</v>
      </c>
      <c r="C8" s="1728"/>
      <c r="D8" s="1728"/>
      <c r="E8" s="1728"/>
      <c r="F8" s="1728"/>
      <c r="G8" s="1728"/>
      <c r="H8" s="1729"/>
      <c r="I8" s="1712"/>
      <c r="J8" s="1712"/>
      <c r="K8" s="1712"/>
      <c r="L8" s="1712"/>
      <c r="M8" s="1712"/>
      <c r="N8" s="1712"/>
      <c r="O8" s="1712"/>
      <c r="P8" s="1712"/>
      <c r="Q8" s="1712"/>
      <c r="R8" s="1712"/>
      <c r="S8" s="1712"/>
      <c r="T8" s="1712"/>
      <c r="U8" s="1712"/>
      <c r="V8" s="1712"/>
      <c r="W8" s="1712"/>
      <c r="X8" s="1712"/>
      <c r="Y8" s="1712"/>
      <c r="Z8" s="1712"/>
      <c r="AA8" s="1712"/>
      <c r="AB8" s="1712"/>
      <c r="AC8" s="1712"/>
      <c r="AD8" s="1712"/>
      <c r="AE8" s="1712"/>
      <c r="AF8" s="1712"/>
      <c r="AG8" s="1712"/>
      <c r="AH8" s="1712"/>
      <c r="AI8" s="1712"/>
      <c r="AJ8" s="1712"/>
      <c r="AK8" s="1712"/>
      <c r="AL8" s="1712"/>
      <c r="AM8" s="1712"/>
      <c r="AN8" s="1712"/>
      <c r="AO8" s="1712"/>
      <c r="AP8" s="1712"/>
      <c r="AQ8" s="1712"/>
      <c r="AR8" s="1712"/>
      <c r="AS8" s="1712"/>
      <c r="AT8" s="1712"/>
      <c r="AU8" s="1712"/>
      <c r="AV8" s="1712"/>
      <c r="AW8" s="1712"/>
      <c r="AX8" s="1712"/>
      <c r="AY8" s="1712"/>
      <c r="AZ8" s="1712"/>
      <c r="BA8" s="1712"/>
      <c r="BB8" s="1712"/>
      <c r="BC8" s="1712"/>
      <c r="BD8" s="1712"/>
      <c r="BE8" s="1712"/>
      <c r="BF8" s="1712"/>
      <c r="BG8" s="1712"/>
    </row>
    <row r="9" spans="1:59" ht="13.5" customHeight="1">
      <c r="A9" s="1710"/>
      <c r="B9" s="1728" t="s">
        <v>489</v>
      </c>
      <c r="C9" s="1728"/>
      <c r="D9" s="1728"/>
      <c r="E9" s="1728"/>
      <c r="F9" s="1728"/>
      <c r="G9" s="1728"/>
      <c r="H9" s="1729"/>
      <c r="I9" s="1712"/>
      <c r="J9" s="1712"/>
      <c r="K9" s="1712"/>
      <c r="L9" s="1712"/>
      <c r="M9" s="1712"/>
      <c r="N9" s="1712"/>
      <c r="O9" s="1712"/>
      <c r="P9" s="1712"/>
      <c r="Q9" s="1712"/>
      <c r="R9" s="1712"/>
      <c r="S9" s="1712"/>
      <c r="T9" s="1712"/>
      <c r="U9" s="1712"/>
      <c r="V9" s="1712"/>
      <c r="W9" s="1712"/>
      <c r="X9" s="1712"/>
      <c r="Y9" s="1712"/>
      <c r="Z9" s="1712"/>
      <c r="AA9" s="1712"/>
      <c r="AB9" s="1712"/>
      <c r="AC9" s="1712"/>
      <c r="AD9" s="1712"/>
      <c r="AE9" s="1712"/>
      <c r="AF9" s="1712"/>
      <c r="AG9" s="1712"/>
      <c r="AH9" s="1712"/>
      <c r="AI9" s="1712"/>
      <c r="AJ9" s="1712"/>
      <c r="AK9" s="1712"/>
      <c r="AL9" s="1712"/>
      <c r="AM9" s="1712"/>
      <c r="AN9" s="1712"/>
      <c r="AO9" s="1712"/>
      <c r="AP9" s="1712"/>
      <c r="AQ9" s="1712"/>
      <c r="AR9" s="1712"/>
      <c r="AS9" s="1712"/>
      <c r="AT9" s="1712"/>
      <c r="AU9" s="1712"/>
      <c r="AV9" s="1712"/>
      <c r="AW9" s="1712"/>
      <c r="AX9" s="1712"/>
      <c r="AY9" s="1712"/>
      <c r="AZ9" s="1712"/>
      <c r="BA9" s="1712"/>
      <c r="BB9" s="1712"/>
      <c r="BC9" s="1712"/>
      <c r="BD9" s="1712"/>
      <c r="BE9" s="1712"/>
      <c r="BF9" s="1712"/>
      <c r="BG9" s="1712"/>
    </row>
    <row r="10" spans="1:59" ht="13.5" customHeight="1">
      <c r="A10" s="1710"/>
      <c r="B10" s="1728"/>
      <c r="C10" s="1728"/>
      <c r="D10" s="1728"/>
      <c r="E10" s="1728"/>
      <c r="F10" s="1728"/>
      <c r="G10" s="1728"/>
      <c r="H10" s="1729"/>
      <c r="I10" s="1712"/>
      <c r="J10" s="1712"/>
      <c r="K10" s="1712"/>
      <c r="L10" s="1712"/>
      <c r="M10" s="1712"/>
      <c r="N10" s="1712"/>
      <c r="O10" s="1712"/>
      <c r="P10" s="1712"/>
      <c r="Q10" s="1712"/>
      <c r="R10" s="1712"/>
      <c r="S10" s="1712"/>
      <c r="T10" s="1712"/>
      <c r="U10" s="1712"/>
      <c r="V10" s="1712"/>
      <c r="W10" s="1712"/>
      <c r="X10" s="1712"/>
      <c r="Y10" s="1712"/>
      <c r="Z10" s="1712"/>
      <c r="AA10" s="1712"/>
      <c r="AB10" s="1712"/>
      <c r="AC10" s="1712"/>
      <c r="AD10" s="1712"/>
      <c r="AE10" s="1712"/>
      <c r="AF10" s="1712"/>
      <c r="AG10" s="1712"/>
      <c r="AH10" s="1712"/>
      <c r="AI10" s="1712"/>
      <c r="AJ10" s="1712"/>
      <c r="AK10" s="1712"/>
      <c r="AL10" s="1712"/>
      <c r="AM10" s="1712"/>
      <c r="AN10" s="1712"/>
      <c r="AO10" s="1712"/>
      <c r="AP10" s="1712"/>
      <c r="AQ10" s="1712"/>
      <c r="AR10" s="1712"/>
      <c r="AS10" s="1712"/>
      <c r="AT10" s="1712"/>
      <c r="AU10" s="1712"/>
      <c r="AV10" s="1712"/>
      <c r="AW10" s="1712"/>
      <c r="AX10" s="1712"/>
      <c r="AY10" s="1712"/>
      <c r="AZ10" s="1712"/>
      <c r="BA10" s="1712"/>
      <c r="BB10" s="1712"/>
      <c r="BC10" s="1712"/>
      <c r="BD10" s="1712"/>
      <c r="BE10" s="1712"/>
      <c r="BF10" s="1712"/>
      <c r="BG10" s="1712"/>
    </row>
    <row r="11" spans="1:59" ht="13.5" customHeight="1">
      <c r="A11" s="1710"/>
      <c r="B11" s="1728" t="s">
        <v>490</v>
      </c>
      <c r="C11" s="1728"/>
      <c r="D11" s="1728"/>
      <c r="E11" s="1728"/>
      <c r="F11" s="1728"/>
      <c r="G11" s="1728"/>
      <c r="H11" s="1729"/>
      <c r="I11" s="1712"/>
      <c r="J11" s="1712"/>
      <c r="K11" s="1712"/>
      <c r="L11" s="1712"/>
      <c r="M11" s="1712"/>
      <c r="N11" s="1712"/>
      <c r="O11" s="1712"/>
      <c r="P11" s="1712"/>
      <c r="Q11" s="1712"/>
      <c r="R11" s="1712"/>
      <c r="S11" s="1712"/>
      <c r="T11" s="1712"/>
      <c r="U11" s="1712"/>
      <c r="V11" s="1712"/>
      <c r="W11" s="1712"/>
      <c r="X11" s="1712"/>
      <c r="Y11" s="1712"/>
      <c r="Z11" s="1712"/>
      <c r="AA11" s="1712"/>
      <c r="AB11" s="1712"/>
      <c r="AC11" s="1712"/>
      <c r="AD11" s="1712"/>
      <c r="AE11" s="1712"/>
      <c r="AF11" s="1712"/>
      <c r="AG11" s="1712"/>
      <c r="AH11" s="1712"/>
      <c r="AI11" s="1712"/>
      <c r="AJ11" s="1712"/>
      <c r="AK11" s="1712"/>
      <c r="AL11" s="1712"/>
      <c r="AM11" s="1712"/>
      <c r="AN11" s="1712"/>
      <c r="AO11" s="1712"/>
      <c r="AP11" s="1712"/>
      <c r="AQ11" s="1712"/>
      <c r="AR11" s="1712"/>
      <c r="AS11" s="1712"/>
      <c r="AT11" s="1712"/>
      <c r="AU11" s="1712"/>
      <c r="AV11" s="1712"/>
      <c r="AW11" s="1712"/>
      <c r="AX11" s="1712"/>
      <c r="AY11" s="1712"/>
      <c r="AZ11" s="1712"/>
      <c r="BA11" s="1712"/>
      <c r="BB11" s="1712"/>
      <c r="BC11" s="1712"/>
      <c r="BD11" s="1712"/>
      <c r="BE11" s="1712"/>
      <c r="BF11" s="1712"/>
      <c r="BG11" s="1712"/>
    </row>
    <row r="12" spans="1:59" ht="13.5" customHeight="1">
      <c r="A12" s="1710"/>
      <c r="B12" s="1728" t="s">
        <v>638</v>
      </c>
      <c r="C12" s="1728"/>
      <c r="D12" s="1728"/>
      <c r="E12" s="1728"/>
      <c r="F12" s="1728"/>
      <c r="G12" s="1728"/>
      <c r="H12" s="1729"/>
      <c r="I12" s="1712"/>
      <c r="J12" s="1712"/>
      <c r="K12" s="1712"/>
      <c r="L12" s="1712"/>
      <c r="M12" s="1712"/>
      <c r="N12" s="1712"/>
      <c r="O12" s="1712"/>
      <c r="P12" s="1712"/>
      <c r="Q12" s="1712"/>
      <c r="R12" s="1712"/>
      <c r="S12" s="1712"/>
      <c r="T12" s="1712"/>
      <c r="U12" s="1712"/>
      <c r="V12" s="1712"/>
      <c r="W12" s="1712"/>
      <c r="X12" s="1712"/>
      <c r="Y12" s="1712"/>
      <c r="Z12" s="1712"/>
      <c r="AA12" s="1712"/>
      <c r="AB12" s="1712"/>
      <c r="AC12" s="1712"/>
      <c r="AD12" s="1712"/>
      <c r="AE12" s="1712"/>
      <c r="AF12" s="1712"/>
      <c r="AG12" s="1712"/>
      <c r="AH12" s="1712"/>
      <c r="AI12" s="1712"/>
      <c r="AJ12" s="1712"/>
      <c r="AK12" s="1712"/>
      <c r="AL12" s="1712"/>
      <c r="AM12" s="1712"/>
      <c r="AN12" s="1712"/>
      <c r="AO12" s="1712"/>
      <c r="AP12" s="1712"/>
      <c r="AQ12" s="1712"/>
      <c r="AR12" s="1712"/>
      <c r="AS12" s="1712"/>
      <c r="AT12" s="1712"/>
      <c r="AU12" s="1712"/>
      <c r="AV12" s="1712"/>
      <c r="AW12" s="1712"/>
      <c r="AX12" s="1712"/>
      <c r="AY12" s="1712"/>
      <c r="AZ12" s="1712"/>
      <c r="BA12" s="1712"/>
      <c r="BB12" s="1712"/>
      <c r="BC12" s="1712"/>
      <c r="BD12" s="1712"/>
      <c r="BE12" s="1712"/>
      <c r="BF12" s="1712"/>
      <c r="BG12" s="1712"/>
    </row>
    <row r="13" spans="1:59" ht="13.5" customHeight="1">
      <c r="A13" s="1710"/>
      <c r="B13" s="1728" t="s">
        <v>772</v>
      </c>
      <c r="C13" s="1728"/>
      <c r="D13" s="1728"/>
      <c r="E13" s="1728"/>
      <c r="F13" s="1728"/>
      <c r="G13" s="1728"/>
      <c r="H13" s="1729"/>
      <c r="I13" s="1712"/>
      <c r="J13" s="1712"/>
      <c r="K13" s="1712"/>
      <c r="L13" s="1712"/>
      <c r="M13" s="1712"/>
      <c r="N13" s="1712"/>
      <c r="O13" s="1712"/>
      <c r="P13" s="1712"/>
      <c r="Q13" s="1712"/>
      <c r="R13" s="1712"/>
      <c r="S13" s="1712"/>
      <c r="T13" s="1712"/>
      <c r="U13" s="1712"/>
      <c r="V13" s="1712"/>
      <c r="W13" s="1712"/>
      <c r="X13" s="1712"/>
      <c r="Y13" s="1712"/>
      <c r="Z13" s="1712"/>
      <c r="AA13" s="1712"/>
      <c r="AB13" s="1712"/>
      <c r="AC13" s="1712"/>
      <c r="AD13" s="1712"/>
      <c r="AE13" s="1712"/>
      <c r="AF13" s="1712"/>
      <c r="AG13" s="1712"/>
      <c r="AH13" s="1712"/>
      <c r="AI13" s="1712"/>
      <c r="AJ13" s="1712"/>
      <c r="AK13" s="1712"/>
      <c r="AL13" s="1712"/>
      <c r="AM13" s="1712"/>
      <c r="AN13" s="1712"/>
      <c r="AO13" s="1712"/>
      <c r="AP13" s="1712"/>
      <c r="AQ13" s="1712"/>
      <c r="AR13" s="1712"/>
      <c r="AS13" s="1712"/>
      <c r="AT13" s="1712"/>
      <c r="AU13" s="1712"/>
      <c r="AV13" s="1712"/>
      <c r="AW13" s="1712"/>
      <c r="AX13" s="1712"/>
      <c r="AY13" s="1712"/>
      <c r="AZ13" s="1712"/>
      <c r="BA13" s="1712"/>
      <c r="BB13" s="1712"/>
      <c r="BC13" s="1712"/>
      <c r="BD13" s="1712"/>
      <c r="BE13" s="1712"/>
      <c r="BF13" s="1712"/>
      <c r="BG13" s="1712"/>
    </row>
    <row r="14" spans="1:59" ht="13.5" customHeight="1">
      <c r="A14" s="1710"/>
      <c r="B14" s="1728" t="s">
        <v>773</v>
      </c>
      <c r="C14" s="1728"/>
      <c r="D14" s="1728"/>
      <c r="E14" s="1728"/>
      <c r="F14" s="1728"/>
      <c r="G14" s="1728"/>
      <c r="H14" s="1729"/>
      <c r="I14" s="1712"/>
      <c r="J14" s="1712"/>
      <c r="K14" s="1712"/>
      <c r="L14" s="1712"/>
      <c r="M14" s="1712"/>
      <c r="N14" s="1712"/>
      <c r="O14" s="1712"/>
      <c r="P14" s="1712"/>
      <c r="Q14" s="1712"/>
      <c r="R14" s="1712"/>
      <c r="S14" s="1712"/>
      <c r="T14" s="1712"/>
      <c r="U14" s="1712"/>
      <c r="V14" s="1712"/>
      <c r="W14" s="1712"/>
      <c r="X14" s="1712"/>
      <c r="Y14" s="1712"/>
      <c r="Z14" s="1712"/>
      <c r="AA14" s="1712"/>
      <c r="AB14" s="1712"/>
      <c r="AC14" s="1712"/>
      <c r="AD14" s="1712"/>
      <c r="AE14" s="1712"/>
      <c r="AF14" s="1712"/>
      <c r="AG14" s="1712"/>
      <c r="AH14" s="1712"/>
      <c r="AI14" s="1712"/>
      <c r="AJ14" s="1712"/>
      <c r="AK14" s="1712"/>
      <c r="AL14" s="1712"/>
      <c r="AM14" s="1712"/>
      <c r="AN14" s="1712"/>
      <c r="AO14" s="1712"/>
      <c r="AP14" s="1712"/>
      <c r="AQ14" s="1712"/>
      <c r="AR14" s="1712"/>
      <c r="AS14" s="1712"/>
      <c r="AT14" s="1712"/>
      <c r="AU14" s="1712"/>
      <c r="AV14" s="1712"/>
      <c r="AW14" s="1712"/>
      <c r="AX14" s="1712"/>
      <c r="AY14" s="1712"/>
      <c r="AZ14" s="1712"/>
      <c r="BA14" s="1712"/>
      <c r="BB14" s="1712"/>
      <c r="BC14" s="1712"/>
      <c r="BD14" s="1712"/>
      <c r="BE14" s="1712"/>
      <c r="BF14" s="1712"/>
      <c r="BG14" s="1712"/>
    </row>
    <row r="15" spans="1:59" ht="13.5" customHeight="1">
      <c r="A15" s="1710"/>
      <c r="B15" s="1728"/>
      <c r="C15" s="1728"/>
      <c r="D15" s="1728"/>
      <c r="E15" s="1728"/>
      <c r="F15" s="1728"/>
      <c r="G15" s="1728"/>
      <c r="H15" s="1729"/>
      <c r="I15" s="1712"/>
      <c r="J15" s="1712"/>
      <c r="K15" s="1712"/>
      <c r="L15" s="1712"/>
      <c r="M15" s="1712"/>
      <c r="N15" s="1712"/>
      <c r="O15" s="1712"/>
      <c r="P15" s="1712"/>
      <c r="Q15" s="1712"/>
      <c r="R15" s="1712"/>
      <c r="S15" s="1712"/>
      <c r="T15" s="1712"/>
      <c r="U15" s="1712"/>
      <c r="V15" s="1712"/>
      <c r="W15" s="1712"/>
      <c r="X15" s="1712"/>
      <c r="Y15" s="1712"/>
      <c r="Z15" s="1712"/>
      <c r="AA15" s="1712"/>
      <c r="AB15" s="1712"/>
      <c r="AC15" s="1712"/>
      <c r="AD15" s="1712"/>
      <c r="AE15" s="1712"/>
      <c r="AF15" s="1712"/>
      <c r="AG15" s="1712"/>
      <c r="AH15" s="1712"/>
      <c r="AI15" s="1712"/>
      <c r="AJ15" s="1712"/>
      <c r="AK15" s="1712"/>
      <c r="AL15" s="1712"/>
      <c r="AM15" s="1712"/>
      <c r="AN15" s="1712"/>
      <c r="AO15" s="1712"/>
      <c r="AP15" s="1712"/>
      <c r="AQ15" s="1712"/>
      <c r="AR15" s="1712"/>
      <c r="AS15" s="1712"/>
      <c r="AT15" s="1712"/>
      <c r="AU15" s="1712"/>
      <c r="AV15" s="1712"/>
      <c r="AW15" s="1712"/>
      <c r="AX15" s="1712"/>
      <c r="AY15" s="1712"/>
      <c r="AZ15" s="1712"/>
      <c r="BA15" s="1712"/>
      <c r="BB15" s="1712"/>
      <c r="BC15" s="1712"/>
      <c r="BD15" s="1712"/>
      <c r="BE15" s="1712"/>
      <c r="BF15" s="1712"/>
      <c r="BG15" s="1712"/>
    </row>
    <row r="16" spans="1:59" ht="13.5" customHeight="1">
      <c r="A16" s="1710"/>
      <c r="B16" s="1728" t="s">
        <v>774</v>
      </c>
      <c r="C16" s="1728"/>
      <c r="D16" s="1728"/>
      <c r="E16" s="1728"/>
      <c r="F16" s="1728"/>
      <c r="G16" s="1728"/>
      <c r="H16" s="1729"/>
      <c r="I16" s="1712"/>
      <c r="J16" s="1712"/>
      <c r="K16" s="1712"/>
      <c r="L16" s="1712"/>
      <c r="M16" s="1712"/>
      <c r="N16" s="1712"/>
      <c r="O16" s="1712"/>
      <c r="P16" s="1712"/>
      <c r="Q16" s="1712"/>
      <c r="R16" s="1712"/>
      <c r="S16" s="1712"/>
      <c r="T16" s="1712"/>
      <c r="U16" s="1712"/>
      <c r="V16" s="1712"/>
      <c r="W16" s="1712"/>
      <c r="X16" s="1712"/>
      <c r="Y16" s="1712"/>
      <c r="Z16" s="1712"/>
      <c r="AA16" s="1712"/>
      <c r="AB16" s="1712"/>
      <c r="AC16" s="1712"/>
      <c r="AD16" s="1712"/>
      <c r="AE16" s="1712"/>
      <c r="AF16" s="1712"/>
      <c r="AG16" s="1712"/>
      <c r="AH16" s="1712"/>
      <c r="AI16" s="1712"/>
      <c r="AJ16" s="1712"/>
      <c r="AK16" s="1712"/>
      <c r="AL16" s="1712"/>
      <c r="AM16" s="1712"/>
      <c r="AN16" s="1712"/>
      <c r="AO16" s="1712"/>
      <c r="AP16" s="1712"/>
      <c r="AQ16" s="1712"/>
      <c r="AR16" s="1712"/>
      <c r="AS16" s="1712"/>
      <c r="AT16" s="1712"/>
      <c r="AU16" s="1712"/>
      <c r="AV16" s="1712"/>
      <c r="AW16" s="1712"/>
      <c r="AX16" s="1712"/>
      <c r="AY16" s="1712"/>
      <c r="AZ16" s="1712"/>
      <c r="BA16" s="1712"/>
      <c r="BB16" s="1712"/>
      <c r="BC16" s="1712"/>
      <c r="BD16" s="1712"/>
      <c r="BE16" s="1712"/>
      <c r="BF16" s="1712"/>
      <c r="BG16" s="1712"/>
    </row>
    <row r="17" spans="1:59" ht="13.5" customHeight="1">
      <c r="A17" s="1716"/>
      <c r="B17" s="1722"/>
      <c r="C17" s="1722"/>
      <c r="D17" s="1722"/>
      <c r="E17" s="1722"/>
      <c r="F17" s="1722"/>
      <c r="G17" s="1722"/>
      <c r="H17" s="1723"/>
      <c r="I17" s="1712"/>
      <c r="J17" s="1712"/>
      <c r="K17" s="1712"/>
      <c r="L17" s="1712"/>
      <c r="M17" s="1712"/>
      <c r="N17" s="1712"/>
      <c r="O17" s="1712"/>
      <c r="P17" s="1712"/>
      <c r="Q17" s="1712"/>
      <c r="R17" s="1712"/>
      <c r="S17" s="1712"/>
      <c r="T17" s="1712"/>
      <c r="U17" s="1712"/>
      <c r="V17" s="1712"/>
      <c r="W17" s="1712"/>
      <c r="X17" s="1712"/>
      <c r="Y17" s="1712"/>
      <c r="Z17" s="1712"/>
      <c r="AA17" s="1712"/>
      <c r="AB17" s="1712"/>
      <c r="AC17" s="1712"/>
      <c r="AD17" s="1712"/>
      <c r="AE17" s="1712"/>
      <c r="AF17" s="1712"/>
      <c r="AG17" s="1712"/>
      <c r="AH17" s="1712"/>
      <c r="AI17" s="1712"/>
      <c r="AJ17" s="1712"/>
      <c r="AK17" s="1712"/>
      <c r="AL17" s="1712"/>
      <c r="AM17" s="1712"/>
      <c r="AN17" s="1712"/>
      <c r="AO17" s="1712"/>
      <c r="AP17" s="1712"/>
      <c r="AQ17" s="1712"/>
      <c r="AR17" s="1712"/>
      <c r="AS17" s="1712"/>
      <c r="AT17" s="1712"/>
      <c r="AU17" s="1712"/>
      <c r="AV17" s="1712"/>
      <c r="AW17" s="1712"/>
      <c r="AX17" s="1712"/>
      <c r="AY17" s="1712"/>
      <c r="AZ17" s="1712"/>
      <c r="BA17" s="1712"/>
      <c r="BB17" s="1712"/>
      <c r="BC17" s="1712"/>
      <c r="BD17" s="1712"/>
      <c r="BE17" s="1712"/>
      <c r="BF17" s="1712"/>
      <c r="BG17" s="1712"/>
    </row>
    <row r="18" spans="1:59" ht="13.5" customHeight="1">
      <c r="A18" s="1803"/>
      <c r="B18" s="1804"/>
      <c r="C18" s="1804"/>
      <c r="D18" s="1725" t="s">
        <v>0</v>
      </c>
      <c r="E18" s="1725"/>
      <c r="F18" s="1725"/>
      <c r="G18" s="1725"/>
      <c r="H18" s="1726"/>
      <c r="I18" s="1712"/>
      <c r="J18" s="1712"/>
      <c r="K18" s="1712"/>
      <c r="L18" s="1712"/>
      <c r="M18" s="1712"/>
      <c r="N18" s="1712"/>
      <c r="O18" s="1712"/>
      <c r="P18" s="1712"/>
      <c r="Q18" s="1712"/>
      <c r="R18" s="1712"/>
      <c r="S18" s="1712"/>
      <c r="T18" s="1712"/>
      <c r="U18" s="1712"/>
      <c r="V18" s="1712"/>
      <c r="W18" s="1712"/>
      <c r="X18" s="1712"/>
      <c r="Y18" s="1712"/>
      <c r="Z18" s="1712"/>
      <c r="AA18" s="1712"/>
      <c r="AB18" s="1712"/>
      <c r="AC18" s="1712"/>
      <c r="AD18" s="1712"/>
      <c r="AE18" s="1712"/>
      <c r="AF18" s="1712"/>
      <c r="AG18" s="1712"/>
      <c r="AH18" s="1712"/>
      <c r="AI18" s="1712"/>
      <c r="AJ18" s="1712"/>
      <c r="AK18" s="1712"/>
      <c r="AL18" s="1712"/>
      <c r="AM18" s="1712"/>
      <c r="AN18" s="1712"/>
      <c r="AO18" s="1712"/>
      <c r="AP18" s="1712"/>
      <c r="AQ18" s="1712"/>
      <c r="AR18" s="1712"/>
      <c r="AS18" s="1712"/>
      <c r="AT18" s="1712"/>
      <c r="AU18" s="1712"/>
      <c r="AV18" s="1712"/>
      <c r="AW18" s="1712"/>
      <c r="AX18" s="1712"/>
      <c r="AY18" s="1712"/>
      <c r="AZ18" s="1712"/>
      <c r="BA18" s="1712"/>
      <c r="BB18" s="1712"/>
      <c r="BC18" s="1712"/>
      <c r="BD18" s="1712"/>
      <c r="BE18" s="1712"/>
      <c r="BF18" s="1712"/>
      <c r="BG18" s="1712"/>
    </row>
    <row r="19" spans="1:59" ht="13.5" customHeight="1">
      <c r="A19" s="1710"/>
      <c r="B19" s="1712"/>
      <c r="C19" s="1715"/>
      <c r="D19" s="1712"/>
      <c r="E19" s="1739" t="s">
        <v>2332</v>
      </c>
      <c r="F19" s="1739" t="s">
        <v>1</v>
      </c>
      <c r="G19" s="1739" t="s">
        <v>2</v>
      </c>
      <c r="H19" s="1737" t="s">
        <v>1</v>
      </c>
      <c r="I19" s="1712"/>
      <c r="J19" s="1712"/>
      <c r="K19" s="1712"/>
      <c r="L19" s="1712"/>
      <c r="M19" s="1712"/>
      <c r="N19" s="1712"/>
      <c r="O19" s="1712"/>
      <c r="P19" s="1712"/>
      <c r="Q19" s="1712"/>
      <c r="R19" s="1712"/>
      <c r="S19" s="1712"/>
      <c r="T19" s="1712"/>
      <c r="U19" s="1712"/>
      <c r="V19" s="1712"/>
      <c r="W19" s="1712"/>
      <c r="X19" s="1712"/>
      <c r="Y19" s="1712"/>
      <c r="Z19" s="1712"/>
      <c r="AA19" s="1712"/>
      <c r="AB19" s="1712"/>
      <c r="AC19" s="1712"/>
      <c r="AD19" s="1712"/>
      <c r="AE19" s="1712"/>
      <c r="AF19" s="1712"/>
      <c r="AG19" s="1712"/>
      <c r="AH19" s="1712"/>
      <c r="AI19" s="1712"/>
      <c r="AJ19" s="1712"/>
      <c r="AK19" s="1712"/>
      <c r="AL19" s="1712"/>
      <c r="AM19" s="1712"/>
      <c r="AN19" s="1712"/>
      <c r="AO19" s="1712"/>
      <c r="AP19" s="1712"/>
      <c r="AQ19" s="1712"/>
      <c r="AR19" s="1712"/>
      <c r="AS19" s="1712"/>
      <c r="AT19" s="1712"/>
      <c r="AU19" s="1712"/>
      <c r="AV19" s="1712"/>
      <c r="AW19" s="1712"/>
      <c r="AX19" s="1712"/>
      <c r="AY19" s="1712"/>
      <c r="AZ19" s="1712"/>
      <c r="BA19" s="1712"/>
      <c r="BB19" s="1712"/>
      <c r="BC19" s="1712"/>
      <c r="BD19" s="1712"/>
      <c r="BE19" s="1712"/>
      <c r="BF19" s="1712"/>
      <c r="BG19" s="1712"/>
    </row>
    <row r="20" spans="1:59" ht="13.5" customHeight="1">
      <c r="A20" s="1710"/>
      <c r="B20" s="1741" t="s">
        <v>1729</v>
      </c>
      <c r="C20" s="1715"/>
      <c r="D20" s="1741" t="s">
        <v>1783</v>
      </c>
      <c r="E20" s="1739" t="s">
        <v>3</v>
      </c>
      <c r="F20" s="1739" t="s">
        <v>4</v>
      </c>
      <c r="G20" s="1739" t="s">
        <v>5</v>
      </c>
      <c r="H20" s="1737" t="s">
        <v>3008</v>
      </c>
      <c r="I20" s="1712"/>
      <c r="J20" s="1712"/>
      <c r="K20" s="1712"/>
      <c r="L20" s="1712"/>
      <c r="M20" s="1712"/>
      <c r="N20" s="1712"/>
      <c r="O20" s="1712"/>
      <c r="P20" s="1712"/>
      <c r="Q20" s="1712"/>
      <c r="R20" s="1712"/>
      <c r="S20" s="1712"/>
      <c r="T20" s="1712"/>
      <c r="U20" s="1712"/>
      <c r="V20" s="1712"/>
      <c r="W20" s="1712"/>
      <c r="X20" s="1712"/>
      <c r="Y20" s="1712"/>
      <c r="Z20" s="1712"/>
      <c r="AA20" s="1712"/>
      <c r="AB20" s="1712"/>
      <c r="AC20" s="1712"/>
      <c r="AD20" s="1712"/>
      <c r="AE20" s="1712"/>
      <c r="AF20" s="1712"/>
      <c r="AG20" s="1712"/>
      <c r="AH20" s="1712"/>
      <c r="AI20" s="1712"/>
      <c r="AJ20" s="1712"/>
      <c r="AK20" s="1712"/>
      <c r="AL20" s="1712"/>
      <c r="AM20" s="1712"/>
      <c r="AN20" s="1712"/>
      <c r="AO20" s="1712"/>
      <c r="AP20" s="1712"/>
      <c r="AQ20" s="1712"/>
      <c r="AR20" s="1712"/>
      <c r="AS20" s="1712"/>
      <c r="AT20" s="1712"/>
      <c r="AU20" s="1712"/>
      <c r="AV20" s="1712"/>
      <c r="AW20" s="1712"/>
      <c r="AX20" s="1712"/>
      <c r="AY20" s="1712"/>
      <c r="AZ20" s="1712"/>
      <c r="BA20" s="1712"/>
      <c r="BB20" s="1712"/>
      <c r="BC20" s="1712"/>
      <c r="BD20" s="1712"/>
      <c r="BE20" s="1712"/>
      <c r="BF20" s="1712"/>
      <c r="BG20" s="1712"/>
    </row>
    <row r="21" spans="1:59" ht="13.5" customHeight="1">
      <c r="A21" s="1716"/>
      <c r="B21" s="1741" t="s">
        <v>1732</v>
      </c>
      <c r="C21" s="1719"/>
      <c r="D21" s="1747" t="s">
        <v>3021</v>
      </c>
      <c r="E21" s="1743" t="s">
        <v>3022</v>
      </c>
      <c r="F21" s="1743" t="s">
        <v>3023</v>
      </c>
      <c r="G21" s="1743" t="s">
        <v>3024</v>
      </c>
      <c r="H21" s="1748" t="s">
        <v>2347</v>
      </c>
      <c r="I21" s="1712"/>
      <c r="J21" s="1712"/>
      <c r="K21" s="1712"/>
      <c r="L21" s="1712"/>
      <c r="M21" s="1712"/>
      <c r="N21" s="1712"/>
      <c r="O21" s="1712"/>
      <c r="P21" s="1712"/>
      <c r="Q21" s="1712"/>
      <c r="R21" s="1712"/>
      <c r="S21" s="1712"/>
      <c r="T21" s="1712"/>
      <c r="U21" s="1712"/>
      <c r="V21" s="1712"/>
      <c r="W21" s="1712"/>
      <c r="X21" s="1712"/>
      <c r="Y21" s="1712"/>
      <c r="Z21" s="1712"/>
      <c r="AA21" s="1712"/>
      <c r="AB21" s="1712"/>
      <c r="AC21" s="1712"/>
      <c r="AD21" s="1712"/>
      <c r="AE21" s="1712"/>
      <c r="AF21" s="1712"/>
      <c r="AG21" s="1712"/>
      <c r="AH21" s="1712"/>
      <c r="AI21" s="1712"/>
      <c r="AJ21" s="1712"/>
      <c r="AK21" s="1712"/>
      <c r="AL21" s="1712"/>
      <c r="AM21" s="1712"/>
      <c r="AN21" s="1712"/>
      <c r="AO21" s="1712"/>
      <c r="AP21" s="1712"/>
      <c r="AQ21" s="1712"/>
      <c r="AR21" s="1712"/>
      <c r="AS21" s="1712"/>
      <c r="AT21" s="1712"/>
      <c r="AU21" s="1712"/>
      <c r="AV21" s="1712"/>
      <c r="AW21" s="1712"/>
      <c r="AX21" s="1712"/>
      <c r="AY21" s="1712"/>
      <c r="AZ21" s="1712"/>
      <c r="BA21" s="1712"/>
      <c r="BB21" s="1712"/>
      <c r="BC21" s="1712"/>
      <c r="BD21" s="1712"/>
      <c r="BE21" s="1712"/>
      <c r="BF21" s="1712"/>
      <c r="BG21" s="1712"/>
    </row>
    <row r="22" spans="1:59" ht="19.899999999999999" customHeight="1">
      <c r="A22" s="1716"/>
      <c r="B22" s="1804">
        <v>1</v>
      </c>
      <c r="C22" s="1750"/>
      <c r="D22" s="1804" t="s">
        <v>6</v>
      </c>
      <c r="E22" s="1809">
        <f>F22+G22+H22</f>
        <v>0</v>
      </c>
      <c r="F22" s="1903"/>
      <c r="G22" s="1903"/>
      <c r="H22" s="1904"/>
      <c r="I22" s="1712"/>
      <c r="J22" s="1712"/>
      <c r="K22" s="1712"/>
      <c r="L22" s="1712"/>
      <c r="M22" s="1712"/>
      <c r="N22" s="1712"/>
      <c r="O22" s="1712"/>
      <c r="P22" s="1712"/>
      <c r="Q22" s="1712"/>
      <c r="R22" s="1712"/>
      <c r="S22" s="1712"/>
      <c r="T22" s="1712"/>
      <c r="U22" s="1712"/>
      <c r="V22" s="1712"/>
      <c r="W22" s="1712"/>
      <c r="X22" s="1712"/>
      <c r="Y22" s="1712"/>
      <c r="Z22" s="1712"/>
      <c r="AA22" s="1712"/>
      <c r="AB22" s="1712"/>
      <c r="AC22" s="1712"/>
      <c r="AD22" s="1712"/>
      <c r="AE22" s="1712"/>
      <c r="AF22" s="1712"/>
      <c r="AG22" s="1712"/>
      <c r="AH22" s="1712"/>
      <c r="AI22" s="1712"/>
      <c r="AJ22" s="1712"/>
      <c r="AK22" s="1712"/>
      <c r="AL22" s="1712"/>
      <c r="AM22" s="1712"/>
      <c r="AN22" s="1712"/>
      <c r="AO22" s="1712"/>
      <c r="AP22" s="1712"/>
      <c r="AQ22" s="1712"/>
      <c r="AR22" s="1712"/>
      <c r="AS22" s="1712"/>
      <c r="AT22" s="1712"/>
      <c r="AU22" s="1712"/>
      <c r="AV22" s="1712"/>
      <c r="AW22" s="1712"/>
      <c r="AX22" s="1712"/>
      <c r="AY22" s="1712"/>
      <c r="AZ22" s="1712"/>
      <c r="BA22" s="1712"/>
      <c r="BB22" s="1712"/>
      <c r="BC22" s="1712"/>
      <c r="BD22" s="1712"/>
      <c r="BE22" s="1712"/>
      <c r="BF22" s="1712"/>
      <c r="BG22" s="1712"/>
    </row>
    <row r="23" spans="1:59" ht="19.899999999999999" customHeight="1">
      <c r="A23" s="1710"/>
      <c r="B23" s="1797">
        <v>2</v>
      </c>
      <c r="C23" s="1732"/>
      <c r="D23" s="1797" t="s">
        <v>7</v>
      </c>
      <c r="E23" s="1769"/>
      <c r="F23" s="1772"/>
      <c r="G23" s="1769"/>
      <c r="H23" s="1905"/>
      <c r="I23" s="1712"/>
      <c r="J23" s="1712"/>
      <c r="K23" s="1712"/>
      <c r="L23" s="1712"/>
      <c r="M23" s="1712"/>
      <c r="N23" s="1712"/>
      <c r="O23" s="1712"/>
      <c r="P23" s="1712"/>
      <c r="Q23" s="1712"/>
      <c r="R23" s="1712"/>
      <c r="S23" s="1712"/>
      <c r="T23" s="1712"/>
      <c r="U23" s="1712"/>
      <c r="V23" s="1712"/>
      <c r="W23" s="1712"/>
      <c r="X23" s="1712"/>
      <c r="Y23" s="1712"/>
      <c r="Z23" s="1712"/>
      <c r="AA23" s="1712"/>
      <c r="AB23" s="1712"/>
      <c r="AC23" s="1712"/>
      <c r="AD23" s="1712"/>
      <c r="AE23" s="1712"/>
      <c r="AF23" s="1712"/>
      <c r="AG23" s="1712"/>
      <c r="AH23" s="1712"/>
      <c r="AI23" s="1712"/>
      <c r="AJ23" s="1712"/>
      <c r="AK23" s="1712"/>
      <c r="AL23" s="1712"/>
      <c r="AM23" s="1712"/>
      <c r="AN23" s="1712"/>
      <c r="AO23" s="1712"/>
      <c r="AP23" s="1712"/>
      <c r="AQ23" s="1712"/>
      <c r="AR23" s="1712"/>
      <c r="AS23" s="1712"/>
      <c r="AT23" s="1712"/>
      <c r="AU23" s="1712"/>
      <c r="AV23" s="1712"/>
      <c r="AW23" s="1712"/>
      <c r="AX23" s="1712"/>
      <c r="AY23" s="1712"/>
      <c r="AZ23" s="1712"/>
      <c r="BA23" s="1712"/>
      <c r="BB23" s="1712"/>
      <c r="BC23" s="1712"/>
      <c r="BD23" s="1712"/>
      <c r="BE23" s="1712"/>
      <c r="BF23" s="1712"/>
      <c r="BG23" s="1712"/>
    </row>
    <row r="24" spans="1:59" ht="19.899999999999999" customHeight="1">
      <c r="A24" s="1716"/>
      <c r="B24" s="1722"/>
      <c r="C24" s="1719"/>
      <c r="D24" s="1722" t="s">
        <v>8</v>
      </c>
      <c r="E24" s="1906"/>
      <c r="F24" s="1907"/>
      <c r="G24" s="1774"/>
      <c r="H24" s="1908"/>
      <c r="I24" s="1712"/>
      <c r="J24" s="1712"/>
      <c r="K24" s="1712"/>
      <c r="L24" s="1712"/>
      <c r="M24" s="1712"/>
      <c r="N24" s="1712"/>
      <c r="O24" s="1712"/>
      <c r="P24" s="1712"/>
      <c r="Q24" s="1712"/>
      <c r="R24" s="1712"/>
      <c r="S24" s="1712"/>
      <c r="T24" s="1712"/>
      <c r="U24" s="1712"/>
      <c r="V24" s="1712"/>
      <c r="W24" s="1712"/>
      <c r="X24" s="1712"/>
      <c r="Y24" s="1712"/>
      <c r="Z24" s="1712"/>
      <c r="AA24" s="1712"/>
      <c r="AB24" s="1712"/>
      <c r="AC24" s="1712"/>
      <c r="AD24" s="1712"/>
      <c r="AE24" s="1712"/>
      <c r="AF24" s="1712"/>
      <c r="AG24" s="1712"/>
      <c r="AH24" s="1712"/>
      <c r="AI24" s="1712"/>
      <c r="AJ24" s="1712"/>
      <c r="AK24" s="1712"/>
      <c r="AL24" s="1712"/>
      <c r="AM24" s="1712"/>
      <c r="AN24" s="1712"/>
      <c r="AO24" s="1712"/>
      <c r="AP24" s="1712"/>
      <c r="AQ24" s="1712"/>
      <c r="AR24" s="1712"/>
      <c r="AS24" s="1712"/>
      <c r="AT24" s="1712"/>
      <c r="AU24" s="1712"/>
      <c r="AV24" s="1712"/>
      <c r="AW24" s="1712"/>
      <c r="AX24" s="1712"/>
      <c r="AY24" s="1712"/>
      <c r="AZ24" s="1712"/>
      <c r="BA24" s="1712"/>
      <c r="BB24" s="1712"/>
      <c r="BC24" s="1712"/>
      <c r="BD24" s="1712"/>
      <c r="BE24" s="1712"/>
      <c r="BF24" s="1712"/>
      <c r="BG24" s="1712"/>
    </row>
    <row r="25" spans="1:59" ht="19.899999999999999" customHeight="1">
      <c r="A25" s="1716"/>
      <c r="B25" s="1804">
        <v>3</v>
      </c>
      <c r="C25" s="1750"/>
      <c r="D25" s="1804" t="s">
        <v>9</v>
      </c>
      <c r="E25" s="1815">
        <f>F25+G25+H25</f>
        <v>0</v>
      </c>
      <c r="F25" s="1909"/>
      <c r="G25" s="1909"/>
      <c r="H25" s="1910"/>
      <c r="I25" s="1712"/>
      <c r="J25" s="1712"/>
      <c r="K25" s="1712"/>
      <c r="L25" s="1712"/>
      <c r="M25" s="1712"/>
      <c r="N25" s="1712"/>
      <c r="O25" s="1712"/>
      <c r="P25" s="1712"/>
      <c r="Q25" s="1712"/>
      <c r="R25" s="1712"/>
      <c r="S25" s="1712"/>
      <c r="T25" s="1712"/>
      <c r="U25" s="1712"/>
      <c r="V25" s="1712"/>
      <c r="W25" s="1712"/>
      <c r="X25" s="1712"/>
      <c r="Y25" s="1712"/>
      <c r="Z25" s="1712"/>
      <c r="AA25" s="1712"/>
      <c r="AB25" s="1712"/>
      <c r="AC25" s="1712"/>
      <c r="AD25" s="1712"/>
      <c r="AE25" s="1712"/>
      <c r="AF25" s="1712"/>
      <c r="AG25" s="1712"/>
      <c r="AH25" s="1712"/>
      <c r="AI25" s="1712"/>
      <c r="AJ25" s="1712"/>
      <c r="AK25" s="1712"/>
      <c r="AL25" s="1712"/>
      <c r="AM25" s="1712"/>
      <c r="AN25" s="1712"/>
      <c r="AO25" s="1712"/>
      <c r="AP25" s="1712"/>
      <c r="AQ25" s="1712"/>
      <c r="AR25" s="1712"/>
      <c r="AS25" s="1712"/>
      <c r="AT25" s="1712"/>
      <c r="AU25" s="1712"/>
      <c r="AV25" s="1712"/>
      <c r="AW25" s="1712"/>
      <c r="AX25" s="1712"/>
      <c r="AY25" s="1712"/>
      <c r="AZ25" s="1712"/>
      <c r="BA25" s="1712"/>
      <c r="BB25" s="1712"/>
      <c r="BC25" s="1712"/>
      <c r="BD25" s="1712"/>
      <c r="BE25" s="1712"/>
      <c r="BF25" s="1712"/>
      <c r="BG25" s="1712"/>
    </row>
    <row r="26" spans="1:59" ht="30">
      <c r="A26" s="1716"/>
      <c r="B26" s="1911">
        <v>4</v>
      </c>
      <c r="C26" s="1750"/>
      <c r="D26" s="1912" t="s">
        <v>4433</v>
      </c>
      <c r="E26" s="1815">
        <f>F26+G26+H26</f>
        <v>0</v>
      </c>
      <c r="F26" s="1913"/>
      <c r="G26" s="1914"/>
      <c r="H26" s="1915"/>
      <c r="I26" s="1712"/>
      <c r="J26" s="1712"/>
      <c r="K26" s="1712"/>
      <c r="L26" s="1712"/>
      <c r="M26" s="1712"/>
      <c r="N26" s="1712"/>
      <c r="O26" s="1712"/>
      <c r="P26" s="1712"/>
      <c r="Q26" s="1712"/>
      <c r="R26" s="1712"/>
      <c r="S26" s="1712"/>
      <c r="T26" s="1712"/>
      <c r="U26" s="1712"/>
      <c r="V26" s="1712"/>
      <c r="W26" s="1712"/>
      <c r="X26" s="1712"/>
      <c r="Y26" s="1712"/>
      <c r="Z26" s="1712"/>
      <c r="AA26" s="1712"/>
      <c r="AB26" s="1712"/>
      <c r="AC26" s="1712"/>
      <c r="AD26" s="1712"/>
      <c r="AE26" s="1712"/>
      <c r="AF26" s="1712"/>
      <c r="AG26" s="1712"/>
      <c r="AH26" s="1712"/>
      <c r="AI26" s="1712"/>
      <c r="AJ26" s="1712"/>
      <c r="AK26" s="1712"/>
      <c r="AL26" s="1712"/>
      <c r="AM26" s="1712"/>
      <c r="AN26" s="1712"/>
      <c r="AO26" s="1712"/>
      <c r="AP26" s="1712"/>
      <c r="AQ26" s="1712"/>
      <c r="AR26" s="1712"/>
      <c r="AS26" s="1712"/>
      <c r="AT26" s="1712"/>
      <c r="AU26" s="1712"/>
      <c r="AV26" s="1712"/>
      <c r="AW26" s="1712"/>
      <c r="AX26" s="1712"/>
      <c r="AY26" s="1712"/>
      <c r="AZ26" s="1712"/>
      <c r="BA26" s="1712"/>
      <c r="BB26" s="1712"/>
      <c r="BC26" s="1712"/>
      <c r="BD26" s="1712"/>
      <c r="BE26" s="1712"/>
      <c r="BF26" s="1712"/>
      <c r="BG26" s="1712"/>
    </row>
    <row r="27" spans="1:59" ht="19.899999999999999" customHeight="1">
      <c r="A27" s="1716"/>
      <c r="B27" s="1804">
        <v>5</v>
      </c>
      <c r="C27" s="1750"/>
      <c r="D27" s="1804" t="s">
        <v>10</v>
      </c>
      <c r="E27" s="1815">
        <f>H27</f>
        <v>0</v>
      </c>
      <c r="F27" s="1916"/>
      <c r="G27" s="1917"/>
      <c r="H27" s="1918"/>
      <c r="I27" s="1712"/>
      <c r="J27" s="1712"/>
      <c r="K27" s="1712"/>
      <c r="L27" s="1712"/>
      <c r="M27" s="1712"/>
      <c r="N27" s="1712"/>
      <c r="O27" s="1712"/>
      <c r="P27" s="1712"/>
      <c r="Q27" s="1712"/>
      <c r="R27" s="1712"/>
      <c r="S27" s="1712"/>
      <c r="T27" s="1712"/>
      <c r="U27" s="1712"/>
      <c r="V27" s="1712"/>
      <c r="W27" s="1712"/>
      <c r="X27" s="1712"/>
      <c r="Y27" s="1712"/>
      <c r="Z27" s="1712"/>
      <c r="AA27" s="1712"/>
      <c r="AB27" s="1712"/>
      <c r="AC27" s="1712"/>
      <c r="AD27" s="1712"/>
      <c r="AE27" s="1712"/>
      <c r="AF27" s="1712"/>
      <c r="AG27" s="1712"/>
      <c r="AH27" s="1712"/>
      <c r="AI27" s="1712"/>
      <c r="AJ27" s="1712"/>
      <c r="AK27" s="1712"/>
      <c r="AL27" s="1712"/>
      <c r="AM27" s="1712"/>
      <c r="AN27" s="1712"/>
      <c r="AO27" s="1712"/>
      <c r="AP27" s="1712"/>
      <c r="AQ27" s="1712"/>
      <c r="AR27" s="1712"/>
      <c r="AS27" s="1712"/>
      <c r="AT27" s="1712"/>
      <c r="AU27" s="1712"/>
      <c r="AV27" s="1712"/>
      <c r="AW27" s="1712"/>
      <c r="AX27" s="1712"/>
      <c r="AY27" s="1712"/>
      <c r="AZ27" s="1712"/>
      <c r="BA27" s="1712"/>
      <c r="BB27" s="1712"/>
      <c r="BC27" s="1712"/>
      <c r="BD27" s="1712"/>
      <c r="BE27" s="1712"/>
      <c r="BF27" s="1712"/>
      <c r="BG27" s="1712"/>
    </row>
    <row r="28" spans="1:59" ht="19.899999999999999" customHeight="1">
      <c r="A28" s="1716"/>
      <c r="B28" s="1804">
        <v>6</v>
      </c>
      <c r="C28" s="1750"/>
      <c r="D28" s="1804" t="s">
        <v>11</v>
      </c>
      <c r="E28" s="1815">
        <f>F28</f>
        <v>0</v>
      </c>
      <c r="F28" s="1815"/>
      <c r="G28" s="1774"/>
      <c r="H28" s="1919"/>
      <c r="I28" s="1712"/>
      <c r="J28" s="1712"/>
      <c r="K28" s="1712"/>
      <c r="L28" s="1712"/>
      <c r="M28" s="1712"/>
      <c r="N28" s="1712"/>
      <c r="O28" s="1712"/>
      <c r="P28" s="1712"/>
      <c r="Q28" s="1712"/>
      <c r="R28" s="1712"/>
      <c r="S28" s="1712"/>
      <c r="T28" s="1712"/>
      <c r="U28" s="1712"/>
      <c r="V28" s="1712"/>
      <c r="W28" s="1712"/>
      <c r="X28" s="1712"/>
      <c r="Y28" s="1712"/>
      <c r="Z28" s="1712"/>
      <c r="AA28" s="1712"/>
      <c r="AB28" s="1712"/>
      <c r="AC28" s="1712"/>
      <c r="AD28" s="1712"/>
      <c r="AE28" s="1712"/>
      <c r="AF28" s="1712"/>
      <c r="AG28" s="1712"/>
      <c r="AH28" s="1712"/>
      <c r="AI28" s="1712"/>
      <c r="AJ28" s="1712"/>
      <c r="AK28" s="1712"/>
      <c r="AL28" s="1712"/>
      <c r="AM28" s="1712"/>
      <c r="AN28" s="1712"/>
      <c r="AO28" s="1712"/>
      <c r="AP28" s="1712"/>
      <c r="AQ28" s="1712"/>
      <c r="AR28" s="1712"/>
      <c r="AS28" s="1712"/>
      <c r="AT28" s="1712"/>
      <c r="AU28" s="1712"/>
      <c r="AV28" s="1712"/>
      <c r="AW28" s="1712"/>
      <c r="AX28" s="1712"/>
      <c r="AY28" s="1712"/>
      <c r="AZ28" s="1712"/>
      <c r="BA28" s="1712"/>
      <c r="BB28" s="1712"/>
      <c r="BC28" s="1712"/>
      <c r="BD28" s="1712"/>
      <c r="BE28" s="1712"/>
      <c r="BF28" s="1712"/>
      <c r="BG28" s="1712"/>
    </row>
    <row r="29" spans="1:59" ht="19.899999999999999" customHeight="1">
      <c r="A29" s="1716"/>
      <c r="B29" s="1804">
        <v>7</v>
      </c>
      <c r="C29" s="1750"/>
      <c r="D29" s="1804" t="s">
        <v>12</v>
      </c>
      <c r="E29" s="1815">
        <f>F29+G29+H29</f>
        <v>0</v>
      </c>
      <c r="F29" s="1909"/>
      <c r="G29" s="1909"/>
      <c r="H29" s="1918"/>
      <c r="I29" s="1712"/>
      <c r="J29" s="1712"/>
      <c r="K29" s="1712"/>
      <c r="L29" s="1712"/>
      <c r="M29" s="1712"/>
      <c r="N29" s="1712"/>
      <c r="O29" s="1712"/>
      <c r="P29" s="1712"/>
      <c r="Q29" s="1712"/>
      <c r="R29" s="1712"/>
      <c r="S29" s="1712"/>
      <c r="T29" s="1712"/>
      <c r="U29" s="1712"/>
      <c r="V29" s="1712"/>
      <c r="W29" s="1712"/>
      <c r="X29" s="1712"/>
      <c r="Y29" s="1712"/>
      <c r="Z29" s="1712"/>
      <c r="AA29" s="1712"/>
      <c r="AB29" s="1712"/>
      <c r="AC29" s="1712"/>
      <c r="AD29" s="1712"/>
      <c r="AE29" s="1712"/>
      <c r="AF29" s="1712"/>
      <c r="AG29" s="1712"/>
      <c r="AH29" s="1712"/>
      <c r="AI29" s="1712"/>
      <c r="AJ29" s="1712"/>
      <c r="AK29" s="1712"/>
      <c r="AL29" s="1712"/>
      <c r="AM29" s="1712"/>
      <c r="AN29" s="1712"/>
      <c r="AO29" s="1712"/>
      <c r="AP29" s="1712"/>
      <c r="AQ29" s="1712"/>
      <c r="AR29" s="1712"/>
      <c r="AS29" s="1712"/>
      <c r="AT29" s="1712"/>
      <c r="AU29" s="1712"/>
      <c r="AV29" s="1712"/>
      <c r="AW29" s="1712"/>
      <c r="AX29" s="1712"/>
      <c r="AY29" s="1712"/>
      <c r="AZ29" s="1712"/>
      <c r="BA29" s="1712"/>
      <c r="BB29" s="1712"/>
      <c r="BC29" s="1712"/>
      <c r="BD29" s="1712"/>
      <c r="BE29" s="1712"/>
      <c r="BF29" s="1712"/>
      <c r="BG29" s="1712"/>
    </row>
    <row r="30" spans="1:59" ht="19.899999999999999" customHeight="1">
      <c r="A30" s="1716"/>
      <c r="B30" s="1804">
        <v>8</v>
      </c>
      <c r="C30" s="1750"/>
      <c r="D30" s="1804" t="s">
        <v>13</v>
      </c>
      <c r="E30" s="1815">
        <f>F30+G30+H30</f>
        <v>0</v>
      </c>
      <c r="F30" s="1909"/>
      <c r="G30" s="1909"/>
      <c r="H30" s="1918"/>
      <c r="I30" s="1712"/>
      <c r="J30" s="1712"/>
      <c r="K30" s="1712"/>
      <c r="L30" s="1712"/>
      <c r="M30" s="1712"/>
      <c r="N30" s="1712"/>
      <c r="O30" s="1712"/>
      <c r="P30" s="1712"/>
      <c r="Q30" s="1712"/>
      <c r="R30" s="1712"/>
      <c r="S30" s="1712"/>
      <c r="T30" s="1712"/>
      <c r="U30" s="1712"/>
      <c r="V30" s="1712"/>
      <c r="W30" s="1712"/>
      <c r="X30" s="1712"/>
      <c r="Y30" s="1712"/>
      <c r="Z30" s="1712"/>
      <c r="AA30" s="1712"/>
      <c r="AB30" s="1712"/>
      <c r="AC30" s="1712"/>
      <c r="AD30" s="1712"/>
      <c r="AE30" s="1712"/>
      <c r="AF30" s="1712"/>
      <c r="AG30" s="1712"/>
      <c r="AH30" s="1712"/>
      <c r="AI30" s="1712"/>
      <c r="AJ30" s="1712"/>
      <c r="AK30" s="1712"/>
      <c r="AL30" s="1712"/>
      <c r="AM30" s="1712"/>
      <c r="AN30" s="1712"/>
      <c r="AO30" s="1712"/>
      <c r="AP30" s="1712"/>
      <c r="AQ30" s="1712"/>
      <c r="AR30" s="1712"/>
      <c r="AS30" s="1712"/>
      <c r="AT30" s="1712"/>
      <c r="AU30" s="1712"/>
      <c r="AV30" s="1712"/>
      <c r="AW30" s="1712"/>
      <c r="AX30" s="1712"/>
      <c r="AY30" s="1712"/>
      <c r="AZ30" s="1712"/>
      <c r="BA30" s="1712"/>
      <c r="BB30" s="1712"/>
      <c r="BC30" s="1712"/>
      <c r="BD30" s="1712"/>
      <c r="BE30" s="1712"/>
      <c r="BF30" s="1712"/>
      <c r="BG30" s="1712"/>
    </row>
    <row r="31" spans="1:59" ht="19.899999999999999" customHeight="1">
      <c r="A31" s="1716"/>
      <c r="B31" s="1804">
        <v>9</v>
      </c>
      <c r="C31" s="1750"/>
      <c r="D31" s="1804"/>
      <c r="E31" s="1815"/>
      <c r="F31" s="1909"/>
      <c r="G31" s="1909"/>
      <c r="H31" s="1918"/>
      <c r="I31" s="1712"/>
      <c r="J31" s="1712"/>
      <c r="K31" s="1712"/>
      <c r="L31" s="1712"/>
      <c r="M31" s="1712"/>
      <c r="N31" s="1712"/>
      <c r="O31" s="1712"/>
      <c r="P31" s="1712"/>
      <c r="Q31" s="1712"/>
      <c r="R31" s="1712"/>
      <c r="S31" s="1712"/>
      <c r="T31" s="1712"/>
      <c r="U31" s="1712"/>
      <c r="V31" s="1712"/>
      <c r="W31" s="1712"/>
      <c r="X31" s="1712"/>
      <c r="Y31" s="1712"/>
      <c r="Z31" s="1712"/>
      <c r="AA31" s="1712"/>
      <c r="AB31" s="1712"/>
      <c r="AC31" s="1712"/>
      <c r="AD31" s="1712"/>
      <c r="AE31" s="1712"/>
      <c r="AF31" s="1712"/>
      <c r="AG31" s="1712"/>
      <c r="AH31" s="1712"/>
      <c r="AI31" s="1712"/>
      <c r="AJ31" s="1712"/>
      <c r="AK31" s="1712"/>
      <c r="AL31" s="1712"/>
      <c r="AM31" s="1712"/>
      <c r="AN31" s="1712"/>
      <c r="AO31" s="1712"/>
      <c r="AP31" s="1712"/>
      <c r="AQ31" s="1712"/>
      <c r="AR31" s="1712"/>
      <c r="AS31" s="1712"/>
      <c r="AT31" s="1712"/>
      <c r="AU31" s="1712"/>
      <c r="AV31" s="1712"/>
      <c r="AW31" s="1712"/>
      <c r="AX31" s="1712"/>
      <c r="AY31" s="1712"/>
      <c r="AZ31" s="1712"/>
      <c r="BA31" s="1712"/>
      <c r="BB31" s="1712"/>
      <c r="BC31" s="1712"/>
      <c r="BD31" s="1712"/>
      <c r="BE31" s="1712"/>
      <c r="BF31" s="1712"/>
      <c r="BG31" s="1712"/>
    </row>
    <row r="32" spans="1:59" ht="19.899999999999999" customHeight="1">
      <c r="A32" s="1710"/>
      <c r="B32" s="1797">
        <v>10</v>
      </c>
      <c r="C32" s="1732"/>
      <c r="D32" s="1797" t="s">
        <v>14</v>
      </c>
      <c r="E32" s="1920">
        <f>F32+G32+H32</f>
        <v>0</v>
      </c>
      <c r="F32" s="1920">
        <f>F25+F26+F28+F29+F30+F31</f>
        <v>0</v>
      </c>
      <c r="G32" s="1920">
        <f>G25+G26+G29+G30+G31</f>
        <v>0</v>
      </c>
      <c r="H32" s="1921">
        <f>H27+H29+H30+H31</f>
        <v>0</v>
      </c>
      <c r="I32" s="1712"/>
      <c r="J32" s="1712"/>
      <c r="K32" s="1712"/>
      <c r="L32" s="1712"/>
      <c r="M32" s="1712"/>
      <c r="N32" s="1712"/>
      <c r="O32" s="1712"/>
      <c r="P32" s="1712"/>
      <c r="Q32" s="1712"/>
      <c r="R32" s="1712"/>
      <c r="S32" s="1712"/>
      <c r="T32" s="1712"/>
      <c r="U32" s="1712"/>
      <c r="V32" s="1712"/>
      <c r="W32" s="1712"/>
      <c r="X32" s="1712"/>
      <c r="Y32" s="1712"/>
      <c r="Z32" s="1712"/>
      <c r="AA32" s="1712"/>
      <c r="AB32" s="1712"/>
      <c r="AC32" s="1712"/>
      <c r="AD32" s="1712"/>
      <c r="AE32" s="1712"/>
      <c r="AF32" s="1712"/>
      <c r="AG32" s="1712"/>
      <c r="AH32" s="1712"/>
      <c r="AI32" s="1712"/>
      <c r="AJ32" s="1712"/>
      <c r="AK32" s="1712"/>
      <c r="AL32" s="1712"/>
      <c r="AM32" s="1712"/>
      <c r="AN32" s="1712"/>
      <c r="AO32" s="1712"/>
      <c r="AP32" s="1712"/>
      <c r="AQ32" s="1712"/>
      <c r="AR32" s="1712"/>
      <c r="AS32" s="1712"/>
      <c r="AT32" s="1712"/>
      <c r="AU32" s="1712"/>
      <c r="AV32" s="1712"/>
      <c r="AW32" s="1712"/>
      <c r="AX32" s="1712"/>
      <c r="AY32" s="1712"/>
      <c r="AZ32" s="1712"/>
      <c r="BA32" s="1712"/>
      <c r="BB32" s="1712"/>
      <c r="BC32" s="1712"/>
      <c r="BD32" s="1712"/>
      <c r="BE32" s="1712"/>
      <c r="BF32" s="1712"/>
      <c r="BG32" s="1712"/>
    </row>
    <row r="33" spans="1:59" ht="19.899999999999999" customHeight="1">
      <c r="A33" s="1716"/>
      <c r="B33" s="1722"/>
      <c r="C33" s="1719"/>
      <c r="D33" s="1722" t="s">
        <v>15</v>
      </c>
      <c r="E33" s="1922"/>
      <c r="F33" s="1922"/>
      <c r="G33" s="1922"/>
      <c r="H33" s="1718"/>
      <c r="I33" s="1712"/>
      <c r="J33" s="1712"/>
      <c r="K33" s="1712"/>
      <c r="L33" s="1712"/>
      <c r="M33" s="1712"/>
      <c r="N33" s="1712"/>
      <c r="O33" s="1712"/>
      <c r="P33" s="1712"/>
      <c r="Q33" s="1712"/>
      <c r="R33" s="1712"/>
      <c r="S33" s="1712"/>
      <c r="T33" s="1712"/>
      <c r="U33" s="1712"/>
      <c r="V33" s="1712"/>
      <c r="W33" s="1712"/>
      <c r="X33" s="1712"/>
      <c r="Y33" s="1712"/>
      <c r="Z33" s="1712"/>
      <c r="AA33" s="1712"/>
      <c r="AB33" s="1712"/>
      <c r="AC33" s="1712"/>
      <c r="AD33" s="1712"/>
      <c r="AE33" s="1712"/>
      <c r="AF33" s="1712"/>
      <c r="AG33" s="1712"/>
      <c r="AH33" s="1712"/>
      <c r="AI33" s="1712"/>
      <c r="AJ33" s="1712"/>
      <c r="AK33" s="1712"/>
      <c r="AL33" s="1712"/>
      <c r="AM33" s="1712"/>
      <c r="AN33" s="1712"/>
      <c r="AO33" s="1712"/>
      <c r="AP33" s="1712"/>
      <c r="AQ33" s="1712"/>
      <c r="AR33" s="1712"/>
      <c r="AS33" s="1712"/>
      <c r="AT33" s="1712"/>
      <c r="AU33" s="1712"/>
      <c r="AV33" s="1712"/>
      <c r="AW33" s="1712"/>
      <c r="AX33" s="1712"/>
      <c r="AY33" s="1712"/>
      <c r="AZ33" s="1712"/>
      <c r="BA33" s="1712"/>
      <c r="BB33" s="1712"/>
      <c r="BC33" s="1712"/>
      <c r="BD33" s="1712"/>
      <c r="BE33" s="1712"/>
      <c r="BF33" s="1712"/>
      <c r="BG33" s="1712"/>
    </row>
    <row r="34" spans="1:59" ht="19.899999999999999" customHeight="1">
      <c r="A34" s="1716"/>
      <c r="B34" s="1804">
        <v>11</v>
      </c>
      <c r="C34" s="1750"/>
      <c r="D34" s="1804" t="s">
        <v>16</v>
      </c>
      <c r="E34" s="1781" t="s">
        <v>1789</v>
      </c>
      <c r="F34" s="1784"/>
      <c r="G34" s="1781"/>
      <c r="H34" s="1919"/>
      <c r="I34" s="1712"/>
      <c r="J34" s="1712"/>
      <c r="K34" s="1712"/>
      <c r="L34" s="1712"/>
      <c r="M34" s="1712"/>
      <c r="N34" s="1712"/>
      <c r="O34" s="1712"/>
      <c r="P34" s="1712"/>
      <c r="Q34" s="1712"/>
      <c r="R34" s="1712"/>
      <c r="S34" s="1712"/>
      <c r="T34" s="1712"/>
      <c r="U34" s="1712"/>
      <c r="V34" s="1712"/>
      <c r="W34" s="1712"/>
      <c r="X34" s="1712"/>
      <c r="Y34" s="1712"/>
      <c r="Z34" s="1712"/>
      <c r="AA34" s="1712"/>
      <c r="AB34" s="1712"/>
      <c r="AC34" s="1712"/>
      <c r="AD34" s="1712"/>
      <c r="AE34" s="1712"/>
      <c r="AF34" s="1712"/>
      <c r="AG34" s="1712"/>
      <c r="AH34" s="1712"/>
      <c r="AI34" s="1712"/>
      <c r="AJ34" s="1712"/>
      <c r="AK34" s="1712"/>
      <c r="AL34" s="1712"/>
      <c r="AM34" s="1712"/>
      <c r="AN34" s="1712"/>
      <c r="AO34" s="1712"/>
      <c r="AP34" s="1712"/>
      <c r="AQ34" s="1712"/>
      <c r="AR34" s="1712"/>
      <c r="AS34" s="1712"/>
      <c r="AT34" s="1712"/>
      <c r="AU34" s="1712"/>
      <c r="AV34" s="1712"/>
      <c r="AW34" s="1712"/>
      <c r="AX34" s="1712"/>
      <c r="AY34" s="1712"/>
      <c r="AZ34" s="1712"/>
      <c r="BA34" s="1712"/>
      <c r="BB34" s="1712"/>
      <c r="BC34" s="1712"/>
      <c r="BD34" s="1712"/>
      <c r="BE34" s="1712"/>
      <c r="BF34" s="1712"/>
      <c r="BG34" s="1712"/>
    </row>
    <row r="35" spans="1:59" ht="19.899999999999999" customHeight="1">
      <c r="A35" s="1716"/>
      <c r="B35" s="1804">
        <v>12</v>
      </c>
      <c r="C35" s="1750"/>
      <c r="D35" s="1804" t="s">
        <v>17</v>
      </c>
      <c r="E35" s="1815">
        <f>F35+G35+H35</f>
        <v>0</v>
      </c>
      <c r="F35" s="1909"/>
      <c r="G35" s="1909"/>
      <c r="H35" s="1918"/>
      <c r="I35" s="1712"/>
      <c r="J35" s="1712"/>
      <c r="K35" s="1712"/>
      <c r="L35" s="1712"/>
      <c r="M35" s="1712"/>
      <c r="N35" s="1712"/>
      <c r="O35" s="1712"/>
      <c r="P35" s="1712"/>
      <c r="Q35" s="1712"/>
      <c r="R35" s="1712"/>
      <c r="S35" s="1712"/>
      <c r="T35" s="1712"/>
      <c r="U35" s="1712"/>
      <c r="V35" s="1712"/>
      <c r="W35" s="1712"/>
      <c r="X35" s="1712"/>
      <c r="Y35" s="1712"/>
      <c r="Z35" s="1712"/>
      <c r="AA35" s="1712"/>
      <c r="AB35" s="1712"/>
      <c r="AC35" s="1712"/>
      <c r="AD35" s="1712"/>
      <c r="AE35" s="1712"/>
      <c r="AF35" s="1712"/>
      <c r="AG35" s="1712"/>
      <c r="AH35" s="1712"/>
      <c r="AI35" s="1712"/>
      <c r="AJ35" s="1712"/>
      <c r="AK35" s="1712"/>
      <c r="AL35" s="1712"/>
      <c r="AM35" s="1712"/>
      <c r="AN35" s="1712"/>
      <c r="AO35" s="1712"/>
      <c r="AP35" s="1712"/>
      <c r="AQ35" s="1712"/>
      <c r="AR35" s="1712"/>
      <c r="AS35" s="1712"/>
      <c r="AT35" s="1712"/>
      <c r="AU35" s="1712"/>
      <c r="AV35" s="1712"/>
      <c r="AW35" s="1712"/>
      <c r="AX35" s="1712"/>
      <c r="AY35" s="1712"/>
      <c r="AZ35" s="1712"/>
      <c r="BA35" s="1712"/>
      <c r="BB35" s="1712"/>
      <c r="BC35" s="1712"/>
      <c r="BD35" s="1712"/>
      <c r="BE35" s="1712"/>
      <c r="BF35" s="1712"/>
      <c r="BG35" s="1712"/>
    </row>
    <row r="36" spans="1:59" ht="19.899999999999999" customHeight="1">
      <c r="A36" s="1716"/>
      <c r="B36" s="1804">
        <v>13</v>
      </c>
      <c r="C36" s="1750"/>
      <c r="D36" s="1804" t="s">
        <v>18</v>
      </c>
      <c r="E36" s="1815">
        <f>F36+G36+H36</f>
        <v>0</v>
      </c>
      <c r="F36" s="1909"/>
      <c r="G36" s="1909"/>
      <c r="H36" s="1918"/>
      <c r="I36" s="1712"/>
      <c r="J36" s="1712"/>
      <c r="K36" s="1712"/>
      <c r="L36" s="1712"/>
      <c r="M36" s="1712"/>
      <c r="N36" s="1712"/>
      <c r="O36" s="1712"/>
      <c r="P36" s="1712"/>
      <c r="Q36" s="1712"/>
      <c r="R36" s="1712"/>
      <c r="S36" s="1712"/>
      <c r="T36" s="1712"/>
      <c r="U36" s="1712"/>
      <c r="V36" s="1712"/>
      <c r="W36" s="1712"/>
      <c r="X36" s="1712"/>
      <c r="Y36" s="1712"/>
      <c r="Z36" s="1712"/>
      <c r="AA36" s="1712"/>
      <c r="AB36" s="1712"/>
      <c r="AC36" s="1712"/>
      <c r="AD36" s="1712"/>
      <c r="AE36" s="1712"/>
      <c r="AF36" s="1712"/>
      <c r="AG36" s="1712"/>
      <c r="AH36" s="1712"/>
      <c r="AI36" s="1712"/>
      <c r="AJ36" s="1712"/>
      <c r="AK36" s="1712"/>
      <c r="AL36" s="1712"/>
      <c r="AM36" s="1712"/>
      <c r="AN36" s="1712"/>
      <c r="AO36" s="1712"/>
      <c r="AP36" s="1712"/>
      <c r="AQ36" s="1712"/>
      <c r="AR36" s="1712"/>
      <c r="AS36" s="1712"/>
      <c r="AT36" s="1712"/>
      <c r="AU36" s="1712"/>
      <c r="AV36" s="1712"/>
      <c r="AW36" s="1712"/>
      <c r="AX36" s="1712"/>
      <c r="AY36" s="1712"/>
      <c r="AZ36" s="1712"/>
      <c r="BA36" s="1712"/>
      <c r="BB36" s="1712"/>
      <c r="BC36" s="1712"/>
      <c r="BD36" s="1712"/>
      <c r="BE36" s="1712"/>
      <c r="BF36" s="1712"/>
      <c r="BG36" s="1712"/>
    </row>
    <row r="37" spans="1:59" ht="19.899999999999999" customHeight="1">
      <c r="A37" s="1716"/>
      <c r="B37" s="1804">
        <v>14</v>
      </c>
      <c r="C37" s="1750"/>
      <c r="D37" s="1804" t="s">
        <v>19</v>
      </c>
      <c r="E37" s="1815">
        <f>F37+G37+H37</f>
        <v>0</v>
      </c>
      <c r="F37" s="1909"/>
      <c r="G37" s="1909"/>
      <c r="H37" s="1918"/>
      <c r="I37" s="1712"/>
      <c r="J37" s="1712"/>
      <c r="K37" s="1712"/>
      <c r="L37" s="1712"/>
      <c r="M37" s="1712"/>
      <c r="N37" s="1712"/>
      <c r="O37" s="1712"/>
      <c r="P37" s="1712"/>
      <c r="Q37" s="1712"/>
      <c r="R37" s="1712"/>
      <c r="S37" s="1712"/>
      <c r="T37" s="1712"/>
      <c r="U37" s="1712"/>
      <c r="V37" s="1712"/>
      <c r="W37" s="1712"/>
      <c r="X37" s="1712"/>
      <c r="Y37" s="1712"/>
      <c r="Z37" s="1712"/>
      <c r="AA37" s="1712"/>
      <c r="AB37" s="1712"/>
      <c r="AC37" s="1712"/>
      <c r="AD37" s="1712"/>
      <c r="AE37" s="1712"/>
      <c r="AF37" s="1712"/>
      <c r="AG37" s="1712"/>
      <c r="AH37" s="1712"/>
      <c r="AI37" s="1712"/>
      <c r="AJ37" s="1712"/>
      <c r="AK37" s="1712"/>
      <c r="AL37" s="1712"/>
      <c r="AM37" s="1712"/>
      <c r="AN37" s="1712"/>
      <c r="AO37" s="1712"/>
      <c r="AP37" s="1712"/>
      <c r="AQ37" s="1712"/>
      <c r="AR37" s="1712"/>
      <c r="AS37" s="1712"/>
      <c r="AT37" s="1712"/>
      <c r="AU37" s="1712"/>
      <c r="AV37" s="1712"/>
      <c r="AW37" s="1712"/>
      <c r="AX37" s="1712"/>
      <c r="AY37" s="1712"/>
      <c r="AZ37" s="1712"/>
      <c r="BA37" s="1712"/>
      <c r="BB37" s="1712"/>
      <c r="BC37" s="1712"/>
      <c r="BD37" s="1712"/>
      <c r="BE37" s="1712"/>
      <c r="BF37" s="1712"/>
      <c r="BG37" s="1712"/>
    </row>
    <row r="38" spans="1:59" ht="19.899999999999999" customHeight="1">
      <c r="A38" s="1710"/>
      <c r="B38" s="1797">
        <v>15</v>
      </c>
      <c r="C38" s="1732"/>
      <c r="D38" s="1797" t="s">
        <v>20</v>
      </c>
      <c r="E38" s="1920">
        <f>F38+G38+H38</f>
        <v>0</v>
      </c>
      <c r="F38" s="1920">
        <f>F35+F36+F37</f>
        <v>0</v>
      </c>
      <c r="G38" s="1920">
        <f>G35+G36+G37</f>
        <v>0</v>
      </c>
      <c r="H38" s="1921">
        <f>H35+H36+H37</f>
        <v>0</v>
      </c>
      <c r="I38" s="1712"/>
      <c r="J38" s="1712"/>
      <c r="K38" s="1712"/>
      <c r="L38" s="1712"/>
      <c r="M38" s="1712"/>
      <c r="N38" s="1712"/>
      <c r="O38" s="1712"/>
      <c r="P38" s="1712"/>
      <c r="Q38" s="1712"/>
      <c r="R38" s="1712"/>
      <c r="S38" s="1712"/>
      <c r="T38" s="1712"/>
      <c r="U38" s="1712"/>
      <c r="V38" s="1712"/>
      <c r="W38" s="1712"/>
      <c r="X38" s="1712"/>
      <c r="Y38" s="1712"/>
      <c r="Z38" s="1712"/>
      <c r="AA38" s="1712"/>
      <c r="AB38" s="1712"/>
      <c r="AC38" s="1712"/>
      <c r="AD38" s="1712"/>
      <c r="AE38" s="1712"/>
      <c r="AF38" s="1712"/>
      <c r="AG38" s="1712"/>
      <c r="AH38" s="1712"/>
      <c r="AI38" s="1712"/>
      <c r="AJ38" s="1712"/>
      <c r="AK38" s="1712"/>
      <c r="AL38" s="1712"/>
      <c r="AM38" s="1712"/>
      <c r="AN38" s="1712"/>
      <c r="AO38" s="1712"/>
      <c r="AP38" s="1712"/>
      <c r="AQ38" s="1712"/>
      <c r="AR38" s="1712"/>
      <c r="AS38" s="1712"/>
      <c r="AT38" s="1712"/>
      <c r="AU38" s="1712"/>
      <c r="AV38" s="1712"/>
      <c r="AW38" s="1712"/>
      <c r="AX38" s="1712"/>
      <c r="AY38" s="1712"/>
      <c r="AZ38" s="1712"/>
      <c r="BA38" s="1712"/>
      <c r="BB38" s="1712"/>
      <c r="BC38" s="1712"/>
      <c r="BD38" s="1712"/>
      <c r="BE38" s="1712"/>
      <c r="BF38" s="1712"/>
      <c r="BG38" s="1712"/>
    </row>
    <row r="39" spans="1:59" ht="19.899999999999999" customHeight="1">
      <c r="A39" s="1716"/>
      <c r="B39" s="1722"/>
      <c r="C39" s="1719"/>
      <c r="D39" s="1722" t="s">
        <v>4619</v>
      </c>
      <c r="E39" s="1922"/>
      <c r="F39" s="1922"/>
      <c r="G39" s="1922"/>
      <c r="H39" s="1718"/>
      <c r="I39" s="1712"/>
      <c r="J39" s="1712"/>
      <c r="K39" s="1712"/>
      <c r="L39" s="1712"/>
      <c r="M39" s="1712"/>
      <c r="N39" s="1712"/>
      <c r="O39" s="1712"/>
      <c r="P39" s="1712"/>
      <c r="Q39" s="1712"/>
      <c r="R39" s="1712"/>
      <c r="S39" s="1712"/>
      <c r="T39" s="1712"/>
      <c r="U39" s="1712"/>
      <c r="V39" s="1712"/>
      <c r="W39" s="1712"/>
      <c r="X39" s="1712"/>
      <c r="Y39" s="1712"/>
      <c r="Z39" s="1712"/>
      <c r="AA39" s="1712"/>
      <c r="AB39" s="1712"/>
      <c r="AC39" s="1712"/>
      <c r="AD39" s="1712"/>
      <c r="AE39" s="1712"/>
      <c r="AF39" s="1712"/>
      <c r="AG39" s="1712"/>
      <c r="AH39" s="1712"/>
      <c r="AI39" s="1712"/>
      <c r="AJ39" s="1712"/>
      <c r="AK39" s="1712"/>
      <c r="AL39" s="1712"/>
      <c r="AM39" s="1712"/>
      <c r="AN39" s="1712"/>
      <c r="AO39" s="1712"/>
      <c r="AP39" s="1712"/>
      <c r="AQ39" s="1712"/>
      <c r="AR39" s="1712"/>
      <c r="AS39" s="1712"/>
      <c r="AT39" s="1712"/>
      <c r="AU39" s="1712"/>
      <c r="AV39" s="1712"/>
      <c r="AW39" s="1712"/>
      <c r="AX39" s="1712"/>
      <c r="AY39" s="1712"/>
      <c r="AZ39" s="1712"/>
      <c r="BA39" s="1712"/>
      <c r="BB39" s="1712"/>
      <c r="BC39" s="1712"/>
      <c r="BD39" s="1712"/>
      <c r="BE39" s="1712"/>
      <c r="BF39" s="1712"/>
      <c r="BG39" s="1712"/>
    </row>
    <row r="40" spans="1:59" ht="19.899999999999999" customHeight="1">
      <c r="A40" s="1716"/>
      <c r="B40" s="1804">
        <v>16</v>
      </c>
      <c r="C40" s="1750"/>
      <c r="D40" s="1804" t="s">
        <v>1364</v>
      </c>
      <c r="E40" s="1815">
        <f>F40+G40+H40</f>
        <v>0</v>
      </c>
      <c r="F40" s="1909"/>
      <c r="G40" s="1909"/>
      <c r="H40" s="1918"/>
      <c r="I40" s="1712"/>
      <c r="J40" s="1712"/>
      <c r="K40" s="1712"/>
      <c r="L40" s="1712"/>
      <c r="M40" s="1712"/>
      <c r="N40" s="1712"/>
      <c r="O40" s="1712"/>
      <c r="P40" s="1712"/>
      <c r="Q40" s="1712"/>
      <c r="R40" s="1712"/>
      <c r="S40" s="1712"/>
      <c r="T40" s="1712"/>
      <c r="U40" s="1712"/>
      <c r="V40" s="1712"/>
      <c r="W40" s="1712"/>
      <c r="X40" s="1712"/>
      <c r="Y40" s="1712"/>
      <c r="Z40" s="1712"/>
      <c r="AA40" s="1712"/>
      <c r="AB40" s="1712"/>
      <c r="AC40" s="1712"/>
      <c r="AD40" s="1712"/>
      <c r="AE40" s="1712"/>
      <c r="AF40" s="1712"/>
      <c r="AG40" s="1712"/>
      <c r="AH40" s="1712"/>
      <c r="AI40" s="1712"/>
      <c r="AJ40" s="1712"/>
      <c r="AK40" s="1712"/>
      <c r="AL40" s="1712"/>
      <c r="AM40" s="1712"/>
      <c r="AN40" s="1712"/>
      <c r="AO40" s="1712"/>
      <c r="AP40" s="1712"/>
      <c r="AQ40" s="1712"/>
      <c r="AR40" s="1712"/>
      <c r="AS40" s="1712"/>
      <c r="AT40" s="1712"/>
      <c r="AU40" s="1712"/>
      <c r="AV40" s="1712"/>
      <c r="AW40" s="1712"/>
      <c r="AX40" s="1712"/>
      <c r="AY40" s="1712"/>
      <c r="AZ40" s="1712"/>
      <c r="BA40" s="1712"/>
      <c r="BB40" s="1712"/>
      <c r="BC40" s="1712"/>
      <c r="BD40" s="1712"/>
      <c r="BE40" s="1712"/>
      <c r="BF40" s="1712"/>
      <c r="BG40" s="1712"/>
    </row>
    <row r="41" spans="1:59" ht="19.899999999999999" customHeight="1">
      <c r="A41" s="1716"/>
      <c r="B41" s="1804">
        <v>17</v>
      </c>
      <c r="C41" s="1750"/>
      <c r="D41" s="1804"/>
      <c r="E41" s="1815"/>
      <c r="F41" s="1909"/>
      <c r="G41" s="1909"/>
      <c r="H41" s="1918"/>
      <c r="I41" s="1712"/>
      <c r="J41" s="1712"/>
      <c r="K41" s="1712"/>
      <c r="L41" s="1712"/>
      <c r="M41" s="1712"/>
      <c r="N41" s="1712"/>
      <c r="O41" s="1712"/>
      <c r="P41" s="1712"/>
      <c r="Q41" s="1712"/>
      <c r="R41" s="1712"/>
      <c r="S41" s="1712"/>
      <c r="T41" s="1712"/>
      <c r="U41" s="1712"/>
      <c r="V41" s="1712"/>
      <c r="W41" s="1712"/>
      <c r="X41" s="1712"/>
      <c r="Y41" s="1712"/>
      <c r="Z41" s="1712"/>
      <c r="AA41" s="1712"/>
      <c r="AB41" s="1712"/>
      <c r="AC41" s="1712"/>
      <c r="AD41" s="1712"/>
      <c r="AE41" s="1712"/>
      <c r="AF41" s="1712"/>
      <c r="AG41" s="1712"/>
      <c r="AH41" s="1712"/>
      <c r="AI41" s="1712"/>
      <c r="AJ41" s="1712"/>
      <c r="AK41" s="1712"/>
      <c r="AL41" s="1712"/>
      <c r="AM41" s="1712"/>
      <c r="AN41" s="1712"/>
      <c r="AO41" s="1712"/>
      <c r="AP41" s="1712"/>
      <c r="AQ41" s="1712"/>
      <c r="AR41" s="1712"/>
      <c r="AS41" s="1712"/>
      <c r="AT41" s="1712"/>
      <c r="AU41" s="1712"/>
      <c r="AV41" s="1712"/>
      <c r="AW41" s="1712"/>
      <c r="AX41" s="1712"/>
      <c r="AY41" s="1712"/>
      <c r="AZ41" s="1712"/>
      <c r="BA41" s="1712"/>
      <c r="BB41" s="1712"/>
      <c r="BC41" s="1712"/>
      <c r="BD41" s="1712"/>
      <c r="BE41" s="1712"/>
      <c r="BF41" s="1712"/>
      <c r="BG41" s="1712"/>
    </row>
    <row r="42" spans="1:59" ht="19.899999999999999" customHeight="1">
      <c r="A42" s="1716"/>
      <c r="B42" s="1797">
        <v>18</v>
      </c>
      <c r="C42" s="1732"/>
      <c r="D42" s="1797" t="s">
        <v>3955</v>
      </c>
      <c r="E42" s="1920"/>
      <c r="F42" s="1923"/>
      <c r="G42" s="1923"/>
      <c r="H42" s="1924"/>
      <c r="I42" s="1712"/>
      <c r="J42" s="1712"/>
      <c r="K42" s="1712"/>
      <c r="L42" s="1712"/>
      <c r="M42" s="1712"/>
      <c r="N42" s="1712"/>
      <c r="O42" s="1712"/>
      <c r="P42" s="1712"/>
      <c r="Q42" s="1712"/>
      <c r="R42" s="1712"/>
      <c r="S42" s="1712"/>
      <c r="T42" s="1712"/>
      <c r="U42" s="1712"/>
      <c r="V42" s="1712"/>
      <c r="W42" s="1712"/>
      <c r="X42" s="1712"/>
      <c r="Y42" s="1712"/>
      <c r="Z42" s="1712"/>
      <c r="AA42" s="1712"/>
      <c r="AB42" s="1712"/>
      <c r="AC42" s="1712"/>
      <c r="AD42" s="1712"/>
      <c r="AE42" s="1712"/>
      <c r="AF42" s="1712"/>
      <c r="AG42" s="1712"/>
      <c r="AH42" s="1712"/>
      <c r="AI42" s="1712"/>
      <c r="AJ42" s="1712"/>
      <c r="AK42" s="1712"/>
      <c r="AL42" s="1712"/>
      <c r="AM42" s="1712"/>
      <c r="AN42" s="1712"/>
      <c r="AO42" s="1712"/>
      <c r="AP42" s="1712"/>
      <c r="AQ42" s="1712"/>
      <c r="AR42" s="1712"/>
      <c r="AS42" s="1712"/>
      <c r="AT42" s="1712"/>
      <c r="AU42" s="1712"/>
      <c r="AV42" s="1712"/>
      <c r="AW42" s="1712"/>
      <c r="AX42" s="1712"/>
      <c r="AY42" s="1712"/>
      <c r="AZ42" s="1712"/>
      <c r="BA42" s="1712"/>
      <c r="BB42" s="1712"/>
      <c r="BC42" s="1712"/>
      <c r="BD42" s="1712"/>
      <c r="BE42" s="1712"/>
      <c r="BF42" s="1712"/>
      <c r="BG42" s="1712"/>
    </row>
    <row r="43" spans="1:59" ht="19.899999999999999" customHeight="1">
      <c r="A43" s="1710"/>
      <c r="B43" s="1797">
        <v>19</v>
      </c>
      <c r="C43" s="1732"/>
      <c r="D43" s="1797" t="s">
        <v>1365</v>
      </c>
      <c r="E43" s="1925">
        <f>F43+G43+H43</f>
        <v>0</v>
      </c>
      <c r="F43" s="1925">
        <f>F22+F32+F38+F40+F41+F42</f>
        <v>0</v>
      </c>
      <c r="G43" s="1925">
        <f>G22+G32+G38+G40+G41+G42</f>
        <v>0</v>
      </c>
      <c r="H43" s="1926">
        <f>H22+H32+H38+H40+H41+H42</f>
        <v>0</v>
      </c>
      <c r="I43" s="1712"/>
      <c r="J43" s="1712"/>
      <c r="K43" s="1712"/>
      <c r="L43" s="1712"/>
      <c r="M43" s="1712"/>
      <c r="N43" s="1712"/>
      <c r="O43" s="1712"/>
      <c r="P43" s="1712"/>
      <c r="Q43" s="1712"/>
      <c r="R43" s="1712"/>
      <c r="S43" s="1712"/>
      <c r="T43" s="1712"/>
      <c r="U43" s="1712"/>
      <c r="V43" s="1712"/>
      <c r="W43" s="1712"/>
      <c r="X43" s="1712"/>
      <c r="Y43" s="1712"/>
      <c r="Z43" s="1712"/>
      <c r="AA43" s="1712"/>
      <c r="AB43" s="1712"/>
      <c r="AC43" s="1712"/>
      <c r="AD43" s="1712"/>
      <c r="AE43" s="1712"/>
      <c r="AF43" s="1712"/>
      <c r="AG43" s="1712"/>
      <c r="AH43" s="1712"/>
      <c r="AI43" s="1712"/>
      <c r="AJ43" s="1712"/>
      <c r="AK43" s="1712"/>
      <c r="AL43" s="1712"/>
      <c r="AM43" s="1712"/>
      <c r="AN43" s="1712"/>
      <c r="AO43" s="1712"/>
      <c r="AP43" s="1712"/>
      <c r="AQ43" s="1712"/>
      <c r="AR43" s="1712"/>
      <c r="AS43" s="1712"/>
      <c r="AT43" s="1712"/>
      <c r="AU43" s="1712"/>
      <c r="AV43" s="1712"/>
      <c r="AW43" s="1712"/>
      <c r="AX43" s="1712"/>
      <c r="AY43" s="1712"/>
      <c r="AZ43" s="1712"/>
      <c r="BA43" s="1712"/>
      <c r="BB43" s="1712"/>
      <c r="BC43" s="1712"/>
      <c r="BD43" s="1712"/>
      <c r="BE43" s="1712"/>
      <c r="BF43" s="1712"/>
      <c r="BG43" s="1712"/>
    </row>
    <row r="44" spans="1:59" ht="19.899999999999999" customHeight="1">
      <c r="A44" s="1716"/>
      <c r="B44" s="1722"/>
      <c r="C44" s="1719"/>
      <c r="D44" s="1722" t="s">
        <v>4620</v>
      </c>
      <c r="E44" s="1922"/>
      <c r="F44" s="1922"/>
      <c r="G44" s="1922"/>
      <c r="H44" s="1718"/>
      <c r="I44" s="1712"/>
      <c r="J44" s="1712"/>
      <c r="K44" s="1712"/>
      <c r="L44" s="1712"/>
      <c r="M44" s="1712"/>
      <c r="N44" s="1712"/>
      <c r="O44" s="1712"/>
      <c r="P44" s="1712"/>
      <c r="Q44" s="1712"/>
      <c r="R44" s="1712"/>
      <c r="S44" s="1712"/>
      <c r="T44" s="1712"/>
      <c r="U44" s="1712"/>
      <c r="V44" s="1712"/>
      <c r="W44" s="1712"/>
      <c r="X44" s="1712"/>
      <c r="Y44" s="1712"/>
      <c r="Z44" s="1712"/>
      <c r="AA44" s="1712"/>
      <c r="AB44" s="1712"/>
      <c r="AC44" s="1712"/>
      <c r="AD44" s="1712"/>
      <c r="AE44" s="1712"/>
      <c r="AF44" s="1712"/>
      <c r="AG44" s="1712"/>
      <c r="AH44" s="1712"/>
      <c r="AI44" s="1712"/>
      <c r="AJ44" s="1712"/>
      <c r="AK44" s="1712"/>
      <c r="AL44" s="1712"/>
      <c r="AM44" s="1712"/>
      <c r="AN44" s="1712"/>
      <c r="AO44" s="1712"/>
      <c r="AP44" s="1712"/>
      <c r="AQ44" s="1712"/>
      <c r="AR44" s="1712"/>
      <c r="AS44" s="1712"/>
      <c r="AT44" s="1712"/>
      <c r="AU44" s="1712"/>
      <c r="AV44" s="1712"/>
      <c r="AW44" s="1712"/>
      <c r="AX44" s="1712"/>
      <c r="AY44" s="1712"/>
      <c r="AZ44" s="1712"/>
      <c r="BA44" s="1712"/>
      <c r="BB44" s="1712"/>
      <c r="BC44" s="1712"/>
      <c r="BD44" s="1712"/>
      <c r="BE44" s="1712"/>
      <c r="BF44" s="1712"/>
      <c r="BG44" s="1712"/>
    </row>
    <row r="45" spans="1:59" ht="19.899999999999999" customHeight="1">
      <c r="A45" s="1716"/>
      <c r="B45" s="1804"/>
      <c r="C45" s="1712"/>
      <c r="D45" s="1712" t="s">
        <v>1366</v>
      </c>
      <c r="E45" s="1927"/>
      <c r="F45" s="1927"/>
      <c r="G45" s="1928"/>
      <c r="H45" s="1801"/>
      <c r="I45" s="1712"/>
      <c r="J45" s="1712"/>
      <c r="K45" s="1712"/>
      <c r="L45" s="1712"/>
      <c r="M45" s="1712"/>
      <c r="N45" s="1712"/>
      <c r="O45" s="1712"/>
      <c r="P45" s="1712"/>
      <c r="Q45" s="1712"/>
      <c r="R45" s="1712"/>
      <c r="S45" s="1712"/>
      <c r="T45" s="1712"/>
      <c r="U45" s="1712"/>
      <c r="V45" s="1712"/>
      <c r="W45" s="1712"/>
      <c r="X45" s="1712"/>
      <c r="Y45" s="1712"/>
      <c r="Z45" s="1712"/>
      <c r="AA45" s="1712"/>
      <c r="AB45" s="1712"/>
      <c r="AC45" s="1712"/>
      <c r="AD45" s="1712"/>
      <c r="AE45" s="1712"/>
      <c r="AF45" s="1712"/>
      <c r="AG45" s="1712"/>
      <c r="AH45" s="1712"/>
      <c r="AI45" s="1712"/>
      <c r="AJ45" s="1712"/>
      <c r="AK45" s="1712"/>
      <c r="AL45" s="1712"/>
      <c r="AM45" s="1712"/>
      <c r="AN45" s="1712"/>
      <c r="AO45" s="1712"/>
      <c r="AP45" s="1712"/>
      <c r="AQ45" s="1712"/>
      <c r="AR45" s="1712"/>
      <c r="AS45" s="1712"/>
      <c r="AT45" s="1712"/>
      <c r="AU45" s="1712"/>
      <c r="AV45" s="1712"/>
      <c r="AW45" s="1712"/>
      <c r="AX45" s="1712"/>
      <c r="AY45" s="1712"/>
      <c r="AZ45" s="1712"/>
      <c r="BA45" s="1712"/>
      <c r="BB45" s="1712"/>
      <c r="BC45" s="1712"/>
      <c r="BD45" s="1712"/>
      <c r="BE45" s="1712"/>
      <c r="BF45" s="1712"/>
      <c r="BG45" s="1712"/>
    </row>
    <row r="46" spans="1:59" ht="19.899999999999999" customHeight="1">
      <c r="A46" s="1716"/>
      <c r="B46" s="1804">
        <v>20</v>
      </c>
      <c r="C46" s="1750"/>
      <c r="D46" s="1804" t="s">
        <v>1367</v>
      </c>
      <c r="E46" s="1809">
        <f t="shared" ref="E46:E55" si="0">F46+G46+H46</f>
        <v>0</v>
      </c>
      <c r="F46" s="1903"/>
      <c r="G46" s="1903" t="s">
        <v>1789</v>
      </c>
      <c r="H46" s="1904"/>
      <c r="I46" s="1712"/>
      <c r="J46" s="1712"/>
      <c r="K46" s="1712"/>
      <c r="L46" s="1712"/>
      <c r="M46" s="1712"/>
      <c r="N46" s="1712"/>
      <c r="O46" s="1712"/>
      <c r="P46" s="1712"/>
      <c r="Q46" s="1712"/>
      <c r="R46" s="1712"/>
      <c r="S46" s="1712"/>
      <c r="T46" s="1712"/>
      <c r="U46" s="1712"/>
      <c r="V46" s="1712"/>
      <c r="W46" s="1712"/>
      <c r="X46" s="1712"/>
      <c r="Y46" s="1712"/>
      <c r="Z46" s="1712"/>
      <c r="AA46" s="1712"/>
      <c r="AB46" s="1712"/>
      <c r="AC46" s="1712"/>
      <c r="AD46" s="1712"/>
      <c r="AE46" s="1712"/>
      <c r="AF46" s="1712"/>
      <c r="AG46" s="1712"/>
      <c r="AH46" s="1712"/>
      <c r="AI46" s="1712"/>
      <c r="AJ46" s="1712"/>
      <c r="AK46" s="1712"/>
      <c r="AL46" s="1712"/>
      <c r="AM46" s="1712"/>
      <c r="AN46" s="1712"/>
      <c r="AO46" s="1712"/>
      <c r="AP46" s="1712"/>
      <c r="AQ46" s="1712"/>
      <c r="AR46" s="1712"/>
      <c r="AS46" s="1712"/>
      <c r="AT46" s="1712"/>
      <c r="AU46" s="1712"/>
      <c r="AV46" s="1712"/>
      <c r="AW46" s="1712"/>
      <c r="AX46" s="1712"/>
      <c r="AY46" s="1712"/>
      <c r="AZ46" s="1712"/>
      <c r="BA46" s="1712"/>
      <c r="BB46" s="1712"/>
      <c r="BC46" s="1712"/>
      <c r="BD46" s="1712"/>
      <c r="BE46" s="1712"/>
      <c r="BF46" s="1712"/>
      <c r="BG46" s="1712"/>
    </row>
    <row r="47" spans="1:59" ht="19.899999999999999" customHeight="1">
      <c r="A47" s="1716"/>
      <c r="B47" s="1804">
        <v>21</v>
      </c>
      <c r="C47" s="1750"/>
      <c r="D47" s="1804" t="s">
        <v>1368</v>
      </c>
      <c r="E47" s="1815">
        <f t="shared" si="0"/>
        <v>0</v>
      </c>
      <c r="F47" s="1909"/>
      <c r="G47" s="1909"/>
      <c r="H47" s="1918"/>
      <c r="I47" s="1712"/>
      <c r="J47" s="1712"/>
      <c r="K47" s="1712"/>
      <c r="L47" s="1712"/>
      <c r="M47" s="1712"/>
      <c r="N47" s="1712"/>
      <c r="O47" s="1712"/>
      <c r="P47" s="1712"/>
      <c r="Q47" s="1712"/>
      <c r="R47" s="1712"/>
      <c r="S47" s="1712"/>
      <c r="T47" s="1712"/>
      <c r="U47" s="1712"/>
      <c r="V47" s="1712"/>
      <c r="W47" s="1712"/>
      <c r="X47" s="1712"/>
      <c r="Y47" s="1712"/>
      <c r="Z47" s="1712"/>
      <c r="AA47" s="1712"/>
      <c r="AB47" s="1712"/>
      <c r="AC47" s="1712"/>
      <c r="AD47" s="1712"/>
      <c r="AE47" s="1712"/>
      <c r="AF47" s="1712"/>
      <c r="AG47" s="1712"/>
      <c r="AH47" s="1712"/>
      <c r="AI47" s="1712"/>
      <c r="AJ47" s="1712"/>
      <c r="AK47" s="1712"/>
      <c r="AL47" s="1712"/>
      <c r="AM47" s="1712"/>
      <c r="AN47" s="1712"/>
      <c r="AO47" s="1712"/>
      <c r="AP47" s="1712"/>
      <c r="AQ47" s="1712"/>
      <c r="AR47" s="1712"/>
      <c r="AS47" s="1712"/>
      <c r="AT47" s="1712"/>
      <c r="AU47" s="1712"/>
      <c r="AV47" s="1712"/>
      <c r="AW47" s="1712"/>
      <c r="AX47" s="1712"/>
      <c r="AY47" s="1712"/>
      <c r="AZ47" s="1712"/>
      <c r="BA47" s="1712"/>
      <c r="BB47" s="1712"/>
      <c r="BC47" s="1712"/>
      <c r="BD47" s="1712"/>
      <c r="BE47" s="1712"/>
      <c r="BF47" s="1712"/>
      <c r="BG47" s="1712"/>
    </row>
    <row r="48" spans="1:59" ht="19.899999999999999" customHeight="1">
      <c r="A48" s="1716"/>
      <c r="B48" s="1804">
        <v>22</v>
      </c>
      <c r="C48" s="1750"/>
      <c r="D48" s="1804" t="s">
        <v>1369</v>
      </c>
      <c r="E48" s="1815">
        <f t="shared" si="0"/>
        <v>0</v>
      </c>
      <c r="F48" s="1909"/>
      <c r="G48" s="1909"/>
      <c r="H48" s="1918"/>
      <c r="I48" s="1712"/>
      <c r="J48" s="1712"/>
      <c r="K48" s="1712"/>
      <c r="L48" s="1712"/>
      <c r="M48" s="1712"/>
      <c r="N48" s="1712"/>
      <c r="O48" s="1712"/>
      <c r="P48" s="1712"/>
      <c r="Q48" s="1712"/>
      <c r="R48" s="1712"/>
      <c r="S48" s="1712"/>
      <c r="T48" s="1712"/>
      <c r="U48" s="1712"/>
      <c r="V48" s="1712"/>
      <c r="W48" s="1712"/>
      <c r="X48" s="1712"/>
      <c r="Y48" s="1712"/>
      <c r="Z48" s="1712"/>
      <c r="AA48" s="1712"/>
      <c r="AB48" s="1712"/>
      <c r="AC48" s="1712"/>
      <c r="AD48" s="1712"/>
      <c r="AE48" s="1712"/>
      <c r="AF48" s="1712"/>
      <c r="AG48" s="1712"/>
      <c r="AH48" s="1712"/>
      <c r="AI48" s="1712"/>
      <c r="AJ48" s="1712"/>
      <c r="AK48" s="1712"/>
      <c r="AL48" s="1712"/>
      <c r="AM48" s="1712"/>
      <c r="AN48" s="1712"/>
      <c r="AO48" s="1712"/>
      <c r="AP48" s="1712"/>
      <c r="AQ48" s="1712"/>
      <c r="AR48" s="1712"/>
      <c r="AS48" s="1712"/>
      <c r="AT48" s="1712"/>
      <c r="AU48" s="1712"/>
      <c r="AV48" s="1712"/>
      <c r="AW48" s="1712"/>
      <c r="AX48" s="1712"/>
      <c r="AY48" s="1712"/>
      <c r="AZ48" s="1712"/>
      <c r="BA48" s="1712"/>
      <c r="BB48" s="1712"/>
      <c r="BC48" s="1712"/>
      <c r="BD48" s="1712"/>
      <c r="BE48" s="1712"/>
      <c r="BF48" s="1712"/>
      <c r="BG48" s="1712"/>
    </row>
    <row r="49" spans="1:59" ht="19.899999999999999" customHeight="1">
      <c r="A49" s="1716"/>
      <c r="B49" s="1804">
        <v>23</v>
      </c>
      <c r="C49" s="1750"/>
      <c r="D49" s="1804" t="s">
        <v>1370</v>
      </c>
      <c r="E49" s="1815">
        <f t="shared" si="0"/>
        <v>0</v>
      </c>
      <c r="F49" s="1909"/>
      <c r="G49" s="1909"/>
      <c r="H49" s="1918"/>
      <c r="I49" s="1712"/>
      <c r="J49" s="1712"/>
      <c r="K49" s="1712"/>
      <c r="L49" s="1712"/>
      <c r="M49" s="1712"/>
      <c r="N49" s="1712"/>
      <c r="O49" s="1712"/>
      <c r="P49" s="1712"/>
      <c r="Q49" s="1712"/>
      <c r="R49" s="1712"/>
      <c r="S49" s="1712"/>
      <c r="T49" s="1712"/>
      <c r="U49" s="1712"/>
      <c r="V49" s="1712"/>
      <c r="W49" s="1712"/>
      <c r="X49" s="1712"/>
      <c r="Y49" s="1712"/>
      <c r="Z49" s="1712"/>
      <c r="AA49" s="1712"/>
      <c r="AB49" s="1712"/>
      <c r="AC49" s="1712"/>
      <c r="AD49" s="1712"/>
      <c r="AE49" s="1712"/>
      <c r="AF49" s="1712"/>
      <c r="AG49" s="1712"/>
      <c r="AH49" s="1712"/>
      <c r="AI49" s="1712"/>
      <c r="AJ49" s="1712"/>
      <c r="AK49" s="1712"/>
      <c r="AL49" s="1712"/>
      <c r="AM49" s="1712"/>
      <c r="AN49" s="1712"/>
      <c r="AO49" s="1712"/>
      <c r="AP49" s="1712"/>
      <c r="AQ49" s="1712"/>
      <c r="AR49" s="1712"/>
      <c r="AS49" s="1712"/>
      <c r="AT49" s="1712"/>
      <c r="AU49" s="1712"/>
      <c r="AV49" s="1712"/>
      <c r="AW49" s="1712"/>
      <c r="AX49" s="1712"/>
      <c r="AY49" s="1712"/>
      <c r="AZ49" s="1712"/>
      <c r="BA49" s="1712"/>
      <c r="BB49" s="1712"/>
      <c r="BC49" s="1712"/>
      <c r="BD49" s="1712"/>
      <c r="BE49" s="1712"/>
      <c r="BF49" s="1712"/>
      <c r="BG49" s="1712"/>
    </row>
    <row r="50" spans="1:59" ht="19.899999999999999" customHeight="1">
      <c r="A50" s="1716"/>
      <c r="B50" s="1804">
        <v>24</v>
      </c>
      <c r="C50" s="1750"/>
      <c r="D50" s="1804" t="s">
        <v>1371</v>
      </c>
      <c r="E50" s="1815">
        <f t="shared" si="0"/>
        <v>0</v>
      </c>
      <c r="F50" s="1909"/>
      <c r="G50" s="1909"/>
      <c r="H50" s="1918"/>
      <c r="I50" s="1712"/>
      <c r="J50" s="1712"/>
      <c r="K50" s="1712"/>
      <c r="L50" s="1712"/>
      <c r="M50" s="1712"/>
      <c r="N50" s="1712"/>
      <c r="O50" s="1712"/>
      <c r="P50" s="1712"/>
      <c r="Q50" s="1712"/>
      <c r="R50" s="1712"/>
      <c r="S50" s="1712"/>
      <c r="T50" s="1712"/>
      <c r="U50" s="1712"/>
      <c r="V50" s="1712"/>
      <c r="W50" s="1712"/>
      <c r="X50" s="1712"/>
      <c r="Y50" s="1712"/>
      <c r="Z50" s="1712"/>
      <c r="AA50" s="1712"/>
      <c r="AB50" s="1712"/>
      <c r="AC50" s="1712"/>
      <c r="AD50" s="1712"/>
      <c r="AE50" s="1712"/>
      <c r="AF50" s="1712"/>
      <c r="AG50" s="1712"/>
      <c r="AH50" s="1712"/>
      <c r="AI50" s="1712"/>
      <c r="AJ50" s="1712"/>
      <c r="AK50" s="1712"/>
      <c r="AL50" s="1712"/>
      <c r="AM50" s="1712"/>
      <c r="AN50" s="1712"/>
      <c r="AO50" s="1712"/>
      <c r="AP50" s="1712"/>
      <c r="AQ50" s="1712"/>
      <c r="AR50" s="1712"/>
      <c r="AS50" s="1712"/>
      <c r="AT50" s="1712"/>
      <c r="AU50" s="1712"/>
      <c r="AV50" s="1712"/>
      <c r="AW50" s="1712"/>
      <c r="AX50" s="1712"/>
      <c r="AY50" s="1712"/>
      <c r="AZ50" s="1712"/>
      <c r="BA50" s="1712"/>
      <c r="BB50" s="1712"/>
      <c r="BC50" s="1712"/>
      <c r="BD50" s="1712"/>
      <c r="BE50" s="1712"/>
      <c r="BF50" s="1712"/>
      <c r="BG50" s="1712"/>
    </row>
    <row r="51" spans="1:59" ht="19.899999999999999" customHeight="1">
      <c r="A51" s="1716"/>
      <c r="B51" s="1804">
        <v>25</v>
      </c>
      <c r="C51" s="1750"/>
      <c r="D51" s="1804" t="s">
        <v>1372</v>
      </c>
      <c r="E51" s="1815">
        <f t="shared" si="0"/>
        <v>0</v>
      </c>
      <c r="F51" s="1909"/>
      <c r="G51" s="1909"/>
      <c r="H51" s="1918"/>
      <c r="I51" s="1712"/>
      <c r="J51" s="1712"/>
      <c r="K51" s="1712"/>
      <c r="L51" s="1712"/>
      <c r="M51" s="1712"/>
      <c r="N51" s="1712"/>
      <c r="O51" s="1712"/>
      <c r="P51" s="1712"/>
      <c r="Q51" s="1712"/>
      <c r="R51" s="1712"/>
      <c r="S51" s="1712"/>
      <c r="T51" s="1712"/>
      <c r="U51" s="1712"/>
      <c r="V51" s="1712"/>
      <c r="W51" s="1712"/>
      <c r="X51" s="1712"/>
      <c r="Y51" s="1712"/>
      <c r="Z51" s="1712"/>
      <c r="AA51" s="1712"/>
      <c r="AB51" s="1712"/>
      <c r="AC51" s="1712"/>
      <c r="AD51" s="1712"/>
      <c r="AE51" s="1712"/>
      <c r="AF51" s="1712"/>
      <c r="AG51" s="1712"/>
      <c r="AH51" s="1712"/>
      <c r="AI51" s="1712"/>
      <c r="AJ51" s="1712"/>
      <c r="AK51" s="1712"/>
      <c r="AL51" s="1712"/>
      <c r="AM51" s="1712"/>
      <c r="AN51" s="1712"/>
      <c r="AO51" s="1712"/>
      <c r="AP51" s="1712"/>
      <c r="AQ51" s="1712"/>
      <c r="AR51" s="1712"/>
      <c r="AS51" s="1712"/>
      <c r="AT51" s="1712"/>
      <c r="AU51" s="1712"/>
      <c r="AV51" s="1712"/>
      <c r="AW51" s="1712"/>
      <c r="AX51" s="1712"/>
      <c r="AY51" s="1712"/>
      <c r="AZ51" s="1712"/>
      <c r="BA51" s="1712"/>
      <c r="BB51" s="1712"/>
      <c r="BC51" s="1712"/>
      <c r="BD51" s="1712"/>
      <c r="BE51" s="1712"/>
      <c r="BF51" s="1712"/>
      <c r="BG51" s="1712"/>
    </row>
    <row r="52" spans="1:59" ht="19.899999999999999" customHeight="1">
      <c r="A52" s="1716"/>
      <c r="B52" s="1804">
        <v>26</v>
      </c>
      <c r="C52" s="1750"/>
      <c r="D52" s="1804" t="s">
        <v>1373</v>
      </c>
      <c r="E52" s="1815">
        <f t="shared" si="0"/>
        <v>0</v>
      </c>
      <c r="F52" s="1909"/>
      <c r="G52" s="1909"/>
      <c r="H52" s="1918"/>
      <c r="I52" s="1712"/>
      <c r="J52" s="1712"/>
      <c r="K52" s="1712"/>
      <c r="L52" s="1712"/>
      <c r="M52" s="1712"/>
      <c r="N52" s="1712"/>
      <c r="O52" s="1712"/>
      <c r="P52" s="1712"/>
      <c r="Q52" s="1712"/>
      <c r="R52" s="1712"/>
      <c r="S52" s="1712"/>
      <c r="T52" s="1712"/>
      <c r="U52" s="1712"/>
      <c r="V52" s="1712"/>
      <c r="W52" s="1712"/>
      <c r="X52" s="1712"/>
      <c r="Y52" s="1712"/>
      <c r="Z52" s="1712"/>
      <c r="AA52" s="1712"/>
      <c r="AB52" s="1712"/>
      <c r="AC52" s="1712"/>
      <c r="AD52" s="1712"/>
      <c r="AE52" s="1712"/>
      <c r="AF52" s="1712"/>
      <c r="AG52" s="1712"/>
      <c r="AH52" s="1712"/>
      <c r="AI52" s="1712"/>
      <c r="AJ52" s="1712"/>
      <c r="AK52" s="1712"/>
      <c r="AL52" s="1712"/>
      <c r="AM52" s="1712"/>
      <c r="AN52" s="1712"/>
      <c r="AO52" s="1712"/>
      <c r="AP52" s="1712"/>
      <c r="AQ52" s="1712"/>
      <c r="AR52" s="1712"/>
      <c r="AS52" s="1712"/>
      <c r="AT52" s="1712"/>
      <c r="AU52" s="1712"/>
      <c r="AV52" s="1712"/>
      <c r="AW52" s="1712"/>
      <c r="AX52" s="1712"/>
      <c r="AY52" s="1712"/>
      <c r="AZ52" s="1712"/>
      <c r="BA52" s="1712"/>
      <c r="BB52" s="1712"/>
      <c r="BC52" s="1712"/>
      <c r="BD52" s="1712"/>
      <c r="BE52" s="1712"/>
      <c r="BF52" s="1712"/>
      <c r="BG52" s="1712"/>
    </row>
    <row r="53" spans="1:59" ht="19.899999999999999" customHeight="1">
      <c r="A53" s="1716"/>
      <c r="B53" s="1797">
        <v>27</v>
      </c>
      <c r="C53" s="1732"/>
      <c r="D53" s="1797" t="s">
        <v>3956</v>
      </c>
      <c r="E53" s="1920">
        <f t="shared" si="0"/>
        <v>0</v>
      </c>
      <c r="F53" s="1923"/>
      <c r="G53" s="1923"/>
      <c r="H53" s="1924"/>
      <c r="I53" s="1712"/>
      <c r="J53" s="1712"/>
      <c r="K53" s="1712"/>
      <c r="L53" s="1712"/>
      <c r="M53" s="1712"/>
      <c r="N53" s="1712"/>
      <c r="O53" s="1712"/>
      <c r="P53" s="1712"/>
      <c r="Q53" s="1712"/>
      <c r="R53" s="1712"/>
      <c r="S53" s="1712"/>
      <c r="T53" s="1712"/>
      <c r="U53" s="1712"/>
      <c r="V53" s="1712"/>
      <c r="W53" s="1712"/>
      <c r="X53" s="1712"/>
      <c r="Y53" s="1712"/>
      <c r="Z53" s="1712"/>
      <c r="AA53" s="1712"/>
      <c r="AB53" s="1712"/>
      <c r="AC53" s="1712"/>
      <c r="AD53" s="1712"/>
      <c r="AE53" s="1712"/>
      <c r="AF53" s="1712"/>
      <c r="AG53" s="1712"/>
      <c r="AH53" s="1712"/>
      <c r="AI53" s="1712"/>
      <c r="AJ53" s="1712"/>
      <c r="AK53" s="1712"/>
      <c r="AL53" s="1712"/>
      <c r="AM53" s="1712"/>
      <c r="AN53" s="1712"/>
      <c r="AO53" s="1712"/>
      <c r="AP53" s="1712"/>
      <c r="AQ53" s="1712"/>
      <c r="AR53" s="1712"/>
      <c r="AS53" s="1712"/>
      <c r="AT53" s="1712"/>
      <c r="AU53" s="1712"/>
      <c r="AV53" s="1712"/>
      <c r="AW53" s="1712"/>
      <c r="AX53" s="1712"/>
      <c r="AY53" s="1712"/>
      <c r="AZ53" s="1712"/>
      <c r="BA53" s="1712"/>
      <c r="BB53" s="1712"/>
      <c r="BC53" s="1712"/>
      <c r="BD53" s="1712"/>
      <c r="BE53" s="1712"/>
      <c r="BF53" s="1712"/>
      <c r="BG53" s="1712"/>
    </row>
    <row r="54" spans="1:59" ht="19.899999999999999" customHeight="1">
      <c r="A54" s="1716"/>
      <c r="B54" s="1804">
        <v>28</v>
      </c>
      <c r="C54" s="1750"/>
      <c r="D54" s="1804" t="s">
        <v>1374</v>
      </c>
      <c r="E54" s="1815">
        <f t="shared" si="0"/>
        <v>0</v>
      </c>
      <c r="F54" s="1909"/>
      <c r="G54" s="1909"/>
      <c r="H54" s="1918"/>
      <c r="I54" s="1712"/>
      <c r="J54" s="1712"/>
      <c r="K54" s="1712"/>
      <c r="L54" s="1712"/>
      <c r="M54" s="1712"/>
      <c r="N54" s="1712"/>
      <c r="O54" s="1712"/>
      <c r="P54" s="1712"/>
      <c r="Q54" s="1712"/>
      <c r="R54" s="1712"/>
      <c r="S54" s="1712"/>
      <c r="T54" s="1712"/>
      <c r="U54" s="1712"/>
      <c r="V54" s="1712"/>
      <c r="W54" s="1712"/>
      <c r="X54" s="1712"/>
      <c r="Y54" s="1712"/>
      <c r="Z54" s="1712"/>
      <c r="AA54" s="1712"/>
      <c r="AB54" s="1712"/>
      <c r="AC54" s="1712"/>
      <c r="AD54" s="1712"/>
      <c r="AE54" s="1712"/>
      <c r="AF54" s="1712"/>
      <c r="AG54" s="1712"/>
      <c r="AH54" s="1712"/>
      <c r="AI54" s="1712"/>
      <c r="AJ54" s="1712"/>
      <c r="AK54" s="1712"/>
      <c r="AL54" s="1712"/>
      <c r="AM54" s="1712"/>
      <c r="AN54" s="1712"/>
      <c r="AO54" s="1712"/>
      <c r="AP54" s="1712"/>
      <c r="AQ54" s="1712"/>
      <c r="AR54" s="1712"/>
      <c r="AS54" s="1712"/>
      <c r="AT54" s="1712"/>
      <c r="AU54" s="1712"/>
      <c r="AV54" s="1712"/>
      <c r="AW54" s="1712"/>
      <c r="AX54" s="1712"/>
      <c r="AY54" s="1712"/>
      <c r="AZ54" s="1712"/>
      <c r="BA54" s="1712"/>
      <c r="BB54" s="1712"/>
      <c r="BC54" s="1712"/>
      <c r="BD54" s="1712"/>
      <c r="BE54" s="1712"/>
      <c r="BF54" s="1712"/>
      <c r="BG54" s="1712"/>
    </row>
    <row r="55" spans="1:59" ht="19.899999999999999" customHeight="1" thickBot="1">
      <c r="A55" s="1929"/>
      <c r="B55" s="1833">
        <v>29</v>
      </c>
      <c r="C55" s="1789"/>
      <c r="D55" s="1833" t="s">
        <v>4621</v>
      </c>
      <c r="E55" s="1832">
        <f t="shared" si="0"/>
        <v>0</v>
      </c>
      <c r="F55" s="1930">
        <f>SUM(F46:F54)</f>
        <v>0</v>
      </c>
      <c r="G55" s="1930">
        <f>SUM(G46:G54)</f>
        <v>0</v>
      </c>
      <c r="H55" s="1931">
        <f>SUM(H46:H54)</f>
        <v>0</v>
      </c>
      <c r="I55" s="1712"/>
      <c r="J55" s="1712"/>
      <c r="K55" s="1712"/>
      <c r="L55" s="1712"/>
      <c r="M55" s="1712"/>
      <c r="N55" s="1712"/>
      <c r="O55" s="1712"/>
      <c r="P55" s="1712"/>
      <c r="Q55" s="1712"/>
      <c r="R55" s="1712"/>
      <c r="S55" s="1712"/>
      <c r="T55" s="1712"/>
      <c r="U55" s="1712"/>
      <c r="V55" s="1712"/>
      <c r="W55" s="1712"/>
      <c r="X55" s="1712"/>
      <c r="Y55" s="1712"/>
      <c r="Z55" s="1712"/>
      <c r="AA55" s="1712"/>
      <c r="AB55" s="1712"/>
      <c r="AC55" s="1712"/>
      <c r="AD55" s="1712"/>
      <c r="AE55" s="1712"/>
      <c r="AF55" s="1712"/>
      <c r="AG55" s="1712"/>
      <c r="AH55" s="1712"/>
      <c r="AI55" s="1712"/>
      <c r="AJ55" s="1712"/>
      <c r="AK55" s="1712"/>
      <c r="AL55" s="1712"/>
      <c r="AM55" s="1712"/>
      <c r="AN55" s="1712"/>
      <c r="AO55" s="1712"/>
      <c r="AP55" s="1712"/>
      <c r="AQ55" s="1712"/>
      <c r="AR55" s="1712"/>
      <c r="AS55" s="1712"/>
      <c r="AT55" s="1712"/>
      <c r="AU55" s="1712"/>
      <c r="AV55" s="1712"/>
      <c r="AW55" s="1712"/>
      <c r="AX55" s="1712"/>
      <c r="AY55" s="1712"/>
      <c r="AZ55" s="1712"/>
      <c r="BA55" s="1712"/>
      <c r="BB55" s="1712"/>
      <c r="BC55" s="1712"/>
      <c r="BD55" s="1712"/>
      <c r="BE55" s="1712"/>
      <c r="BF55" s="1712"/>
      <c r="BG55" s="1712"/>
    </row>
    <row r="56" spans="1:59">
      <c r="A56" s="1712"/>
      <c r="B56" s="1712"/>
      <c r="C56" s="1712"/>
      <c r="D56" s="1712"/>
      <c r="E56" s="1712"/>
      <c r="F56" s="1927"/>
      <c r="G56" s="1927"/>
      <c r="H56" s="1712"/>
      <c r="I56" s="1712"/>
      <c r="J56" s="1712"/>
      <c r="K56" s="1712"/>
      <c r="L56" s="1712"/>
      <c r="M56" s="1712"/>
      <c r="N56" s="1712"/>
      <c r="O56" s="1712"/>
      <c r="P56" s="1712"/>
      <c r="Q56" s="1712"/>
      <c r="R56" s="1712"/>
      <c r="S56" s="1712"/>
      <c r="T56" s="1712"/>
      <c r="U56" s="1712"/>
      <c r="V56" s="1712"/>
      <c r="W56" s="1712"/>
      <c r="X56" s="1712"/>
      <c r="Y56" s="1712"/>
      <c r="Z56" s="1712"/>
      <c r="AA56" s="1712"/>
      <c r="AB56" s="1712"/>
      <c r="AC56" s="1712"/>
      <c r="AD56" s="1712"/>
      <c r="AE56" s="1712"/>
      <c r="AF56" s="1712"/>
      <c r="AG56" s="1712"/>
      <c r="AH56" s="1712"/>
      <c r="AI56" s="1712"/>
      <c r="AJ56" s="1712"/>
      <c r="AK56" s="1712"/>
      <c r="AL56" s="1712"/>
      <c r="AM56" s="1712"/>
      <c r="AN56" s="1712"/>
      <c r="AO56" s="1712"/>
      <c r="AP56" s="1712"/>
      <c r="AQ56" s="1712"/>
      <c r="AR56" s="1712"/>
      <c r="AS56" s="1712"/>
      <c r="AT56" s="1712"/>
      <c r="AU56" s="1712"/>
      <c r="AV56" s="1712"/>
      <c r="AW56" s="1712"/>
      <c r="AX56" s="1712"/>
      <c r="AY56" s="1712"/>
      <c r="AZ56" s="1712"/>
      <c r="BA56" s="1712"/>
      <c r="BB56" s="1712"/>
      <c r="BC56" s="1712"/>
      <c r="BD56" s="1712"/>
      <c r="BE56" s="1712"/>
      <c r="BF56" s="1712"/>
      <c r="BG56" s="1712"/>
    </row>
    <row r="57" spans="1:59">
      <c r="A57" s="1712" t="s">
        <v>4679</v>
      </c>
      <c r="C57" s="1712"/>
      <c r="D57" s="1712"/>
      <c r="E57" s="1712"/>
      <c r="F57" s="1712"/>
      <c r="G57" s="1712"/>
      <c r="H57" s="1835" t="s">
        <v>1375</v>
      </c>
      <c r="I57" s="1712"/>
      <c r="J57" s="1712"/>
      <c r="K57" s="1712"/>
      <c r="L57" s="1712"/>
      <c r="M57" s="1712"/>
      <c r="N57" s="1712"/>
      <c r="O57" s="1712"/>
      <c r="P57" s="1712"/>
      <c r="Q57" s="1712"/>
      <c r="R57" s="1712"/>
      <c r="S57" s="1712"/>
      <c r="T57" s="1712"/>
      <c r="U57" s="1712"/>
      <c r="V57" s="1712"/>
      <c r="W57" s="1712"/>
      <c r="X57" s="1712"/>
      <c r="Y57" s="1712"/>
      <c r="Z57" s="1712"/>
      <c r="AA57" s="1712"/>
      <c r="AB57" s="1712"/>
      <c r="AC57" s="1712"/>
      <c r="AD57" s="1712"/>
      <c r="AE57" s="1712"/>
      <c r="AF57" s="1712"/>
      <c r="AG57" s="1712"/>
      <c r="AH57" s="1712"/>
      <c r="AI57" s="1712"/>
      <c r="AJ57" s="1712"/>
      <c r="AK57" s="1712"/>
      <c r="AL57" s="1712"/>
      <c r="AM57" s="1712"/>
      <c r="AN57" s="1712"/>
      <c r="AO57" s="1712"/>
      <c r="AP57" s="1712"/>
      <c r="AQ57" s="1712"/>
      <c r="AR57" s="1712"/>
      <c r="AS57" s="1712"/>
      <c r="AT57" s="1712"/>
      <c r="AU57" s="1712"/>
      <c r="AV57" s="1712"/>
      <c r="AW57" s="1712"/>
      <c r="AX57" s="1712"/>
      <c r="AY57" s="1712"/>
      <c r="AZ57" s="1712"/>
      <c r="BA57" s="1712"/>
      <c r="BB57" s="1712"/>
      <c r="BC57" s="1712"/>
      <c r="BD57" s="1712"/>
      <c r="BE57" s="1712"/>
      <c r="BF57" s="1712"/>
      <c r="BG57" s="1712"/>
    </row>
    <row r="58" spans="1:59">
      <c r="A58" s="1712"/>
      <c r="B58" s="1799" t="s">
        <v>1376</v>
      </c>
      <c r="C58" s="1799"/>
      <c r="D58" s="1799"/>
      <c r="E58" s="1799"/>
      <c r="F58" s="1799"/>
      <c r="G58" s="1799"/>
      <c r="H58" s="1799"/>
      <c r="I58" s="1712"/>
      <c r="J58" s="1712"/>
      <c r="K58" s="1712"/>
      <c r="L58" s="1712"/>
      <c r="M58" s="1712"/>
      <c r="N58" s="1712"/>
      <c r="O58" s="1712"/>
      <c r="P58" s="1712"/>
      <c r="Q58" s="1712"/>
      <c r="R58" s="1712"/>
      <c r="S58" s="1712"/>
      <c r="T58" s="1712"/>
      <c r="U58" s="1712"/>
      <c r="V58" s="1712"/>
      <c r="W58" s="1712"/>
      <c r="X58" s="1712"/>
      <c r="Y58" s="1712"/>
      <c r="Z58" s="1712"/>
      <c r="AA58" s="1712"/>
      <c r="AB58" s="1712"/>
      <c r="AC58" s="1712"/>
      <c r="AD58" s="1712"/>
      <c r="AE58" s="1712"/>
      <c r="AF58" s="1712"/>
      <c r="AG58" s="1712"/>
      <c r="AH58" s="1712"/>
      <c r="AI58" s="1712"/>
      <c r="AJ58" s="1712"/>
      <c r="AK58" s="1712"/>
      <c r="AL58" s="1712"/>
      <c r="AM58" s="1712"/>
      <c r="AN58" s="1712"/>
      <c r="AO58" s="1712"/>
      <c r="AP58" s="1712"/>
      <c r="AQ58" s="1712"/>
      <c r="AR58" s="1712"/>
      <c r="AS58" s="1712"/>
      <c r="AT58" s="1712"/>
      <c r="AU58" s="1712"/>
      <c r="AV58" s="1712"/>
      <c r="AW58" s="1712"/>
      <c r="AX58" s="1712"/>
      <c r="AY58" s="1712"/>
      <c r="AZ58" s="1712"/>
      <c r="BA58" s="1712"/>
      <c r="BB58" s="1712"/>
      <c r="BC58" s="1712"/>
      <c r="BD58" s="1712"/>
      <c r="BE58" s="1712"/>
      <c r="BF58" s="1712"/>
      <c r="BG58" s="1712"/>
    </row>
    <row r="59" spans="1:59" ht="1.1499999999999999" customHeight="1">
      <c r="A59" s="1712"/>
      <c r="B59" s="1712"/>
      <c r="C59" s="1712"/>
      <c r="D59" s="1712"/>
      <c r="E59" s="1712"/>
      <c r="F59" s="1712"/>
      <c r="G59" s="1712"/>
      <c r="H59" s="1712"/>
      <c r="I59" s="1712"/>
      <c r="J59" s="1712"/>
      <c r="K59" s="1712"/>
      <c r="L59" s="1712"/>
      <c r="M59" s="1712"/>
      <c r="N59" s="1712"/>
      <c r="O59" s="1712"/>
      <c r="P59" s="1712"/>
      <c r="Q59" s="1712"/>
      <c r="R59" s="1712"/>
      <c r="S59" s="1712"/>
      <c r="T59" s="1712"/>
      <c r="U59" s="1712"/>
      <c r="V59" s="1712"/>
      <c r="W59" s="1712"/>
      <c r="X59" s="1712"/>
      <c r="Y59" s="1712"/>
      <c r="Z59" s="1712"/>
      <c r="AA59" s="1712"/>
      <c r="AB59" s="1712"/>
      <c r="AC59" s="1712"/>
      <c r="AD59" s="1712"/>
      <c r="AE59" s="1712"/>
      <c r="AF59" s="1712"/>
      <c r="AG59" s="1712"/>
      <c r="AH59" s="1712"/>
      <c r="AI59" s="1712"/>
      <c r="AJ59" s="1712"/>
      <c r="AK59" s="1712"/>
      <c r="AL59" s="1712"/>
      <c r="AM59" s="1712"/>
      <c r="AN59" s="1712"/>
      <c r="AO59" s="1712"/>
      <c r="AP59" s="1712"/>
      <c r="AQ59" s="1712"/>
      <c r="AR59" s="1712"/>
      <c r="AS59" s="1712"/>
      <c r="AT59" s="1712"/>
      <c r="AU59" s="1712"/>
      <c r="AV59" s="1712"/>
      <c r="AW59" s="1712"/>
      <c r="AX59" s="1712"/>
      <c r="AY59" s="1712"/>
      <c r="AZ59" s="1712"/>
      <c r="BA59" s="1712"/>
      <c r="BB59" s="1712"/>
      <c r="BC59" s="1712"/>
      <c r="BD59" s="1712"/>
      <c r="BE59" s="1712"/>
      <c r="BF59" s="1712"/>
      <c r="BG59" s="1712"/>
    </row>
    <row r="60" spans="1:59" ht="15.75">
      <c r="A60" s="1932" t="s">
        <v>1192</v>
      </c>
      <c r="B60" s="1799"/>
      <c r="C60" s="1799"/>
      <c r="D60" s="1799"/>
      <c r="E60" s="1799"/>
      <c r="F60" s="1799"/>
      <c r="G60" s="1799"/>
      <c r="H60" s="1799"/>
      <c r="I60" s="1712"/>
      <c r="J60" s="1712"/>
      <c r="K60" s="1712"/>
      <c r="L60" s="1712"/>
      <c r="M60" s="1712"/>
      <c r="N60" s="1712"/>
      <c r="O60" s="1712"/>
      <c r="P60" s="1712"/>
      <c r="Q60" s="1712"/>
      <c r="R60" s="1712"/>
      <c r="S60" s="1712"/>
      <c r="T60" s="1712"/>
      <c r="U60" s="1712"/>
      <c r="V60" s="1712"/>
      <c r="W60" s="1712"/>
      <c r="X60" s="1712"/>
      <c r="Y60" s="1712"/>
      <c r="Z60" s="1712"/>
      <c r="AA60" s="1712"/>
      <c r="AB60" s="1712"/>
      <c r="AC60" s="1712"/>
      <c r="AD60" s="1712"/>
      <c r="AE60" s="1712"/>
      <c r="AF60" s="1712"/>
      <c r="AG60" s="1712"/>
      <c r="AH60" s="1712"/>
      <c r="AI60" s="1712"/>
      <c r="AJ60" s="1712"/>
      <c r="AK60" s="1712"/>
      <c r="AL60" s="1712"/>
      <c r="AM60" s="1712"/>
      <c r="AN60" s="1712"/>
      <c r="AO60" s="1712"/>
      <c r="AP60" s="1712"/>
      <c r="AQ60" s="1712"/>
      <c r="AR60" s="1712"/>
      <c r="AS60" s="1712"/>
      <c r="AT60" s="1712"/>
      <c r="AU60" s="1712"/>
      <c r="AV60" s="1712"/>
      <c r="AW60" s="1712"/>
      <c r="AX60" s="1712"/>
      <c r="AY60" s="1712"/>
      <c r="AZ60" s="1712"/>
      <c r="BA60" s="1712"/>
      <c r="BB60" s="1712"/>
      <c r="BC60" s="1712"/>
      <c r="BD60" s="1712"/>
      <c r="BE60" s="1712"/>
      <c r="BF60" s="1712"/>
      <c r="BG60" s="1712"/>
    </row>
    <row r="61" spans="1:59">
      <c r="A61" s="1712"/>
      <c r="B61" s="1712"/>
      <c r="C61" s="1712"/>
      <c r="D61" s="1712"/>
      <c r="E61" s="1712"/>
      <c r="F61" s="1712"/>
      <c r="G61" s="1712"/>
      <c r="H61" s="1712"/>
      <c r="I61" s="1712"/>
      <c r="J61" s="1712"/>
      <c r="K61" s="1712"/>
      <c r="L61" s="1712"/>
      <c r="M61" s="1712"/>
      <c r="N61" s="1712"/>
      <c r="O61" s="1712"/>
      <c r="P61" s="1712"/>
      <c r="Q61" s="1712"/>
      <c r="R61" s="1712"/>
      <c r="S61" s="1712"/>
      <c r="T61" s="1712"/>
      <c r="U61" s="1712"/>
      <c r="V61" s="1712"/>
      <c r="W61" s="1712"/>
      <c r="X61" s="1712"/>
      <c r="Y61" s="1712"/>
      <c r="Z61" s="1712"/>
      <c r="AA61" s="1712"/>
      <c r="AB61" s="1712"/>
      <c r="AC61" s="1712"/>
      <c r="AD61" s="1712"/>
      <c r="AE61" s="1712"/>
      <c r="AF61" s="1712"/>
      <c r="AG61" s="1712"/>
      <c r="AH61" s="1712"/>
      <c r="AI61" s="1712"/>
      <c r="AJ61" s="1712"/>
      <c r="AK61" s="1712"/>
      <c r="AL61" s="1712"/>
      <c r="AM61" s="1712"/>
      <c r="AN61" s="1712"/>
      <c r="AO61" s="1712"/>
      <c r="AP61" s="1712"/>
      <c r="AQ61" s="1712"/>
      <c r="AR61" s="1712"/>
      <c r="AS61" s="1712"/>
      <c r="AT61" s="1712"/>
      <c r="AU61" s="1712"/>
      <c r="AV61" s="1712"/>
      <c r="AW61" s="1712"/>
      <c r="AX61" s="1712"/>
      <c r="AY61" s="1712"/>
      <c r="AZ61" s="1712"/>
      <c r="BA61" s="1712"/>
      <c r="BB61" s="1712"/>
      <c r="BC61" s="1712"/>
      <c r="BD61" s="1712"/>
      <c r="BE61" s="1712"/>
      <c r="BF61" s="1712"/>
      <c r="BG61" s="1712"/>
    </row>
    <row r="62" spans="1:59" ht="15.75" thickBot="1">
      <c r="A62" s="1712" t="str">
        <f>'Data Sheet'!$C$25</f>
        <v>National Fuel Gas Distribution Corporation</v>
      </c>
      <c r="B62" s="1712"/>
      <c r="C62" s="1712"/>
      <c r="D62" s="1712"/>
      <c r="E62" s="1712"/>
      <c r="F62" s="1933" t="str">
        <f>'Data Sheet'!$C$40</f>
        <v>3/31/2016</v>
      </c>
      <c r="G62" s="1712" t="str">
        <f>'Data Sheet'!$C$38</f>
        <v>12/31/2015</v>
      </c>
      <c r="H62" s="1712"/>
      <c r="I62" s="1712"/>
      <c r="J62" s="1712"/>
      <c r="K62" s="1712"/>
      <c r="L62" s="1712"/>
      <c r="M62" s="1712"/>
      <c r="N62" s="1712"/>
      <c r="O62" s="1712"/>
      <c r="P62" s="1712"/>
      <c r="Q62" s="1712"/>
      <c r="R62" s="1712"/>
      <c r="S62" s="1712"/>
      <c r="T62" s="1712"/>
      <c r="U62" s="1712"/>
      <c r="V62" s="1712"/>
      <c r="W62" s="1712"/>
      <c r="X62" s="1712"/>
      <c r="Y62" s="1712"/>
      <c r="Z62" s="1712"/>
      <c r="AA62" s="1712"/>
      <c r="AB62" s="1712"/>
      <c r="AC62" s="1712"/>
      <c r="AD62" s="1712"/>
      <c r="AE62" s="1712"/>
      <c r="AF62" s="1712"/>
      <c r="AG62" s="1712"/>
      <c r="AH62" s="1712"/>
      <c r="AI62" s="1712"/>
      <c r="AJ62" s="1712"/>
      <c r="AK62" s="1712"/>
      <c r="AL62" s="1712"/>
      <c r="AM62" s="1712"/>
      <c r="AN62" s="1712"/>
      <c r="AO62" s="1712"/>
      <c r="AP62" s="1712"/>
      <c r="AQ62" s="1712"/>
      <c r="AR62" s="1712"/>
      <c r="AS62" s="1712"/>
      <c r="AT62" s="1712"/>
      <c r="AU62" s="1712"/>
      <c r="AV62" s="1712"/>
      <c r="AW62" s="1712"/>
      <c r="AX62" s="1712"/>
      <c r="AY62" s="1712"/>
      <c r="AZ62" s="1712"/>
      <c r="BA62" s="1712"/>
      <c r="BB62" s="1712"/>
      <c r="BC62" s="1712"/>
      <c r="BD62" s="1712"/>
      <c r="BE62" s="1712"/>
      <c r="BF62" s="1712"/>
      <c r="BG62" s="1712"/>
    </row>
    <row r="63" spans="1:59">
      <c r="A63" s="1703"/>
      <c r="B63" s="1705"/>
      <c r="C63" s="1705"/>
      <c r="D63" s="1705"/>
      <c r="E63" s="1705"/>
      <c r="F63" s="1705"/>
      <c r="G63" s="1705"/>
      <c r="H63" s="1707"/>
      <c r="I63" s="1712"/>
      <c r="J63" s="1712"/>
      <c r="K63" s="1712"/>
      <c r="L63" s="1712"/>
      <c r="M63" s="1712"/>
      <c r="N63" s="1712"/>
      <c r="O63" s="1712"/>
      <c r="P63" s="1712"/>
      <c r="Q63" s="1712"/>
      <c r="R63" s="1712"/>
      <c r="S63" s="1712"/>
      <c r="T63" s="1712"/>
      <c r="U63" s="1712"/>
      <c r="V63" s="1712"/>
      <c r="W63" s="1712"/>
      <c r="X63" s="1712"/>
      <c r="Y63" s="1712"/>
      <c r="Z63" s="1712"/>
      <c r="AA63" s="1712"/>
      <c r="AB63" s="1712"/>
      <c r="AC63" s="1712"/>
      <c r="AD63" s="1712"/>
      <c r="AE63" s="1712"/>
      <c r="AF63" s="1712"/>
      <c r="AG63" s="1712"/>
      <c r="AH63" s="1712"/>
      <c r="AI63" s="1712"/>
      <c r="AJ63" s="1712"/>
      <c r="AK63" s="1712"/>
      <c r="AL63" s="1712"/>
      <c r="AM63" s="1712"/>
      <c r="AN63" s="1712"/>
      <c r="AO63" s="1712"/>
      <c r="AP63" s="1712"/>
      <c r="AQ63" s="1712"/>
      <c r="AR63" s="1712"/>
      <c r="AS63" s="1712"/>
      <c r="AT63" s="1712"/>
      <c r="AU63" s="1712"/>
      <c r="AV63" s="1712"/>
      <c r="AW63" s="1712"/>
      <c r="AX63" s="1712"/>
      <c r="AY63" s="1712"/>
      <c r="AZ63" s="1712"/>
      <c r="BA63" s="1712"/>
      <c r="BB63" s="1712"/>
      <c r="BC63" s="1712"/>
      <c r="BD63" s="1712"/>
      <c r="BE63" s="1712"/>
      <c r="BF63" s="1712"/>
      <c r="BG63" s="1712"/>
    </row>
    <row r="64" spans="1:59">
      <c r="A64" s="1934" t="s">
        <v>486</v>
      </c>
      <c r="B64" s="1799"/>
      <c r="C64" s="1799"/>
      <c r="D64" s="1799"/>
      <c r="E64" s="1799"/>
      <c r="F64" s="1799"/>
      <c r="G64" s="1799"/>
      <c r="H64" s="1935"/>
      <c r="I64" s="1712"/>
      <c r="J64" s="1712"/>
      <c r="K64" s="1712"/>
      <c r="L64" s="1712"/>
      <c r="M64" s="1712"/>
      <c r="N64" s="1712"/>
      <c r="O64" s="1712"/>
      <c r="P64" s="1712"/>
      <c r="Q64" s="1712"/>
      <c r="R64" s="1712"/>
      <c r="S64" s="1712"/>
      <c r="T64" s="1712"/>
      <c r="U64" s="1712"/>
      <c r="V64" s="1712"/>
      <c r="W64" s="1712"/>
      <c r="X64" s="1712"/>
      <c r="Y64" s="1712"/>
      <c r="Z64" s="1712"/>
      <c r="AA64" s="1712"/>
      <c r="AB64" s="1712"/>
      <c r="AC64" s="1712"/>
      <c r="AD64" s="1712"/>
      <c r="AE64" s="1712"/>
      <c r="AF64" s="1712"/>
      <c r="AG64" s="1712"/>
      <c r="AH64" s="1712"/>
      <c r="AI64" s="1712"/>
      <c r="AJ64" s="1712"/>
      <c r="AK64" s="1712"/>
      <c r="AL64" s="1712"/>
      <c r="AM64" s="1712"/>
      <c r="AN64" s="1712"/>
      <c r="AO64" s="1712"/>
      <c r="AP64" s="1712"/>
      <c r="AQ64" s="1712"/>
      <c r="AR64" s="1712"/>
      <c r="AS64" s="1712"/>
      <c r="AT64" s="1712"/>
      <c r="AU64" s="1712"/>
      <c r="AV64" s="1712"/>
      <c r="AW64" s="1712"/>
      <c r="AX64" s="1712"/>
      <c r="AY64" s="1712"/>
      <c r="AZ64" s="1712"/>
      <c r="BA64" s="1712"/>
      <c r="BB64" s="1712"/>
      <c r="BC64" s="1712"/>
      <c r="BD64" s="1712"/>
      <c r="BE64" s="1712"/>
      <c r="BF64" s="1712"/>
      <c r="BG64" s="1712"/>
    </row>
    <row r="65" spans="1:59">
      <c r="A65" s="1716"/>
      <c r="B65" s="1722"/>
      <c r="C65" s="1722"/>
      <c r="D65" s="1722"/>
      <c r="E65" s="1722"/>
      <c r="F65" s="1722"/>
      <c r="G65" s="1722"/>
      <c r="H65" s="1723"/>
      <c r="I65" s="1712"/>
      <c r="J65" s="1712"/>
      <c r="K65" s="1712"/>
      <c r="L65" s="1712"/>
      <c r="M65" s="1712"/>
      <c r="N65" s="1712"/>
      <c r="O65" s="1712"/>
      <c r="P65" s="1712"/>
      <c r="Q65" s="1712"/>
      <c r="R65" s="1712"/>
      <c r="S65" s="1712"/>
      <c r="T65" s="1712"/>
      <c r="U65" s="1712"/>
      <c r="V65" s="1712"/>
      <c r="W65" s="1712"/>
      <c r="X65" s="1712"/>
      <c r="Y65" s="1712"/>
      <c r="Z65" s="1712"/>
      <c r="AA65" s="1712"/>
      <c r="AB65" s="1712"/>
      <c r="AC65" s="1712"/>
      <c r="AD65" s="1712"/>
      <c r="AE65" s="1712"/>
      <c r="AF65" s="1712"/>
      <c r="AG65" s="1712"/>
      <c r="AH65" s="1712"/>
      <c r="AI65" s="1712"/>
      <c r="AJ65" s="1712"/>
      <c r="AK65" s="1712"/>
      <c r="AL65" s="1712"/>
      <c r="AM65" s="1712"/>
      <c r="AN65" s="1712"/>
      <c r="AO65" s="1712"/>
      <c r="AP65" s="1712"/>
      <c r="AQ65" s="1712"/>
      <c r="AR65" s="1712"/>
      <c r="AS65" s="1712"/>
      <c r="AT65" s="1712"/>
      <c r="AU65" s="1712"/>
      <c r="AV65" s="1712"/>
      <c r="AW65" s="1712"/>
      <c r="AX65" s="1712"/>
      <c r="AY65" s="1712"/>
      <c r="AZ65" s="1712"/>
      <c r="BA65" s="1712"/>
      <c r="BB65" s="1712"/>
      <c r="BC65" s="1712"/>
      <c r="BD65" s="1712"/>
      <c r="BE65" s="1712"/>
      <c r="BF65" s="1712"/>
      <c r="BG65" s="1712"/>
    </row>
    <row r="66" spans="1:59">
      <c r="A66" s="1710"/>
      <c r="B66" s="1712"/>
      <c r="C66" s="1712"/>
      <c r="D66" s="1712"/>
      <c r="E66" s="1712"/>
      <c r="F66" s="1712"/>
      <c r="G66" s="1712"/>
      <c r="H66" s="1714"/>
      <c r="I66" s="1712"/>
      <c r="J66" s="1712"/>
      <c r="K66" s="1712"/>
      <c r="L66" s="1712"/>
      <c r="M66" s="1712"/>
      <c r="N66" s="1712"/>
      <c r="O66" s="1712"/>
      <c r="P66" s="1712"/>
      <c r="Q66" s="1712"/>
      <c r="R66" s="1712"/>
      <c r="S66" s="1712"/>
      <c r="T66" s="1712"/>
      <c r="U66" s="1712"/>
      <c r="V66" s="1712"/>
      <c r="W66" s="1712"/>
      <c r="X66" s="1712"/>
      <c r="Y66" s="1712"/>
      <c r="Z66" s="1712"/>
      <c r="AA66" s="1712"/>
      <c r="AB66" s="1712"/>
      <c r="AC66" s="1712"/>
      <c r="AD66" s="1712"/>
      <c r="AE66" s="1712"/>
      <c r="AF66" s="1712"/>
      <c r="AG66" s="1712"/>
      <c r="AH66" s="1712"/>
      <c r="AI66" s="1712"/>
      <c r="AJ66" s="1712"/>
      <c r="AK66" s="1712"/>
      <c r="AL66" s="1712"/>
      <c r="AM66" s="1712"/>
      <c r="AN66" s="1712"/>
      <c r="AO66" s="1712"/>
      <c r="AP66" s="1712"/>
      <c r="AQ66" s="1712"/>
      <c r="AR66" s="1712"/>
      <c r="AS66" s="1712"/>
      <c r="AT66" s="1712"/>
      <c r="AU66" s="1712"/>
      <c r="AV66" s="1712"/>
      <c r="AW66" s="1712"/>
      <c r="AX66" s="1712"/>
      <c r="AY66" s="1712"/>
      <c r="AZ66" s="1712"/>
      <c r="BA66" s="1712"/>
      <c r="BB66" s="1712"/>
      <c r="BC66" s="1712"/>
      <c r="BD66" s="1712"/>
      <c r="BE66" s="1712"/>
      <c r="BF66" s="1712"/>
      <c r="BG66" s="1712"/>
    </row>
    <row r="67" spans="1:59" ht="15.75">
      <c r="A67" s="1936" t="s">
        <v>1377</v>
      </c>
      <c r="B67" s="1932"/>
      <c r="C67" s="1932"/>
      <c r="D67" s="1932"/>
      <c r="E67" s="1932"/>
      <c r="F67" s="1932"/>
      <c r="G67" s="1932"/>
      <c r="H67" s="1937"/>
      <c r="I67" s="1712"/>
      <c r="J67" s="1712"/>
      <c r="K67" s="1712"/>
      <c r="L67" s="1712"/>
      <c r="M67" s="1712"/>
      <c r="N67" s="1712"/>
      <c r="O67" s="1712"/>
      <c r="P67" s="1712"/>
      <c r="Q67" s="1712"/>
      <c r="R67" s="1712"/>
      <c r="S67" s="1712"/>
      <c r="T67" s="1712"/>
      <c r="U67" s="1712"/>
      <c r="V67" s="1712"/>
      <c r="W67" s="1712"/>
      <c r="X67" s="1712"/>
      <c r="Y67" s="1712"/>
      <c r="Z67" s="1712"/>
      <c r="AA67" s="1712"/>
      <c r="AB67" s="1712"/>
      <c r="AC67" s="1712"/>
      <c r="AD67" s="1712"/>
      <c r="AE67" s="1712"/>
      <c r="AF67" s="1712"/>
      <c r="AG67" s="1712"/>
      <c r="AH67" s="1712"/>
      <c r="AI67" s="1712"/>
      <c r="AJ67" s="1712"/>
      <c r="AK67" s="1712"/>
      <c r="AL67" s="1712"/>
      <c r="AM67" s="1712"/>
      <c r="AN67" s="1712"/>
      <c r="AO67" s="1712"/>
      <c r="AP67" s="1712"/>
      <c r="AQ67" s="1712"/>
      <c r="AR67" s="1712"/>
      <c r="AS67" s="1712"/>
      <c r="AT67" s="1712"/>
      <c r="AU67" s="1712"/>
      <c r="AV67" s="1712"/>
      <c r="AW67" s="1712"/>
      <c r="AX67" s="1712"/>
      <c r="AY67" s="1712"/>
      <c r="AZ67" s="1712"/>
      <c r="BA67" s="1712"/>
      <c r="BB67" s="1712"/>
      <c r="BC67" s="1712"/>
      <c r="BD67" s="1712"/>
      <c r="BE67" s="1712"/>
      <c r="BF67" s="1712"/>
      <c r="BG67" s="1712"/>
    </row>
    <row r="68" spans="1:59">
      <c r="A68" s="1710"/>
      <c r="B68" s="1712"/>
      <c r="C68" s="1712"/>
      <c r="D68" s="1712"/>
      <c r="E68" s="1712"/>
      <c r="F68" s="1712"/>
      <c r="G68" s="1712"/>
      <c r="H68" s="1714"/>
      <c r="I68" s="1712"/>
      <c r="J68" s="1712"/>
      <c r="K68" s="1712"/>
      <c r="L68" s="1712"/>
      <c r="M68" s="1712"/>
      <c r="N68" s="1712"/>
      <c r="O68" s="1712"/>
      <c r="P68" s="1712"/>
      <c r="Q68" s="1712"/>
      <c r="R68" s="1712"/>
      <c r="S68" s="1712"/>
      <c r="T68" s="1712"/>
      <c r="U68" s="1712"/>
      <c r="V68" s="1712"/>
      <c r="W68" s="1712"/>
      <c r="X68" s="1712"/>
      <c r="Y68" s="1712"/>
      <c r="Z68" s="1712"/>
      <c r="AA68" s="1712"/>
      <c r="AB68" s="1712"/>
      <c r="AC68" s="1712"/>
      <c r="AD68" s="1712"/>
      <c r="AE68" s="1712"/>
      <c r="AF68" s="1712"/>
      <c r="AG68" s="1712"/>
      <c r="AH68" s="1712"/>
      <c r="AI68" s="1712"/>
      <c r="AJ68" s="1712"/>
      <c r="AK68" s="1712"/>
      <c r="AL68" s="1712"/>
      <c r="AM68" s="1712"/>
      <c r="AN68" s="1712"/>
      <c r="AO68" s="1712"/>
      <c r="AP68" s="1712"/>
      <c r="AQ68" s="1712"/>
      <c r="AR68" s="1712"/>
      <c r="AS68" s="1712"/>
      <c r="AT68" s="1712"/>
      <c r="AU68" s="1712"/>
      <c r="AV68" s="1712"/>
      <c r="AW68" s="1712"/>
      <c r="AX68" s="1712"/>
      <c r="AY68" s="1712"/>
      <c r="AZ68" s="1712"/>
      <c r="BA68" s="1712"/>
      <c r="BB68" s="1712"/>
      <c r="BC68" s="1712"/>
      <c r="BD68" s="1712"/>
      <c r="BE68" s="1712"/>
      <c r="BF68" s="1712"/>
      <c r="BG68" s="1712"/>
    </row>
    <row r="69" spans="1:59">
      <c r="A69" s="1710"/>
      <c r="B69" s="1712"/>
      <c r="C69" s="1712"/>
      <c r="D69" s="1712"/>
      <c r="E69" s="1712"/>
      <c r="F69" s="1712"/>
      <c r="G69" s="1712"/>
      <c r="H69" s="1714"/>
      <c r="I69" s="1712"/>
      <c r="J69" s="1712"/>
      <c r="K69" s="1712"/>
      <c r="L69" s="1712"/>
      <c r="M69" s="1712"/>
      <c r="N69" s="1712"/>
      <c r="O69" s="1712"/>
      <c r="P69" s="1712"/>
      <c r="Q69" s="1712"/>
      <c r="R69" s="1712"/>
      <c r="S69" s="1712"/>
      <c r="T69" s="1712"/>
      <c r="U69" s="1712"/>
      <c r="V69" s="1712"/>
      <c r="W69" s="1712"/>
      <c r="X69" s="1712"/>
      <c r="Y69" s="1712"/>
      <c r="Z69" s="1712"/>
      <c r="AA69" s="1712"/>
      <c r="AB69" s="1712"/>
      <c r="AC69" s="1712"/>
      <c r="AD69" s="1712"/>
      <c r="AE69" s="1712"/>
      <c r="AF69" s="1712"/>
      <c r="AG69" s="1712"/>
      <c r="AH69" s="1712"/>
      <c r="AI69" s="1712"/>
      <c r="AJ69" s="1712"/>
      <c r="AK69" s="1712"/>
      <c r="AL69" s="1712"/>
      <c r="AM69" s="1712"/>
      <c r="AN69" s="1712"/>
      <c r="AO69" s="1712"/>
      <c r="AP69" s="1712"/>
      <c r="AQ69" s="1712"/>
      <c r="AR69" s="1712"/>
      <c r="AS69" s="1712"/>
      <c r="AT69" s="1712"/>
      <c r="AU69" s="1712"/>
      <c r="AV69" s="1712"/>
      <c r="AW69" s="1712"/>
      <c r="AX69" s="1712"/>
      <c r="AY69" s="1712"/>
      <c r="AZ69" s="1712"/>
      <c r="BA69" s="1712"/>
      <c r="BB69" s="1712"/>
      <c r="BC69" s="1712"/>
      <c r="BD69" s="1712"/>
      <c r="BE69" s="1712"/>
      <c r="BF69" s="1712"/>
      <c r="BG69" s="1712"/>
    </row>
    <row r="70" spans="1:59">
      <c r="A70" s="1710"/>
      <c r="B70" s="1712"/>
      <c r="C70" s="1712"/>
      <c r="D70" s="1712"/>
      <c r="E70" s="1712"/>
      <c r="F70" s="1712"/>
      <c r="G70" s="1712"/>
      <c r="H70" s="1714"/>
      <c r="I70" s="1712"/>
      <c r="J70" s="1712"/>
      <c r="K70" s="1712"/>
      <c r="L70" s="1712"/>
      <c r="M70" s="1712"/>
      <c r="N70" s="1712"/>
      <c r="O70" s="1712"/>
      <c r="P70" s="1712"/>
      <c r="Q70" s="1712"/>
      <c r="R70" s="1712"/>
      <c r="S70" s="1712"/>
      <c r="T70" s="1712"/>
      <c r="U70" s="1712"/>
      <c r="V70" s="1712"/>
      <c r="W70" s="1712"/>
      <c r="X70" s="1712"/>
      <c r="Y70" s="1712"/>
      <c r="Z70" s="1712"/>
      <c r="AA70" s="1712"/>
      <c r="AB70" s="1712"/>
      <c r="AC70" s="1712"/>
      <c r="AD70" s="1712"/>
      <c r="AE70" s="1712"/>
      <c r="AF70" s="1712"/>
      <c r="AG70" s="1712"/>
      <c r="AH70" s="1712"/>
      <c r="AI70" s="1712"/>
      <c r="AJ70" s="1712"/>
      <c r="AK70" s="1712"/>
      <c r="AL70" s="1712"/>
      <c r="AM70" s="1712"/>
      <c r="AN70" s="1712"/>
      <c r="AO70" s="1712"/>
      <c r="AP70" s="1712"/>
      <c r="AQ70" s="1712"/>
      <c r="AR70" s="1712"/>
      <c r="AS70" s="1712"/>
      <c r="AT70" s="1712"/>
      <c r="AU70" s="1712"/>
      <c r="AV70" s="1712"/>
      <c r="AW70" s="1712"/>
      <c r="AX70" s="1712"/>
      <c r="AY70" s="1712"/>
      <c r="AZ70" s="1712"/>
      <c r="BA70" s="1712"/>
      <c r="BB70" s="1712"/>
      <c r="BC70" s="1712"/>
      <c r="BD70" s="1712"/>
      <c r="BE70" s="1712"/>
      <c r="BF70" s="1712"/>
      <c r="BG70" s="1712"/>
    </row>
    <row r="71" spans="1:59">
      <c r="A71" s="1710"/>
      <c r="B71" s="1712"/>
      <c r="C71" s="1712"/>
      <c r="D71" s="1712"/>
      <c r="E71" s="1712"/>
      <c r="F71" s="1712"/>
      <c r="G71" s="1712"/>
      <c r="H71" s="1714"/>
      <c r="I71" s="1712"/>
      <c r="J71" s="1712"/>
      <c r="K71" s="1712"/>
      <c r="L71" s="1712"/>
      <c r="M71" s="1712"/>
      <c r="N71" s="1712"/>
      <c r="O71" s="1712"/>
      <c r="P71" s="1712"/>
      <c r="Q71" s="1712"/>
      <c r="R71" s="1712"/>
      <c r="S71" s="1712"/>
      <c r="T71" s="1712"/>
      <c r="U71" s="1712"/>
      <c r="V71" s="1712"/>
      <c r="W71" s="1712"/>
      <c r="X71" s="1712"/>
      <c r="Y71" s="1712"/>
      <c r="Z71" s="1712"/>
      <c r="AA71" s="1712"/>
      <c r="AB71" s="1712"/>
      <c r="AC71" s="1712"/>
      <c r="AD71" s="1712"/>
      <c r="AE71" s="1712"/>
      <c r="AF71" s="1712"/>
      <c r="AG71" s="1712"/>
      <c r="AH71" s="1712"/>
      <c r="AI71" s="1712"/>
      <c r="AJ71" s="1712"/>
      <c r="AK71" s="1712"/>
      <c r="AL71" s="1712"/>
      <c r="AM71" s="1712"/>
      <c r="AN71" s="1712"/>
      <c r="AO71" s="1712"/>
      <c r="AP71" s="1712"/>
      <c r="AQ71" s="1712"/>
      <c r="AR71" s="1712"/>
      <c r="AS71" s="1712"/>
      <c r="AT71" s="1712"/>
      <c r="AU71" s="1712"/>
      <c r="AV71" s="1712"/>
      <c r="AW71" s="1712"/>
      <c r="AX71" s="1712"/>
      <c r="AY71" s="1712"/>
      <c r="AZ71" s="1712"/>
      <c r="BA71" s="1712"/>
      <c r="BB71" s="1712"/>
      <c r="BC71" s="1712"/>
      <c r="BD71" s="1712"/>
      <c r="BE71" s="1712"/>
      <c r="BF71" s="1712"/>
      <c r="BG71" s="1712"/>
    </row>
    <row r="72" spans="1:59">
      <c r="A72" s="1710"/>
      <c r="B72" s="1712"/>
      <c r="C72" s="1712"/>
      <c r="D72" s="1712"/>
      <c r="E72" s="1712"/>
      <c r="F72" s="1712"/>
      <c r="G72" s="1712"/>
      <c r="H72" s="1714"/>
      <c r="I72" s="1712"/>
      <c r="J72" s="1712"/>
      <c r="K72" s="1712"/>
      <c r="L72" s="1712"/>
      <c r="M72" s="1712"/>
      <c r="N72" s="1712"/>
      <c r="O72" s="1712"/>
      <c r="P72" s="1712"/>
      <c r="Q72" s="1712"/>
      <c r="R72" s="1712"/>
      <c r="S72" s="1712"/>
      <c r="T72" s="1712"/>
      <c r="U72" s="1712"/>
      <c r="V72" s="1712"/>
      <c r="W72" s="1712"/>
      <c r="X72" s="1712"/>
      <c r="Y72" s="1712"/>
      <c r="Z72" s="1712"/>
      <c r="AA72" s="1712"/>
      <c r="AB72" s="1712"/>
      <c r="AC72" s="1712"/>
      <c r="AD72" s="1712"/>
      <c r="AE72" s="1712"/>
      <c r="AF72" s="1712"/>
      <c r="AG72" s="1712"/>
      <c r="AH72" s="1712"/>
      <c r="AI72" s="1712"/>
      <c r="AJ72" s="1712"/>
      <c r="AK72" s="1712"/>
      <c r="AL72" s="1712"/>
      <c r="AM72" s="1712"/>
      <c r="AN72" s="1712"/>
      <c r="AO72" s="1712"/>
      <c r="AP72" s="1712"/>
      <c r="AQ72" s="1712"/>
      <c r="AR72" s="1712"/>
      <c r="AS72" s="1712"/>
      <c r="AT72" s="1712"/>
      <c r="AU72" s="1712"/>
      <c r="AV72" s="1712"/>
      <c r="AW72" s="1712"/>
      <c r="AX72" s="1712"/>
      <c r="AY72" s="1712"/>
      <c r="AZ72" s="1712"/>
      <c r="BA72" s="1712"/>
      <c r="BB72" s="1712"/>
      <c r="BC72" s="1712"/>
      <c r="BD72" s="1712"/>
      <c r="BE72" s="1712"/>
      <c r="BF72" s="1712"/>
      <c r="BG72" s="1712"/>
    </row>
    <row r="73" spans="1:59">
      <c r="A73" s="1710"/>
      <c r="B73" s="1712"/>
      <c r="C73" s="1712"/>
      <c r="D73" s="1712"/>
      <c r="E73" s="1712"/>
      <c r="F73" s="1712"/>
      <c r="G73" s="1712"/>
      <c r="H73" s="1714"/>
      <c r="I73" s="1712"/>
      <c r="J73" s="1712"/>
      <c r="K73" s="1712"/>
      <c r="L73" s="1712"/>
      <c r="M73" s="1712"/>
      <c r="N73" s="1712"/>
      <c r="O73" s="1712"/>
      <c r="P73" s="1712"/>
      <c r="Q73" s="1712"/>
      <c r="R73" s="1712"/>
      <c r="S73" s="1712"/>
      <c r="T73" s="1712"/>
      <c r="U73" s="1712"/>
      <c r="V73" s="1712"/>
      <c r="W73" s="1712"/>
      <c r="X73" s="1712"/>
      <c r="Y73" s="1712"/>
      <c r="Z73" s="1712"/>
      <c r="AA73" s="1712"/>
      <c r="AB73" s="1712"/>
      <c r="AC73" s="1712"/>
      <c r="AD73" s="1712"/>
      <c r="AE73" s="1712"/>
      <c r="AF73" s="1712"/>
      <c r="AG73" s="1712"/>
      <c r="AH73" s="1712"/>
      <c r="AI73" s="1712"/>
      <c r="AJ73" s="1712"/>
      <c r="AK73" s="1712"/>
      <c r="AL73" s="1712"/>
      <c r="AM73" s="1712"/>
      <c r="AN73" s="1712"/>
      <c r="AO73" s="1712"/>
      <c r="AP73" s="1712"/>
      <c r="AQ73" s="1712"/>
      <c r="AR73" s="1712"/>
      <c r="AS73" s="1712"/>
      <c r="AT73" s="1712"/>
      <c r="AU73" s="1712"/>
      <c r="AV73" s="1712"/>
      <c r="AW73" s="1712"/>
      <c r="AX73" s="1712"/>
      <c r="AY73" s="1712"/>
      <c r="AZ73" s="1712"/>
      <c r="BA73" s="1712"/>
      <c r="BB73" s="1712"/>
      <c r="BC73" s="1712"/>
      <c r="BD73" s="1712"/>
      <c r="BE73" s="1712"/>
      <c r="BF73" s="1712"/>
      <c r="BG73" s="1712"/>
    </row>
    <row r="74" spans="1:59">
      <c r="A74" s="1710"/>
      <c r="B74" s="1712"/>
      <c r="C74" s="1741"/>
      <c r="D74" s="1712"/>
      <c r="E74" s="1741"/>
      <c r="F74" s="1741"/>
      <c r="G74" s="1712"/>
      <c r="H74" s="1714"/>
      <c r="I74" s="1712"/>
      <c r="J74" s="1712"/>
      <c r="K74" s="1712"/>
      <c r="L74" s="1712"/>
      <c r="M74" s="1712"/>
      <c r="N74" s="1712"/>
      <c r="O74" s="1712"/>
      <c r="P74" s="1712"/>
      <c r="Q74" s="1712"/>
      <c r="R74" s="1712"/>
      <c r="S74" s="1712"/>
      <c r="T74" s="1712"/>
      <c r="U74" s="1712"/>
      <c r="V74" s="1712"/>
      <c r="W74" s="1712"/>
      <c r="X74" s="1712"/>
      <c r="Y74" s="1712"/>
      <c r="Z74" s="1712"/>
      <c r="AA74" s="1712"/>
      <c r="AB74" s="1712"/>
      <c r="AC74" s="1712"/>
      <c r="AD74" s="1712"/>
      <c r="AE74" s="1712"/>
      <c r="AF74" s="1712"/>
      <c r="AG74" s="1712"/>
      <c r="AH74" s="1712"/>
      <c r="AI74" s="1712"/>
      <c r="AJ74" s="1712"/>
      <c r="AK74" s="1712"/>
      <c r="AL74" s="1712"/>
      <c r="AM74" s="1712"/>
      <c r="AN74" s="1712"/>
      <c r="AO74" s="1712"/>
      <c r="AP74" s="1712"/>
      <c r="AQ74" s="1712"/>
      <c r="AR74" s="1712"/>
      <c r="AS74" s="1712"/>
      <c r="AT74" s="1712"/>
      <c r="AU74" s="1712"/>
      <c r="AV74" s="1712"/>
      <c r="AW74" s="1712"/>
      <c r="AX74" s="1712"/>
      <c r="AY74" s="1712"/>
      <c r="AZ74" s="1712"/>
      <c r="BA74" s="1712"/>
      <c r="BB74" s="1712"/>
      <c r="BC74" s="1712"/>
      <c r="BD74" s="1712"/>
      <c r="BE74" s="1712"/>
      <c r="BF74" s="1712"/>
      <c r="BG74" s="1712"/>
    </row>
    <row r="75" spans="1:59">
      <c r="A75" s="1710"/>
      <c r="B75" s="1712"/>
      <c r="C75" s="1712"/>
      <c r="D75" s="1712"/>
      <c r="E75" s="1712"/>
      <c r="F75" s="1712"/>
      <c r="G75" s="1712"/>
      <c r="H75" s="1714"/>
      <c r="I75" s="1712"/>
      <c r="J75" s="1712"/>
      <c r="K75" s="1712"/>
      <c r="L75" s="1712"/>
      <c r="M75" s="1712"/>
      <c r="N75" s="1712"/>
      <c r="O75" s="1712"/>
      <c r="P75" s="1712"/>
      <c r="Q75" s="1712"/>
      <c r="R75" s="1712"/>
      <c r="S75" s="1712"/>
      <c r="T75" s="1712"/>
      <c r="U75" s="1712"/>
      <c r="V75" s="1712"/>
      <c r="W75" s="1712"/>
      <c r="X75" s="1712"/>
      <c r="Y75" s="1712"/>
      <c r="Z75" s="1712"/>
      <c r="AA75" s="1712"/>
      <c r="AB75" s="1712"/>
      <c r="AC75" s="1712"/>
      <c r="AD75" s="1712"/>
      <c r="AE75" s="1712"/>
      <c r="AF75" s="1712"/>
      <c r="AG75" s="1712"/>
      <c r="AH75" s="1712"/>
      <c r="AI75" s="1712"/>
      <c r="AJ75" s="1712"/>
      <c r="AK75" s="1712"/>
      <c r="AL75" s="1712"/>
      <c r="AM75" s="1712"/>
      <c r="AN75" s="1712"/>
      <c r="AO75" s="1712"/>
      <c r="AP75" s="1712"/>
      <c r="AQ75" s="1712"/>
      <c r="AR75" s="1712"/>
      <c r="AS75" s="1712"/>
      <c r="AT75" s="1712"/>
      <c r="AU75" s="1712"/>
      <c r="AV75" s="1712"/>
      <c r="AW75" s="1712"/>
      <c r="AX75" s="1712"/>
      <c r="AY75" s="1712"/>
      <c r="AZ75" s="1712"/>
      <c r="BA75" s="1712"/>
      <c r="BB75" s="1712"/>
      <c r="BC75" s="1712"/>
      <c r="BD75" s="1712"/>
      <c r="BE75" s="1712"/>
      <c r="BF75" s="1712"/>
      <c r="BG75" s="1712"/>
    </row>
    <row r="76" spans="1:59">
      <c r="A76" s="1710"/>
      <c r="B76" s="1712"/>
      <c r="C76" s="1712"/>
      <c r="D76" s="1712"/>
      <c r="E76" s="1712"/>
      <c r="F76" s="1712"/>
      <c r="G76" s="1712"/>
      <c r="H76" s="1714"/>
      <c r="I76" s="1712"/>
      <c r="J76" s="1712"/>
      <c r="K76" s="1712"/>
      <c r="L76" s="1712"/>
      <c r="M76" s="1712"/>
      <c r="N76" s="1712"/>
      <c r="O76" s="1712"/>
      <c r="P76" s="1712"/>
      <c r="Q76" s="1712"/>
      <c r="R76" s="1712"/>
      <c r="S76" s="1712"/>
      <c r="T76" s="1712"/>
      <c r="U76" s="1712"/>
      <c r="V76" s="1712"/>
      <c r="W76" s="1712"/>
      <c r="X76" s="1712"/>
      <c r="Y76" s="1712"/>
      <c r="Z76" s="1712"/>
      <c r="AA76" s="1712"/>
      <c r="AB76" s="1712"/>
      <c r="AC76" s="1712"/>
      <c r="AD76" s="1712"/>
      <c r="AE76" s="1712"/>
      <c r="AF76" s="1712"/>
      <c r="AG76" s="1712"/>
      <c r="AH76" s="1712"/>
      <c r="AI76" s="1712"/>
      <c r="AJ76" s="1712"/>
      <c r="AK76" s="1712"/>
      <c r="AL76" s="1712"/>
      <c r="AM76" s="1712"/>
      <c r="AN76" s="1712"/>
      <c r="AO76" s="1712"/>
      <c r="AP76" s="1712"/>
      <c r="AQ76" s="1712"/>
      <c r="AR76" s="1712"/>
      <c r="AS76" s="1712"/>
      <c r="AT76" s="1712"/>
      <c r="AU76" s="1712"/>
      <c r="AV76" s="1712"/>
      <c r="AW76" s="1712"/>
      <c r="AX76" s="1712"/>
      <c r="AY76" s="1712"/>
      <c r="AZ76" s="1712"/>
      <c r="BA76" s="1712"/>
      <c r="BB76" s="1712"/>
      <c r="BC76" s="1712"/>
      <c r="BD76" s="1712"/>
      <c r="BE76" s="1712"/>
      <c r="BF76" s="1712"/>
      <c r="BG76" s="1712"/>
    </row>
    <row r="77" spans="1:59">
      <c r="A77" s="1710"/>
      <c r="B77" s="1712"/>
      <c r="C77" s="1712"/>
      <c r="D77" s="1712"/>
      <c r="E77" s="1712"/>
      <c r="F77" s="1712"/>
      <c r="G77" s="1712"/>
      <c r="H77" s="1714"/>
      <c r="I77" s="1712"/>
      <c r="J77" s="1712"/>
      <c r="K77" s="1712"/>
      <c r="L77" s="1712"/>
      <c r="M77" s="1712"/>
      <c r="N77" s="1712"/>
      <c r="O77" s="1712"/>
      <c r="P77" s="1712"/>
      <c r="Q77" s="1712"/>
      <c r="R77" s="1712"/>
      <c r="S77" s="1712"/>
      <c r="T77" s="1712"/>
      <c r="U77" s="1712"/>
      <c r="V77" s="1712"/>
      <c r="W77" s="1712"/>
      <c r="X77" s="1712"/>
      <c r="Y77" s="1712"/>
      <c r="Z77" s="1712"/>
      <c r="AA77" s="1712"/>
      <c r="AB77" s="1712"/>
      <c r="AC77" s="1712"/>
      <c r="AD77" s="1712"/>
      <c r="AE77" s="1712"/>
      <c r="AF77" s="1712"/>
      <c r="AG77" s="1712"/>
      <c r="AH77" s="1712"/>
      <c r="AI77" s="1712"/>
      <c r="AJ77" s="1712"/>
      <c r="AK77" s="1712"/>
      <c r="AL77" s="1712"/>
      <c r="AM77" s="1712"/>
      <c r="AN77" s="1712"/>
      <c r="AO77" s="1712"/>
      <c r="AP77" s="1712"/>
      <c r="AQ77" s="1712"/>
      <c r="AR77" s="1712"/>
      <c r="AS77" s="1712"/>
      <c r="AT77" s="1712"/>
      <c r="AU77" s="1712"/>
      <c r="AV77" s="1712"/>
      <c r="AW77" s="1712"/>
      <c r="AX77" s="1712"/>
      <c r="AY77" s="1712"/>
      <c r="AZ77" s="1712"/>
      <c r="BA77" s="1712"/>
      <c r="BB77" s="1712"/>
      <c r="BC77" s="1712"/>
      <c r="BD77" s="1712"/>
      <c r="BE77" s="1712"/>
      <c r="BF77" s="1712"/>
      <c r="BG77" s="1712"/>
    </row>
    <row r="78" spans="1:59">
      <c r="A78" s="1710"/>
      <c r="B78" s="1712"/>
      <c r="C78" s="1712"/>
      <c r="D78" s="1712"/>
      <c r="E78" s="1712"/>
      <c r="F78" s="1712"/>
      <c r="G78" s="1712"/>
      <c r="H78" s="1714"/>
      <c r="I78" s="1712"/>
      <c r="J78" s="1712"/>
      <c r="K78" s="1712"/>
      <c r="L78" s="1712"/>
      <c r="M78" s="1712"/>
      <c r="N78" s="1712"/>
      <c r="O78" s="1712"/>
      <c r="P78" s="1712"/>
      <c r="Q78" s="1712"/>
      <c r="R78" s="1712"/>
      <c r="S78" s="1712"/>
      <c r="T78" s="1712"/>
      <c r="U78" s="1712"/>
      <c r="V78" s="1712"/>
      <c r="W78" s="1712"/>
      <c r="X78" s="1712"/>
      <c r="Y78" s="1712"/>
      <c r="Z78" s="1712"/>
      <c r="AA78" s="1712"/>
      <c r="AB78" s="1712"/>
      <c r="AC78" s="1712"/>
      <c r="AD78" s="1712"/>
      <c r="AE78" s="1712"/>
      <c r="AF78" s="1712"/>
      <c r="AG78" s="1712"/>
      <c r="AH78" s="1712"/>
      <c r="AI78" s="1712"/>
      <c r="AJ78" s="1712"/>
      <c r="AK78" s="1712"/>
      <c r="AL78" s="1712"/>
      <c r="AM78" s="1712"/>
      <c r="AN78" s="1712"/>
      <c r="AO78" s="1712"/>
      <c r="AP78" s="1712"/>
      <c r="AQ78" s="1712"/>
      <c r="AR78" s="1712"/>
      <c r="AS78" s="1712"/>
      <c r="AT78" s="1712"/>
      <c r="AU78" s="1712"/>
      <c r="AV78" s="1712"/>
      <c r="AW78" s="1712"/>
      <c r="AX78" s="1712"/>
      <c r="AY78" s="1712"/>
      <c r="AZ78" s="1712"/>
      <c r="BA78" s="1712"/>
      <c r="BB78" s="1712"/>
      <c r="BC78" s="1712"/>
      <c r="BD78" s="1712"/>
      <c r="BE78" s="1712"/>
      <c r="BF78" s="1712"/>
      <c r="BG78" s="1712"/>
    </row>
    <row r="79" spans="1:59">
      <c r="A79" s="1710"/>
      <c r="B79" s="1712"/>
      <c r="C79" s="1712"/>
      <c r="D79" s="1712"/>
      <c r="E79" s="1712"/>
      <c r="F79" s="1712"/>
      <c r="G79" s="1712"/>
      <c r="H79" s="1714"/>
      <c r="I79" s="1712"/>
      <c r="J79" s="1712"/>
      <c r="K79" s="1712"/>
      <c r="L79" s="1712"/>
      <c r="M79" s="1712"/>
      <c r="N79" s="1712"/>
      <c r="O79" s="1712"/>
      <c r="P79" s="1712"/>
      <c r="Q79" s="1712"/>
      <c r="R79" s="1712"/>
      <c r="S79" s="1712"/>
      <c r="T79" s="1712"/>
      <c r="U79" s="1712"/>
      <c r="V79" s="1712"/>
      <c r="W79" s="1712"/>
      <c r="X79" s="1712"/>
      <c r="Y79" s="1712"/>
      <c r="Z79" s="1712"/>
      <c r="AA79" s="1712"/>
      <c r="AB79" s="1712"/>
      <c r="AC79" s="1712"/>
      <c r="AD79" s="1712"/>
      <c r="AE79" s="1712"/>
      <c r="AF79" s="1712"/>
      <c r="AG79" s="1712"/>
      <c r="AH79" s="1712"/>
      <c r="AI79" s="1712"/>
      <c r="AJ79" s="1712"/>
      <c r="AK79" s="1712"/>
      <c r="AL79" s="1712"/>
      <c r="AM79" s="1712"/>
      <c r="AN79" s="1712"/>
      <c r="AO79" s="1712"/>
      <c r="AP79" s="1712"/>
      <c r="AQ79" s="1712"/>
      <c r="AR79" s="1712"/>
      <c r="AS79" s="1712"/>
      <c r="AT79" s="1712"/>
      <c r="AU79" s="1712"/>
      <c r="AV79" s="1712"/>
      <c r="AW79" s="1712"/>
      <c r="AX79" s="1712"/>
      <c r="AY79" s="1712"/>
      <c r="AZ79" s="1712"/>
      <c r="BA79" s="1712"/>
      <c r="BB79" s="1712"/>
      <c r="BC79" s="1712"/>
      <c r="BD79" s="1712"/>
      <c r="BE79" s="1712"/>
      <c r="BF79" s="1712"/>
      <c r="BG79" s="1712"/>
    </row>
    <row r="80" spans="1:59">
      <c r="A80" s="1710"/>
      <c r="B80" s="1712"/>
      <c r="C80" s="1712"/>
      <c r="D80" s="1712"/>
      <c r="E80" s="1712"/>
      <c r="F80" s="1712"/>
      <c r="G80" s="1712"/>
      <c r="H80" s="1714"/>
      <c r="I80" s="1712"/>
      <c r="J80" s="1712"/>
      <c r="K80" s="1712"/>
      <c r="L80" s="1712"/>
      <c r="M80" s="1712"/>
      <c r="N80" s="1712"/>
      <c r="O80" s="1712"/>
      <c r="P80" s="1712"/>
      <c r="Q80" s="1712"/>
      <c r="R80" s="1712"/>
      <c r="S80" s="1712"/>
      <c r="T80" s="1712"/>
      <c r="U80" s="1712"/>
      <c r="V80" s="1712"/>
      <c r="W80" s="1712"/>
      <c r="X80" s="1712"/>
      <c r="Y80" s="1712"/>
      <c r="Z80" s="1712"/>
      <c r="AA80" s="1712"/>
      <c r="AB80" s="1712"/>
      <c r="AC80" s="1712"/>
      <c r="AD80" s="1712"/>
      <c r="AE80" s="1712"/>
      <c r="AF80" s="1712"/>
      <c r="AG80" s="1712"/>
      <c r="AH80" s="1712"/>
      <c r="AI80" s="1712"/>
      <c r="AJ80" s="1712"/>
      <c r="AK80" s="1712"/>
      <c r="AL80" s="1712"/>
      <c r="AM80" s="1712"/>
      <c r="AN80" s="1712"/>
      <c r="AO80" s="1712"/>
      <c r="AP80" s="1712"/>
      <c r="AQ80" s="1712"/>
      <c r="AR80" s="1712"/>
      <c r="AS80" s="1712"/>
      <c r="AT80" s="1712"/>
      <c r="AU80" s="1712"/>
      <c r="AV80" s="1712"/>
      <c r="AW80" s="1712"/>
      <c r="AX80" s="1712"/>
      <c r="AY80" s="1712"/>
      <c r="AZ80" s="1712"/>
      <c r="BA80" s="1712"/>
      <c r="BB80" s="1712"/>
      <c r="BC80" s="1712"/>
      <c r="BD80" s="1712"/>
      <c r="BE80" s="1712"/>
      <c r="BF80" s="1712"/>
      <c r="BG80" s="1712"/>
    </row>
    <row r="81" spans="1:59">
      <c r="A81" s="1710"/>
      <c r="B81" s="1712"/>
      <c r="C81" s="1712"/>
      <c r="D81" s="1712"/>
      <c r="E81" s="1712"/>
      <c r="F81" s="1712"/>
      <c r="G81" s="1712"/>
      <c r="H81" s="1714"/>
      <c r="I81" s="1712"/>
      <c r="J81" s="1712"/>
      <c r="K81" s="1712"/>
      <c r="L81" s="1712"/>
      <c r="M81" s="1712"/>
      <c r="N81" s="1712"/>
      <c r="O81" s="1712"/>
      <c r="P81" s="1712"/>
      <c r="Q81" s="1712"/>
      <c r="R81" s="1712"/>
      <c r="S81" s="1712"/>
      <c r="T81" s="1712"/>
      <c r="U81" s="1712"/>
      <c r="V81" s="1712"/>
      <c r="W81" s="1712"/>
      <c r="X81" s="1712"/>
      <c r="Y81" s="1712"/>
      <c r="Z81" s="1712"/>
      <c r="AA81" s="1712"/>
      <c r="AB81" s="1712"/>
      <c r="AC81" s="1712"/>
      <c r="AD81" s="1712"/>
      <c r="AE81" s="1712"/>
      <c r="AF81" s="1712"/>
      <c r="AG81" s="1712"/>
      <c r="AH81" s="1712"/>
      <c r="AI81" s="1712"/>
      <c r="AJ81" s="1712"/>
      <c r="AK81" s="1712"/>
      <c r="AL81" s="1712"/>
      <c r="AM81" s="1712"/>
      <c r="AN81" s="1712"/>
      <c r="AO81" s="1712"/>
      <c r="AP81" s="1712"/>
      <c r="AQ81" s="1712"/>
      <c r="AR81" s="1712"/>
      <c r="AS81" s="1712"/>
      <c r="AT81" s="1712"/>
      <c r="AU81" s="1712"/>
      <c r="AV81" s="1712"/>
      <c r="AW81" s="1712"/>
      <c r="AX81" s="1712"/>
      <c r="AY81" s="1712"/>
      <c r="AZ81" s="1712"/>
      <c r="BA81" s="1712"/>
      <c r="BB81" s="1712"/>
      <c r="BC81" s="1712"/>
      <c r="BD81" s="1712"/>
      <c r="BE81" s="1712"/>
      <c r="BF81" s="1712"/>
      <c r="BG81" s="1712"/>
    </row>
    <row r="82" spans="1:59">
      <c r="A82" s="1710"/>
      <c r="B82" s="1712"/>
      <c r="C82" s="1712"/>
      <c r="D82" s="1712"/>
      <c r="E82" s="1712"/>
      <c r="F82" s="1712"/>
      <c r="G82" s="1712"/>
      <c r="H82" s="1714"/>
      <c r="I82" s="1712"/>
      <c r="J82" s="1712"/>
      <c r="K82" s="1712"/>
      <c r="L82" s="1712"/>
      <c r="M82" s="1712"/>
      <c r="N82" s="1712"/>
      <c r="O82" s="1712"/>
      <c r="P82" s="1712"/>
      <c r="Q82" s="1712"/>
      <c r="R82" s="1712"/>
      <c r="S82" s="1712"/>
      <c r="T82" s="1712"/>
      <c r="U82" s="1712"/>
      <c r="V82" s="1712"/>
      <c r="W82" s="1712"/>
      <c r="X82" s="1712"/>
      <c r="Y82" s="1712"/>
      <c r="Z82" s="1712"/>
      <c r="AA82" s="1712"/>
      <c r="AB82" s="1712"/>
      <c r="AC82" s="1712"/>
      <c r="AD82" s="1712"/>
      <c r="AE82" s="1712"/>
      <c r="AF82" s="1712"/>
      <c r="AG82" s="1712"/>
      <c r="AH82" s="1712"/>
      <c r="AI82" s="1712"/>
      <c r="AJ82" s="1712"/>
      <c r="AK82" s="1712"/>
      <c r="AL82" s="1712"/>
      <c r="AM82" s="1712"/>
      <c r="AN82" s="1712"/>
      <c r="AO82" s="1712"/>
      <c r="AP82" s="1712"/>
      <c r="AQ82" s="1712"/>
      <c r="AR82" s="1712"/>
      <c r="AS82" s="1712"/>
      <c r="AT82" s="1712"/>
      <c r="AU82" s="1712"/>
      <c r="AV82" s="1712"/>
      <c r="AW82" s="1712"/>
      <c r="AX82" s="1712"/>
      <c r="AY82" s="1712"/>
      <c r="AZ82" s="1712"/>
      <c r="BA82" s="1712"/>
      <c r="BB82" s="1712"/>
      <c r="BC82" s="1712"/>
      <c r="BD82" s="1712"/>
      <c r="BE82" s="1712"/>
      <c r="BF82" s="1712"/>
      <c r="BG82" s="1712"/>
    </row>
    <row r="83" spans="1:59">
      <c r="A83" s="1710"/>
      <c r="B83" s="1712"/>
      <c r="C83" s="1712"/>
      <c r="D83" s="1712"/>
      <c r="E83" s="1712"/>
      <c r="F83" s="1712"/>
      <c r="G83" s="1712"/>
      <c r="H83" s="1714"/>
      <c r="I83" s="1712"/>
      <c r="J83" s="1712"/>
      <c r="K83" s="1712"/>
      <c r="L83" s="1712"/>
      <c r="M83" s="1712"/>
      <c r="N83" s="1712"/>
      <c r="O83" s="1712"/>
      <c r="P83" s="1712"/>
      <c r="Q83" s="1712"/>
      <c r="R83" s="1712"/>
      <c r="S83" s="1712"/>
      <c r="T83" s="1712"/>
      <c r="U83" s="1712"/>
      <c r="V83" s="1712"/>
      <c r="W83" s="1712"/>
      <c r="X83" s="1712"/>
      <c r="Y83" s="1712"/>
      <c r="Z83" s="1712"/>
      <c r="AA83" s="1712"/>
      <c r="AB83" s="1712"/>
      <c r="AC83" s="1712"/>
      <c r="AD83" s="1712"/>
      <c r="AE83" s="1712"/>
      <c r="AF83" s="1712"/>
      <c r="AG83" s="1712"/>
      <c r="AH83" s="1712"/>
      <c r="AI83" s="1712"/>
      <c r="AJ83" s="1712"/>
      <c r="AK83" s="1712"/>
      <c r="AL83" s="1712"/>
      <c r="AM83" s="1712"/>
      <c r="AN83" s="1712"/>
      <c r="AO83" s="1712"/>
      <c r="AP83" s="1712"/>
      <c r="AQ83" s="1712"/>
      <c r="AR83" s="1712"/>
      <c r="AS83" s="1712"/>
      <c r="AT83" s="1712"/>
      <c r="AU83" s="1712"/>
      <c r="AV83" s="1712"/>
      <c r="AW83" s="1712"/>
      <c r="AX83" s="1712"/>
      <c r="AY83" s="1712"/>
      <c r="AZ83" s="1712"/>
      <c r="BA83" s="1712"/>
      <c r="BB83" s="1712"/>
      <c r="BC83" s="1712"/>
      <c r="BD83" s="1712"/>
      <c r="BE83" s="1712"/>
      <c r="BF83" s="1712"/>
      <c r="BG83" s="1712"/>
    </row>
    <row r="84" spans="1:59">
      <c r="A84" s="1710"/>
      <c r="B84" s="1712"/>
      <c r="C84" s="1712"/>
      <c r="D84" s="1712"/>
      <c r="E84" s="1712"/>
      <c r="F84" s="1712"/>
      <c r="G84" s="1712"/>
      <c r="H84" s="1714"/>
      <c r="I84" s="1712"/>
      <c r="J84" s="1712"/>
      <c r="K84" s="1712"/>
      <c r="L84" s="1712"/>
      <c r="M84" s="1712"/>
      <c r="N84" s="1712"/>
      <c r="O84" s="1712"/>
      <c r="P84" s="1712"/>
      <c r="Q84" s="1712"/>
      <c r="R84" s="1712"/>
      <c r="S84" s="1712"/>
      <c r="T84" s="1712"/>
      <c r="U84" s="1712"/>
      <c r="V84" s="1712"/>
      <c r="W84" s="1712"/>
      <c r="X84" s="1712"/>
      <c r="Y84" s="1712"/>
      <c r="Z84" s="1712"/>
      <c r="AA84" s="1712"/>
      <c r="AB84" s="1712"/>
      <c r="AC84" s="1712"/>
      <c r="AD84" s="1712"/>
      <c r="AE84" s="1712"/>
      <c r="AF84" s="1712"/>
      <c r="AG84" s="1712"/>
      <c r="AH84" s="1712"/>
      <c r="AI84" s="1712"/>
      <c r="AJ84" s="1712"/>
      <c r="AK84" s="1712"/>
      <c r="AL84" s="1712"/>
      <c r="AM84" s="1712"/>
      <c r="AN84" s="1712"/>
      <c r="AO84" s="1712"/>
      <c r="AP84" s="1712"/>
      <c r="AQ84" s="1712"/>
      <c r="AR84" s="1712"/>
      <c r="AS84" s="1712"/>
      <c r="AT84" s="1712"/>
      <c r="AU84" s="1712"/>
      <c r="AV84" s="1712"/>
      <c r="AW84" s="1712"/>
      <c r="AX84" s="1712"/>
      <c r="AY84" s="1712"/>
      <c r="AZ84" s="1712"/>
      <c r="BA84" s="1712"/>
      <c r="BB84" s="1712"/>
      <c r="BC84" s="1712"/>
      <c r="BD84" s="1712"/>
      <c r="BE84" s="1712"/>
      <c r="BF84" s="1712"/>
      <c r="BG84" s="1712"/>
    </row>
    <row r="85" spans="1:59">
      <c r="A85" s="1710"/>
      <c r="B85" s="1712"/>
      <c r="C85" s="1712"/>
      <c r="D85" s="1712"/>
      <c r="E85" s="1712"/>
      <c r="F85" s="1712"/>
      <c r="G85" s="1712"/>
      <c r="H85" s="1714"/>
      <c r="I85" s="1712"/>
      <c r="J85" s="1712"/>
      <c r="K85" s="1712"/>
      <c r="L85" s="1712"/>
      <c r="M85" s="1712"/>
      <c r="N85" s="1712"/>
      <c r="O85" s="1712"/>
      <c r="P85" s="1712"/>
      <c r="Q85" s="1712"/>
      <c r="R85" s="1712"/>
      <c r="S85" s="1712"/>
      <c r="T85" s="1712"/>
      <c r="U85" s="1712"/>
      <c r="V85" s="1712"/>
      <c r="W85" s="1712"/>
      <c r="X85" s="1712"/>
      <c r="Y85" s="1712"/>
      <c r="Z85" s="1712"/>
      <c r="AA85" s="1712"/>
      <c r="AB85" s="1712"/>
      <c r="AC85" s="1712"/>
      <c r="AD85" s="1712"/>
      <c r="AE85" s="1712"/>
      <c r="AF85" s="1712"/>
      <c r="AG85" s="1712"/>
      <c r="AH85" s="1712"/>
      <c r="AI85" s="1712"/>
      <c r="AJ85" s="1712"/>
      <c r="AK85" s="1712"/>
      <c r="AL85" s="1712"/>
      <c r="AM85" s="1712"/>
      <c r="AN85" s="1712"/>
      <c r="AO85" s="1712"/>
      <c r="AP85" s="1712"/>
      <c r="AQ85" s="1712"/>
      <c r="AR85" s="1712"/>
      <c r="AS85" s="1712"/>
      <c r="AT85" s="1712"/>
      <c r="AU85" s="1712"/>
      <c r="AV85" s="1712"/>
      <c r="AW85" s="1712"/>
      <c r="AX85" s="1712"/>
      <c r="AY85" s="1712"/>
      <c r="AZ85" s="1712"/>
      <c r="BA85" s="1712"/>
      <c r="BB85" s="1712"/>
      <c r="BC85" s="1712"/>
      <c r="BD85" s="1712"/>
      <c r="BE85" s="1712"/>
      <c r="BF85" s="1712"/>
      <c r="BG85" s="1712"/>
    </row>
    <row r="86" spans="1:59">
      <c r="A86" s="1710"/>
      <c r="B86" s="1712"/>
      <c r="C86" s="1712"/>
      <c r="D86" s="1712"/>
      <c r="E86" s="1712"/>
      <c r="F86" s="1712"/>
      <c r="G86" s="1712"/>
      <c r="H86" s="1714"/>
      <c r="I86" s="1712"/>
      <c r="J86" s="1712"/>
      <c r="K86" s="1712"/>
      <c r="L86" s="1712"/>
      <c r="M86" s="1712"/>
      <c r="N86" s="1712"/>
      <c r="O86" s="1712"/>
      <c r="P86" s="1712"/>
      <c r="Q86" s="1712"/>
      <c r="R86" s="1712"/>
      <c r="S86" s="1712"/>
      <c r="T86" s="1712"/>
      <c r="U86" s="1712"/>
      <c r="V86" s="1712"/>
      <c r="W86" s="1712"/>
      <c r="X86" s="1712"/>
      <c r="Y86" s="1712"/>
      <c r="Z86" s="1712"/>
      <c r="AA86" s="1712"/>
      <c r="AB86" s="1712"/>
      <c r="AC86" s="1712"/>
      <c r="AD86" s="1712"/>
      <c r="AE86" s="1712"/>
      <c r="AF86" s="1712"/>
      <c r="AG86" s="1712"/>
      <c r="AH86" s="1712"/>
      <c r="AI86" s="1712"/>
      <c r="AJ86" s="1712"/>
      <c r="AK86" s="1712"/>
      <c r="AL86" s="1712"/>
      <c r="AM86" s="1712"/>
      <c r="AN86" s="1712"/>
      <c r="AO86" s="1712"/>
      <c r="AP86" s="1712"/>
      <c r="AQ86" s="1712"/>
      <c r="AR86" s="1712"/>
      <c r="AS86" s="1712"/>
      <c r="AT86" s="1712"/>
      <c r="AU86" s="1712"/>
      <c r="AV86" s="1712"/>
      <c r="AW86" s="1712"/>
      <c r="AX86" s="1712"/>
      <c r="AY86" s="1712"/>
      <c r="AZ86" s="1712"/>
      <c r="BA86" s="1712"/>
      <c r="BB86" s="1712"/>
      <c r="BC86" s="1712"/>
      <c r="BD86" s="1712"/>
      <c r="BE86" s="1712"/>
      <c r="BF86" s="1712"/>
      <c r="BG86" s="1712"/>
    </row>
    <row r="87" spans="1:59">
      <c r="A87" s="1710"/>
      <c r="B87" s="1712"/>
      <c r="C87" s="1712"/>
      <c r="D87" s="1712"/>
      <c r="E87" s="1712"/>
      <c r="F87" s="1712"/>
      <c r="G87" s="1712"/>
      <c r="H87" s="1714"/>
      <c r="I87" s="1712"/>
      <c r="J87" s="1712"/>
      <c r="K87" s="1712"/>
      <c r="L87" s="1712"/>
      <c r="M87" s="1712"/>
      <c r="N87" s="1712"/>
      <c r="O87" s="1712"/>
      <c r="P87" s="1712"/>
      <c r="Q87" s="1712"/>
      <c r="R87" s="1712"/>
      <c r="S87" s="1712"/>
      <c r="T87" s="1712"/>
      <c r="U87" s="1712"/>
      <c r="V87" s="1712"/>
      <c r="W87" s="1712"/>
      <c r="X87" s="1712"/>
      <c r="Y87" s="1712"/>
      <c r="Z87" s="1712"/>
      <c r="AA87" s="1712"/>
      <c r="AB87" s="1712"/>
      <c r="AC87" s="1712"/>
      <c r="AD87" s="1712"/>
      <c r="AE87" s="1712"/>
      <c r="AF87" s="1712"/>
      <c r="AG87" s="1712"/>
      <c r="AH87" s="1712"/>
      <c r="AI87" s="1712"/>
      <c r="AJ87" s="1712"/>
      <c r="AK87" s="1712"/>
      <c r="AL87" s="1712"/>
      <c r="AM87" s="1712"/>
      <c r="AN87" s="1712"/>
      <c r="AO87" s="1712"/>
      <c r="AP87" s="1712"/>
      <c r="AQ87" s="1712"/>
      <c r="AR87" s="1712"/>
      <c r="AS87" s="1712"/>
      <c r="AT87" s="1712"/>
      <c r="AU87" s="1712"/>
      <c r="AV87" s="1712"/>
      <c r="AW87" s="1712"/>
      <c r="AX87" s="1712"/>
      <c r="AY87" s="1712"/>
      <c r="AZ87" s="1712"/>
      <c r="BA87" s="1712"/>
      <c r="BB87" s="1712"/>
      <c r="BC87" s="1712"/>
      <c r="BD87" s="1712"/>
      <c r="BE87" s="1712"/>
      <c r="BF87" s="1712"/>
      <c r="BG87" s="1712"/>
    </row>
    <row r="88" spans="1:59">
      <c r="A88" s="1710"/>
      <c r="B88" s="1712"/>
      <c r="C88" s="1712"/>
      <c r="D88" s="1712"/>
      <c r="E88" s="1712"/>
      <c r="F88" s="1712"/>
      <c r="G88" s="1712"/>
      <c r="H88" s="1714"/>
      <c r="I88" s="1712"/>
      <c r="J88" s="1712"/>
      <c r="K88" s="1712"/>
      <c r="L88" s="1712"/>
      <c r="M88" s="1712"/>
      <c r="N88" s="1712"/>
      <c r="O88" s="1712"/>
      <c r="P88" s="1712"/>
      <c r="Q88" s="1712"/>
      <c r="R88" s="1712"/>
      <c r="S88" s="1712"/>
      <c r="T88" s="1712"/>
      <c r="U88" s="1712"/>
      <c r="V88" s="1712"/>
      <c r="W88" s="1712"/>
      <c r="X88" s="1712"/>
      <c r="Y88" s="1712"/>
      <c r="Z88" s="1712"/>
      <c r="AA88" s="1712"/>
      <c r="AB88" s="1712"/>
      <c r="AC88" s="1712"/>
      <c r="AD88" s="1712"/>
      <c r="AE88" s="1712"/>
      <c r="AF88" s="1712"/>
      <c r="AG88" s="1712"/>
      <c r="AH88" s="1712"/>
      <c r="AI88" s="1712"/>
      <c r="AJ88" s="1712"/>
      <c r="AK88" s="1712"/>
      <c r="AL88" s="1712"/>
      <c r="AM88" s="1712"/>
      <c r="AN88" s="1712"/>
      <c r="AO88" s="1712"/>
      <c r="AP88" s="1712"/>
      <c r="AQ88" s="1712"/>
      <c r="AR88" s="1712"/>
      <c r="AS88" s="1712"/>
      <c r="AT88" s="1712"/>
      <c r="AU88" s="1712"/>
      <c r="AV88" s="1712"/>
      <c r="AW88" s="1712"/>
      <c r="AX88" s="1712"/>
      <c r="AY88" s="1712"/>
      <c r="AZ88" s="1712"/>
      <c r="BA88" s="1712"/>
      <c r="BB88" s="1712"/>
      <c r="BC88" s="1712"/>
      <c r="BD88" s="1712"/>
      <c r="BE88" s="1712"/>
      <c r="BF88" s="1712"/>
      <c r="BG88" s="1712"/>
    </row>
    <row r="89" spans="1:59">
      <c r="A89" s="1710"/>
      <c r="B89" s="1712"/>
      <c r="C89" s="1712"/>
      <c r="D89" s="1712"/>
      <c r="E89" s="1712"/>
      <c r="F89" s="1712"/>
      <c r="G89" s="1712"/>
      <c r="H89" s="1714"/>
      <c r="I89" s="1712"/>
      <c r="J89" s="1712"/>
      <c r="K89" s="1712"/>
      <c r="L89" s="1712"/>
      <c r="M89" s="1712"/>
      <c r="N89" s="1712"/>
      <c r="O89" s="1712"/>
      <c r="P89" s="1712"/>
      <c r="Q89" s="1712"/>
      <c r="R89" s="1712"/>
      <c r="S89" s="1712"/>
      <c r="T89" s="1712"/>
      <c r="U89" s="1712"/>
      <c r="V89" s="1712"/>
      <c r="W89" s="1712"/>
      <c r="X89" s="1712"/>
      <c r="Y89" s="1712"/>
      <c r="Z89" s="1712"/>
      <c r="AA89" s="1712"/>
      <c r="AB89" s="1712"/>
      <c r="AC89" s="1712"/>
      <c r="AD89" s="1712"/>
      <c r="AE89" s="1712"/>
      <c r="AF89" s="1712"/>
      <c r="AG89" s="1712"/>
      <c r="AH89" s="1712"/>
      <c r="AI89" s="1712"/>
      <c r="AJ89" s="1712"/>
      <c r="AK89" s="1712"/>
      <c r="AL89" s="1712"/>
      <c r="AM89" s="1712"/>
      <c r="AN89" s="1712"/>
      <c r="AO89" s="1712"/>
      <c r="AP89" s="1712"/>
      <c r="AQ89" s="1712"/>
      <c r="AR89" s="1712"/>
      <c r="AS89" s="1712"/>
      <c r="AT89" s="1712"/>
      <c r="AU89" s="1712"/>
      <c r="AV89" s="1712"/>
      <c r="AW89" s="1712"/>
      <c r="AX89" s="1712"/>
      <c r="AY89" s="1712"/>
      <c r="AZ89" s="1712"/>
      <c r="BA89" s="1712"/>
      <c r="BB89" s="1712"/>
      <c r="BC89" s="1712"/>
      <c r="BD89" s="1712"/>
      <c r="BE89" s="1712"/>
      <c r="BF89" s="1712"/>
      <c r="BG89" s="1712"/>
    </row>
    <row r="90" spans="1:59">
      <c r="A90" s="1710"/>
      <c r="B90" s="1712"/>
      <c r="C90" s="1712"/>
      <c r="D90" s="1712"/>
      <c r="E90" s="1712"/>
      <c r="F90" s="1712"/>
      <c r="G90" s="1712"/>
      <c r="H90" s="1714"/>
      <c r="I90" s="1712"/>
      <c r="J90" s="1712"/>
      <c r="K90" s="1712"/>
      <c r="L90" s="1712"/>
      <c r="M90" s="1712"/>
      <c r="N90" s="1712"/>
      <c r="O90" s="1712"/>
      <c r="P90" s="1712"/>
      <c r="Q90" s="1712"/>
      <c r="R90" s="1712"/>
      <c r="S90" s="1712"/>
      <c r="T90" s="1712"/>
      <c r="U90" s="1712"/>
      <c r="V90" s="1712"/>
      <c r="W90" s="1712"/>
      <c r="X90" s="1712"/>
      <c r="Y90" s="1712"/>
      <c r="Z90" s="1712"/>
      <c r="AA90" s="1712"/>
      <c r="AB90" s="1712"/>
      <c r="AC90" s="1712"/>
      <c r="AD90" s="1712"/>
      <c r="AE90" s="1712"/>
      <c r="AF90" s="1712"/>
      <c r="AG90" s="1712"/>
      <c r="AH90" s="1712"/>
      <c r="AI90" s="1712"/>
      <c r="AJ90" s="1712"/>
      <c r="AK90" s="1712"/>
      <c r="AL90" s="1712"/>
      <c r="AM90" s="1712"/>
      <c r="AN90" s="1712"/>
      <c r="AO90" s="1712"/>
      <c r="AP90" s="1712"/>
      <c r="AQ90" s="1712"/>
      <c r="AR90" s="1712"/>
      <c r="AS90" s="1712"/>
      <c r="AT90" s="1712"/>
      <c r="AU90" s="1712"/>
      <c r="AV90" s="1712"/>
      <c r="AW90" s="1712"/>
      <c r="AX90" s="1712"/>
      <c r="AY90" s="1712"/>
      <c r="AZ90" s="1712"/>
      <c r="BA90" s="1712"/>
      <c r="BB90" s="1712"/>
      <c r="BC90" s="1712"/>
      <c r="BD90" s="1712"/>
      <c r="BE90" s="1712"/>
      <c r="BF90" s="1712"/>
      <c r="BG90" s="1712"/>
    </row>
    <row r="91" spans="1:59">
      <c r="A91" s="1710"/>
      <c r="B91" s="1712"/>
      <c r="C91" s="1712"/>
      <c r="D91" s="1712"/>
      <c r="E91" s="1712"/>
      <c r="F91" s="1712"/>
      <c r="G91" s="1712"/>
      <c r="H91" s="1714"/>
      <c r="I91" s="1712"/>
      <c r="J91" s="1712"/>
      <c r="K91" s="1712"/>
      <c r="L91" s="1712"/>
      <c r="M91" s="1712"/>
      <c r="N91" s="1712"/>
      <c r="O91" s="1712"/>
      <c r="P91" s="1712"/>
      <c r="Q91" s="1712"/>
      <c r="R91" s="1712"/>
      <c r="S91" s="1712"/>
      <c r="T91" s="1712"/>
      <c r="U91" s="1712"/>
      <c r="V91" s="1712"/>
      <c r="W91" s="1712"/>
      <c r="X91" s="1712"/>
      <c r="Y91" s="1712"/>
      <c r="Z91" s="1712"/>
      <c r="AA91" s="1712"/>
      <c r="AB91" s="1712"/>
      <c r="AC91" s="1712"/>
      <c r="AD91" s="1712"/>
      <c r="AE91" s="1712"/>
      <c r="AF91" s="1712"/>
      <c r="AG91" s="1712"/>
      <c r="AH91" s="1712"/>
      <c r="AI91" s="1712"/>
      <c r="AJ91" s="1712"/>
      <c r="AK91" s="1712"/>
      <c r="AL91" s="1712"/>
      <c r="AM91" s="1712"/>
      <c r="AN91" s="1712"/>
      <c r="AO91" s="1712"/>
      <c r="AP91" s="1712"/>
      <c r="AQ91" s="1712"/>
      <c r="AR91" s="1712"/>
      <c r="AS91" s="1712"/>
      <c r="AT91" s="1712"/>
      <c r="AU91" s="1712"/>
      <c r="AV91" s="1712"/>
      <c r="AW91" s="1712"/>
      <c r="AX91" s="1712"/>
      <c r="AY91" s="1712"/>
      <c r="AZ91" s="1712"/>
      <c r="BA91" s="1712"/>
      <c r="BB91" s="1712"/>
      <c r="BC91" s="1712"/>
      <c r="BD91" s="1712"/>
      <c r="BE91" s="1712"/>
      <c r="BF91" s="1712"/>
      <c r="BG91" s="1712"/>
    </row>
    <row r="92" spans="1:59">
      <c r="A92" s="1710"/>
      <c r="B92" s="1712"/>
      <c r="C92" s="1712"/>
      <c r="D92" s="1712"/>
      <c r="E92" s="1712"/>
      <c r="F92" s="1712"/>
      <c r="G92" s="1712"/>
      <c r="H92" s="1714"/>
      <c r="I92" s="1712"/>
      <c r="J92" s="1712"/>
      <c r="K92" s="1712"/>
      <c r="L92" s="1712"/>
      <c r="M92" s="1712"/>
      <c r="N92" s="1712"/>
      <c r="O92" s="1712"/>
      <c r="P92" s="1712"/>
      <c r="Q92" s="1712"/>
      <c r="R92" s="1712"/>
      <c r="S92" s="1712"/>
      <c r="T92" s="1712"/>
      <c r="U92" s="1712"/>
      <c r="V92" s="1712"/>
      <c r="W92" s="1712"/>
      <c r="X92" s="1712"/>
      <c r="Y92" s="1712"/>
      <c r="Z92" s="1712"/>
      <c r="AA92" s="1712"/>
      <c r="AB92" s="1712"/>
      <c r="AC92" s="1712"/>
      <c r="AD92" s="1712"/>
      <c r="AE92" s="1712"/>
      <c r="AF92" s="1712"/>
      <c r="AG92" s="1712"/>
      <c r="AH92" s="1712"/>
      <c r="AI92" s="1712"/>
      <c r="AJ92" s="1712"/>
      <c r="AK92" s="1712"/>
      <c r="AL92" s="1712"/>
      <c r="AM92" s="1712"/>
      <c r="AN92" s="1712"/>
      <c r="AO92" s="1712"/>
      <c r="AP92" s="1712"/>
      <c r="AQ92" s="1712"/>
      <c r="AR92" s="1712"/>
      <c r="AS92" s="1712"/>
      <c r="AT92" s="1712"/>
      <c r="AU92" s="1712"/>
      <c r="AV92" s="1712"/>
      <c r="AW92" s="1712"/>
      <c r="AX92" s="1712"/>
      <c r="AY92" s="1712"/>
      <c r="AZ92" s="1712"/>
      <c r="BA92" s="1712"/>
      <c r="BB92" s="1712"/>
      <c r="BC92" s="1712"/>
      <c r="BD92" s="1712"/>
      <c r="BE92" s="1712"/>
      <c r="BF92" s="1712"/>
      <c r="BG92" s="1712"/>
    </row>
    <row r="93" spans="1:59">
      <c r="A93" s="1710"/>
      <c r="B93" s="1712"/>
      <c r="C93" s="1712"/>
      <c r="D93" s="1712"/>
      <c r="E93" s="1712"/>
      <c r="F93" s="1712"/>
      <c r="G93" s="1712"/>
      <c r="H93" s="1714"/>
      <c r="I93" s="1712"/>
      <c r="J93" s="1712"/>
      <c r="K93" s="1712"/>
      <c r="L93" s="1712"/>
      <c r="M93" s="1712"/>
      <c r="N93" s="1712"/>
      <c r="O93" s="1712"/>
      <c r="P93" s="1712"/>
      <c r="Q93" s="1712"/>
      <c r="R93" s="1712"/>
      <c r="S93" s="1712"/>
      <c r="T93" s="1712"/>
      <c r="U93" s="1712"/>
      <c r="V93" s="1712"/>
      <c r="W93" s="1712"/>
      <c r="X93" s="1712"/>
      <c r="Y93" s="1712"/>
      <c r="Z93" s="1712"/>
      <c r="AA93" s="1712"/>
      <c r="AB93" s="1712"/>
      <c r="AC93" s="1712"/>
      <c r="AD93" s="1712"/>
      <c r="AE93" s="1712"/>
      <c r="AF93" s="1712"/>
      <c r="AG93" s="1712"/>
      <c r="AH93" s="1712"/>
      <c r="AI93" s="1712"/>
      <c r="AJ93" s="1712"/>
      <c r="AK93" s="1712"/>
      <c r="AL93" s="1712"/>
      <c r="AM93" s="1712"/>
      <c r="AN93" s="1712"/>
      <c r="AO93" s="1712"/>
      <c r="AP93" s="1712"/>
      <c r="AQ93" s="1712"/>
      <c r="AR93" s="1712"/>
      <c r="AS93" s="1712"/>
      <c r="AT93" s="1712"/>
      <c r="AU93" s="1712"/>
      <c r="AV93" s="1712"/>
      <c r="AW93" s="1712"/>
      <c r="AX93" s="1712"/>
      <c r="AY93" s="1712"/>
      <c r="AZ93" s="1712"/>
      <c r="BA93" s="1712"/>
      <c r="BB93" s="1712"/>
      <c r="BC93" s="1712"/>
      <c r="BD93" s="1712"/>
      <c r="BE93" s="1712"/>
      <c r="BF93" s="1712"/>
      <c r="BG93" s="1712"/>
    </row>
    <row r="94" spans="1:59">
      <c r="A94" s="1710"/>
      <c r="B94" s="1712"/>
      <c r="C94" s="1712"/>
      <c r="D94" s="1712"/>
      <c r="E94" s="1712"/>
      <c r="F94" s="1712"/>
      <c r="G94" s="1712"/>
      <c r="H94" s="1714"/>
      <c r="I94" s="1712"/>
      <c r="J94" s="1712"/>
      <c r="K94" s="1712"/>
      <c r="L94" s="1712"/>
      <c r="M94" s="1712"/>
      <c r="N94" s="1712"/>
      <c r="O94" s="1712"/>
      <c r="P94" s="1712"/>
      <c r="Q94" s="1712"/>
      <c r="R94" s="1712"/>
      <c r="S94" s="1712"/>
      <c r="T94" s="1712"/>
      <c r="U94" s="1712"/>
      <c r="V94" s="1712"/>
      <c r="W94" s="1712"/>
      <c r="X94" s="1712"/>
      <c r="Y94" s="1712"/>
      <c r="Z94" s="1712"/>
      <c r="AA94" s="1712"/>
      <c r="AB94" s="1712"/>
      <c r="AC94" s="1712"/>
      <c r="AD94" s="1712"/>
      <c r="AE94" s="1712"/>
      <c r="AF94" s="1712"/>
      <c r="AG94" s="1712"/>
      <c r="AH94" s="1712"/>
      <c r="AI94" s="1712"/>
      <c r="AJ94" s="1712"/>
      <c r="AK94" s="1712"/>
      <c r="AL94" s="1712"/>
      <c r="AM94" s="1712"/>
      <c r="AN94" s="1712"/>
      <c r="AO94" s="1712"/>
      <c r="AP94" s="1712"/>
      <c r="AQ94" s="1712"/>
      <c r="AR94" s="1712"/>
      <c r="AS94" s="1712"/>
      <c r="AT94" s="1712"/>
      <c r="AU94" s="1712"/>
      <c r="AV94" s="1712"/>
      <c r="AW94" s="1712"/>
      <c r="AX94" s="1712"/>
      <c r="AY94" s="1712"/>
      <c r="AZ94" s="1712"/>
      <c r="BA94" s="1712"/>
      <c r="BB94" s="1712"/>
      <c r="BC94" s="1712"/>
      <c r="BD94" s="1712"/>
      <c r="BE94" s="1712"/>
      <c r="BF94" s="1712"/>
      <c r="BG94" s="1712"/>
    </row>
    <row r="95" spans="1:59">
      <c r="A95" s="1710"/>
      <c r="B95" s="1712"/>
      <c r="C95" s="1712"/>
      <c r="D95" s="1712"/>
      <c r="E95" s="1712"/>
      <c r="F95" s="1712"/>
      <c r="G95" s="1712"/>
      <c r="H95" s="1714"/>
      <c r="I95" s="1712"/>
      <c r="J95" s="1712"/>
      <c r="K95" s="1712"/>
      <c r="L95" s="1712"/>
      <c r="M95" s="1712"/>
      <c r="N95" s="1712"/>
      <c r="O95" s="1712"/>
      <c r="P95" s="1712"/>
      <c r="Q95" s="1712"/>
      <c r="R95" s="1712"/>
      <c r="S95" s="1712"/>
      <c r="T95" s="1712"/>
      <c r="U95" s="1712"/>
      <c r="V95" s="1712"/>
      <c r="W95" s="1712"/>
      <c r="X95" s="1712"/>
      <c r="Y95" s="1712"/>
      <c r="Z95" s="1712"/>
      <c r="AA95" s="1712"/>
      <c r="AB95" s="1712"/>
      <c r="AC95" s="1712"/>
      <c r="AD95" s="1712"/>
      <c r="AE95" s="1712"/>
      <c r="AF95" s="1712"/>
      <c r="AG95" s="1712"/>
      <c r="AH95" s="1712"/>
      <c r="AI95" s="1712"/>
      <c r="AJ95" s="1712"/>
      <c r="AK95" s="1712"/>
      <c r="AL95" s="1712"/>
      <c r="AM95" s="1712"/>
      <c r="AN95" s="1712"/>
      <c r="AO95" s="1712"/>
      <c r="AP95" s="1712"/>
      <c r="AQ95" s="1712"/>
      <c r="AR95" s="1712"/>
      <c r="AS95" s="1712"/>
      <c r="AT95" s="1712"/>
      <c r="AU95" s="1712"/>
      <c r="AV95" s="1712"/>
      <c r="AW95" s="1712"/>
      <c r="AX95" s="1712"/>
      <c r="AY95" s="1712"/>
      <c r="AZ95" s="1712"/>
      <c r="BA95" s="1712"/>
      <c r="BB95" s="1712"/>
      <c r="BC95" s="1712"/>
      <c r="BD95" s="1712"/>
      <c r="BE95" s="1712"/>
      <c r="BF95" s="1712"/>
      <c r="BG95" s="1712"/>
    </row>
    <row r="96" spans="1:59">
      <c r="A96" s="1710"/>
      <c r="B96" s="1712"/>
      <c r="C96" s="1712"/>
      <c r="D96" s="1712"/>
      <c r="E96" s="1712"/>
      <c r="F96" s="1712"/>
      <c r="G96" s="1712"/>
      <c r="H96" s="1714"/>
      <c r="I96" s="1712"/>
      <c r="J96" s="1712"/>
      <c r="K96" s="1712"/>
      <c r="L96" s="1712"/>
      <c r="M96" s="1712"/>
      <c r="N96" s="1712"/>
      <c r="O96" s="1712"/>
      <c r="P96" s="1712"/>
      <c r="Q96" s="1712"/>
      <c r="R96" s="1712"/>
      <c r="S96" s="1712"/>
      <c r="T96" s="1712"/>
      <c r="U96" s="1712"/>
      <c r="V96" s="1712"/>
      <c r="W96" s="1712"/>
      <c r="X96" s="1712"/>
      <c r="Y96" s="1712"/>
      <c r="Z96" s="1712"/>
      <c r="AA96" s="1712"/>
      <c r="AB96" s="1712"/>
      <c r="AC96" s="1712"/>
      <c r="AD96" s="1712"/>
      <c r="AE96" s="1712"/>
      <c r="AF96" s="1712"/>
      <c r="AG96" s="1712"/>
      <c r="AH96" s="1712"/>
      <c r="AI96" s="1712"/>
      <c r="AJ96" s="1712"/>
      <c r="AK96" s="1712"/>
      <c r="AL96" s="1712"/>
      <c r="AM96" s="1712"/>
      <c r="AN96" s="1712"/>
      <c r="AO96" s="1712"/>
      <c r="AP96" s="1712"/>
      <c r="AQ96" s="1712"/>
      <c r="AR96" s="1712"/>
      <c r="AS96" s="1712"/>
      <c r="AT96" s="1712"/>
      <c r="AU96" s="1712"/>
      <c r="AV96" s="1712"/>
      <c r="AW96" s="1712"/>
      <c r="AX96" s="1712"/>
      <c r="AY96" s="1712"/>
      <c r="AZ96" s="1712"/>
      <c r="BA96" s="1712"/>
      <c r="BB96" s="1712"/>
      <c r="BC96" s="1712"/>
      <c r="BD96" s="1712"/>
      <c r="BE96" s="1712"/>
      <c r="BF96" s="1712"/>
      <c r="BG96" s="1712"/>
    </row>
    <row r="97" spans="1:59">
      <c r="A97" s="1710"/>
      <c r="B97" s="1712"/>
      <c r="C97" s="1712"/>
      <c r="D97" s="1712"/>
      <c r="E97" s="1712"/>
      <c r="F97" s="1712"/>
      <c r="G97" s="1712"/>
      <c r="H97" s="1714"/>
      <c r="I97" s="1712"/>
      <c r="J97" s="1712"/>
      <c r="K97" s="1712"/>
      <c r="L97" s="1712"/>
      <c r="M97" s="1712"/>
      <c r="N97" s="1712"/>
      <c r="O97" s="1712"/>
      <c r="P97" s="1712"/>
      <c r="Q97" s="1712"/>
      <c r="R97" s="1712"/>
      <c r="S97" s="1712"/>
      <c r="T97" s="1712"/>
      <c r="U97" s="1712"/>
      <c r="V97" s="1712"/>
      <c r="W97" s="1712"/>
      <c r="X97" s="1712"/>
      <c r="Y97" s="1712"/>
      <c r="Z97" s="1712"/>
      <c r="AA97" s="1712"/>
      <c r="AB97" s="1712"/>
      <c r="AC97" s="1712"/>
      <c r="AD97" s="1712"/>
      <c r="AE97" s="1712"/>
      <c r="AF97" s="1712"/>
      <c r="AG97" s="1712"/>
      <c r="AH97" s="1712"/>
      <c r="AI97" s="1712"/>
      <c r="AJ97" s="1712"/>
      <c r="AK97" s="1712"/>
      <c r="AL97" s="1712"/>
      <c r="AM97" s="1712"/>
      <c r="AN97" s="1712"/>
      <c r="AO97" s="1712"/>
      <c r="AP97" s="1712"/>
      <c r="AQ97" s="1712"/>
      <c r="AR97" s="1712"/>
      <c r="AS97" s="1712"/>
      <c r="AT97" s="1712"/>
      <c r="AU97" s="1712"/>
      <c r="AV97" s="1712"/>
      <c r="AW97" s="1712"/>
      <c r="AX97" s="1712"/>
      <c r="AY97" s="1712"/>
      <c r="AZ97" s="1712"/>
      <c r="BA97" s="1712"/>
      <c r="BB97" s="1712"/>
      <c r="BC97" s="1712"/>
      <c r="BD97" s="1712"/>
      <c r="BE97" s="1712"/>
      <c r="BF97" s="1712"/>
      <c r="BG97" s="1712"/>
    </row>
    <row r="98" spans="1:59">
      <c r="A98" s="1710"/>
      <c r="B98" s="1712"/>
      <c r="C98" s="1712"/>
      <c r="D98" s="1712"/>
      <c r="E98" s="1712"/>
      <c r="F98" s="1712"/>
      <c r="G98" s="1712"/>
      <c r="H98" s="1714"/>
      <c r="I98" s="1712"/>
      <c r="J98" s="1712"/>
      <c r="K98" s="1712"/>
      <c r="L98" s="1712"/>
      <c r="M98" s="1712"/>
      <c r="N98" s="1712"/>
      <c r="O98" s="1712"/>
      <c r="P98" s="1712"/>
      <c r="Q98" s="1712"/>
      <c r="R98" s="1712"/>
      <c r="S98" s="1712"/>
      <c r="T98" s="1712"/>
      <c r="U98" s="1712"/>
      <c r="V98" s="1712"/>
      <c r="W98" s="1712"/>
      <c r="X98" s="1712"/>
      <c r="Y98" s="1712"/>
      <c r="Z98" s="1712"/>
      <c r="AA98" s="1712"/>
      <c r="AB98" s="1712"/>
      <c r="AC98" s="1712"/>
      <c r="AD98" s="1712"/>
      <c r="AE98" s="1712"/>
      <c r="AF98" s="1712"/>
      <c r="AG98" s="1712"/>
      <c r="AH98" s="1712"/>
      <c r="AI98" s="1712"/>
      <c r="AJ98" s="1712"/>
      <c r="AK98" s="1712"/>
      <c r="AL98" s="1712"/>
      <c r="AM98" s="1712"/>
      <c r="AN98" s="1712"/>
      <c r="AO98" s="1712"/>
      <c r="AP98" s="1712"/>
      <c r="AQ98" s="1712"/>
      <c r="AR98" s="1712"/>
      <c r="AS98" s="1712"/>
      <c r="AT98" s="1712"/>
      <c r="AU98" s="1712"/>
      <c r="AV98" s="1712"/>
      <c r="AW98" s="1712"/>
      <c r="AX98" s="1712"/>
      <c r="AY98" s="1712"/>
      <c r="AZ98" s="1712"/>
      <c r="BA98" s="1712"/>
      <c r="BB98" s="1712"/>
      <c r="BC98" s="1712"/>
      <c r="BD98" s="1712"/>
      <c r="BE98" s="1712"/>
      <c r="BF98" s="1712"/>
      <c r="BG98" s="1712"/>
    </row>
    <row r="99" spans="1:59">
      <c r="A99" s="1710"/>
      <c r="B99" s="1712"/>
      <c r="C99" s="1712"/>
      <c r="D99" s="1712"/>
      <c r="E99" s="1712"/>
      <c r="F99" s="1712"/>
      <c r="G99" s="1712"/>
      <c r="H99" s="1714"/>
      <c r="I99" s="1712"/>
      <c r="J99" s="1712"/>
      <c r="K99" s="1712"/>
      <c r="L99" s="1712"/>
      <c r="M99" s="1712"/>
      <c r="N99" s="1712"/>
      <c r="O99" s="1712"/>
      <c r="P99" s="1712"/>
      <c r="Q99" s="1712"/>
      <c r="R99" s="1712"/>
      <c r="S99" s="1712"/>
      <c r="T99" s="1712"/>
      <c r="U99" s="1712"/>
      <c r="V99" s="1712"/>
      <c r="W99" s="1712"/>
      <c r="X99" s="1712"/>
      <c r="Y99" s="1712"/>
      <c r="Z99" s="1712"/>
      <c r="AA99" s="1712"/>
      <c r="AB99" s="1712"/>
      <c r="AC99" s="1712"/>
      <c r="AD99" s="1712"/>
      <c r="AE99" s="1712"/>
      <c r="AF99" s="1712"/>
      <c r="AG99" s="1712"/>
      <c r="AH99" s="1712"/>
      <c r="AI99" s="1712"/>
      <c r="AJ99" s="1712"/>
      <c r="AK99" s="1712"/>
      <c r="AL99" s="1712"/>
      <c r="AM99" s="1712"/>
      <c r="AN99" s="1712"/>
      <c r="AO99" s="1712"/>
      <c r="AP99" s="1712"/>
      <c r="AQ99" s="1712"/>
      <c r="AR99" s="1712"/>
      <c r="AS99" s="1712"/>
      <c r="AT99" s="1712"/>
      <c r="AU99" s="1712"/>
      <c r="AV99" s="1712"/>
      <c r="AW99" s="1712"/>
      <c r="AX99" s="1712"/>
      <c r="AY99" s="1712"/>
      <c r="AZ99" s="1712"/>
      <c r="BA99" s="1712"/>
      <c r="BB99" s="1712"/>
      <c r="BC99" s="1712"/>
      <c r="BD99" s="1712"/>
      <c r="BE99" s="1712"/>
      <c r="BF99" s="1712"/>
      <c r="BG99" s="1712"/>
    </row>
    <row r="100" spans="1:59">
      <c r="A100" s="1710"/>
      <c r="B100" s="1712"/>
      <c r="C100" s="1712"/>
      <c r="D100" s="1712"/>
      <c r="E100" s="1712"/>
      <c r="F100" s="1712"/>
      <c r="G100" s="1712"/>
      <c r="H100" s="1714"/>
      <c r="I100" s="1712"/>
      <c r="J100" s="1712"/>
      <c r="K100" s="1712"/>
      <c r="L100" s="1712"/>
      <c r="M100" s="1712"/>
      <c r="N100" s="1712"/>
      <c r="O100" s="1712"/>
      <c r="P100" s="1712"/>
      <c r="Q100" s="1712"/>
      <c r="R100" s="1712"/>
      <c r="S100" s="1712"/>
      <c r="T100" s="1712"/>
      <c r="U100" s="1712"/>
      <c r="V100" s="1712"/>
      <c r="W100" s="1712"/>
      <c r="X100" s="1712"/>
      <c r="Y100" s="1712"/>
      <c r="Z100" s="1712"/>
      <c r="AA100" s="1712"/>
      <c r="AB100" s="1712"/>
      <c r="AC100" s="1712"/>
      <c r="AD100" s="1712"/>
      <c r="AE100" s="1712"/>
      <c r="AF100" s="1712"/>
      <c r="AG100" s="1712"/>
      <c r="AH100" s="1712"/>
      <c r="AI100" s="1712"/>
      <c r="AJ100" s="1712"/>
      <c r="AK100" s="1712"/>
      <c r="AL100" s="1712"/>
      <c r="AM100" s="1712"/>
      <c r="AN100" s="1712"/>
      <c r="AO100" s="1712"/>
      <c r="AP100" s="1712"/>
      <c r="AQ100" s="1712"/>
      <c r="AR100" s="1712"/>
      <c r="AS100" s="1712"/>
      <c r="AT100" s="1712"/>
      <c r="AU100" s="1712"/>
      <c r="AV100" s="1712"/>
      <c r="AW100" s="1712"/>
      <c r="AX100" s="1712"/>
      <c r="AY100" s="1712"/>
      <c r="AZ100" s="1712"/>
      <c r="BA100" s="1712"/>
      <c r="BB100" s="1712"/>
      <c r="BC100" s="1712"/>
      <c r="BD100" s="1712"/>
      <c r="BE100" s="1712"/>
      <c r="BF100" s="1712"/>
      <c r="BG100" s="1712"/>
    </row>
    <row r="101" spans="1:59">
      <c r="A101" s="1710"/>
      <c r="B101" s="1712"/>
      <c r="C101" s="1712"/>
      <c r="D101" s="1712"/>
      <c r="E101" s="1712"/>
      <c r="F101" s="1712"/>
      <c r="G101" s="1712"/>
      <c r="H101" s="1714"/>
      <c r="I101" s="1712"/>
      <c r="J101" s="1712"/>
      <c r="K101" s="1712"/>
      <c r="L101" s="1712"/>
      <c r="M101" s="1712"/>
      <c r="N101" s="1712"/>
      <c r="O101" s="1712"/>
      <c r="P101" s="1712"/>
      <c r="Q101" s="1712"/>
      <c r="R101" s="1712"/>
      <c r="S101" s="1712"/>
      <c r="T101" s="1712"/>
      <c r="U101" s="1712"/>
      <c r="V101" s="1712"/>
      <c r="W101" s="1712"/>
      <c r="X101" s="1712"/>
      <c r="Y101" s="1712"/>
      <c r="Z101" s="1712"/>
      <c r="AA101" s="1712"/>
      <c r="AB101" s="1712"/>
      <c r="AC101" s="1712"/>
      <c r="AD101" s="1712"/>
      <c r="AE101" s="1712"/>
      <c r="AF101" s="1712"/>
      <c r="AG101" s="1712"/>
      <c r="AH101" s="1712"/>
      <c r="AI101" s="1712"/>
      <c r="AJ101" s="1712"/>
      <c r="AK101" s="1712"/>
      <c r="AL101" s="1712"/>
      <c r="AM101" s="1712"/>
      <c r="AN101" s="1712"/>
      <c r="AO101" s="1712"/>
      <c r="AP101" s="1712"/>
      <c r="AQ101" s="1712"/>
      <c r="AR101" s="1712"/>
      <c r="AS101" s="1712"/>
      <c r="AT101" s="1712"/>
      <c r="AU101" s="1712"/>
      <c r="AV101" s="1712"/>
      <c r="AW101" s="1712"/>
      <c r="AX101" s="1712"/>
      <c r="AY101" s="1712"/>
      <c r="AZ101" s="1712"/>
      <c r="BA101" s="1712"/>
      <c r="BB101" s="1712"/>
      <c r="BC101" s="1712"/>
      <c r="BD101" s="1712"/>
      <c r="BE101" s="1712"/>
      <c r="BF101" s="1712"/>
      <c r="BG101" s="1712"/>
    </row>
    <row r="102" spans="1:59">
      <c r="A102" s="1710"/>
      <c r="B102" s="1712"/>
      <c r="C102" s="1712"/>
      <c r="D102" s="1712"/>
      <c r="E102" s="1712"/>
      <c r="F102" s="1712"/>
      <c r="G102" s="1712"/>
      <c r="H102" s="1714"/>
      <c r="I102" s="1712"/>
      <c r="J102" s="1712"/>
      <c r="K102" s="1712"/>
      <c r="L102" s="1712"/>
      <c r="M102" s="1712"/>
      <c r="N102" s="1712"/>
      <c r="O102" s="1712"/>
      <c r="P102" s="1712"/>
      <c r="Q102" s="1712"/>
      <c r="R102" s="1712"/>
      <c r="S102" s="1712"/>
      <c r="T102" s="1712"/>
      <c r="U102" s="1712"/>
      <c r="V102" s="1712"/>
      <c r="W102" s="1712"/>
      <c r="X102" s="1712"/>
      <c r="Y102" s="1712"/>
      <c r="Z102" s="1712"/>
      <c r="AA102" s="1712"/>
      <c r="AB102" s="1712"/>
      <c r="AC102" s="1712"/>
      <c r="AD102" s="1712"/>
      <c r="AE102" s="1712"/>
      <c r="AF102" s="1712"/>
      <c r="AG102" s="1712"/>
      <c r="AH102" s="1712"/>
      <c r="AI102" s="1712"/>
      <c r="AJ102" s="1712"/>
      <c r="AK102" s="1712"/>
      <c r="AL102" s="1712"/>
      <c r="AM102" s="1712"/>
      <c r="AN102" s="1712"/>
      <c r="AO102" s="1712"/>
      <c r="AP102" s="1712"/>
      <c r="AQ102" s="1712"/>
      <c r="AR102" s="1712"/>
      <c r="AS102" s="1712"/>
      <c r="AT102" s="1712"/>
      <c r="AU102" s="1712"/>
      <c r="AV102" s="1712"/>
      <c r="AW102" s="1712"/>
      <c r="AX102" s="1712"/>
      <c r="AY102" s="1712"/>
      <c r="AZ102" s="1712"/>
      <c r="BA102" s="1712"/>
      <c r="BB102" s="1712"/>
      <c r="BC102" s="1712"/>
      <c r="BD102" s="1712"/>
      <c r="BE102" s="1712"/>
      <c r="BF102" s="1712"/>
      <c r="BG102" s="1712"/>
    </row>
    <row r="103" spans="1:59">
      <c r="A103" s="1710"/>
      <c r="B103" s="1712"/>
      <c r="C103" s="1712"/>
      <c r="D103" s="1712"/>
      <c r="E103" s="1712"/>
      <c r="F103" s="1712"/>
      <c r="G103" s="1712"/>
      <c r="H103" s="1714"/>
      <c r="I103" s="1712"/>
      <c r="J103" s="1712"/>
      <c r="K103" s="1712"/>
      <c r="L103" s="1712"/>
      <c r="M103" s="1712"/>
      <c r="N103" s="1712"/>
      <c r="O103" s="1712"/>
      <c r="P103" s="1712"/>
      <c r="Q103" s="1712"/>
      <c r="R103" s="1712"/>
      <c r="S103" s="1712"/>
      <c r="T103" s="1712"/>
      <c r="U103" s="1712"/>
      <c r="V103" s="1712"/>
      <c r="W103" s="1712"/>
      <c r="X103" s="1712"/>
      <c r="Y103" s="1712"/>
      <c r="Z103" s="1712"/>
      <c r="AA103" s="1712"/>
      <c r="AB103" s="1712"/>
      <c r="AC103" s="1712"/>
      <c r="AD103" s="1712"/>
      <c r="AE103" s="1712"/>
      <c r="AF103" s="1712"/>
      <c r="AG103" s="1712"/>
      <c r="AH103" s="1712"/>
      <c r="AI103" s="1712"/>
      <c r="AJ103" s="1712"/>
      <c r="AK103" s="1712"/>
      <c r="AL103" s="1712"/>
      <c r="AM103" s="1712"/>
      <c r="AN103" s="1712"/>
      <c r="AO103" s="1712"/>
      <c r="AP103" s="1712"/>
      <c r="AQ103" s="1712"/>
      <c r="AR103" s="1712"/>
      <c r="AS103" s="1712"/>
      <c r="AT103" s="1712"/>
      <c r="AU103" s="1712"/>
      <c r="AV103" s="1712"/>
      <c r="AW103" s="1712"/>
      <c r="AX103" s="1712"/>
      <c r="AY103" s="1712"/>
      <c r="AZ103" s="1712"/>
      <c r="BA103" s="1712"/>
      <c r="BB103" s="1712"/>
      <c r="BC103" s="1712"/>
      <c r="BD103" s="1712"/>
      <c r="BE103" s="1712"/>
      <c r="BF103" s="1712"/>
      <c r="BG103" s="1712"/>
    </row>
    <row r="104" spans="1:59">
      <c r="A104" s="1710"/>
      <c r="B104" s="1712"/>
      <c r="C104" s="1712"/>
      <c r="D104" s="1712"/>
      <c r="E104" s="1712"/>
      <c r="F104" s="1712"/>
      <c r="G104" s="1712"/>
      <c r="H104" s="1714"/>
      <c r="I104" s="1712"/>
      <c r="J104" s="1712"/>
      <c r="K104" s="1712"/>
      <c r="L104" s="1712"/>
      <c r="M104" s="1712"/>
      <c r="N104" s="1712"/>
      <c r="O104" s="1712"/>
      <c r="P104" s="1712"/>
      <c r="Q104" s="1712"/>
      <c r="R104" s="1712"/>
      <c r="S104" s="1712"/>
      <c r="T104" s="1712"/>
      <c r="U104" s="1712"/>
      <c r="V104" s="1712"/>
      <c r="W104" s="1712"/>
      <c r="X104" s="1712"/>
      <c r="Y104" s="1712"/>
      <c r="Z104" s="1712"/>
      <c r="AA104" s="1712"/>
      <c r="AB104" s="1712"/>
      <c r="AC104" s="1712"/>
      <c r="AD104" s="1712"/>
      <c r="AE104" s="1712"/>
      <c r="AF104" s="1712"/>
      <c r="AG104" s="1712"/>
      <c r="AH104" s="1712"/>
      <c r="AI104" s="1712"/>
      <c r="AJ104" s="1712"/>
      <c r="AK104" s="1712"/>
      <c r="AL104" s="1712"/>
      <c r="AM104" s="1712"/>
      <c r="AN104" s="1712"/>
      <c r="AO104" s="1712"/>
      <c r="AP104" s="1712"/>
      <c r="AQ104" s="1712"/>
      <c r="AR104" s="1712"/>
      <c r="AS104" s="1712"/>
      <c r="AT104" s="1712"/>
      <c r="AU104" s="1712"/>
      <c r="AV104" s="1712"/>
      <c r="AW104" s="1712"/>
      <c r="AX104" s="1712"/>
      <c r="AY104" s="1712"/>
      <c r="AZ104" s="1712"/>
      <c r="BA104" s="1712"/>
      <c r="BB104" s="1712"/>
      <c r="BC104" s="1712"/>
      <c r="BD104" s="1712"/>
      <c r="BE104" s="1712"/>
      <c r="BF104" s="1712"/>
      <c r="BG104" s="1712"/>
    </row>
    <row r="105" spans="1:59">
      <c r="A105" s="1710"/>
      <c r="B105" s="1712"/>
      <c r="C105" s="1712"/>
      <c r="D105" s="1712"/>
      <c r="E105" s="1712"/>
      <c r="F105" s="1712"/>
      <c r="G105" s="1712"/>
      <c r="H105" s="1714"/>
      <c r="I105" s="1712"/>
      <c r="J105" s="1712"/>
      <c r="K105" s="1712"/>
      <c r="L105" s="1712"/>
      <c r="M105" s="1712"/>
      <c r="N105" s="1712"/>
      <c r="O105" s="1712"/>
      <c r="P105" s="1712"/>
      <c r="Q105" s="1712"/>
      <c r="R105" s="1712"/>
      <c r="S105" s="1712"/>
      <c r="T105" s="1712"/>
      <c r="U105" s="1712"/>
      <c r="V105" s="1712"/>
      <c r="W105" s="1712"/>
      <c r="X105" s="1712"/>
      <c r="Y105" s="1712"/>
      <c r="Z105" s="1712"/>
      <c r="AA105" s="1712"/>
      <c r="AB105" s="1712"/>
      <c r="AC105" s="1712"/>
      <c r="AD105" s="1712"/>
      <c r="AE105" s="1712"/>
      <c r="AF105" s="1712"/>
      <c r="AG105" s="1712"/>
      <c r="AH105" s="1712"/>
      <c r="AI105" s="1712"/>
      <c r="AJ105" s="1712"/>
      <c r="AK105" s="1712"/>
      <c r="AL105" s="1712"/>
      <c r="AM105" s="1712"/>
      <c r="AN105" s="1712"/>
      <c r="AO105" s="1712"/>
      <c r="AP105" s="1712"/>
      <c r="AQ105" s="1712"/>
      <c r="AR105" s="1712"/>
      <c r="AS105" s="1712"/>
      <c r="AT105" s="1712"/>
      <c r="AU105" s="1712"/>
      <c r="AV105" s="1712"/>
      <c r="AW105" s="1712"/>
      <c r="AX105" s="1712"/>
      <c r="AY105" s="1712"/>
      <c r="AZ105" s="1712"/>
      <c r="BA105" s="1712"/>
      <c r="BB105" s="1712"/>
      <c r="BC105" s="1712"/>
      <c r="BD105" s="1712"/>
      <c r="BE105" s="1712"/>
      <c r="BF105" s="1712"/>
      <c r="BG105" s="1712"/>
    </row>
    <row r="106" spans="1:59">
      <c r="A106" s="1710"/>
      <c r="B106" s="1712"/>
      <c r="C106" s="1712"/>
      <c r="D106" s="1712"/>
      <c r="E106" s="1712"/>
      <c r="F106" s="1712"/>
      <c r="G106" s="1712"/>
      <c r="H106" s="1714"/>
      <c r="I106" s="1712"/>
      <c r="J106" s="1712"/>
      <c r="K106" s="1712"/>
      <c r="L106" s="1712"/>
      <c r="M106" s="1712"/>
      <c r="N106" s="1712"/>
      <c r="O106" s="1712"/>
      <c r="P106" s="1712"/>
      <c r="Q106" s="1712"/>
      <c r="R106" s="1712"/>
      <c r="S106" s="1712"/>
      <c r="T106" s="1712"/>
      <c r="U106" s="1712"/>
      <c r="V106" s="1712"/>
      <c r="W106" s="1712"/>
      <c r="X106" s="1712"/>
      <c r="Y106" s="1712"/>
      <c r="Z106" s="1712"/>
      <c r="AA106" s="1712"/>
      <c r="AB106" s="1712"/>
      <c r="AC106" s="1712"/>
      <c r="AD106" s="1712"/>
      <c r="AE106" s="1712"/>
      <c r="AF106" s="1712"/>
      <c r="AG106" s="1712"/>
      <c r="AH106" s="1712"/>
      <c r="AI106" s="1712"/>
      <c r="AJ106" s="1712"/>
      <c r="AK106" s="1712"/>
      <c r="AL106" s="1712"/>
      <c r="AM106" s="1712"/>
      <c r="AN106" s="1712"/>
      <c r="AO106" s="1712"/>
      <c r="AP106" s="1712"/>
      <c r="AQ106" s="1712"/>
      <c r="AR106" s="1712"/>
      <c r="AS106" s="1712"/>
      <c r="AT106" s="1712"/>
      <c r="AU106" s="1712"/>
      <c r="AV106" s="1712"/>
      <c r="AW106" s="1712"/>
      <c r="AX106" s="1712"/>
      <c r="AY106" s="1712"/>
      <c r="AZ106" s="1712"/>
      <c r="BA106" s="1712"/>
      <c r="BB106" s="1712"/>
      <c r="BC106" s="1712"/>
      <c r="BD106" s="1712"/>
      <c r="BE106" s="1712"/>
      <c r="BF106" s="1712"/>
      <c r="BG106" s="1712"/>
    </row>
    <row r="107" spans="1:59">
      <c r="A107" s="1710"/>
      <c r="B107" s="1712"/>
      <c r="C107" s="1712"/>
      <c r="D107" s="1712"/>
      <c r="E107" s="1712"/>
      <c r="F107" s="1712"/>
      <c r="G107" s="1712"/>
      <c r="H107" s="1938"/>
      <c r="I107" s="1712"/>
      <c r="J107" s="1712"/>
      <c r="K107" s="1712"/>
      <c r="L107" s="1712"/>
      <c r="M107" s="1712"/>
      <c r="N107" s="1712"/>
      <c r="O107" s="1712"/>
      <c r="P107" s="1712"/>
      <c r="Q107" s="1712"/>
      <c r="R107" s="1712"/>
      <c r="S107" s="1712"/>
      <c r="T107" s="1712"/>
      <c r="U107" s="1712"/>
      <c r="V107" s="1712"/>
      <c r="W107" s="1712"/>
      <c r="X107" s="1712"/>
      <c r="Y107" s="1712"/>
      <c r="Z107" s="1712"/>
      <c r="AA107" s="1712"/>
      <c r="AB107" s="1712"/>
      <c r="AC107" s="1712"/>
      <c r="AD107" s="1712"/>
      <c r="AE107" s="1712"/>
      <c r="AF107" s="1712"/>
      <c r="AG107" s="1712"/>
      <c r="AH107" s="1712"/>
      <c r="AI107" s="1712"/>
      <c r="AJ107" s="1712"/>
      <c r="AK107" s="1712"/>
      <c r="AL107" s="1712"/>
      <c r="AM107" s="1712"/>
      <c r="AN107" s="1712"/>
      <c r="AO107" s="1712"/>
      <c r="AP107" s="1712"/>
      <c r="AQ107" s="1712"/>
      <c r="AR107" s="1712"/>
      <c r="AS107" s="1712"/>
      <c r="AT107" s="1712"/>
      <c r="AU107" s="1712"/>
      <c r="AV107" s="1712"/>
      <c r="AW107" s="1712"/>
      <c r="AX107" s="1712"/>
      <c r="AY107" s="1712"/>
      <c r="AZ107" s="1712"/>
      <c r="BA107" s="1712"/>
      <c r="BB107" s="1712"/>
      <c r="BC107" s="1712"/>
      <c r="BD107" s="1712"/>
      <c r="BE107" s="1712"/>
      <c r="BF107" s="1712"/>
      <c r="BG107" s="1712"/>
    </row>
    <row r="108" spans="1:59">
      <c r="A108" s="1710"/>
      <c r="B108" s="1712"/>
      <c r="C108" s="1712"/>
      <c r="D108" s="1712"/>
      <c r="E108" s="1712"/>
      <c r="F108" s="1712"/>
      <c r="G108" s="1712"/>
      <c r="H108" s="1714"/>
      <c r="I108" s="1712"/>
      <c r="J108" s="1712"/>
      <c r="K108" s="1712"/>
      <c r="L108" s="1712"/>
      <c r="M108" s="1712"/>
      <c r="N108" s="1712"/>
      <c r="O108" s="1712"/>
      <c r="P108" s="1712"/>
      <c r="Q108" s="1712"/>
      <c r="R108" s="1712"/>
      <c r="S108" s="1712"/>
      <c r="T108" s="1712"/>
      <c r="U108" s="1712"/>
      <c r="V108" s="1712"/>
      <c r="W108" s="1712"/>
      <c r="X108" s="1712"/>
      <c r="Y108" s="1712"/>
      <c r="Z108" s="1712"/>
      <c r="AA108" s="1712"/>
      <c r="AB108" s="1712"/>
      <c r="AC108" s="1712"/>
      <c r="AD108" s="1712"/>
      <c r="AE108" s="1712"/>
      <c r="AF108" s="1712"/>
      <c r="AG108" s="1712"/>
      <c r="AH108" s="1712"/>
      <c r="AI108" s="1712"/>
      <c r="AJ108" s="1712"/>
      <c r="AK108" s="1712"/>
      <c r="AL108" s="1712"/>
      <c r="AM108" s="1712"/>
      <c r="AN108" s="1712"/>
      <c r="AO108" s="1712"/>
      <c r="AP108" s="1712"/>
      <c r="AQ108" s="1712"/>
      <c r="AR108" s="1712"/>
      <c r="AS108" s="1712"/>
      <c r="AT108" s="1712"/>
      <c r="AU108" s="1712"/>
      <c r="AV108" s="1712"/>
      <c r="AW108" s="1712"/>
      <c r="AX108" s="1712"/>
      <c r="AY108" s="1712"/>
      <c r="AZ108" s="1712"/>
      <c r="BA108" s="1712"/>
      <c r="BB108" s="1712"/>
      <c r="BC108" s="1712"/>
      <c r="BD108" s="1712"/>
      <c r="BE108" s="1712"/>
      <c r="BF108" s="1712"/>
      <c r="BG108" s="1712"/>
    </row>
    <row r="109" spans="1:59">
      <c r="A109" s="1710"/>
      <c r="B109" s="1712"/>
      <c r="C109" s="1712"/>
      <c r="D109" s="1712"/>
      <c r="E109" s="1712"/>
      <c r="F109" s="1712"/>
      <c r="G109" s="1712"/>
      <c r="H109" s="1714"/>
      <c r="I109" s="1712"/>
      <c r="J109" s="1712"/>
      <c r="K109" s="1712"/>
      <c r="L109" s="1712"/>
      <c r="M109" s="1712"/>
      <c r="N109" s="1712"/>
      <c r="O109" s="1712"/>
      <c r="P109" s="1712"/>
      <c r="Q109" s="1712"/>
      <c r="R109" s="1712"/>
      <c r="S109" s="1712"/>
      <c r="T109" s="1712"/>
      <c r="U109" s="1712"/>
      <c r="V109" s="1712"/>
      <c r="W109" s="1712"/>
      <c r="X109" s="1712"/>
      <c r="Y109" s="1712"/>
      <c r="Z109" s="1712"/>
      <c r="AA109" s="1712"/>
      <c r="AB109" s="1712"/>
      <c r="AC109" s="1712"/>
      <c r="AD109" s="1712"/>
      <c r="AE109" s="1712"/>
      <c r="AF109" s="1712"/>
      <c r="AG109" s="1712"/>
      <c r="AH109" s="1712"/>
      <c r="AI109" s="1712"/>
      <c r="AJ109" s="1712"/>
      <c r="AK109" s="1712"/>
      <c r="AL109" s="1712"/>
      <c r="AM109" s="1712"/>
      <c r="AN109" s="1712"/>
      <c r="AO109" s="1712"/>
      <c r="AP109" s="1712"/>
      <c r="AQ109" s="1712"/>
      <c r="AR109" s="1712"/>
      <c r="AS109" s="1712"/>
      <c r="AT109" s="1712"/>
      <c r="AU109" s="1712"/>
      <c r="AV109" s="1712"/>
      <c r="AW109" s="1712"/>
      <c r="AX109" s="1712"/>
      <c r="AY109" s="1712"/>
      <c r="AZ109" s="1712"/>
      <c r="BA109" s="1712"/>
      <c r="BB109" s="1712"/>
      <c r="BC109" s="1712"/>
      <c r="BD109" s="1712"/>
      <c r="BE109" s="1712"/>
      <c r="BF109" s="1712"/>
      <c r="BG109" s="1712"/>
    </row>
    <row r="110" spans="1:59">
      <c r="A110" s="1710"/>
      <c r="B110" s="1712"/>
      <c r="C110" s="1712"/>
      <c r="D110" s="1712"/>
      <c r="E110" s="1712"/>
      <c r="F110" s="1712"/>
      <c r="G110" s="1712"/>
      <c r="H110" s="1714"/>
      <c r="I110" s="1712"/>
      <c r="J110" s="1712"/>
      <c r="K110" s="1712"/>
      <c r="L110" s="1712"/>
      <c r="M110" s="1712"/>
      <c r="N110" s="1712"/>
      <c r="O110" s="1712"/>
      <c r="P110" s="1712"/>
      <c r="Q110" s="1712"/>
      <c r="R110" s="1712"/>
      <c r="S110" s="1712"/>
      <c r="T110" s="1712"/>
      <c r="U110" s="1712"/>
      <c r="V110" s="1712"/>
      <c r="W110" s="1712"/>
      <c r="X110" s="1712"/>
      <c r="Y110" s="1712"/>
      <c r="Z110" s="1712"/>
      <c r="AA110" s="1712"/>
      <c r="AB110" s="1712"/>
      <c r="AC110" s="1712"/>
      <c r="AD110" s="1712"/>
      <c r="AE110" s="1712"/>
      <c r="AF110" s="1712"/>
      <c r="AG110" s="1712"/>
      <c r="AH110" s="1712"/>
      <c r="AI110" s="1712"/>
      <c r="AJ110" s="1712"/>
      <c r="AK110" s="1712"/>
      <c r="AL110" s="1712"/>
      <c r="AM110" s="1712"/>
      <c r="AN110" s="1712"/>
      <c r="AO110" s="1712"/>
      <c r="AP110" s="1712"/>
      <c r="AQ110" s="1712"/>
      <c r="AR110" s="1712"/>
      <c r="AS110" s="1712"/>
      <c r="AT110" s="1712"/>
      <c r="AU110" s="1712"/>
      <c r="AV110" s="1712"/>
      <c r="AW110" s="1712"/>
      <c r="AX110" s="1712"/>
      <c r="AY110" s="1712"/>
      <c r="AZ110" s="1712"/>
      <c r="BA110" s="1712"/>
      <c r="BB110" s="1712"/>
      <c r="BC110" s="1712"/>
      <c r="BD110" s="1712"/>
      <c r="BE110" s="1712"/>
      <c r="BF110" s="1712"/>
      <c r="BG110" s="1712"/>
    </row>
    <row r="111" spans="1:59">
      <c r="A111" s="1710"/>
      <c r="B111" s="1712"/>
      <c r="C111" s="1712"/>
      <c r="D111" s="1712"/>
      <c r="E111" s="1712"/>
      <c r="F111" s="1712"/>
      <c r="G111" s="1712"/>
      <c r="H111" s="1714"/>
      <c r="I111" s="1712"/>
      <c r="J111" s="1712"/>
      <c r="K111" s="1712"/>
      <c r="L111" s="1712"/>
      <c r="M111" s="1712"/>
      <c r="N111" s="1712"/>
      <c r="O111" s="1712"/>
      <c r="P111" s="1712"/>
      <c r="Q111" s="1712"/>
      <c r="R111" s="1712"/>
      <c r="S111" s="1712"/>
      <c r="T111" s="1712"/>
      <c r="U111" s="1712"/>
      <c r="V111" s="1712"/>
      <c r="W111" s="1712"/>
      <c r="X111" s="1712"/>
      <c r="Y111" s="1712"/>
      <c r="Z111" s="1712"/>
      <c r="AA111" s="1712"/>
      <c r="AB111" s="1712"/>
      <c r="AC111" s="1712"/>
      <c r="AD111" s="1712"/>
      <c r="AE111" s="1712"/>
      <c r="AF111" s="1712"/>
      <c r="AG111" s="1712"/>
      <c r="AH111" s="1712"/>
      <c r="AI111" s="1712"/>
      <c r="AJ111" s="1712"/>
      <c r="AK111" s="1712"/>
      <c r="AL111" s="1712"/>
      <c r="AM111" s="1712"/>
      <c r="AN111" s="1712"/>
      <c r="AO111" s="1712"/>
      <c r="AP111" s="1712"/>
      <c r="AQ111" s="1712"/>
      <c r="AR111" s="1712"/>
      <c r="AS111" s="1712"/>
      <c r="AT111" s="1712"/>
      <c r="AU111" s="1712"/>
      <c r="AV111" s="1712"/>
      <c r="AW111" s="1712"/>
      <c r="AX111" s="1712"/>
      <c r="AY111" s="1712"/>
      <c r="AZ111" s="1712"/>
      <c r="BA111" s="1712"/>
      <c r="BB111" s="1712"/>
      <c r="BC111" s="1712"/>
      <c r="BD111" s="1712"/>
      <c r="BE111" s="1712"/>
      <c r="BF111" s="1712"/>
      <c r="BG111" s="1712"/>
    </row>
    <row r="112" spans="1:59">
      <c r="A112" s="1710"/>
      <c r="B112" s="1712"/>
      <c r="C112" s="1712"/>
      <c r="D112" s="1712"/>
      <c r="E112" s="1712"/>
      <c r="F112" s="1712"/>
      <c r="G112" s="1712"/>
      <c r="H112" s="1714"/>
      <c r="I112" s="1712"/>
      <c r="J112" s="1712"/>
      <c r="K112" s="1712"/>
      <c r="L112" s="1712"/>
      <c r="M112" s="1712"/>
      <c r="N112" s="1712"/>
      <c r="O112" s="1712"/>
      <c r="P112" s="1712"/>
      <c r="Q112" s="1712"/>
      <c r="R112" s="1712"/>
      <c r="S112" s="1712"/>
      <c r="T112" s="1712"/>
      <c r="U112" s="1712"/>
      <c r="V112" s="1712"/>
      <c r="W112" s="1712"/>
      <c r="X112" s="1712"/>
      <c r="Y112" s="1712"/>
      <c r="Z112" s="1712"/>
      <c r="AA112" s="1712"/>
      <c r="AB112" s="1712"/>
      <c r="AC112" s="1712"/>
      <c r="AD112" s="1712"/>
      <c r="AE112" s="1712"/>
      <c r="AF112" s="1712"/>
      <c r="AG112" s="1712"/>
      <c r="AH112" s="1712"/>
      <c r="AI112" s="1712"/>
      <c r="AJ112" s="1712"/>
      <c r="AK112" s="1712"/>
      <c r="AL112" s="1712"/>
      <c r="AM112" s="1712"/>
      <c r="AN112" s="1712"/>
      <c r="AO112" s="1712"/>
      <c r="AP112" s="1712"/>
      <c r="AQ112" s="1712"/>
      <c r="AR112" s="1712"/>
      <c r="AS112" s="1712"/>
      <c r="AT112" s="1712"/>
      <c r="AU112" s="1712"/>
      <c r="AV112" s="1712"/>
      <c r="AW112" s="1712"/>
      <c r="AX112" s="1712"/>
      <c r="AY112" s="1712"/>
      <c r="AZ112" s="1712"/>
      <c r="BA112" s="1712"/>
      <c r="BB112" s="1712"/>
      <c r="BC112" s="1712"/>
      <c r="BD112" s="1712"/>
      <c r="BE112" s="1712"/>
      <c r="BF112" s="1712"/>
      <c r="BG112" s="1712"/>
    </row>
    <row r="113" spans="1:59">
      <c r="A113" s="1710"/>
      <c r="B113" s="1712"/>
      <c r="C113" s="1712"/>
      <c r="D113" s="1712"/>
      <c r="E113" s="1712"/>
      <c r="F113" s="1712"/>
      <c r="G113" s="1712"/>
      <c r="H113" s="1714"/>
      <c r="I113" s="1712"/>
      <c r="J113" s="1712"/>
      <c r="K113" s="1712"/>
      <c r="L113" s="1712"/>
      <c r="M113" s="1712"/>
      <c r="N113" s="1712"/>
      <c r="O113" s="1712"/>
      <c r="P113" s="1712"/>
      <c r="Q113" s="1712"/>
      <c r="R113" s="1712"/>
      <c r="S113" s="1712"/>
      <c r="T113" s="1712"/>
      <c r="U113" s="1712"/>
      <c r="V113" s="1712"/>
      <c r="W113" s="1712"/>
      <c r="X113" s="1712"/>
      <c r="Y113" s="1712"/>
      <c r="Z113" s="1712"/>
      <c r="AA113" s="1712"/>
      <c r="AB113" s="1712"/>
      <c r="AC113" s="1712"/>
      <c r="AD113" s="1712"/>
      <c r="AE113" s="1712"/>
      <c r="AF113" s="1712"/>
      <c r="AG113" s="1712"/>
      <c r="AH113" s="1712"/>
      <c r="AI113" s="1712"/>
      <c r="AJ113" s="1712"/>
      <c r="AK113" s="1712"/>
      <c r="AL113" s="1712"/>
      <c r="AM113" s="1712"/>
      <c r="AN113" s="1712"/>
      <c r="AO113" s="1712"/>
      <c r="AP113" s="1712"/>
      <c r="AQ113" s="1712"/>
      <c r="AR113" s="1712"/>
      <c r="AS113" s="1712"/>
      <c r="AT113" s="1712"/>
      <c r="AU113" s="1712"/>
      <c r="AV113" s="1712"/>
      <c r="AW113" s="1712"/>
      <c r="AX113" s="1712"/>
      <c r="AY113" s="1712"/>
      <c r="AZ113" s="1712"/>
      <c r="BA113" s="1712"/>
      <c r="BB113" s="1712"/>
      <c r="BC113" s="1712"/>
      <c r="BD113" s="1712"/>
      <c r="BE113" s="1712"/>
      <c r="BF113" s="1712"/>
      <c r="BG113" s="1712"/>
    </row>
    <row r="114" spans="1:59">
      <c r="A114" s="1710"/>
      <c r="B114" s="1712"/>
      <c r="C114" s="1712"/>
      <c r="D114" s="1712"/>
      <c r="E114" s="1712"/>
      <c r="F114" s="1712"/>
      <c r="G114" s="1712"/>
      <c r="H114" s="1714"/>
      <c r="I114" s="1712"/>
      <c r="J114" s="1712"/>
      <c r="K114" s="1712"/>
      <c r="L114" s="1712"/>
      <c r="M114" s="1712"/>
      <c r="N114" s="1712"/>
      <c r="O114" s="1712"/>
      <c r="P114" s="1712"/>
      <c r="Q114" s="1712"/>
      <c r="R114" s="1712"/>
      <c r="S114" s="1712"/>
      <c r="T114" s="1712"/>
      <c r="U114" s="1712"/>
      <c r="V114" s="1712"/>
      <c r="W114" s="1712"/>
      <c r="X114" s="1712"/>
      <c r="Y114" s="1712"/>
      <c r="Z114" s="1712"/>
      <c r="AA114" s="1712"/>
      <c r="AB114" s="1712"/>
      <c r="AC114" s="1712"/>
      <c r="AD114" s="1712"/>
      <c r="AE114" s="1712"/>
      <c r="AF114" s="1712"/>
      <c r="AG114" s="1712"/>
      <c r="AH114" s="1712"/>
      <c r="AI114" s="1712"/>
      <c r="AJ114" s="1712"/>
      <c r="AK114" s="1712"/>
      <c r="AL114" s="1712"/>
      <c r="AM114" s="1712"/>
      <c r="AN114" s="1712"/>
      <c r="AO114" s="1712"/>
      <c r="AP114" s="1712"/>
      <c r="AQ114" s="1712"/>
      <c r="AR114" s="1712"/>
      <c r="AS114" s="1712"/>
      <c r="AT114" s="1712"/>
      <c r="AU114" s="1712"/>
      <c r="AV114" s="1712"/>
      <c r="AW114" s="1712"/>
      <c r="AX114" s="1712"/>
      <c r="AY114" s="1712"/>
      <c r="AZ114" s="1712"/>
      <c r="BA114" s="1712"/>
      <c r="BB114" s="1712"/>
      <c r="BC114" s="1712"/>
      <c r="BD114" s="1712"/>
      <c r="BE114" s="1712"/>
      <c r="BF114" s="1712"/>
      <c r="BG114" s="1712"/>
    </row>
    <row r="115" spans="1:59">
      <c r="A115" s="1710"/>
      <c r="B115" s="1712"/>
      <c r="C115" s="1712"/>
      <c r="D115" s="1712"/>
      <c r="E115" s="1712"/>
      <c r="F115" s="1712"/>
      <c r="G115" s="1712"/>
      <c r="H115" s="1714"/>
      <c r="I115" s="1712"/>
      <c r="J115" s="1712"/>
      <c r="K115" s="1712"/>
      <c r="L115" s="1712"/>
      <c r="M115" s="1712"/>
      <c r="N115" s="1712"/>
      <c r="O115" s="1712"/>
      <c r="P115" s="1712"/>
      <c r="Q115" s="1712"/>
      <c r="R115" s="1712"/>
      <c r="S115" s="1712"/>
      <c r="T115" s="1712"/>
      <c r="U115" s="1712"/>
      <c r="V115" s="1712"/>
      <c r="W115" s="1712"/>
      <c r="X115" s="1712"/>
      <c r="Y115" s="1712"/>
      <c r="Z115" s="1712"/>
      <c r="AA115" s="1712"/>
      <c r="AB115" s="1712"/>
      <c r="AC115" s="1712"/>
      <c r="AD115" s="1712"/>
      <c r="AE115" s="1712"/>
      <c r="AF115" s="1712"/>
      <c r="AG115" s="1712"/>
      <c r="AH115" s="1712"/>
      <c r="AI115" s="1712"/>
      <c r="AJ115" s="1712"/>
      <c r="AK115" s="1712"/>
      <c r="AL115" s="1712"/>
      <c r="AM115" s="1712"/>
      <c r="AN115" s="1712"/>
      <c r="AO115" s="1712"/>
      <c r="AP115" s="1712"/>
      <c r="AQ115" s="1712"/>
      <c r="AR115" s="1712"/>
      <c r="AS115" s="1712"/>
      <c r="AT115" s="1712"/>
      <c r="AU115" s="1712"/>
      <c r="AV115" s="1712"/>
      <c r="AW115" s="1712"/>
      <c r="AX115" s="1712"/>
      <c r="AY115" s="1712"/>
      <c r="AZ115" s="1712"/>
      <c r="BA115" s="1712"/>
      <c r="BB115" s="1712"/>
      <c r="BC115" s="1712"/>
      <c r="BD115" s="1712"/>
      <c r="BE115" s="1712"/>
      <c r="BF115" s="1712"/>
      <c r="BG115" s="1712"/>
    </row>
    <row r="116" spans="1:59">
      <c r="A116" s="1710"/>
      <c r="B116" s="1712"/>
      <c r="C116" s="1712"/>
      <c r="D116" s="1712"/>
      <c r="E116" s="1712"/>
      <c r="F116" s="1712"/>
      <c r="G116" s="1712"/>
      <c r="H116" s="1714"/>
      <c r="I116" s="1712"/>
      <c r="J116" s="1712"/>
      <c r="K116" s="1712"/>
      <c r="L116" s="1712"/>
      <c r="M116" s="1712"/>
      <c r="N116" s="1712"/>
      <c r="O116" s="1712"/>
      <c r="P116" s="1712"/>
      <c r="Q116" s="1712"/>
      <c r="R116" s="1712"/>
      <c r="S116" s="1712"/>
      <c r="T116" s="1712"/>
      <c r="U116" s="1712"/>
      <c r="V116" s="1712"/>
      <c r="W116" s="1712"/>
      <c r="X116" s="1712"/>
      <c r="Y116" s="1712"/>
      <c r="Z116" s="1712"/>
      <c r="AA116" s="1712"/>
      <c r="AB116" s="1712"/>
      <c r="AC116" s="1712"/>
      <c r="AD116" s="1712"/>
      <c r="AE116" s="1712"/>
      <c r="AF116" s="1712"/>
      <c r="AG116" s="1712"/>
      <c r="AH116" s="1712"/>
      <c r="AI116" s="1712"/>
      <c r="AJ116" s="1712"/>
      <c r="AK116" s="1712"/>
      <c r="AL116" s="1712"/>
      <c r="AM116" s="1712"/>
      <c r="AN116" s="1712"/>
      <c r="AO116" s="1712"/>
      <c r="AP116" s="1712"/>
      <c r="AQ116" s="1712"/>
      <c r="AR116" s="1712"/>
      <c r="AS116" s="1712"/>
      <c r="AT116" s="1712"/>
      <c r="AU116" s="1712"/>
      <c r="AV116" s="1712"/>
      <c r="AW116" s="1712"/>
      <c r="AX116" s="1712"/>
      <c r="AY116" s="1712"/>
      <c r="AZ116" s="1712"/>
      <c r="BA116" s="1712"/>
      <c r="BB116" s="1712"/>
      <c r="BC116" s="1712"/>
      <c r="BD116" s="1712"/>
      <c r="BE116" s="1712"/>
      <c r="BF116" s="1712"/>
      <c r="BG116" s="1712"/>
    </row>
    <row r="117" spans="1:59">
      <c r="A117" s="1710"/>
      <c r="B117" s="1712"/>
      <c r="C117" s="1712"/>
      <c r="D117" s="1712"/>
      <c r="E117" s="1712"/>
      <c r="F117" s="1712"/>
      <c r="G117" s="1712"/>
      <c r="H117" s="1714"/>
      <c r="I117" s="1712"/>
      <c r="J117" s="1712"/>
      <c r="K117" s="1712"/>
      <c r="L117" s="1712"/>
      <c r="M117" s="1712"/>
      <c r="N117" s="1712"/>
      <c r="O117" s="1712"/>
      <c r="P117" s="1712"/>
      <c r="Q117" s="1712"/>
      <c r="R117" s="1712"/>
      <c r="S117" s="1712"/>
      <c r="T117" s="1712"/>
      <c r="U117" s="1712"/>
      <c r="V117" s="1712"/>
      <c r="W117" s="1712"/>
      <c r="X117" s="1712"/>
      <c r="Y117" s="1712"/>
      <c r="Z117" s="1712"/>
      <c r="AA117" s="1712"/>
      <c r="AB117" s="1712"/>
      <c r="AC117" s="1712"/>
      <c r="AD117" s="1712"/>
      <c r="AE117" s="1712"/>
      <c r="AF117" s="1712"/>
      <c r="AG117" s="1712"/>
      <c r="AH117" s="1712"/>
      <c r="AI117" s="1712"/>
      <c r="AJ117" s="1712"/>
      <c r="AK117" s="1712"/>
      <c r="AL117" s="1712"/>
      <c r="AM117" s="1712"/>
      <c r="AN117" s="1712"/>
      <c r="AO117" s="1712"/>
      <c r="AP117" s="1712"/>
      <c r="AQ117" s="1712"/>
      <c r="AR117" s="1712"/>
      <c r="AS117" s="1712"/>
      <c r="AT117" s="1712"/>
      <c r="AU117" s="1712"/>
      <c r="AV117" s="1712"/>
      <c r="AW117" s="1712"/>
      <c r="AX117" s="1712"/>
      <c r="AY117" s="1712"/>
      <c r="AZ117" s="1712"/>
      <c r="BA117" s="1712"/>
      <c r="BB117" s="1712"/>
      <c r="BC117" s="1712"/>
      <c r="BD117" s="1712"/>
      <c r="BE117" s="1712"/>
      <c r="BF117" s="1712"/>
      <c r="BG117" s="1712"/>
    </row>
    <row r="118" spans="1:59" ht="15.75" thickBot="1">
      <c r="A118" s="1929"/>
      <c r="B118" s="1826"/>
      <c r="C118" s="1939"/>
      <c r="D118" s="1939"/>
      <c r="E118" s="1939"/>
      <c r="F118" s="1826"/>
      <c r="G118" s="1826"/>
      <c r="H118" s="1940"/>
      <c r="I118" s="1712"/>
      <c r="J118" s="1712"/>
      <c r="K118" s="1712"/>
      <c r="L118" s="1712"/>
      <c r="M118" s="1712"/>
      <c r="N118" s="1712"/>
      <c r="O118" s="1712"/>
      <c r="P118" s="1712"/>
      <c r="Q118" s="1712"/>
      <c r="R118" s="1712"/>
      <c r="S118" s="1712"/>
      <c r="T118" s="1712"/>
      <c r="U118" s="1712"/>
      <c r="V118" s="1712"/>
      <c r="W118" s="1712"/>
      <c r="X118" s="1712"/>
      <c r="Y118" s="1712"/>
      <c r="Z118" s="1712"/>
      <c r="AA118" s="1712"/>
      <c r="AB118" s="1712"/>
      <c r="AC118" s="1712"/>
      <c r="AD118" s="1712"/>
      <c r="AE118" s="1712"/>
      <c r="AF118" s="1712"/>
      <c r="AG118" s="1712"/>
      <c r="AH118" s="1712"/>
      <c r="AI118" s="1712"/>
      <c r="AJ118" s="1712"/>
      <c r="AK118" s="1712"/>
      <c r="AL118" s="1712"/>
      <c r="AM118" s="1712"/>
      <c r="AN118" s="1712"/>
      <c r="AO118" s="1712"/>
      <c r="AP118" s="1712"/>
      <c r="AQ118" s="1712"/>
      <c r="AR118" s="1712"/>
      <c r="AS118" s="1712"/>
      <c r="AT118" s="1712"/>
      <c r="AU118" s="1712"/>
      <c r="AV118" s="1712"/>
      <c r="AW118" s="1712"/>
      <c r="AX118" s="1712"/>
      <c r="AY118" s="1712"/>
      <c r="AZ118" s="1712"/>
      <c r="BA118" s="1712"/>
      <c r="BB118" s="1712"/>
      <c r="BC118" s="1712"/>
      <c r="BD118" s="1712"/>
      <c r="BE118" s="1712"/>
      <c r="BF118" s="1712"/>
      <c r="BG118" s="1712"/>
    </row>
    <row r="119" spans="1:59">
      <c r="A119" s="1712" t="s">
        <v>4679</v>
      </c>
      <c r="C119" s="1712"/>
      <c r="D119" s="1712"/>
      <c r="E119" s="1835" t="s">
        <v>482</v>
      </c>
      <c r="F119" s="1712"/>
      <c r="G119" s="1712"/>
      <c r="H119" s="1712"/>
      <c r="I119" s="1712"/>
      <c r="J119" s="1712"/>
      <c r="K119" s="1712"/>
      <c r="L119" s="1712"/>
      <c r="M119" s="1712"/>
      <c r="N119" s="1712"/>
      <c r="O119" s="1712"/>
      <c r="P119" s="1712"/>
      <c r="Q119" s="1712"/>
      <c r="R119" s="1712"/>
      <c r="S119" s="1712"/>
      <c r="T119" s="1712"/>
      <c r="U119" s="1712"/>
      <c r="V119" s="1712"/>
      <c r="W119" s="1712"/>
      <c r="X119" s="1712"/>
      <c r="Y119" s="1712"/>
      <c r="Z119" s="1712"/>
      <c r="AA119" s="1712"/>
      <c r="AB119" s="1712"/>
      <c r="AC119" s="1712"/>
      <c r="AD119" s="1712"/>
      <c r="AE119" s="1712"/>
      <c r="AF119" s="1712"/>
      <c r="AG119" s="1712"/>
      <c r="AH119" s="1712"/>
      <c r="AI119" s="1712"/>
      <c r="AJ119" s="1712"/>
      <c r="AK119" s="1712"/>
      <c r="AL119" s="1712"/>
      <c r="AM119" s="1712"/>
      <c r="AN119" s="1712"/>
      <c r="AO119" s="1712"/>
      <c r="AP119" s="1712"/>
      <c r="AQ119" s="1712"/>
      <c r="AR119" s="1712"/>
      <c r="AS119" s="1712"/>
      <c r="AT119" s="1712"/>
      <c r="AU119" s="1712"/>
      <c r="AV119" s="1712"/>
      <c r="AW119" s="1712"/>
      <c r="AX119" s="1712"/>
      <c r="AY119" s="1712"/>
      <c r="AZ119" s="1712"/>
      <c r="BA119" s="1712"/>
      <c r="BB119" s="1712"/>
      <c r="BC119" s="1712"/>
      <c r="BD119" s="1712"/>
      <c r="BE119" s="1712"/>
      <c r="BF119" s="1712"/>
      <c r="BG119" s="1712"/>
    </row>
    <row r="120" spans="1:59">
      <c r="A120" s="1712"/>
      <c r="B120" s="1712"/>
      <c r="C120" s="1712"/>
      <c r="D120" s="1712"/>
      <c r="E120" s="1712"/>
      <c r="F120" s="1712"/>
      <c r="G120" s="1712"/>
      <c r="H120" s="1712"/>
      <c r="I120" s="1712"/>
      <c r="J120" s="1712"/>
      <c r="K120" s="1712"/>
      <c r="L120" s="1712"/>
      <c r="M120" s="1712"/>
      <c r="N120" s="1712"/>
      <c r="O120" s="1712"/>
      <c r="P120" s="1712"/>
      <c r="Q120" s="1712"/>
      <c r="R120" s="1712"/>
      <c r="S120" s="1712"/>
      <c r="T120" s="1712"/>
      <c r="U120" s="1712"/>
      <c r="V120" s="1712"/>
      <c r="W120" s="1712"/>
      <c r="X120" s="1712"/>
      <c r="Y120" s="1712"/>
      <c r="Z120" s="1712"/>
      <c r="AA120" s="1712"/>
      <c r="AB120" s="1712"/>
      <c r="AC120" s="1712"/>
      <c r="AD120" s="1712"/>
      <c r="AE120" s="1712"/>
      <c r="AF120" s="1712"/>
      <c r="AG120" s="1712"/>
      <c r="AH120" s="1712"/>
      <c r="AI120" s="1712"/>
      <c r="AJ120" s="1712"/>
      <c r="AK120" s="1712"/>
      <c r="AL120" s="1712"/>
      <c r="AM120" s="1712"/>
      <c r="AN120" s="1712"/>
      <c r="AO120" s="1712"/>
      <c r="AP120" s="1712"/>
      <c r="AQ120" s="1712"/>
      <c r="AR120" s="1712"/>
      <c r="AS120" s="1712"/>
      <c r="AT120" s="1712"/>
      <c r="AU120" s="1712"/>
      <c r="AV120" s="1712"/>
      <c r="AW120" s="1712"/>
      <c r="AX120" s="1712"/>
      <c r="AY120" s="1712"/>
      <c r="AZ120" s="1712"/>
      <c r="BA120" s="1712"/>
      <c r="BB120" s="1712"/>
      <c r="BC120" s="1712"/>
      <c r="BD120" s="1712"/>
      <c r="BE120" s="1712"/>
      <c r="BF120" s="1712"/>
      <c r="BG120" s="1712"/>
    </row>
    <row r="121" spans="1:59" ht="15.75">
      <c r="A121" s="1799" t="s">
        <v>3226</v>
      </c>
      <c r="B121" s="1799"/>
      <c r="C121" s="1799"/>
      <c r="D121" s="1932"/>
      <c r="E121" s="1799"/>
      <c r="F121" s="1799"/>
      <c r="G121" s="1799"/>
      <c r="H121" s="1712"/>
      <c r="I121" s="1712"/>
      <c r="J121" s="1712"/>
      <c r="K121" s="1712"/>
      <c r="L121" s="1712"/>
      <c r="M121" s="1712"/>
      <c r="N121" s="1712"/>
      <c r="O121" s="1712"/>
      <c r="P121" s="1712"/>
      <c r="Q121" s="1712"/>
      <c r="R121" s="1712"/>
      <c r="S121" s="1712"/>
      <c r="T121" s="1712"/>
      <c r="U121" s="1712"/>
      <c r="V121" s="1712"/>
      <c r="W121" s="1712"/>
      <c r="X121" s="1712"/>
      <c r="Y121" s="1712"/>
      <c r="Z121" s="1712"/>
      <c r="AA121" s="1712"/>
      <c r="AB121" s="1712"/>
      <c r="AC121" s="1712"/>
      <c r="AD121" s="1712"/>
      <c r="AE121" s="1712"/>
      <c r="AF121" s="1712"/>
      <c r="AG121" s="1712"/>
      <c r="AH121" s="1712"/>
      <c r="AI121" s="1712"/>
      <c r="AJ121" s="1712"/>
      <c r="AK121" s="1712"/>
      <c r="AL121" s="1712"/>
      <c r="AM121" s="1712"/>
      <c r="AN121" s="1712"/>
      <c r="AO121" s="1712"/>
      <c r="AP121" s="1712"/>
      <c r="AQ121" s="1712"/>
      <c r="AR121" s="1712"/>
      <c r="AS121" s="1712"/>
      <c r="AT121" s="1712"/>
      <c r="AU121" s="1712"/>
      <c r="AV121" s="1712"/>
      <c r="AW121" s="1712"/>
      <c r="AX121" s="1712"/>
      <c r="AY121" s="1712"/>
      <c r="AZ121" s="1712"/>
      <c r="BA121" s="1712"/>
      <c r="BB121" s="1712"/>
      <c r="BC121" s="1712"/>
      <c r="BD121" s="1712"/>
      <c r="BE121" s="1712"/>
      <c r="BF121" s="1712"/>
      <c r="BG121" s="1712"/>
    </row>
    <row r="122" spans="1:59">
      <c r="A122" s="1712"/>
      <c r="B122" s="1712"/>
      <c r="C122" s="1712"/>
      <c r="D122" s="1712"/>
      <c r="E122" s="1712"/>
      <c r="F122" s="1712"/>
      <c r="G122" s="1712"/>
      <c r="H122" s="1712"/>
      <c r="I122" s="1712"/>
      <c r="J122" s="1712"/>
      <c r="K122" s="1712"/>
      <c r="L122" s="1712"/>
      <c r="M122" s="1712"/>
      <c r="N122" s="1712"/>
      <c r="O122" s="1712"/>
      <c r="P122" s="1712"/>
      <c r="Q122" s="1712"/>
      <c r="R122" s="1712"/>
      <c r="S122" s="1712"/>
      <c r="T122" s="1712"/>
      <c r="U122" s="1712"/>
      <c r="V122" s="1712"/>
      <c r="W122" s="1712"/>
      <c r="X122" s="1712"/>
      <c r="Y122" s="1712"/>
      <c r="Z122" s="1712"/>
      <c r="AA122" s="1712"/>
      <c r="AB122" s="1712"/>
      <c r="AC122" s="1712"/>
      <c r="AD122" s="1712"/>
      <c r="AE122" s="1712"/>
      <c r="AF122" s="1712"/>
      <c r="AG122" s="1712"/>
      <c r="AH122" s="1712"/>
      <c r="AI122" s="1712"/>
      <c r="AJ122" s="1712"/>
      <c r="AK122" s="1712"/>
      <c r="AL122" s="1712"/>
      <c r="AM122" s="1712"/>
      <c r="AN122" s="1712"/>
      <c r="AO122" s="1712"/>
      <c r="AP122" s="1712"/>
      <c r="AQ122" s="1712"/>
      <c r="AR122" s="1712"/>
      <c r="AS122" s="1712"/>
      <c r="AT122" s="1712"/>
      <c r="AU122" s="1712"/>
      <c r="AV122" s="1712"/>
      <c r="AW122" s="1712"/>
      <c r="AX122" s="1712"/>
      <c r="AY122" s="1712"/>
      <c r="AZ122" s="1712"/>
      <c r="BA122" s="1712"/>
      <c r="BB122" s="1712"/>
      <c r="BC122" s="1712"/>
      <c r="BD122" s="1712"/>
      <c r="BE122" s="1712"/>
      <c r="BF122" s="1712"/>
      <c r="BG122" s="1712"/>
    </row>
    <row r="123" spans="1:59">
      <c r="A123" s="1712"/>
      <c r="B123" s="1712"/>
      <c r="C123" s="1712"/>
      <c r="D123" s="1712"/>
      <c r="E123" s="1712"/>
      <c r="F123" s="1712"/>
      <c r="G123" s="1712"/>
      <c r="H123" s="1712"/>
      <c r="I123" s="1712"/>
      <c r="J123" s="1712"/>
      <c r="K123" s="1712"/>
      <c r="L123" s="1712"/>
      <c r="M123" s="1712"/>
      <c r="N123" s="1712"/>
      <c r="O123" s="1712"/>
      <c r="P123" s="1712"/>
      <c r="Q123" s="1712"/>
      <c r="R123" s="1712"/>
      <c r="S123" s="1712"/>
      <c r="T123" s="1712"/>
      <c r="U123" s="1712"/>
      <c r="V123" s="1712"/>
      <c r="W123" s="1712"/>
      <c r="X123" s="1712"/>
      <c r="Y123" s="1712"/>
      <c r="Z123" s="1712"/>
      <c r="AA123" s="1712"/>
      <c r="AB123" s="1712"/>
      <c r="AC123" s="1712"/>
      <c r="AD123" s="1712"/>
      <c r="AE123" s="1712"/>
      <c r="AF123" s="1712"/>
      <c r="AG123" s="1712"/>
      <c r="AH123" s="1712"/>
      <c r="AI123" s="1712"/>
      <c r="AJ123" s="1712"/>
      <c r="AK123" s="1712"/>
      <c r="AL123" s="1712"/>
      <c r="AM123" s="1712"/>
      <c r="AN123" s="1712"/>
      <c r="AO123" s="1712"/>
      <c r="AP123" s="1712"/>
      <c r="AQ123" s="1712"/>
      <c r="AR123" s="1712"/>
      <c r="AS123" s="1712"/>
      <c r="AT123" s="1712"/>
      <c r="AU123" s="1712"/>
      <c r="AV123" s="1712"/>
      <c r="AW123" s="1712"/>
      <c r="AX123" s="1712"/>
      <c r="AY123" s="1712"/>
      <c r="AZ123" s="1712"/>
      <c r="BA123" s="1712"/>
      <c r="BB123" s="1712"/>
      <c r="BC123" s="1712"/>
      <c r="BD123" s="1712"/>
      <c r="BE123" s="1712"/>
      <c r="BF123" s="1712"/>
      <c r="BG123" s="1712"/>
    </row>
    <row r="124" spans="1:59">
      <c r="A124" s="1712"/>
      <c r="B124" s="1712"/>
      <c r="C124" s="1712"/>
      <c r="D124" s="1712"/>
      <c r="E124" s="1712"/>
      <c r="F124" s="1712"/>
      <c r="G124" s="1712"/>
      <c r="H124" s="1712"/>
      <c r="I124" s="1712"/>
      <c r="J124" s="1712"/>
      <c r="K124" s="1712"/>
      <c r="L124" s="1712"/>
      <c r="M124" s="1712"/>
      <c r="N124" s="1712"/>
      <c r="O124" s="1712"/>
      <c r="P124" s="1712"/>
      <c r="Q124" s="1712"/>
      <c r="R124" s="1712"/>
      <c r="S124" s="1712"/>
      <c r="T124" s="1712"/>
      <c r="U124" s="1712"/>
      <c r="V124" s="1712"/>
      <c r="W124" s="1712"/>
      <c r="X124" s="1712"/>
      <c r="Y124" s="1712"/>
      <c r="Z124" s="1712"/>
      <c r="AA124" s="1712"/>
      <c r="AB124" s="1712"/>
      <c r="AC124" s="1712"/>
      <c r="AD124" s="1712"/>
      <c r="AE124" s="1712"/>
      <c r="AF124" s="1712"/>
      <c r="AG124" s="1712"/>
      <c r="AH124" s="1712"/>
      <c r="AI124" s="1712"/>
      <c r="AJ124" s="1712"/>
      <c r="AK124" s="1712"/>
      <c r="AL124" s="1712"/>
      <c r="AM124" s="1712"/>
      <c r="AN124" s="1712"/>
      <c r="AO124" s="1712"/>
      <c r="AP124" s="1712"/>
      <c r="AQ124" s="1712"/>
      <c r="AR124" s="1712"/>
      <c r="AS124" s="1712"/>
      <c r="AT124" s="1712"/>
      <c r="AU124" s="1712"/>
      <c r="AV124" s="1712"/>
      <c r="AW124" s="1712"/>
      <c r="AX124" s="1712"/>
      <c r="AY124" s="1712"/>
      <c r="AZ124" s="1712"/>
      <c r="BA124" s="1712"/>
      <c r="BB124" s="1712"/>
      <c r="BC124" s="1712"/>
      <c r="BD124" s="1712"/>
      <c r="BE124" s="1712"/>
      <c r="BF124" s="1712"/>
      <c r="BG124" s="1712"/>
    </row>
    <row r="125" spans="1:59">
      <c r="A125" s="1712"/>
      <c r="B125" s="1712"/>
      <c r="C125" s="1712"/>
      <c r="D125" s="1712"/>
      <c r="E125" s="1712"/>
      <c r="F125" s="1712"/>
      <c r="G125" s="1712"/>
      <c r="H125" s="1712"/>
      <c r="I125" s="1712"/>
      <c r="J125" s="1712"/>
      <c r="K125" s="1712"/>
      <c r="L125" s="1712"/>
      <c r="M125" s="1712"/>
      <c r="N125" s="1712"/>
      <c r="O125" s="1712"/>
      <c r="P125" s="1712"/>
      <c r="Q125" s="1712"/>
      <c r="R125" s="1712"/>
      <c r="S125" s="1712"/>
      <c r="T125" s="1712"/>
      <c r="U125" s="1712"/>
      <c r="V125" s="1712"/>
      <c r="W125" s="1712"/>
      <c r="X125" s="1712"/>
      <c r="Y125" s="1712"/>
      <c r="Z125" s="1712"/>
      <c r="AA125" s="1712"/>
      <c r="AB125" s="1712"/>
      <c r="AC125" s="1712"/>
      <c r="AD125" s="1712"/>
      <c r="AE125" s="1712"/>
      <c r="AF125" s="1712"/>
      <c r="AG125" s="1712"/>
      <c r="AH125" s="1712"/>
      <c r="AI125" s="1712"/>
      <c r="AJ125" s="1712"/>
      <c r="AK125" s="1712"/>
      <c r="AL125" s="1712"/>
      <c r="AM125" s="1712"/>
      <c r="AN125" s="1712"/>
      <c r="AO125" s="1712"/>
      <c r="AP125" s="1712"/>
      <c r="AQ125" s="1712"/>
      <c r="AR125" s="1712"/>
      <c r="AS125" s="1712"/>
      <c r="AT125" s="1712"/>
      <c r="AU125" s="1712"/>
      <c r="AV125" s="1712"/>
      <c r="AW125" s="1712"/>
      <c r="AX125" s="1712"/>
      <c r="AY125" s="1712"/>
      <c r="AZ125" s="1712"/>
      <c r="BA125" s="1712"/>
      <c r="BB125" s="1712"/>
      <c r="BC125" s="1712"/>
      <c r="BD125" s="1712"/>
      <c r="BE125" s="1712"/>
      <c r="BF125" s="1712"/>
      <c r="BG125" s="1712"/>
    </row>
    <row r="126" spans="1:59">
      <c r="A126" s="1712"/>
      <c r="B126" s="1712"/>
      <c r="C126" s="1712"/>
      <c r="D126" s="1712"/>
      <c r="E126" s="1712"/>
      <c r="F126" s="1712"/>
      <c r="G126" s="1712"/>
      <c r="H126" s="1712"/>
      <c r="I126" s="1712"/>
      <c r="J126" s="1712"/>
      <c r="K126" s="1712"/>
      <c r="L126" s="1712"/>
      <c r="M126" s="1712"/>
      <c r="N126" s="1712"/>
      <c r="O126" s="1712"/>
      <c r="P126" s="1712"/>
      <c r="Q126" s="1712"/>
      <c r="R126" s="1712"/>
      <c r="S126" s="1712"/>
      <c r="T126" s="1712"/>
      <c r="U126" s="1712"/>
      <c r="V126" s="1712"/>
      <c r="W126" s="1712"/>
      <c r="X126" s="1712"/>
      <c r="Y126" s="1712"/>
      <c r="Z126" s="1712"/>
      <c r="AA126" s="1712"/>
      <c r="AB126" s="1712"/>
      <c r="AC126" s="1712"/>
      <c r="AD126" s="1712"/>
      <c r="AE126" s="1712"/>
      <c r="AF126" s="1712"/>
      <c r="AG126" s="1712"/>
      <c r="AH126" s="1712"/>
      <c r="AI126" s="1712"/>
      <c r="AJ126" s="1712"/>
      <c r="AK126" s="1712"/>
      <c r="AL126" s="1712"/>
      <c r="AM126" s="1712"/>
      <c r="AN126" s="1712"/>
      <c r="AO126" s="1712"/>
      <c r="AP126" s="1712"/>
      <c r="AQ126" s="1712"/>
      <c r="AR126" s="1712"/>
      <c r="AS126" s="1712"/>
      <c r="AT126" s="1712"/>
      <c r="AU126" s="1712"/>
      <c r="AV126" s="1712"/>
      <c r="AW126" s="1712"/>
      <c r="AX126" s="1712"/>
      <c r="AY126" s="1712"/>
      <c r="AZ126" s="1712"/>
      <c r="BA126" s="1712"/>
      <c r="BB126" s="1712"/>
      <c r="BC126" s="1712"/>
      <c r="BD126" s="1712"/>
      <c r="BE126" s="1712"/>
      <c r="BF126" s="1712"/>
      <c r="BG126" s="1712"/>
    </row>
    <row r="127" spans="1:59">
      <c r="A127" s="1712"/>
      <c r="B127" s="1712"/>
      <c r="C127" s="1712"/>
      <c r="D127" s="1712"/>
      <c r="E127" s="1712"/>
      <c r="F127" s="1712"/>
      <c r="G127" s="1712"/>
      <c r="H127" s="1712"/>
      <c r="I127" s="1712"/>
      <c r="J127" s="1712"/>
      <c r="K127" s="1712"/>
      <c r="L127" s="1712"/>
      <c r="M127" s="1712"/>
      <c r="N127" s="1712"/>
      <c r="O127" s="1712"/>
      <c r="P127" s="1712"/>
      <c r="Q127" s="1712"/>
      <c r="R127" s="1712"/>
      <c r="S127" s="1712"/>
      <c r="T127" s="1712"/>
      <c r="U127" s="1712"/>
      <c r="V127" s="1712"/>
      <c r="W127" s="1712"/>
      <c r="X127" s="1712"/>
      <c r="Y127" s="1712"/>
      <c r="Z127" s="1712"/>
      <c r="AA127" s="1712"/>
      <c r="AB127" s="1712"/>
      <c r="AC127" s="1712"/>
      <c r="AD127" s="1712"/>
      <c r="AE127" s="1712"/>
      <c r="AF127" s="1712"/>
      <c r="AG127" s="1712"/>
      <c r="AH127" s="1712"/>
      <c r="AI127" s="1712"/>
      <c r="AJ127" s="1712"/>
      <c r="AK127" s="1712"/>
      <c r="AL127" s="1712"/>
      <c r="AM127" s="1712"/>
      <c r="AN127" s="1712"/>
      <c r="AO127" s="1712"/>
      <c r="AP127" s="1712"/>
      <c r="AQ127" s="1712"/>
      <c r="AR127" s="1712"/>
      <c r="AS127" s="1712"/>
      <c r="AT127" s="1712"/>
      <c r="AU127" s="1712"/>
      <c r="AV127" s="1712"/>
      <c r="AW127" s="1712"/>
      <c r="AX127" s="1712"/>
      <c r="AY127" s="1712"/>
      <c r="AZ127" s="1712"/>
      <c r="BA127" s="1712"/>
      <c r="BB127" s="1712"/>
      <c r="BC127" s="1712"/>
      <c r="BD127" s="1712"/>
      <c r="BE127" s="1712"/>
      <c r="BF127" s="1712"/>
      <c r="BG127" s="1712"/>
    </row>
    <row r="128" spans="1:59">
      <c r="A128" s="1712"/>
      <c r="B128" s="1712"/>
      <c r="C128" s="1712"/>
      <c r="D128" s="1712"/>
      <c r="E128" s="1712"/>
      <c r="F128" s="1712"/>
      <c r="G128" s="1712"/>
      <c r="H128" s="1712"/>
      <c r="I128" s="1712"/>
      <c r="J128" s="1712"/>
      <c r="K128" s="1712"/>
      <c r="L128" s="1712"/>
      <c r="M128" s="1712"/>
      <c r="N128" s="1712"/>
      <c r="O128" s="1712"/>
      <c r="P128" s="1712"/>
      <c r="Q128" s="1712"/>
      <c r="R128" s="1712"/>
      <c r="S128" s="1712"/>
      <c r="T128" s="1712"/>
      <c r="U128" s="1712"/>
      <c r="V128" s="1712"/>
      <c r="W128" s="1712"/>
      <c r="X128" s="1712"/>
      <c r="Y128" s="1712"/>
      <c r="Z128" s="1712"/>
      <c r="AA128" s="1712"/>
      <c r="AB128" s="1712"/>
      <c r="AC128" s="1712"/>
      <c r="AD128" s="1712"/>
      <c r="AE128" s="1712"/>
      <c r="AF128" s="1712"/>
      <c r="AG128" s="1712"/>
      <c r="AH128" s="1712"/>
      <c r="AI128" s="1712"/>
      <c r="AJ128" s="1712"/>
      <c r="AK128" s="1712"/>
      <c r="AL128" s="1712"/>
      <c r="AM128" s="1712"/>
      <c r="AN128" s="1712"/>
      <c r="AO128" s="1712"/>
      <c r="AP128" s="1712"/>
      <c r="AQ128" s="1712"/>
      <c r="AR128" s="1712"/>
      <c r="AS128" s="1712"/>
      <c r="AT128" s="1712"/>
      <c r="AU128" s="1712"/>
      <c r="AV128" s="1712"/>
      <c r="AW128" s="1712"/>
      <c r="AX128" s="1712"/>
      <c r="AY128" s="1712"/>
      <c r="AZ128" s="1712"/>
      <c r="BA128" s="1712"/>
      <c r="BB128" s="1712"/>
      <c r="BC128" s="1712"/>
      <c r="BD128" s="1712"/>
      <c r="BE128" s="1712"/>
      <c r="BF128" s="1712"/>
      <c r="BG128" s="1712"/>
    </row>
    <row r="129" spans="1:59">
      <c r="A129" s="1712"/>
      <c r="B129" s="1712"/>
      <c r="C129" s="1712"/>
      <c r="D129" s="1712"/>
      <c r="E129" s="1712"/>
      <c r="F129" s="1712"/>
      <c r="G129" s="1712"/>
      <c r="H129" s="1712"/>
      <c r="I129" s="1712"/>
      <c r="J129" s="1712"/>
      <c r="K129" s="1712"/>
      <c r="L129" s="1712"/>
      <c r="M129" s="1712"/>
      <c r="N129" s="1712"/>
      <c r="O129" s="1712"/>
      <c r="P129" s="1712"/>
      <c r="Q129" s="1712"/>
      <c r="R129" s="1712"/>
      <c r="S129" s="1712"/>
      <c r="T129" s="1712"/>
      <c r="U129" s="1712"/>
      <c r="V129" s="1712"/>
      <c r="W129" s="1712"/>
      <c r="X129" s="1712"/>
      <c r="Y129" s="1712"/>
      <c r="Z129" s="1712"/>
      <c r="AA129" s="1712"/>
      <c r="AB129" s="1712"/>
      <c r="AC129" s="1712"/>
      <c r="AD129" s="1712"/>
      <c r="AE129" s="1712"/>
      <c r="AF129" s="1712"/>
      <c r="AG129" s="1712"/>
      <c r="AH129" s="1712"/>
      <c r="AI129" s="1712"/>
      <c r="AJ129" s="1712"/>
      <c r="AK129" s="1712"/>
      <c r="AL129" s="1712"/>
      <c r="AM129" s="1712"/>
      <c r="AN129" s="1712"/>
      <c r="AO129" s="1712"/>
      <c r="AP129" s="1712"/>
      <c r="AQ129" s="1712"/>
      <c r="AR129" s="1712"/>
      <c r="AS129" s="1712"/>
      <c r="AT129" s="1712"/>
      <c r="AU129" s="1712"/>
      <c r="AV129" s="1712"/>
      <c r="AW129" s="1712"/>
      <c r="AX129" s="1712"/>
      <c r="AY129" s="1712"/>
      <c r="AZ129" s="1712"/>
      <c r="BA129" s="1712"/>
      <c r="BB129" s="1712"/>
      <c r="BC129" s="1712"/>
      <c r="BD129" s="1712"/>
      <c r="BE129" s="1712"/>
      <c r="BF129" s="1712"/>
      <c r="BG129" s="1712"/>
    </row>
    <row r="130" spans="1:59">
      <c r="A130" s="1712"/>
      <c r="B130" s="1712"/>
      <c r="C130" s="1712"/>
      <c r="D130" s="1712"/>
      <c r="E130" s="1712"/>
      <c r="F130" s="1712"/>
      <c r="G130" s="1712"/>
      <c r="H130" s="1712"/>
      <c r="I130" s="1712"/>
      <c r="J130" s="1712"/>
      <c r="K130" s="1712"/>
      <c r="L130" s="1712"/>
      <c r="M130" s="1712"/>
      <c r="N130" s="1712"/>
      <c r="O130" s="1712"/>
      <c r="P130" s="1712"/>
      <c r="Q130" s="1712"/>
      <c r="R130" s="1712"/>
      <c r="S130" s="1712"/>
      <c r="T130" s="1712"/>
      <c r="U130" s="1712"/>
      <c r="V130" s="1712"/>
      <c r="W130" s="1712"/>
      <c r="X130" s="1712"/>
      <c r="Y130" s="1712"/>
      <c r="Z130" s="1712"/>
      <c r="AA130" s="1712"/>
      <c r="AB130" s="1712"/>
      <c r="AC130" s="1712"/>
      <c r="AD130" s="1712"/>
      <c r="AE130" s="1712"/>
      <c r="AF130" s="1712"/>
      <c r="AG130" s="1712"/>
      <c r="AH130" s="1712"/>
      <c r="AI130" s="1712"/>
      <c r="AJ130" s="1712"/>
      <c r="AK130" s="1712"/>
      <c r="AL130" s="1712"/>
      <c r="AM130" s="1712"/>
      <c r="AN130" s="1712"/>
      <c r="AO130" s="1712"/>
      <c r="AP130" s="1712"/>
      <c r="AQ130" s="1712"/>
      <c r="AR130" s="1712"/>
      <c r="AS130" s="1712"/>
      <c r="AT130" s="1712"/>
      <c r="AU130" s="1712"/>
      <c r="AV130" s="1712"/>
      <c r="AW130" s="1712"/>
      <c r="AX130" s="1712"/>
      <c r="AY130" s="1712"/>
      <c r="AZ130" s="1712"/>
      <c r="BA130" s="1712"/>
      <c r="BB130" s="1712"/>
      <c r="BC130" s="1712"/>
      <c r="BD130" s="1712"/>
      <c r="BE130" s="1712"/>
      <c r="BF130" s="1712"/>
      <c r="BG130" s="1712"/>
    </row>
    <row r="131" spans="1:59">
      <c r="A131" s="1712"/>
      <c r="B131" s="1712"/>
      <c r="C131" s="1712"/>
      <c r="D131" s="1712"/>
      <c r="E131" s="1712"/>
      <c r="F131" s="1712"/>
      <c r="G131" s="1712"/>
      <c r="H131" s="1712"/>
      <c r="I131" s="1712"/>
      <c r="J131" s="1712"/>
      <c r="K131" s="1712"/>
      <c r="L131" s="1712"/>
      <c r="M131" s="1712"/>
      <c r="N131" s="1712"/>
      <c r="O131" s="1712"/>
      <c r="P131" s="1712"/>
      <c r="Q131" s="1712"/>
      <c r="R131" s="1712"/>
      <c r="S131" s="1712"/>
      <c r="T131" s="1712"/>
      <c r="U131" s="1712"/>
      <c r="V131" s="1712"/>
      <c r="W131" s="1712"/>
      <c r="X131" s="1712"/>
      <c r="Y131" s="1712"/>
      <c r="Z131" s="1712"/>
      <c r="AA131" s="1712"/>
      <c r="AB131" s="1712"/>
      <c r="AC131" s="1712"/>
      <c r="AD131" s="1712"/>
      <c r="AE131" s="1712"/>
      <c r="AF131" s="1712"/>
      <c r="AG131" s="1712"/>
      <c r="AH131" s="1712"/>
      <c r="AI131" s="1712"/>
      <c r="AJ131" s="1712"/>
      <c r="AK131" s="1712"/>
      <c r="AL131" s="1712"/>
      <c r="AM131" s="1712"/>
      <c r="AN131" s="1712"/>
      <c r="AO131" s="1712"/>
      <c r="AP131" s="1712"/>
      <c r="AQ131" s="1712"/>
      <c r="AR131" s="1712"/>
      <c r="AS131" s="1712"/>
      <c r="AT131" s="1712"/>
      <c r="AU131" s="1712"/>
      <c r="AV131" s="1712"/>
      <c r="AW131" s="1712"/>
      <c r="AX131" s="1712"/>
      <c r="AY131" s="1712"/>
      <c r="AZ131" s="1712"/>
      <c r="BA131" s="1712"/>
      <c r="BB131" s="1712"/>
      <c r="BC131" s="1712"/>
      <c r="BD131" s="1712"/>
      <c r="BE131" s="1712"/>
      <c r="BF131" s="1712"/>
      <c r="BG131" s="1712"/>
    </row>
    <row r="132" spans="1:59">
      <c r="A132" s="1712"/>
      <c r="B132" s="1712"/>
      <c r="C132" s="1712"/>
      <c r="D132" s="1712"/>
      <c r="E132" s="1712"/>
      <c r="F132" s="1712"/>
      <c r="G132" s="1712"/>
      <c r="H132" s="1712"/>
      <c r="I132" s="1712"/>
      <c r="J132" s="1712"/>
      <c r="K132" s="1712"/>
      <c r="L132" s="1712"/>
      <c r="M132" s="1712"/>
      <c r="N132" s="1712"/>
      <c r="O132" s="1712"/>
      <c r="P132" s="1712"/>
      <c r="Q132" s="1712"/>
      <c r="R132" s="1712"/>
      <c r="S132" s="1712"/>
      <c r="T132" s="1712"/>
      <c r="U132" s="1712"/>
      <c r="V132" s="1712"/>
      <c r="W132" s="1712"/>
      <c r="X132" s="1712"/>
      <c r="Y132" s="1712"/>
      <c r="Z132" s="1712"/>
      <c r="AA132" s="1712"/>
      <c r="AB132" s="1712"/>
      <c r="AC132" s="1712"/>
      <c r="AD132" s="1712"/>
      <c r="AE132" s="1712"/>
      <c r="AF132" s="1712"/>
      <c r="AG132" s="1712"/>
      <c r="AH132" s="1712"/>
      <c r="AI132" s="1712"/>
      <c r="AJ132" s="1712"/>
      <c r="AK132" s="1712"/>
      <c r="AL132" s="1712"/>
      <c r="AM132" s="1712"/>
      <c r="AN132" s="1712"/>
      <c r="AO132" s="1712"/>
      <c r="AP132" s="1712"/>
      <c r="AQ132" s="1712"/>
      <c r="AR132" s="1712"/>
      <c r="AS132" s="1712"/>
      <c r="AT132" s="1712"/>
      <c r="AU132" s="1712"/>
      <c r="AV132" s="1712"/>
      <c r="AW132" s="1712"/>
      <c r="AX132" s="1712"/>
      <c r="AY132" s="1712"/>
      <c r="AZ132" s="1712"/>
      <c r="BA132" s="1712"/>
      <c r="BB132" s="1712"/>
      <c r="BC132" s="1712"/>
      <c r="BD132" s="1712"/>
      <c r="BE132" s="1712"/>
      <c r="BF132" s="1712"/>
      <c r="BG132" s="1712"/>
    </row>
    <row r="133" spans="1:59">
      <c r="A133" s="1712"/>
      <c r="B133" s="1712"/>
      <c r="C133" s="1712"/>
      <c r="D133" s="1712"/>
      <c r="E133" s="1712"/>
      <c r="F133" s="1712"/>
      <c r="G133" s="1712"/>
      <c r="H133" s="1712"/>
      <c r="I133" s="1712"/>
      <c r="J133" s="1712"/>
      <c r="K133" s="1712"/>
      <c r="L133" s="1712"/>
      <c r="M133" s="1712"/>
      <c r="N133" s="1712"/>
      <c r="O133" s="1712"/>
      <c r="P133" s="1712"/>
      <c r="Q133" s="1712"/>
      <c r="R133" s="1712"/>
      <c r="S133" s="1712"/>
      <c r="T133" s="1712"/>
      <c r="U133" s="1712"/>
      <c r="V133" s="1712"/>
      <c r="W133" s="1712"/>
      <c r="X133" s="1712"/>
      <c r="Y133" s="1712"/>
      <c r="Z133" s="1712"/>
      <c r="AA133" s="1712"/>
      <c r="AB133" s="1712"/>
      <c r="AC133" s="1712"/>
      <c r="AD133" s="1712"/>
      <c r="AE133" s="1712"/>
      <c r="AF133" s="1712"/>
      <c r="AG133" s="1712"/>
      <c r="AH133" s="1712"/>
      <c r="AI133" s="1712"/>
      <c r="AJ133" s="1712"/>
      <c r="AK133" s="1712"/>
      <c r="AL133" s="1712"/>
      <c r="AM133" s="1712"/>
      <c r="AN133" s="1712"/>
      <c r="AO133" s="1712"/>
      <c r="AP133" s="1712"/>
      <c r="AQ133" s="1712"/>
      <c r="AR133" s="1712"/>
      <c r="AS133" s="1712"/>
      <c r="AT133" s="1712"/>
      <c r="AU133" s="1712"/>
      <c r="AV133" s="1712"/>
      <c r="AW133" s="1712"/>
      <c r="AX133" s="1712"/>
      <c r="AY133" s="1712"/>
      <c r="AZ133" s="1712"/>
      <c r="BA133" s="1712"/>
      <c r="BB133" s="1712"/>
      <c r="BC133" s="1712"/>
      <c r="BD133" s="1712"/>
      <c r="BE133" s="1712"/>
      <c r="BF133" s="1712"/>
      <c r="BG133" s="1712"/>
    </row>
    <row r="134" spans="1:59">
      <c r="A134" s="1712"/>
      <c r="B134" s="1712"/>
      <c r="C134" s="1712"/>
      <c r="D134" s="1712"/>
      <c r="E134" s="1712"/>
      <c r="F134" s="1712"/>
      <c r="G134" s="1712"/>
      <c r="H134" s="1712"/>
      <c r="I134" s="1712"/>
      <c r="J134" s="1712"/>
      <c r="K134" s="1712"/>
      <c r="L134" s="1712"/>
      <c r="M134" s="1712"/>
      <c r="N134" s="1712"/>
      <c r="O134" s="1712"/>
      <c r="P134" s="1712"/>
      <c r="Q134" s="1712"/>
      <c r="R134" s="1712"/>
      <c r="S134" s="1712"/>
      <c r="T134" s="1712"/>
      <c r="U134" s="1712"/>
      <c r="V134" s="1712"/>
      <c r="W134" s="1712"/>
      <c r="X134" s="1712"/>
      <c r="Y134" s="1712"/>
      <c r="Z134" s="1712"/>
      <c r="AA134" s="1712"/>
      <c r="AB134" s="1712"/>
      <c r="AC134" s="1712"/>
      <c r="AD134" s="1712"/>
      <c r="AE134" s="1712"/>
      <c r="AF134" s="1712"/>
      <c r="AG134" s="1712"/>
      <c r="AH134" s="1712"/>
      <c r="AI134" s="1712"/>
      <c r="AJ134" s="1712"/>
      <c r="AK134" s="1712"/>
      <c r="AL134" s="1712"/>
      <c r="AM134" s="1712"/>
      <c r="AN134" s="1712"/>
      <c r="AO134" s="1712"/>
      <c r="AP134" s="1712"/>
      <c r="AQ134" s="1712"/>
      <c r="AR134" s="1712"/>
      <c r="AS134" s="1712"/>
      <c r="AT134" s="1712"/>
      <c r="AU134" s="1712"/>
      <c r="AV134" s="1712"/>
      <c r="AW134" s="1712"/>
      <c r="AX134" s="1712"/>
      <c r="AY134" s="1712"/>
      <c r="AZ134" s="1712"/>
      <c r="BA134" s="1712"/>
      <c r="BB134" s="1712"/>
      <c r="BC134" s="1712"/>
      <c r="BD134" s="1712"/>
      <c r="BE134" s="1712"/>
      <c r="BF134" s="1712"/>
      <c r="BG134" s="1712"/>
    </row>
    <row r="135" spans="1:59">
      <c r="A135" s="1712"/>
      <c r="B135" s="1712"/>
      <c r="C135" s="1712"/>
      <c r="D135" s="1712"/>
      <c r="E135" s="1712"/>
      <c r="F135" s="1712"/>
      <c r="G135" s="1712"/>
      <c r="H135" s="1712"/>
      <c r="I135" s="1712"/>
      <c r="J135" s="1712"/>
      <c r="K135" s="1712"/>
      <c r="L135" s="1712"/>
      <c r="M135" s="1712"/>
      <c r="N135" s="1712"/>
      <c r="O135" s="1712"/>
      <c r="P135" s="1712"/>
      <c r="Q135" s="1712"/>
      <c r="R135" s="1712"/>
      <c r="S135" s="1712"/>
      <c r="T135" s="1712"/>
      <c r="U135" s="1712"/>
      <c r="V135" s="1712"/>
      <c r="W135" s="1712"/>
      <c r="X135" s="1712"/>
      <c r="Y135" s="1712"/>
      <c r="Z135" s="1712"/>
      <c r="AA135" s="1712"/>
      <c r="AB135" s="1712"/>
      <c r="AC135" s="1712"/>
      <c r="AD135" s="1712"/>
      <c r="AE135" s="1712"/>
      <c r="AF135" s="1712"/>
      <c r="AG135" s="1712"/>
      <c r="AH135" s="1712"/>
      <c r="AI135" s="1712"/>
      <c r="AJ135" s="1712"/>
      <c r="AK135" s="1712"/>
      <c r="AL135" s="1712"/>
      <c r="AM135" s="1712"/>
      <c r="AN135" s="1712"/>
      <c r="AO135" s="1712"/>
      <c r="AP135" s="1712"/>
      <c r="AQ135" s="1712"/>
      <c r="AR135" s="1712"/>
      <c r="AS135" s="1712"/>
      <c r="AT135" s="1712"/>
      <c r="AU135" s="1712"/>
      <c r="AV135" s="1712"/>
      <c r="AW135" s="1712"/>
      <c r="AX135" s="1712"/>
      <c r="AY135" s="1712"/>
      <c r="AZ135" s="1712"/>
      <c r="BA135" s="1712"/>
      <c r="BB135" s="1712"/>
      <c r="BC135" s="1712"/>
      <c r="BD135" s="1712"/>
      <c r="BE135" s="1712"/>
      <c r="BF135" s="1712"/>
      <c r="BG135" s="1712"/>
    </row>
    <row r="136" spans="1:59">
      <c r="A136" s="1712"/>
      <c r="B136" s="1712"/>
      <c r="C136" s="1712"/>
      <c r="D136" s="1712"/>
      <c r="E136" s="1712"/>
      <c r="F136" s="1712"/>
      <c r="G136" s="1712"/>
      <c r="H136" s="1712"/>
      <c r="I136" s="1712"/>
      <c r="J136" s="1712"/>
      <c r="K136" s="1712"/>
      <c r="L136" s="1712"/>
      <c r="M136" s="1712"/>
      <c r="N136" s="1712"/>
      <c r="O136" s="1712"/>
      <c r="P136" s="1712"/>
      <c r="Q136" s="1712"/>
      <c r="R136" s="1712"/>
      <c r="S136" s="1712"/>
      <c r="T136" s="1712"/>
      <c r="U136" s="1712"/>
      <c r="V136" s="1712"/>
      <c r="W136" s="1712"/>
      <c r="X136" s="1712"/>
      <c r="Y136" s="1712"/>
      <c r="Z136" s="1712"/>
      <c r="AA136" s="1712"/>
      <c r="AB136" s="1712"/>
      <c r="AC136" s="1712"/>
      <c r="AD136" s="1712"/>
      <c r="AE136" s="1712"/>
      <c r="AF136" s="1712"/>
      <c r="AG136" s="1712"/>
      <c r="AH136" s="1712"/>
      <c r="AI136" s="1712"/>
      <c r="AJ136" s="1712"/>
      <c r="AK136" s="1712"/>
      <c r="AL136" s="1712"/>
      <c r="AM136" s="1712"/>
      <c r="AN136" s="1712"/>
      <c r="AO136" s="1712"/>
      <c r="AP136" s="1712"/>
      <c r="AQ136" s="1712"/>
      <c r="AR136" s="1712"/>
      <c r="AS136" s="1712"/>
      <c r="AT136" s="1712"/>
      <c r="AU136" s="1712"/>
      <c r="AV136" s="1712"/>
      <c r="AW136" s="1712"/>
      <c r="AX136" s="1712"/>
      <c r="AY136" s="1712"/>
      <c r="AZ136" s="1712"/>
      <c r="BA136" s="1712"/>
      <c r="BB136" s="1712"/>
      <c r="BC136" s="1712"/>
      <c r="BD136" s="1712"/>
      <c r="BE136" s="1712"/>
      <c r="BF136" s="1712"/>
      <c r="BG136" s="1712"/>
    </row>
    <row r="137" spans="1:59">
      <c r="A137" s="1712"/>
      <c r="B137" s="1712"/>
      <c r="C137" s="1712"/>
      <c r="D137" s="1712"/>
      <c r="E137" s="1712"/>
      <c r="F137" s="1712"/>
      <c r="G137" s="1712"/>
      <c r="H137" s="1712"/>
      <c r="I137" s="1712"/>
      <c r="J137" s="1712"/>
      <c r="K137" s="1712"/>
      <c r="L137" s="1712"/>
      <c r="M137" s="1712"/>
      <c r="N137" s="1712"/>
      <c r="O137" s="1712"/>
      <c r="P137" s="1712"/>
      <c r="Q137" s="1712"/>
      <c r="R137" s="1712"/>
      <c r="S137" s="1712"/>
      <c r="T137" s="1712"/>
      <c r="U137" s="1712"/>
      <c r="V137" s="1712"/>
      <c r="W137" s="1712"/>
      <c r="X137" s="1712"/>
      <c r="Y137" s="1712"/>
      <c r="Z137" s="1712"/>
      <c r="AA137" s="1712"/>
      <c r="AB137" s="1712"/>
      <c r="AC137" s="1712"/>
      <c r="AD137" s="1712"/>
      <c r="AE137" s="1712"/>
      <c r="AF137" s="1712"/>
      <c r="AG137" s="1712"/>
      <c r="AH137" s="1712"/>
      <c r="AI137" s="1712"/>
      <c r="AJ137" s="1712"/>
      <c r="AK137" s="1712"/>
      <c r="AL137" s="1712"/>
      <c r="AM137" s="1712"/>
      <c r="AN137" s="1712"/>
      <c r="AO137" s="1712"/>
      <c r="AP137" s="1712"/>
      <c r="AQ137" s="1712"/>
      <c r="AR137" s="1712"/>
      <c r="AS137" s="1712"/>
      <c r="AT137" s="1712"/>
      <c r="AU137" s="1712"/>
      <c r="AV137" s="1712"/>
      <c r="AW137" s="1712"/>
      <c r="AX137" s="1712"/>
      <c r="AY137" s="1712"/>
      <c r="AZ137" s="1712"/>
      <c r="BA137" s="1712"/>
      <c r="BB137" s="1712"/>
      <c r="BC137" s="1712"/>
      <c r="BD137" s="1712"/>
      <c r="BE137" s="1712"/>
      <c r="BF137" s="1712"/>
      <c r="BG137" s="1712"/>
    </row>
    <row r="138" spans="1:59">
      <c r="A138" s="1712"/>
      <c r="B138" s="1712"/>
      <c r="C138" s="1712"/>
      <c r="D138" s="1712"/>
      <c r="E138" s="1712"/>
      <c r="F138" s="1712"/>
      <c r="G138" s="1712"/>
      <c r="H138" s="1712"/>
      <c r="I138" s="1712"/>
      <c r="J138" s="1712"/>
      <c r="K138" s="1712"/>
      <c r="L138" s="1712"/>
      <c r="M138" s="1712"/>
      <c r="N138" s="1712"/>
      <c r="O138" s="1712"/>
      <c r="P138" s="1712"/>
      <c r="Q138" s="1712"/>
      <c r="R138" s="1712"/>
      <c r="S138" s="1712"/>
      <c r="T138" s="1712"/>
      <c r="U138" s="1712"/>
      <c r="V138" s="1712"/>
      <c r="W138" s="1712"/>
      <c r="X138" s="1712"/>
      <c r="Y138" s="1712"/>
      <c r="Z138" s="1712"/>
      <c r="AA138" s="1712"/>
      <c r="AB138" s="1712"/>
      <c r="AC138" s="1712"/>
      <c r="AD138" s="1712"/>
      <c r="AE138" s="1712"/>
      <c r="AF138" s="1712"/>
      <c r="AG138" s="1712"/>
      <c r="AH138" s="1712"/>
      <c r="AI138" s="1712"/>
      <c r="AJ138" s="1712"/>
      <c r="AK138" s="1712"/>
      <c r="AL138" s="1712"/>
      <c r="AM138" s="1712"/>
      <c r="AN138" s="1712"/>
      <c r="AO138" s="1712"/>
      <c r="AP138" s="1712"/>
      <c r="AQ138" s="1712"/>
      <c r="AR138" s="1712"/>
      <c r="AS138" s="1712"/>
      <c r="AT138" s="1712"/>
      <c r="AU138" s="1712"/>
      <c r="AV138" s="1712"/>
      <c r="AW138" s="1712"/>
      <c r="AX138" s="1712"/>
      <c r="AY138" s="1712"/>
      <c r="AZ138" s="1712"/>
      <c r="BA138" s="1712"/>
      <c r="BB138" s="1712"/>
      <c r="BC138" s="1712"/>
      <c r="BD138" s="1712"/>
      <c r="BE138" s="1712"/>
      <c r="BF138" s="1712"/>
      <c r="BG138" s="1712"/>
    </row>
    <row r="139" spans="1:59">
      <c r="A139" s="1712"/>
      <c r="B139" s="1712"/>
      <c r="C139" s="1712"/>
      <c r="D139" s="1712"/>
      <c r="E139" s="1712"/>
      <c r="F139" s="1712"/>
      <c r="G139" s="1712"/>
      <c r="H139" s="1712"/>
      <c r="I139" s="1712"/>
      <c r="J139" s="1712"/>
      <c r="K139" s="1712"/>
      <c r="L139" s="1712"/>
      <c r="M139" s="1712"/>
      <c r="N139" s="1712"/>
      <c r="O139" s="1712"/>
      <c r="P139" s="1712"/>
      <c r="Q139" s="1712"/>
      <c r="R139" s="1712"/>
      <c r="S139" s="1712"/>
      <c r="T139" s="1712"/>
      <c r="U139" s="1712"/>
      <c r="V139" s="1712"/>
      <c r="W139" s="1712"/>
      <c r="X139" s="1712"/>
      <c r="Y139" s="1712"/>
      <c r="Z139" s="1712"/>
      <c r="AA139" s="1712"/>
      <c r="AB139" s="1712"/>
      <c r="AC139" s="1712"/>
      <c r="AD139" s="1712"/>
      <c r="AE139" s="1712"/>
      <c r="AF139" s="1712"/>
      <c r="AG139" s="1712"/>
      <c r="AH139" s="1712"/>
      <c r="AI139" s="1712"/>
      <c r="AJ139" s="1712"/>
      <c r="AK139" s="1712"/>
      <c r="AL139" s="1712"/>
      <c r="AM139" s="1712"/>
      <c r="AN139" s="1712"/>
      <c r="AO139" s="1712"/>
      <c r="AP139" s="1712"/>
      <c r="AQ139" s="1712"/>
      <c r="AR139" s="1712"/>
      <c r="AS139" s="1712"/>
      <c r="AT139" s="1712"/>
      <c r="AU139" s="1712"/>
      <c r="AV139" s="1712"/>
      <c r="AW139" s="1712"/>
      <c r="AX139" s="1712"/>
      <c r="AY139" s="1712"/>
      <c r="AZ139" s="1712"/>
      <c r="BA139" s="1712"/>
      <c r="BB139" s="1712"/>
      <c r="BC139" s="1712"/>
      <c r="BD139" s="1712"/>
      <c r="BE139" s="1712"/>
      <c r="BF139" s="1712"/>
      <c r="BG139" s="1712"/>
    </row>
    <row r="140" spans="1:59">
      <c r="A140" s="1712"/>
      <c r="B140" s="1712"/>
      <c r="C140" s="1712"/>
      <c r="D140" s="1712"/>
      <c r="E140" s="1712"/>
      <c r="F140" s="1712"/>
      <c r="G140" s="1712"/>
      <c r="H140" s="1712"/>
      <c r="I140" s="1712"/>
      <c r="J140" s="1712"/>
      <c r="K140" s="1712"/>
      <c r="L140" s="1712"/>
      <c r="M140" s="1712"/>
      <c r="N140" s="1712"/>
      <c r="O140" s="1712"/>
      <c r="P140" s="1712"/>
      <c r="Q140" s="1712"/>
      <c r="R140" s="1712"/>
      <c r="S140" s="1712"/>
      <c r="T140" s="1712"/>
      <c r="U140" s="1712"/>
      <c r="V140" s="1712"/>
      <c r="W140" s="1712"/>
      <c r="X140" s="1712"/>
      <c r="Y140" s="1712"/>
      <c r="Z140" s="1712"/>
      <c r="AA140" s="1712"/>
      <c r="AB140" s="1712"/>
      <c r="AC140" s="1712"/>
      <c r="AD140" s="1712"/>
      <c r="AE140" s="1712"/>
      <c r="AF140" s="1712"/>
      <c r="AG140" s="1712"/>
      <c r="AH140" s="1712"/>
      <c r="AI140" s="1712"/>
      <c r="AJ140" s="1712"/>
      <c r="AK140" s="1712"/>
      <c r="AL140" s="1712"/>
      <c r="AM140" s="1712"/>
      <c r="AN140" s="1712"/>
      <c r="AO140" s="1712"/>
      <c r="AP140" s="1712"/>
      <c r="AQ140" s="1712"/>
      <c r="AR140" s="1712"/>
      <c r="AS140" s="1712"/>
      <c r="AT140" s="1712"/>
      <c r="AU140" s="1712"/>
      <c r="AV140" s="1712"/>
      <c r="AW140" s="1712"/>
      <c r="AX140" s="1712"/>
      <c r="AY140" s="1712"/>
      <c r="AZ140" s="1712"/>
      <c r="BA140" s="1712"/>
      <c r="BB140" s="1712"/>
      <c r="BC140" s="1712"/>
      <c r="BD140" s="1712"/>
      <c r="BE140" s="1712"/>
      <c r="BF140" s="1712"/>
      <c r="BG140" s="1712"/>
    </row>
    <row r="141" spans="1:59">
      <c r="A141" s="1712"/>
      <c r="B141" s="1712"/>
      <c r="C141" s="1712"/>
      <c r="D141" s="1712"/>
      <c r="E141" s="1712"/>
      <c r="F141" s="1712"/>
      <c r="G141" s="1712"/>
      <c r="H141" s="1712"/>
      <c r="I141" s="1712"/>
      <c r="J141" s="1712"/>
      <c r="K141" s="1712"/>
      <c r="L141" s="1712"/>
      <c r="M141" s="1712"/>
      <c r="N141" s="1712"/>
      <c r="O141" s="1712"/>
      <c r="P141" s="1712"/>
      <c r="Q141" s="1712"/>
      <c r="R141" s="1712"/>
      <c r="S141" s="1712"/>
      <c r="T141" s="1712"/>
      <c r="U141" s="1712"/>
      <c r="V141" s="1712"/>
      <c r="W141" s="1712"/>
      <c r="X141" s="1712"/>
      <c r="Y141" s="1712"/>
      <c r="Z141" s="1712"/>
      <c r="AA141" s="1712"/>
      <c r="AB141" s="1712"/>
      <c r="AC141" s="1712"/>
      <c r="AD141" s="1712"/>
      <c r="AE141" s="1712"/>
      <c r="AF141" s="1712"/>
      <c r="AG141" s="1712"/>
      <c r="AH141" s="1712"/>
      <c r="AI141" s="1712"/>
      <c r="AJ141" s="1712"/>
      <c r="AK141" s="1712"/>
      <c r="AL141" s="1712"/>
      <c r="AM141" s="1712"/>
      <c r="AN141" s="1712"/>
      <c r="AO141" s="1712"/>
      <c r="AP141" s="1712"/>
      <c r="AQ141" s="1712"/>
      <c r="AR141" s="1712"/>
      <c r="AS141" s="1712"/>
      <c r="AT141" s="1712"/>
      <c r="AU141" s="1712"/>
      <c r="AV141" s="1712"/>
      <c r="AW141" s="1712"/>
      <c r="AX141" s="1712"/>
      <c r="AY141" s="1712"/>
      <c r="AZ141" s="1712"/>
      <c r="BA141" s="1712"/>
      <c r="BB141" s="1712"/>
      <c r="BC141" s="1712"/>
      <c r="BD141" s="1712"/>
      <c r="BE141" s="1712"/>
      <c r="BF141" s="1712"/>
      <c r="BG141" s="1712"/>
    </row>
    <row r="142" spans="1:59">
      <c r="A142" s="1712"/>
      <c r="B142" s="1712"/>
      <c r="C142" s="1712"/>
      <c r="D142" s="1712"/>
      <c r="E142" s="1712"/>
      <c r="F142" s="1712"/>
      <c r="G142" s="1712"/>
      <c r="H142" s="1712"/>
      <c r="I142" s="1712"/>
      <c r="J142" s="1712"/>
      <c r="K142" s="1712"/>
      <c r="L142" s="1712"/>
      <c r="M142" s="1712"/>
      <c r="N142" s="1712"/>
      <c r="O142" s="1712"/>
      <c r="P142" s="1712"/>
      <c r="Q142" s="1712"/>
      <c r="R142" s="1712"/>
      <c r="S142" s="1712"/>
      <c r="T142" s="1712"/>
      <c r="U142" s="1712"/>
      <c r="V142" s="1712"/>
      <c r="W142" s="1712"/>
      <c r="X142" s="1712"/>
      <c r="Y142" s="1712"/>
      <c r="Z142" s="1712"/>
      <c r="AA142" s="1712"/>
      <c r="AB142" s="1712"/>
      <c r="AC142" s="1712"/>
      <c r="AD142" s="1712"/>
      <c r="AE142" s="1712"/>
      <c r="AF142" s="1712"/>
      <c r="AG142" s="1712"/>
      <c r="AH142" s="1712"/>
      <c r="AI142" s="1712"/>
      <c r="AJ142" s="1712"/>
      <c r="AK142" s="1712"/>
      <c r="AL142" s="1712"/>
      <c r="AM142" s="1712"/>
      <c r="AN142" s="1712"/>
      <c r="AO142" s="1712"/>
      <c r="AP142" s="1712"/>
      <c r="AQ142" s="1712"/>
      <c r="AR142" s="1712"/>
      <c r="AS142" s="1712"/>
      <c r="AT142" s="1712"/>
      <c r="AU142" s="1712"/>
      <c r="AV142" s="1712"/>
      <c r="AW142" s="1712"/>
      <c r="AX142" s="1712"/>
      <c r="AY142" s="1712"/>
      <c r="AZ142" s="1712"/>
      <c r="BA142" s="1712"/>
      <c r="BB142" s="1712"/>
      <c r="BC142" s="1712"/>
      <c r="BD142" s="1712"/>
      <c r="BE142" s="1712"/>
      <c r="BF142" s="1712"/>
      <c r="BG142" s="1712"/>
    </row>
    <row r="143" spans="1:59">
      <c r="A143" s="1712"/>
      <c r="B143" s="1712"/>
      <c r="C143" s="1712"/>
      <c r="D143" s="1712"/>
      <c r="E143" s="1712"/>
      <c r="F143" s="1712"/>
      <c r="G143" s="1712"/>
      <c r="H143" s="1712"/>
      <c r="I143" s="1712"/>
      <c r="J143" s="1712"/>
      <c r="K143" s="1712"/>
      <c r="L143" s="1712"/>
      <c r="M143" s="1712"/>
      <c r="N143" s="1712"/>
      <c r="O143" s="1712"/>
      <c r="P143" s="1712"/>
      <c r="Q143" s="1712"/>
      <c r="R143" s="1712"/>
      <c r="S143" s="1712"/>
      <c r="T143" s="1712"/>
      <c r="U143" s="1712"/>
      <c r="V143" s="1712"/>
      <c r="W143" s="1712"/>
      <c r="X143" s="1712"/>
      <c r="Y143" s="1712"/>
      <c r="Z143" s="1712"/>
      <c r="AA143" s="1712"/>
      <c r="AB143" s="1712"/>
      <c r="AC143" s="1712"/>
      <c r="AD143" s="1712"/>
      <c r="AE143" s="1712"/>
      <c r="AF143" s="1712"/>
      <c r="AG143" s="1712"/>
      <c r="AH143" s="1712"/>
      <c r="AI143" s="1712"/>
      <c r="AJ143" s="1712"/>
      <c r="AK143" s="1712"/>
      <c r="AL143" s="1712"/>
      <c r="AM143" s="1712"/>
      <c r="AN143" s="1712"/>
      <c r="AO143" s="1712"/>
      <c r="AP143" s="1712"/>
      <c r="AQ143" s="1712"/>
      <c r="AR143" s="1712"/>
      <c r="AS143" s="1712"/>
      <c r="AT143" s="1712"/>
      <c r="AU143" s="1712"/>
      <c r="AV143" s="1712"/>
      <c r="AW143" s="1712"/>
      <c r="AX143" s="1712"/>
      <c r="AY143" s="1712"/>
      <c r="AZ143" s="1712"/>
      <c r="BA143" s="1712"/>
      <c r="BB143" s="1712"/>
      <c r="BC143" s="1712"/>
      <c r="BD143" s="1712"/>
      <c r="BE143" s="1712"/>
      <c r="BF143" s="1712"/>
      <c r="BG143" s="1712"/>
    </row>
    <row r="144" spans="1:59">
      <c r="A144" s="1712"/>
      <c r="B144" s="1712"/>
      <c r="C144" s="1712"/>
      <c r="D144" s="1712"/>
      <c r="E144" s="1712"/>
      <c r="F144" s="1712"/>
      <c r="G144" s="1712"/>
      <c r="H144" s="1712"/>
      <c r="I144" s="1712"/>
      <c r="J144" s="1712"/>
      <c r="K144" s="1712"/>
      <c r="L144" s="1712"/>
      <c r="M144" s="1712"/>
      <c r="N144" s="1712"/>
      <c r="O144" s="1712"/>
      <c r="P144" s="1712"/>
      <c r="Q144" s="1712"/>
      <c r="R144" s="1712"/>
      <c r="S144" s="1712"/>
      <c r="T144" s="1712"/>
      <c r="U144" s="1712"/>
      <c r="V144" s="1712"/>
      <c r="W144" s="1712"/>
      <c r="X144" s="1712"/>
      <c r="Y144" s="1712"/>
      <c r="Z144" s="1712"/>
      <c r="AA144" s="1712"/>
      <c r="AB144" s="1712"/>
      <c r="AC144" s="1712"/>
      <c r="AD144" s="1712"/>
      <c r="AE144" s="1712"/>
      <c r="AF144" s="1712"/>
      <c r="AG144" s="1712"/>
      <c r="AH144" s="1712"/>
      <c r="AI144" s="1712"/>
      <c r="AJ144" s="1712"/>
      <c r="AK144" s="1712"/>
      <c r="AL144" s="1712"/>
      <c r="AM144" s="1712"/>
      <c r="AN144" s="1712"/>
      <c r="AO144" s="1712"/>
      <c r="AP144" s="1712"/>
      <c r="AQ144" s="1712"/>
      <c r="AR144" s="1712"/>
      <c r="AS144" s="1712"/>
      <c r="AT144" s="1712"/>
      <c r="AU144" s="1712"/>
      <c r="AV144" s="1712"/>
      <c r="AW144" s="1712"/>
      <c r="AX144" s="1712"/>
      <c r="AY144" s="1712"/>
      <c r="AZ144" s="1712"/>
      <c r="BA144" s="1712"/>
      <c r="BB144" s="1712"/>
      <c r="BC144" s="1712"/>
      <c r="BD144" s="1712"/>
      <c r="BE144" s="1712"/>
      <c r="BF144" s="1712"/>
      <c r="BG144" s="1712"/>
    </row>
    <row r="145" spans="1:59">
      <c r="A145" s="1712"/>
      <c r="B145" s="1712"/>
      <c r="C145" s="1712"/>
      <c r="D145" s="1712"/>
      <c r="E145" s="1712"/>
      <c r="F145" s="1712"/>
      <c r="G145" s="1712"/>
      <c r="H145" s="1712"/>
      <c r="I145" s="1712"/>
      <c r="J145" s="1712"/>
      <c r="K145" s="1712"/>
      <c r="L145" s="1712"/>
      <c r="M145" s="1712"/>
      <c r="N145" s="1712"/>
      <c r="O145" s="1712"/>
      <c r="P145" s="1712"/>
      <c r="Q145" s="1712"/>
      <c r="R145" s="1712"/>
      <c r="S145" s="1712"/>
      <c r="T145" s="1712"/>
      <c r="U145" s="1712"/>
      <c r="V145" s="1712"/>
      <c r="W145" s="1712"/>
      <c r="X145" s="1712"/>
      <c r="Y145" s="1712"/>
      <c r="Z145" s="1712"/>
      <c r="AA145" s="1712"/>
      <c r="AB145" s="1712"/>
      <c r="AC145" s="1712"/>
      <c r="AD145" s="1712"/>
      <c r="AE145" s="1712"/>
      <c r="AF145" s="1712"/>
      <c r="AG145" s="1712"/>
      <c r="AH145" s="1712"/>
      <c r="AI145" s="1712"/>
      <c r="AJ145" s="1712"/>
      <c r="AK145" s="1712"/>
      <c r="AL145" s="1712"/>
      <c r="AM145" s="1712"/>
      <c r="AN145" s="1712"/>
      <c r="AO145" s="1712"/>
      <c r="AP145" s="1712"/>
      <c r="AQ145" s="1712"/>
      <c r="AR145" s="1712"/>
      <c r="AS145" s="1712"/>
      <c r="AT145" s="1712"/>
      <c r="AU145" s="1712"/>
      <c r="AV145" s="1712"/>
      <c r="AW145" s="1712"/>
      <c r="AX145" s="1712"/>
      <c r="AY145" s="1712"/>
      <c r="AZ145" s="1712"/>
      <c r="BA145" s="1712"/>
      <c r="BB145" s="1712"/>
      <c r="BC145" s="1712"/>
      <c r="BD145" s="1712"/>
      <c r="BE145" s="1712"/>
      <c r="BF145" s="1712"/>
      <c r="BG145" s="1712"/>
    </row>
    <row r="146" spans="1:59">
      <c r="A146" s="1712"/>
      <c r="B146" s="1712"/>
      <c r="C146" s="1712"/>
      <c r="D146" s="1712"/>
      <c r="E146" s="1712"/>
      <c r="F146" s="1712"/>
      <c r="G146" s="1712"/>
      <c r="H146" s="1712"/>
      <c r="I146" s="1712"/>
      <c r="J146" s="1712"/>
      <c r="K146" s="1712"/>
      <c r="L146" s="1712"/>
      <c r="M146" s="1712"/>
      <c r="N146" s="1712"/>
      <c r="O146" s="1712"/>
      <c r="P146" s="1712"/>
      <c r="Q146" s="1712"/>
      <c r="R146" s="1712"/>
      <c r="S146" s="1712"/>
      <c r="T146" s="1712"/>
      <c r="U146" s="1712"/>
      <c r="V146" s="1712"/>
      <c r="W146" s="1712"/>
      <c r="X146" s="1712"/>
      <c r="Y146" s="1712"/>
      <c r="Z146" s="1712"/>
      <c r="AA146" s="1712"/>
      <c r="AB146" s="1712"/>
      <c r="AC146" s="1712"/>
      <c r="AD146" s="1712"/>
      <c r="AE146" s="1712"/>
      <c r="AF146" s="1712"/>
      <c r="AG146" s="1712"/>
      <c r="AH146" s="1712"/>
      <c r="AI146" s="1712"/>
      <c r="AJ146" s="1712"/>
      <c r="AK146" s="1712"/>
      <c r="AL146" s="1712"/>
      <c r="AM146" s="1712"/>
      <c r="AN146" s="1712"/>
      <c r="AO146" s="1712"/>
      <c r="AP146" s="1712"/>
      <c r="AQ146" s="1712"/>
      <c r="AR146" s="1712"/>
      <c r="AS146" s="1712"/>
      <c r="AT146" s="1712"/>
      <c r="AU146" s="1712"/>
      <c r="AV146" s="1712"/>
      <c r="AW146" s="1712"/>
      <c r="AX146" s="1712"/>
      <c r="AY146" s="1712"/>
      <c r="AZ146" s="1712"/>
      <c r="BA146" s="1712"/>
      <c r="BB146" s="1712"/>
      <c r="BC146" s="1712"/>
      <c r="BD146" s="1712"/>
      <c r="BE146" s="1712"/>
      <c r="BF146" s="1712"/>
      <c r="BG146" s="1712"/>
    </row>
    <row r="147" spans="1:59">
      <c r="A147" s="1712"/>
      <c r="B147" s="1712"/>
      <c r="C147" s="1712"/>
      <c r="D147" s="1712"/>
      <c r="E147" s="1712"/>
      <c r="F147" s="1712"/>
      <c r="G147" s="1712"/>
      <c r="H147" s="1712"/>
      <c r="I147" s="1712"/>
      <c r="J147" s="1712"/>
      <c r="K147" s="1712"/>
      <c r="L147" s="1712"/>
      <c r="M147" s="1712"/>
      <c r="N147" s="1712"/>
      <c r="O147" s="1712"/>
      <c r="P147" s="1712"/>
      <c r="Q147" s="1712"/>
      <c r="R147" s="1712"/>
      <c r="S147" s="1712"/>
      <c r="T147" s="1712"/>
      <c r="U147" s="1712"/>
      <c r="V147" s="1712"/>
      <c r="W147" s="1712"/>
      <c r="X147" s="1712"/>
      <c r="Y147" s="1712"/>
      <c r="Z147" s="1712"/>
      <c r="AA147" s="1712"/>
      <c r="AB147" s="1712"/>
      <c r="AC147" s="1712"/>
      <c r="AD147" s="1712"/>
      <c r="AE147" s="1712"/>
      <c r="AF147" s="1712"/>
      <c r="AG147" s="1712"/>
      <c r="AH147" s="1712"/>
      <c r="AI147" s="1712"/>
      <c r="AJ147" s="1712"/>
      <c r="AK147" s="1712"/>
      <c r="AL147" s="1712"/>
      <c r="AM147" s="1712"/>
      <c r="AN147" s="1712"/>
      <c r="AO147" s="1712"/>
      <c r="AP147" s="1712"/>
      <c r="AQ147" s="1712"/>
      <c r="AR147" s="1712"/>
      <c r="AS147" s="1712"/>
      <c r="AT147" s="1712"/>
      <c r="AU147" s="1712"/>
      <c r="AV147" s="1712"/>
      <c r="AW147" s="1712"/>
      <c r="AX147" s="1712"/>
      <c r="AY147" s="1712"/>
      <c r="AZ147" s="1712"/>
      <c r="BA147" s="1712"/>
      <c r="BB147" s="1712"/>
      <c r="BC147" s="1712"/>
      <c r="BD147" s="1712"/>
      <c r="BE147" s="1712"/>
      <c r="BF147" s="1712"/>
      <c r="BG147" s="1712"/>
    </row>
    <row r="148" spans="1:59">
      <c r="A148" s="1712"/>
      <c r="B148" s="1712"/>
      <c r="C148" s="1712"/>
      <c r="D148" s="1712"/>
      <c r="E148" s="1712"/>
      <c r="F148" s="1712"/>
      <c r="G148" s="1712"/>
      <c r="H148" s="1712"/>
      <c r="I148" s="1712"/>
      <c r="J148" s="1712"/>
      <c r="K148" s="1712"/>
      <c r="L148" s="1712"/>
      <c r="M148" s="1712"/>
      <c r="N148" s="1712"/>
      <c r="O148" s="1712"/>
      <c r="P148" s="1712"/>
      <c r="Q148" s="1712"/>
      <c r="R148" s="1712"/>
      <c r="S148" s="1712"/>
      <c r="T148" s="1712"/>
      <c r="U148" s="1712"/>
      <c r="V148" s="1712"/>
      <c r="W148" s="1712"/>
      <c r="X148" s="1712"/>
      <c r="Y148" s="1712"/>
      <c r="Z148" s="1712"/>
      <c r="AA148" s="1712"/>
      <c r="AB148" s="1712"/>
      <c r="AC148" s="1712"/>
      <c r="AD148" s="1712"/>
      <c r="AE148" s="1712"/>
      <c r="AF148" s="1712"/>
      <c r="AG148" s="1712"/>
      <c r="AH148" s="1712"/>
      <c r="AI148" s="1712"/>
      <c r="AJ148" s="1712"/>
      <c r="AK148" s="1712"/>
      <c r="AL148" s="1712"/>
      <c r="AM148" s="1712"/>
      <c r="AN148" s="1712"/>
      <c r="AO148" s="1712"/>
      <c r="AP148" s="1712"/>
      <c r="AQ148" s="1712"/>
      <c r="AR148" s="1712"/>
      <c r="AS148" s="1712"/>
      <c r="AT148" s="1712"/>
      <c r="AU148" s="1712"/>
      <c r="AV148" s="1712"/>
      <c r="AW148" s="1712"/>
      <c r="AX148" s="1712"/>
      <c r="AY148" s="1712"/>
      <c r="AZ148" s="1712"/>
      <c r="BA148" s="1712"/>
      <c r="BB148" s="1712"/>
      <c r="BC148" s="1712"/>
      <c r="BD148" s="1712"/>
      <c r="BE148" s="1712"/>
      <c r="BF148" s="1712"/>
      <c r="BG148" s="1712"/>
    </row>
    <row r="149" spans="1:59">
      <c r="A149" s="1712"/>
      <c r="B149" s="1712"/>
      <c r="C149" s="1712"/>
      <c r="D149" s="1712"/>
      <c r="E149" s="1712"/>
      <c r="F149" s="1712"/>
      <c r="G149" s="1712"/>
      <c r="H149" s="1712"/>
      <c r="I149" s="1712"/>
      <c r="J149" s="1712"/>
      <c r="K149" s="1712"/>
      <c r="L149" s="1712"/>
      <c r="M149" s="1712"/>
      <c r="N149" s="1712"/>
      <c r="O149" s="1712"/>
      <c r="P149" s="1712"/>
      <c r="Q149" s="1712"/>
      <c r="R149" s="1712"/>
      <c r="S149" s="1712"/>
      <c r="T149" s="1712"/>
      <c r="U149" s="1712"/>
      <c r="V149" s="1712"/>
      <c r="W149" s="1712"/>
      <c r="X149" s="1712"/>
      <c r="Y149" s="1712"/>
      <c r="Z149" s="1712"/>
      <c r="AA149" s="1712"/>
      <c r="AB149" s="1712"/>
      <c r="AC149" s="1712"/>
      <c r="AD149" s="1712"/>
      <c r="AE149" s="1712"/>
      <c r="AF149" s="1712"/>
      <c r="AG149" s="1712"/>
      <c r="AH149" s="1712"/>
      <c r="AI149" s="1712"/>
      <c r="AJ149" s="1712"/>
      <c r="AK149" s="1712"/>
      <c r="AL149" s="1712"/>
      <c r="AM149" s="1712"/>
      <c r="AN149" s="1712"/>
      <c r="AO149" s="1712"/>
      <c r="AP149" s="1712"/>
      <c r="AQ149" s="1712"/>
      <c r="AR149" s="1712"/>
      <c r="AS149" s="1712"/>
      <c r="AT149" s="1712"/>
      <c r="AU149" s="1712"/>
      <c r="AV149" s="1712"/>
      <c r="AW149" s="1712"/>
      <c r="AX149" s="1712"/>
      <c r="AY149" s="1712"/>
      <c r="AZ149" s="1712"/>
      <c r="BA149" s="1712"/>
      <c r="BB149" s="1712"/>
      <c r="BC149" s="1712"/>
      <c r="BD149" s="1712"/>
      <c r="BE149" s="1712"/>
      <c r="BF149" s="1712"/>
      <c r="BG149" s="1712"/>
    </row>
    <row r="150" spans="1:59">
      <c r="A150" s="1712"/>
      <c r="B150" s="1712"/>
      <c r="C150" s="1712"/>
      <c r="D150" s="1712"/>
      <c r="E150" s="1712"/>
      <c r="F150" s="1712"/>
      <c r="G150" s="1712"/>
      <c r="H150" s="1712"/>
      <c r="I150" s="1712"/>
      <c r="J150" s="1712"/>
      <c r="K150" s="1712"/>
      <c r="L150" s="1712"/>
      <c r="M150" s="1712"/>
      <c r="N150" s="1712"/>
      <c r="O150" s="1712"/>
      <c r="P150" s="1712"/>
      <c r="Q150" s="1712"/>
      <c r="R150" s="1712"/>
      <c r="S150" s="1712"/>
      <c r="T150" s="1712"/>
      <c r="U150" s="1712"/>
      <c r="V150" s="1712"/>
      <c r="W150" s="1712"/>
      <c r="X150" s="1712"/>
      <c r="Y150" s="1712"/>
      <c r="Z150" s="1712"/>
      <c r="AA150" s="1712"/>
      <c r="AB150" s="1712"/>
      <c r="AC150" s="1712"/>
      <c r="AD150" s="1712"/>
      <c r="AE150" s="1712"/>
      <c r="AF150" s="1712"/>
      <c r="AG150" s="1712"/>
      <c r="AH150" s="1712"/>
      <c r="AI150" s="1712"/>
      <c r="AJ150" s="1712"/>
      <c r="AK150" s="1712"/>
      <c r="AL150" s="1712"/>
      <c r="AM150" s="1712"/>
      <c r="AN150" s="1712"/>
      <c r="AO150" s="1712"/>
      <c r="AP150" s="1712"/>
      <c r="AQ150" s="1712"/>
      <c r="AR150" s="1712"/>
      <c r="AS150" s="1712"/>
      <c r="AT150" s="1712"/>
      <c r="AU150" s="1712"/>
      <c r="AV150" s="1712"/>
      <c r="AW150" s="1712"/>
      <c r="AX150" s="1712"/>
      <c r="AY150" s="1712"/>
      <c r="AZ150" s="1712"/>
      <c r="BA150" s="1712"/>
      <c r="BB150" s="1712"/>
      <c r="BC150" s="1712"/>
      <c r="BD150" s="1712"/>
      <c r="BE150" s="1712"/>
      <c r="BF150" s="1712"/>
      <c r="BG150" s="1712"/>
    </row>
    <row r="151" spans="1:59">
      <c r="A151" s="1712"/>
      <c r="B151" s="1712"/>
      <c r="C151" s="1712"/>
      <c r="D151" s="1712"/>
      <c r="E151" s="1712"/>
      <c r="F151" s="1712"/>
      <c r="G151" s="1712"/>
      <c r="H151" s="1712"/>
      <c r="I151" s="1712"/>
      <c r="J151" s="1712"/>
      <c r="K151" s="1712"/>
      <c r="L151" s="1712"/>
      <c r="M151" s="1712"/>
      <c r="N151" s="1712"/>
      <c r="O151" s="1712"/>
      <c r="P151" s="1712"/>
      <c r="Q151" s="1712"/>
      <c r="R151" s="1712"/>
      <c r="S151" s="1712"/>
      <c r="T151" s="1712"/>
      <c r="U151" s="1712"/>
      <c r="V151" s="1712"/>
      <c r="W151" s="1712"/>
      <c r="X151" s="1712"/>
      <c r="Y151" s="1712"/>
      <c r="Z151" s="1712"/>
      <c r="AA151" s="1712"/>
      <c r="AB151" s="1712"/>
      <c r="AC151" s="1712"/>
      <c r="AD151" s="1712"/>
      <c r="AE151" s="1712"/>
      <c r="AF151" s="1712"/>
      <c r="AG151" s="1712"/>
      <c r="AH151" s="1712"/>
      <c r="AI151" s="1712"/>
      <c r="AJ151" s="1712"/>
      <c r="AK151" s="1712"/>
      <c r="AL151" s="1712"/>
      <c r="AM151" s="1712"/>
      <c r="AN151" s="1712"/>
      <c r="AO151" s="1712"/>
      <c r="AP151" s="1712"/>
      <c r="AQ151" s="1712"/>
      <c r="AR151" s="1712"/>
      <c r="AS151" s="1712"/>
      <c r="AT151" s="1712"/>
      <c r="AU151" s="1712"/>
      <c r="AV151" s="1712"/>
      <c r="AW151" s="1712"/>
      <c r="AX151" s="1712"/>
      <c r="AY151" s="1712"/>
      <c r="AZ151" s="1712"/>
      <c r="BA151" s="1712"/>
      <c r="BB151" s="1712"/>
      <c r="BC151" s="1712"/>
      <c r="BD151" s="1712"/>
      <c r="BE151" s="1712"/>
      <c r="BF151" s="1712"/>
      <c r="BG151" s="1712"/>
    </row>
    <row r="152" spans="1:59">
      <c r="A152" s="1712"/>
      <c r="B152" s="1712"/>
      <c r="C152" s="1712"/>
      <c r="D152" s="1712"/>
      <c r="E152" s="1712"/>
      <c r="F152" s="1712"/>
      <c r="G152" s="1712"/>
      <c r="H152" s="1712"/>
      <c r="I152" s="1712"/>
      <c r="J152" s="1712"/>
      <c r="K152" s="1712"/>
      <c r="L152" s="1712"/>
      <c r="M152" s="1712"/>
      <c r="N152" s="1712"/>
      <c r="O152" s="1712"/>
      <c r="P152" s="1712"/>
      <c r="Q152" s="1712"/>
      <c r="R152" s="1712"/>
      <c r="S152" s="1712"/>
      <c r="T152" s="1712"/>
      <c r="U152" s="1712"/>
      <c r="V152" s="1712"/>
      <c r="W152" s="1712"/>
      <c r="X152" s="1712"/>
      <c r="Y152" s="1712"/>
      <c r="Z152" s="1712"/>
      <c r="AA152" s="1712"/>
      <c r="AB152" s="1712"/>
      <c r="AC152" s="1712"/>
      <c r="AD152" s="1712"/>
      <c r="AE152" s="1712"/>
      <c r="AF152" s="1712"/>
      <c r="AG152" s="1712"/>
      <c r="AH152" s="1712"/>
      <c r="AI152" s="1712"/>
      <c r="AJ152" s="1712"/>
      <c r="AK152" s="1712"/>
      <c r="AL152" s="1712"/>
      <c r="AM152" s="1712"/>
      <c r="AN152" s="1712"/>
      <c r="AO152" s="1712"/>
      <c r="AP152" s="1712"/>
      <c r="AQ152" s="1712"/>
      <c r="AR152" s="1712"/>
      <c r="AS152" s="1712"/>
      <c r="AT152" s="1712"/>
      <c r="AU152" s="1712"/>
      <c r="AV152" s="1712"/>
      <c r="AW152" s="1712"/>
      <c r="AX152" s="1712"/>
      <c r="AY152" s="1712"/>
      <c r="AZ152" s="1712"/>
      <c r="BA152" s="1712"/>
      <c r="BB152" s="1712"/>
      <c r="BC152" s="1712"/>
      <c r="BD152" s="1712"/>
      <c r="BE152" s="1712"/>
      <c r="BF152" s="1712"/>
      <c r="BG152" s="1712"/>
    </row>
    <row r="153" spans="1:59">
      <c r="A153" s="1712"/>
      <c r="B153" s="1712"/>
      <c r="C153" s="1712"/>
      <c r="D153" s="1712"/>
      <c r="E153" s="1712"/>
      <c r="F153" s="1712"/>
      <c r="G153" s="1712"/>
      <c r="H153" s="1712"/>
      <c r="I153" s="1712"/>
      <c r="J153" s="1712"/>
      <c r="K153" s="1712"/>
      <c r="L153" s="1712"/>
      <c r="M153" s="1712"/>
      <c r="N153" s="1712"/>
      <c r="O153" s="1712"/>
      <c r="P153" s="1712"/>
      <c r="Q153" s="1712"/>
      <c r="R153" s="1712"/>
      <c r="S153" s="1712"/>
      <c r="T153" s="1712"/>
      <c r="U153" s="1712"/>
      <c r="V153" s="1712"/>
      <c r="W153" s="1712"/>
      <c r="X153" s="1712"/>
      <c r="Y153" s="1712"/>
      <c r="Z153" s="1712"/>
      <c r="AA153" s="1712"/>
      <c r="AB153" s="1712"/>
      <c r="AC153" s="1712"/>
      <c r="AD153" s="1712"/>
      <c r="AE153" s="1712"/>
      <c r="AF153" s="1712"/>
      <c r="AG153" s="1712"/>
      <c r="AH153" s="1712"/>
      <c r="AI153" s="1712"/>
      <c r="AJ153" s="1712"/>
      <c r="AK153" s="1712"/>
      <c r="AL153" s="1712"/>
      <c r="AM153" s="1712"/>
      <c r="AN153" s="1712"/>
      <c r="AO153" s="1712"/>
      <c r="AP153" s="1712"/>
      <c r="AQ153" s="1712"/>
      <c r="AR153" s="1712"/>
      <c r="AS153" s="1712"/>
      <c r="AT153" s="1712"/>
      <c r="AU153" s="1712"/>
      <c r="AV153" s="1712"/>
      <c r="AW153" s="1712"/>
      <c r="AX153" s="1712"/>
      <c r="AY153" s="1712"/>
      <c r="AZ153" s="1712"/>
      <c r="BA153" s="1712"/>
      <c r="BB153" s="1712"/>
      <c r="BC153" s="1712"/>
      <c r="BD153" s="1712"/>
      <c r="BE153" s="1712"/>
      <c r="BF153" s="1712"/>
      <c r="BG153" s="1712"/>
    </row>
    <row r="154" spans="1:59">
      <c r="A154" s="1712"/>
      <c r="B154" s="1712"/>
      <c r="C154" s="1712"/>
      <c r="D154" s="1712"/>
      <c r="E154" s="1712"/>
      <c r="F154" s="1712"/>
      <c r="G154" s="1712"/>
      <c r="H154" s="1712"/>
      <c r="I154" s="1712"/>
      <c r="J154" s="1712"/>
      <c r="K154" s="1712"/>
      <c r="L154" s="1712"/>
      <c r="M154" s="1712"/>
      <c r="N154" s="1712"/>
      <c r="O154" s="1712"/>
      <c r="P154" s="1712"/>
      <c r="Q154" s="1712"/>
      <c r="R154" s="1712"/>
      <c r="S154" s="1712"/>
      <c r="T154" s="1712"/>
      <c r="U154" s="1712"/>
      <c r="V154" s="1712"/>
      <c r="W154" s="1712"/>
      <c r="X154" s="1712"/>
      <c r="Y154" s="1712"/>
      <c r="Z154" s="1712"/>
      <c r="AA154" s="1712"/>
      <c r="AB154" s="1712"/>
      <c r="AC154" s="1712"/>
      <c r="AD154" s="1712"/>
      <c r="AE154" s="1712"/>
      <c r="AF154" s="1712"/>
      <c r="AG154" s="1712"/>
      <c r="AH154" s="1712"/>
      <c r="AI154" s="1712"/>
      <c r="AJ154" s="1712"/>
      <c r="AK154" s="1712"/>
      <c r="AL154" s="1712"/>
      <c r="AM154" s="1712"/>
      <c r="AN154" s="1712"/>
      <c r="AO154" s="1712"/>
      <c r="AP154" s="1712"/>
      <c r="AQ154" s="1712"/>
      <c r="AR154" s="1712"/>
      <c r="AS154" s="1712"/>
      <c r="AT154" s="1712"/>
      <c r="AU154" s="1712"/>
      <c r="AV154" s="1712"/>
      <c r="AW154" s="1712"/>
      <c r="AX154" s="1712"/>
      <c r="AY154" s="1712"/>
      <c r="AZ154" s="1712"/>
      <c r="BA154" s="1712"/>
      <c r="BB154" s="1712"/>
      <c r="BC154" s="1712"/>
      <c r="BD154" s="1712"/>
      <c r="BE154" s="1712"/>
      <c r="BF154" s="1712"/>
      <c r="BG154" s="1712"/>
    </row>
    <row r="155" spans="1:59">
      <c r="A155" s="1712"/>
      <c r="B155" s="1712"/>
      <c r="C155" s="1712"/>
      <c r="D155" s="1712"/>
      <c r="E155" s="1712"/>
      <c r="F155" s="1712"/>
      <c r="G155" s="1712"/>
      <c r="H155" s="1712"/>
      <c r="I155" s="1712"/>
      <c r="J155" s="1712"/>
      <c r="K155" s="1712"/>
      <c r="L155" s="1712"/>
      <c r="M155" s="1712"/>
      <c r="N155" s="1712"/>
      <c r="O155" s="1712"/>
      <c r="P155" s="1712"/>
      <c r="Q155" s="1712"/>
      <c r="R155" s="1712"/>
      <c r="S155" s="1712"/>
      <c r="T155" s="1712"/>
      <c r="U155" s="1712"/>
      <c r="V155" s="1712"/>
      <c r="W155" s="1712"/>
      <c r="X155" s="1712"/>
      <c r="Y155" s="1712"/>
      <c r="Z155" s="1712"/>
      <c r="AA155" s="1712"/>
      <c r="AB155" s="1712"/>
      <c r="AC155" s="1712"/>
      <c r="AD155" s="1712"/>
      <c r="AE155" s="1712"/>
      <c r="AF155" s="1712"/>
      <c r="AG155" s="1712"/>
      <c r="AH155" s="1712"/>
      <c r="AI155" s="1712"/>
      <c r="AJ155" s="1712"/>
      <c r="AK155" s="1712"/>
      <c r="AL155" s="1712"/>
      <c r="AM155" s="1712"/>
      <c r="AN155" s="1712"/>
      <c r="AO155" s="1712"/>
      <c r="AP155" s="1712"/>
      <c r="AQ155" s="1712"/>
      <c r="AR155" s="1712"/>
      <c r="AS155" s="1712"/>
      <c r="AT155" s="1712"/>
      <c r="AU155" s="1712"/>
      <c r="AV155" s="1712"/>
      <c r="AW155" s="1712"/>
      <c r="AX155" s="1712"/>
      <c r="AY155" s="1712"/>
      <c r="AZ155" s="1712"/>
      <c r="BA155" s="1712"/>
      <c r="BB155" s="1712"/>
      <c r="BC155" s="1712"/>
      <c r="BD155" s="1712"/>
      <c r="BE155" s="1712"/>
      <c r="BF155" s="1712"/>
      <c r="BG155" s="1712"/>
    </row>
    <row r="156" spans="1:59">
      <c r="A156" s="1712"/>
      <c r="B156" s="1712"/>
      <c r="C156" s="1712"/>
      <c r="D156" s="1712"/>
      <c r="E156" s="1712"/>
      <c r="F156" s="1712"/>
      <c r="G156" s="1712"/>
      <c r="H156" s="1712"/>
      <c r="I156" s="1712"/>
      <c r="J156" s="1712"/>
      <c r="K156" s="1712"/>
      <c r="L156" s="1712"/>
      <c r="M156" s="1712"/>
      <c r="N156" s="1712"/>
      <c r="O156" s="1712"/>
      <c r="P156" s="1712"/>
      <c r="Q156" s="1712"/>
      <c r="R156" s="1712"/>
      <c r="S156" s="1712"/>
      <c r="T156" s="1712"/>
      <c r="U156" s="1712"/>
      <c r="V156" s="1712"/>
      <c r="W156" s="1712"/>
      <c r="X156" s="1712"/>
      <c r="Y156" s="1712"/>
      <c r="Z156" s="1712"/>
      <c r="AA156" s="1712"/>
      <c r="AB156" s="1712"/>
      <c r="AC156" s="1712"/>
      <c r="AD156" s="1712"/>
      <c r="AE156" s="1712"/>
      <c r="AF156" s="1712"/>
      <c r="AG156" s="1712"/>
      <c r="AH156" s="1712"/>
      <c r="AI156" s="1712"/>
      <c r="AJ156" s="1712"/>
      <c r="AK156" s="1712"/>
      <c r="AL156" s="1712"/>
      <c r="AM156" s="1712"/>
      <c r="AN156" s="1712"/>
      <c r="AO156" s="1712"/>
      <c r="AP156" s="1712"/>
      <c r="AQ156" s="1712"/>
      <c r="AR156" s="1712"/>
      <c r="AS156" s="1712"/>
      <c r="AT156" s="1712"/>
      <c r="AU156" s="1712"/>
      <c r="AV156" s="1712"/>
      <c r="AW156" s="1712"/>
      <c r="AX156" s="1712"/>
      <c r="AY156" s="1712"/>
      <c r="AZ156" s="1712"/>
      <c r="BA156" s="1712"/>
      <c r="BB156" s="1712"/>
      <c r="BC156" s="1712"/>
      <c r="BD156" s="1712"/>
      <c r="BE156" s="1712"/>
      <c r="BF156" s="1712"/>
      <c r="BG156" s="1712"/>
    </row>
    <row r="157" spans="1:59">
      <c r="A157" s="1712"/>
      <c r="B157" s="1712"/>
      <c r="C157" s="1712"/>
      <c r="D157" s="1712"/>
      <c r="E157" s="1712"/>
      <c r="F157" s="1712"/>
      <c r="G157" s="1712"/>
      <c r="H157" s="1712"/>
      <c r="I157" s="1712"/>
      <c r="J157" s="1712"/>
      <c r="K157" s="1712"/>
      <c r="L157" s="1712"/>
      <c r="M157" s="1712"/>
      <c r="N157" s="1712"/>
      <c r="O157" s="1712"/>
      <c r="P157" s="1712"/>
      <c r="Q157" s="1712"/>
      <c r="R157" s="1712"/>
      <c r="S157" s="1712"/>
      <c r="T157" s="1712"/>
      <c r="U157" s="1712"/>
      <c r="V157" s="1712"/>
      <c r="W157" s="1712"/>
      <c r="X157" s="1712"/>
      <c r="Y157" s="1712"/>
      <c r="Z157" s="1712"/>
      <c r="AA157" s="1712"/>
      <c r="AB157" s="1712"/>
      <c r="AC157" s="1712"/>
      <c r="AD157" s="1712"/>
      <c r="AE157" s="1712"/>
      <c r="AF157" s="1712"/>
      <c r="AG157" s="1712"/>
      <c r="AH157" s="1712"/>
      <c r="AI157" s="1712"/>
      <c r="AJ157" s="1712"/>
      <c r="AK157" s="1712"/>
      <c r="AL157" s="1712"/>
      <c r="AM157" s="1712"/>
      <c r="AN157" s="1712"/>
      <c r="AO157" s="1712"/>
      <c r="AP157" s="1712"/>
      <c r="AQ157" s="1712"/>
      <c r="AR157" s="1712"/>
      <c r="AS157" s="1712"/>
      <c r="AT157" s="1712"/>
      <c r="AU157" s="1712"/>
      <c r="AV157" s="1712"/>
      <c r="AW157" s="1712"/>
      <c r="AX157" s="1712"/>
      <c r="AY157" s="1712"/>
      <c r="AZ157" s="1712"/>
      <c r="BA157" s="1712"/>
      <c r="BB157" s="1712"/>
      <c r="BC157" s="1712"/>
      <c r="BD157" s="1712"/>
      <c r="BE157" s="1712"/>
      <c r="BF157" s="1712"/>
      <c r="BG157" s="1712"/>
    </row>
    <row r="158" spans="1:59">
      <c r="A158" s="1712"/>
      <c r="B158" s="1712"/>
      <c r="C158" s="1712"/>
      <c r="D158" s="1712"/>
      <c r="E158" s="1712"/>
      <c r="F158" s="1712"/>
      <c r="G158" s="1712"/>
      <c r="H158" s="1712"/>
      <c r="I158" s="1712"/>
      <c r="J158" s="1712"/>
      <c r="K158" s="1712"/>
      <c r="L158" s="1712"/>
      <c r="M158" s="1712"/>
      <c r="N158" s="1712"/>
      <c r="O158" s="1712"/>
      <c r="P158" s="1712"/>
      <c r="Q158" s="1712"/>
      <c r="R158" s="1712"/>
      <c r="S158" s="1712"/>
      <c r="T158" s="1712"/>
      <c r="U158" s="1712"/>
      <c r="V158" s="1712"/>
      <c r="W158" s="1712"/>
      <c r="X158" s="1712"/>
      <c r="Y158" s="1712"/>
      <c r="Z158" s="1712"/>
      <c r="AA158" s="1712"/>
      <c r="AB158" s="1712"/>
      <c r="AC158" s="1712"/>
      <c r="AD158" s="1712"/>
      <c r="AE158" s="1712"/>
      <c r="AF158" s="1712"/>
      <c r="AG158" s="1712"/>
      <c r="AH158" s="1712"/>
      <c r="AI158" s="1712"/>
      <c r="AJ158" s="1712"/>
      <c r="AK158" s="1712"/>
      <c r="AL158" s="1712"/>
      <c r="AM158" s="1712"/>
      <c r="AN158" s="1712"/>
      <c r="AO158" s="1712"/>
      <c r="AP158" s="1712"/>
      <c r="AQ158" s="1712"/>
      <c r="AR158" s="1712"/>
      <c r="AS158" s="1712"/>
      <c r="AT158" s="1712"/>
      <c r="AU158" s="1712"/>
      <c r="AV158" s="1712"/>
      <c r="AW158" s="1712"/>
      <c r="AX158" s="1712"/>
      <c r="AY158" s="1712"/>
      <c r="AZ158" s="1712"/>
      <c r="BA158" s="1712"/>
      <c r="BB158" s="1712"/>
      <c r="BC158" s="1712"/>
      <c r="BD158" s="1712"/>
      <c r="BE158" s="1712"/>
      <c r="BF158" s="1712"/>
      <c r="BG158" s="1712"/>
    </row>
    <row r="159" spans="1:59">
      <c r="A159" s="1712"/>
      <c r="B159" s="1712"/>
      <c r="C159" s="1712"/>
      <c r="D159" s="1712"/>
      <c r="E159" s="1712"/>
      <c r="F159" s="1712"/>
      <c r="G159" s="1712"/>
      <c r="H159" s="1712"/>
      <c r="I159" s="1712"/>
      <c r="J159" s="1712"/>
      <c r="K159" s="1712"/>
      <c r="L159" s="1712"/>
      <c r="M159" s="1712"/>
      <c r="N159" s="1712"/>
      <c r="O159" s="1712"/>
      <c r="P159" s="1712"/>
      <c r="Q159" s="1712"/>
      <c r="R159" s="1712"/>
      <c r="S159" s="1712"/>
      <c r="T159" s="1712"/>
      <c r="U159" s="1712"/>
      <c r="V159" s="1712"/>
      <c r="W159" s="1712"/>
      <c r="X159" s="1712"/>
      <c r="Y159" s="1712"/>
      <c r="Z159" s="1712"/>
      <c r="AA159" s="1712"/>
      <c r="AB159" s="1712"/>
      <c r="AC159" s="1712"/>
      <c r="AD159" s="1712"/>
      <c r="AE159" s="1712"/>
      <c r="AF159" s="1712"/>
      <c r="AG159" s="1712"/>
      <c r="AH159" s="1712"/>
      <c r="AI159" s="1712"/>
      <c r="AJ159" s="1712"/>
      <c r="AK159" s="1712"/>
      <c r="AL159" s="1712"/>
      <c r="AM159" s="1712"/>
      <c r="AN159" s="1712"/>
      <c r="AO159" s="1712"/>
      <c r="AP159" s="1712"/>
      <c r="AQ159" s="1712"/>
      <c r="AR159" s="1712"/>
      <c r="AS159" s="1712"/>
      <c r="AT159" s="1712"/>
      <c r="AU159" s="1712"/>
      <c r="AV159" s="1712"/>
      <c r="AW159" s="1712"/>
      <c r="AX159" s="1712"/>
      <c r="AY159" s="1712"/>
      <c r="AZ159" s="1712"/>
      <c r="BA159" s="1712"/>
      <c r="BB159" s="1712"/>
      <c r="BC159" s="1712"/>
      <c r="BD159" s="1712"/>
      <c r="BE159" s="1712"/>
      <c r="BF159" s="1712"/>
      <c r="BG159" s="1712"/>
    </row>
    <row r="160" spans="1:59">
      <c r="A160" s="1712"/>
      <c r="B160" s="1712"/>
      <c r="C160" s="1712"/>
      <c r="D160" s="1712"/>
      <c r="E160" s="1712"/>
      <c r="F160" s="1712"/>
      <c r="G160" s="1712"/>
      <c r="H160" s="1712"/>
      <c r="I160" s="1712"/>
      <c r="J160" s="1712"/>
      <c r="K160" s="1712"/>
      <c r="L160" s="1712"/>
      <c r="M160" s="1712"/>
      <c r="N160" s="1712"/>
      <c r="O160" s="1712"/>
      <c r="P160" s="1712"/>
      <c r="Q160" s="1712"/>
      <c r="R160" s="1712"/>
      <c r="S160" s="1712"/>
      <c r="T160" s="1712"/>
      <c r="U160" s="1712"/>
      <c r="V160" s="1712"/>
      <c r="W160" s="1712"/>
      <c r="X160" s="1712"/>
      <c r="Y160" s="1712"/>
      <c r="Z160" s="1712"/>
      <c r="AA160" s="1712"/>
      <c r="AB160" s="1712"/>
      <c r="AC160" s="1712"/>
      <c r="AD160" s="1712"/>
      <c r="AE160" s="1712"/>
      <c r="AF160" s="1712"/>
      <c r="AG160" s="1712"/>
      <c r="AH160" s="1712"/>
      <c r="AI160" s="1712"/>
      <c r="AJ160" s="1712"/>
      <c r="AK160" s="1712"/>
      <c r="AL160" s="1712"/>
      <c r="AM160" s="1712"/>
      <c r="AN160" s="1712"/>
      <c r="AO160" s="1712"/>
      <c r="AP160" s="1712"/>
      <c r="AQ160" s="1712"/>
      <c r="AR160" s="1712"/>
      <c r="AS160" s="1712"/>
      <c r="AT160" s="1712"/>
      <c r="AU160" s="1712"/>
      <c r="AV160" s="1712"/>
      <c r="AW160" s="1712"/>
      <c r="AX160" s="1712"/>
      <c r="AY160" s="1712"/>
      <c r="AZ160" s="1712"/>
      <c r="BA160" s="1712"/>
      <c r="BB160" s="1712"/>
      <c r="BC160" s="1712"/>
      <c r="BD160" s="1712"/>
      <c r="BE160" s="1712"/>
      <c r="BF160" s="1712"/>
      <c r="BG160" s="1712"/>
    </row>
    <row r="161" spans="1:59">
      <c r="A161" s="1712"/>
      <c r="B161" s="1712"/>
      <c r="C161" s="1712"/>
      <c r="D161" s="1712"/>
      <c r="E161" s="1712"/>
      <c r="F161" s="1712"/>
      <c r="G161" s="1712"/>
      <c r="H161" s="1712"/>
      <c r="I161" s="1712"/>
      <c r="J161" s="1712"/>
      <c r="K161" s="1712"/>
      <c r="L161" s="1712"/>
      <c r="M161" s="1712"/>
      <c r="N161" s="1712"/>
      <c r="O161" s="1712"/>
      <c r="P161" s="1712"/>
      <c r="Q161" s="1712"/>
      <c r="R161" s="1712"/>
      <c r="S161" s="1712"/>
      <c r="T161" s="1712"/>
      <c r="U161" s="1712"/>
      <c r="V161" s="1712"/>
      <c r="W161" s="1712"/>
      <c r="X161" s="1712"/>
      <c r="Y161" s="1712"/>
      <c r="Z161" s="1712"/>
      <c r="AA161" s="1712"/>
      <c r="AB161" s="1712"/>
      <c r="AC161" s="1712"/>
      <c r="AD161" s="1712"/>
      <c r="AE161" s="1712"/>
      <c r="AF161" s="1712"/>
      <c r="AG161" s="1712"/>
      <c r="AH161" s="1712"/>
      <c r="AI161" s="1712"/>
      <c r="AJ161" s="1712"/>
      <c r="AK161" s="1712"/>
      <c r="AL161" s="1712"/>
      <c r="AM161" s="1712"/>
      <c r="AN161" s="1712"/>
      <c r="AO161" s="1712"/>
      <c r="AP161" s="1712"/>
      <c r="AQ161" s="1712"/>
      <c r="AR161" s="1712"/>
      <c r="AS161" s="1712"/>
      <c r="AT161" s="1712"/>
      <c r="AU161" s="1712"/>
      <c r="AV161" s="1712"/>
      <c r="AW161" s="1712"/>
      <c r="AX161" s="1712"/>
      <c r="AY161" s="1712"/>
      <c r="AZ161" s="1712"/>
      <c r="BA161" s="1712"/>
      <c r="BB161" s="1712"/>
      <c r="BC161" s="1712"/>
      <c r="BD161" s="1712"/>
      <c r="BE161" s="1712"/>
      <c r="BF161" s="1712"/>
      <c r="BG161" s="1712"/>
    </row>
    <row r="162" spans="1:59">
      <c r="A162" s="1712"/>
      <c r="B162" s="1712"/>
      <c r="C162" s="1712"/>
      <c r="D162" s="1712"/>
      <c r="E162" s="1712"/>
      <c r="F162" s="1712"/>
      <c r="G162" s="1712"/>
      <c r="H162" s="1712"/>
      <c r="I162" s="1712"/>
      <c r="J162" s="1712"/>
      <c r="K162" s="1712"/>
      <c r="L162" s="1712"/>
      <c r="M162" s="1712"/>
      <c r="N162" s="1712"/>
      <c r="O162" s="1712"/>
      <c r="P162" s="1712"/>
      <c r="Q162" s="1712"/>
      <c r="R162" s="1712"/>
      <c r="S162" s="1712"/>
      <c r="T162" s="1712"/>
      <c r="U162" s="1712"/>
      <c r="V162" s="1712"/>
      <c r="W162" s="1712"/>
      <c r="X162" s="1712"/>
      <c r="Y162" s="1712"/>
      <c r="Z162" s="1712"/>
      <c r="AA162" s="1712"/>
      <c r="AB162" s="1712"/>
      <c r="AC162" s="1712"/>
      <c r="AD162" s="1712"/>
      <c r="AE162" s="1712"/>
      <c r="AF162" s="1712"/>
      <c r="AG162" s="1712"/>
      <c r="AH162" s="1712"/>
      <c r="AI162" s="1712"/>
      <c r="AJ162" s="1712"/>
      <c r="AK162" s="1712"/>
      <c r="AL162" s="1712"/>
      <c r="AM162" s="1712"/>
      <c r="AN162" s="1712"/>
      <c r="AO162" s="1712"/>
      <c r="AP162" s="1712"/>
      <c r="AQ162" s="1712"/>
      <c r="AR162" s="1712"/>
      <c r="AS162" s="1712"/>
      <c r="AT162" s="1712"/>
      <c r="AU162" s="1712"/>
      <c r="AV162" s="1712"/>
      <c r="AW162" s="1712"/>
      <c r="AX162" s="1712"/>
      <c r="AY162" s="1712"/>
      <c r="AZ162" s="1712"/>
      <c r="BA162" s="1712"/>
      <c r="BB162" s="1712"/>
      <c r="BC162" s="1712"/>
      <c r="BD162" s="1712"/>
      <c r="BE162" s="1712"/>
      <c r="BF162" s="1712"/>
      <c r="BG162" s="1712"/>
    </row>
    <row r="163" spans="1:59">
      <c r="A163" s="1712"/>
      <c r="B163" s="1712"/>
      <c r="C163" s="1712"/>
      <c r="D163" s="1712"/>
      <c r="E163" s="1712"/>
      <c r="F163" s="1712"/>
      <c r="G163" s="1712"/>
      <c r="H163" s="1712"/>
      <c r="I163" s="1712"/>
      <c r="J163" s="1712"/>
      <c r="K163" s="1712"/>
      <c r="L163" s="1712"/>
      <c r="M163" s="1712"/>
      <c r="N163" s="1712"/>
      <c r="O163" s="1712"/>
      <c r="P163" s="1712"/>
      <c r="Q163" s="1712"/>
      <c r="R163" s="1712"/>
      <c r="S163" s="1712"/>
      <c r="T163" s="1712"/>
      <c r="U163" s="1712"/>
      <c r="V163" s="1712"/>
      <c r="W163" s="1712"/>
      <c r="X163" s="1712"/>
      <c r="Y163" s="1712"/>
      <c r="Z163" s="1712"/>
      <c r="AA163" s="1712"/>
      <c r="AB163" s="1712"/>
      <c r="AC163" s="1712"/>
      <c r="AD163" s="1712"/>
      <c r="AE163" s="1712"/>
      <c r="AF163" s="1712"/>
      <c r="AG163" s="1712"/>
      <c r="AH163" s="1712"/>
      <c r="AI163" s="1712"/>
      <c r="AJ163" s="1712"/>
      <c r="AK163" s="1712"/>
      <c r="AL163" s="1712"/>
      <c r="AM163" s="1712"/>
      <c r="AN163" s="1712"/>
      <c r="AO163" s="1712"/>
      <c r="AP163" s="1712"/>
      <c r="AQ163" s="1712"/>
      <c r="AR163" s="1712"/>
      <c r="AS163" s="1712"/>
      <c r="AT163" s="1712"/>
      <c r="AU163" s="1712"/>
      <c r="AV163" s="1712"/>
      <c r="AW163" s="1712"/>
      <c r="AX163" s="1712"/>
      <c r="AY163" s="1712"/>
      <c r="AZ163" s="1712"/>
      <c r="BA163" s="1712"/>
      <c r="BB163" s="1712"/>
      <c r="BC163" s="1712"/>
      <c r="BD163" s="1712"/>
      <c r="BE163" s="1712"/>
      <c r="BF163" s="1712"/>
      <c r="BG163" s="1712"/>
    </row>
    <row r="164" spans="1:59">
      <c r="A164" s="1712"/>
      <c r="B164" s="1712"/>
      <c r="C164" s="1712"/>
      <c r="D164" s="1712"/>
      <c r="E164" s="1712"/>
      <c r="F164" s="1712"/>
      <c r="G164" s="1712"/>
      <c r="H164" s="1712"/>
      <c r="I164" s="1712"/>
      <c r="J164" s="1712"/>
      <c r="K164" s="1712"/>
      <c r="L164" s="1712"/>
      <c r="M164" s="1712"/>
      <c r="N164" s="1712"/>
      <c r="O164" s="1712"/>
      <c r="P164" s="1712"/>
      <c r="Q164" s="1712"/>
      <c r="R164" s="1712"/>
      <c r="S164" s="1712"/>
      <c r="T164" s="1712"/>
      <c r="U164" s="1712"/>
      <c r="V164" s="1712"/>
      <c r="W164" s="1712"/>
      <c r="X164" s="1712"/>
      <c r="Y164" s="1712"/>
      <c r="Z164" s="1712"/>
      <c r="AA164" s="1712"/>
      <c r="AB164" s="1712"/>
      <c r="AC164" s="1712"/>
      <c r="AD164" s="1712"/>
      <c r="AE164" s="1712"/>
      <c r="AF164" s="1712"/>
      <c r="AG164" s="1712"/>
      <c r="AH164" s="1712"/>
      <c r="AI164" s="1712"/>
      <c r="AJ164" s="1712"/>
      <c r="AK164" s="1712"/>
      <c r="AL164" s="1712"/>
      <c r="AM164" s="1712"/>
      <c r="AN164" s="1712"/>
      <c r="AO164" s="1712"/>
      <c r="AP164" s="1712"/>
      <c r="AQ164" s="1712"/>
      <c r="AR164" s="1712"/>
      <c r="AS164" s="1712"/>
      <c r="AT164" s="1712"/>
      <c r="AU164" s="1712"/>
      <c r="AV164" s="1712"/>
      <c r="AW164" s="1712"/>
      <c r="AX164" s="1712"/>
      <c r="AY164" s="1712"/>
      <c r="AZ164" s="1712"/>
      <c r="BA164" s="1712"/>
      <c r="BB164" s="1712"/>
      <c r="BC164" s="1712"/>
      <c r="BD164" s="1712"/>
      <c r="BE164" s="1712"/>
      <c r="BF164" s="1712"/>
      <c r="BG164" s="1712"/>
    </row>
    <row r="165" spans="1:59">
      <c r="A165" s="1712"/>
      <c r="B165" s="1712"/>
      <c r="C165" s="1712"/>
      <c r="D165" s="1712"/>
      <c r="E165" s="1712"/>
      <c r="F165" s="1712"/>
      <c r="G165" s="1712"/>
      <c r="H165" s="1712"/>
      <c r="I165" s="1712"/>
      <c r="J165" s="1712"/>
      <c r="K165" s="1712"/>
      <c r="L165" s="1712"/>
      <c r="M165" s="1712"/>
      <c r="N165" s="1712"/>
      <c r="O165" s="1712"/>
      <c r="P165" s="1712"/>
      <c r="Q165" s="1712"/>
      <c r="R165" s="1712"/>
      <c r="S165" s="1712"/>
      <c r="T165" s="1712"/>
      <c r="U165" s="1712"/>
      <c r="V165" s="1712"/>
      <c r="W165" s="1712"/>
      <c r="X165" s="1712"/>
      <c r="Y165" s="1712"/>
      <c r="Z165" s="1712"/>
      <c r="AA165" s="1712"/>
      <c r="AB165" s="1712"/>
      <c r="AC165" s="1712"/>
      <c r="AD165" s="1712"/>
      <c r="AE165" s="1712"/>
      <c r="AF165" s="1712"/>
      <c r="AG165" s="1712"/>
      <c r="AH165" s="1712"/>
      <c r="AI165" s="1712"/>
      <c r="AJ165" s="1712"/>
      <c r="AK165" s="1712"/>
      <c r="AL165" s="1712"/>
      <c r="AM165" s="1712"/>
      <c r="AN165" s="1712"/>
      <c r="AO165" s="1712"/>
      <c r="AP165" s="1712"/>
      <c r="AQ165" s="1712"/>
      <c r="AR165" s="1712"/>
      <c r="AS165" s="1712"/>
      <c r="AT165" s="1712"/>
      <c r="AU165" s="1712"/>
      <c r="AV165" s="1712"/>
      <c r="AW165" s="1712"/>
      <c r="AX165" s="1712"/>
      <c r="AY165" s="1712"/>
      <c r="AZ165" s="1712"/>
      <c r="BA165" s="1712"/>
      <c r="BB165" s="1712"/>
      <c r="BC165" s="1712"/>
      <c r="BD165" s="1712"/>
      <c r="BE165" s="1712"/>
      <c r="BF165" s="1712"/>
      <c r="BG165" s="1712"/>
    </row>
    <row r="166" spans="1:59">
      <c r="A166" s="1712"/>
      <c r="B166" s="1712"/>
      <c r="C166" s="1712"/>
      <c r="D166" s="1712"/>
      <c r="E166" s="1712"/>
      <c r="F166" s="1712"/>
      <c r="G166" s="1712"/>
      <c r="H166" s="1712"/>
      <c r="I166" s="1712"/>
      <c r="J166" s="1712"/>
      <c r="K166" s="1712"/>
      <c r="L166" s="1712"/>
      <c r="M166" s="1712"/>
      <c r="N166" s="1712"/>
      <c r="O166" s="1712"/>
      <c r="P166" s="1712"/>
      <c r="Q166" s="1712"/>
      <c r="R166" s="1712"/>
      <c r="S166" s="1712"/>
      <c r="T166" s="1712"/>
      <c r="U166" s="1712"/>
      <c r="V166" s="1712"/>
      <c r="W166" s="1712"/>
      <c r="X166" s="1712"/>
      <c r="Y166" s="1712"/>
      <c r="Z166" s="1712"/>
      <c r="AA166" s="1712"/>
      <c r="AB166" s="1712"/>
      <c r="AC166" s="1712"/>
      <c r="AD166" s="1712"/>
      <c r="AE166" s="1712"/>
      <c r="AF166" s="1712"/>
      <c r="AG166" s="1712"/>
      <c r="AH166" s="1712"/>
      <c r="AI166" s="1712"/>
      <c r="AJ166" s="1712"/>
      <c r="AK166" s="1712"/>
      <c r="AL166" s="1712"/>
      <c r="AM166" s="1712"/>
      <c r="AN166" s="1712"/>
      <c r="AO166" s="1712"/>
      <c r="AP166" s="1712"/>
      <c r="AQ166" s="1712"/>
      <c r="AR166" s="1712"/>
      <c r="AS166" s="1712"/>
      <c r="AT166" s="1712"/>
      <c r="AU166" s="1712"/>
      <c r="AV166" s="1712"/>
      <c r="AW166" s="1712"/>
      <c r="AX166" s="1712"/>
      <c r="AY166" s="1712"/>
      <c r="AZ166" s="1712"/>
      <c r="BA166" s="1712"/>
      <c r="BB166" s="1712"/>
      <c r="BC166" s="1712"/>
      <c r="BD166" s="1712"/>
      <c r="BE166" s="1712"/>
      <c r="BF166" s="1712"/>
      <c r="BG166" s="1712"/>
    </row>
    <row r="167" spans="1:59">
      <c r="A167" s="1712"/>
      <c r="B167" s="1712"/>
      <c r="C167" s="1712"/>
      <c r="D167" s="1712"/>
      <c r="E167" s="1712"/>
      <c r="F167" s="1712"/>
      <c r="G167" s="1712"/>
      <c r="H167" s="1712"/>
      <c r="I167" s="1712"/>
      <c r="J167" s="1712"/>
      <c r="K167" s="1712"/>
      <c r="L167" s="1712"/>
      <c r="M167" s="1712"/>
      <c r="N167" s="1712"/>
      <c r="O167" s="1712"/>
      <c r="P167" s="1712"/>
      <c r="Q167" s="1712"/>
      <c r="R167" s="1712"/>
      <c r="S167" s="1712"/>
      <c r="T167" s="1712"/>
      <c r="U167" s="1712"/>
      <c r="V167" s="1712"/>
      <c r="W167" s="1712"/>
      <c r="X167" s="1712"/>
      <c r="Y167" s="1712"/>
      <c r="Z167" s="1712"/>
      <c r="AA167" s="1712"/>
      <c r="AB167" s="1712"/>
      <c r="AC167" s="1712"/>
      <c r="AD167" s="1712"/>
      <c r="AE167" s="1712"/>
      <c r="AF167" s="1712"/>
      <c r="AG167" s="1712"/>
      <c r="AH167" s="1712"/>
      <c r="AI167" s="1712"/>
      <c r="AJ167" s="1712"/>
      <c r="AK167" s="1712"/>
      <c r="AL167" s="1712"/>
      <c r="AM167" s="1712"/>
      <c r="AN167" s="1712"/>
      <c r="AO167" s="1712"/>
      <c r="AP167" s="1712"/>
      <c r="AQ167" s="1712"/>
      <c r="AR167" s="1712"/>
      <c r="AS167" s="1712"/>
      <c r="AT167" s="1712"/>
      <c r="AU167" s="1712"/>
      <c r="AV167" s="1712"/>
      <c r="AW167" s="1712"/>
      <c r="AX167" s="1712"/>
      <c r="AY167" s="1712"/>
      <c r="AZ167" s="1712"/>
      <c r="BA167" s="1712"/>
      <c r="BB167" s="1712"/>
      <c r="BC167" s="1712"/>
      <c r="BD167" s="1712"/>
      <c r="BE167" s="1712"/>
      <c r="BF167" s="1712"/>
      <c r="BG167" s="1712"/>
    </row>
    <row r="168" spans="1:59">
      <c r="A168" s="1712"/>
      <c r="B168" s="1712"/>
      <c r="C168" s="1712"/>
      <c r="D168" s="1712"/>
      <c r="E168" s="1712"/>
      <c r="F168" s="1712"/>
      <c r="G168" s="1712"/>
      <c r="H168" s="1712"/>
      <c r="I168" s="1712"/>
      <c r="J168" s="1712"/>
      <c r="K168" s="1712"/>
      <c r="L168" s="1712"/>
      <c r="M168" s="1712"/>
      <c r="N168" s="1712"/>
      <c r="O168" s="1712"/>
      <c r="P168" s="1712"/>
      <c r="Q168" s="1712"/>
      <c r="R168" s="1712"/>
      <c r="S168" s="1712"/>
      <c r="T168" s="1712"/>
      <c r="U168" s="1712"/>
      <c r="V168" s="1712"/>
      <c r="W168" s="1712"/>
      <c r="X168" s="1712"/>
      <c r="Y168" s="1712"/>
      <c r="Z168" s="1712"/>
      <c r="AA168" s="1712"/>
      <c r="AB168" s="1712"/>
      <c r="AC168" s="1712"/>
      <c r="AD168" s="1712"/>
      <c r="AE168" s="1712"/>
      <c r="AF168" s="1712"/>
      <c r="AG168" s="1712"/>
      <c r="AH168" s="1712"/>
      <c r="AI168" s="1712"/>
      <c r="AJ168" s="1712"/>
      <c r="AK168" s="1712"/>
      <c r="AL168" s="1712"/>
      <c r="AM168" s="1712"/>
      <c r="AN168" s="1712"/>
      <c r="AO168" s="1712"/>
      <c r="AP168" s="1712"/>
      <c r="AQ168" s="1712"/>
      <c r="AR168" s="1712"/>
      <c r="AS168" s="1712"/>
      <c r="AT168" s="1712"/>
      <c r="AU168" s="1712"/>
      <c r="AV168" s="1712"/>
      <c r="AW168" s="1712"/>
      <c r="AX168" s="1712"/>
      <c r="AY168" s="1712"/>
      <c r="AZ168" s="1712"/>
      <c r="BA168" s="1712"/>
      <c r="BB168" s="1712"/>
      <c r="BC168" s="1712"/>
      <c r="BD168" s="1712"/>
      <c r="BE168" s="1712"/>
      <c r="BF168" s="1712"/>
      <c r="BG168" s="1712"/>
    </row>
    <row r="169" spans="1:59">
      <c r="A169" s="1712"/>
      <c r="B169" s="1712"/>
      <c r="C169" s="1712"/>
      <c r="D169" s="1712"/>
      <c r="E169" s="1712"/>
      <c r="F169" s="1712"/>
      <c r="G169" s="1712"/>
      <c r="H169" s="1712"/>
      <c r="I169" s="1712"/>
      <c r="J169" s="1712"/>
      <c r="K169" s="1712"/>
      <c r="L169" s="1712"/>
      <c r="M169" s="1712"/>
      <c r="N169" s="1712"/>
      <c r="O169" s="1712"/>
      <c r="P169" s="1712"/>
      <c r="Q169" s="1712"/>
      <c r="R169" s="1712"/>
      <c r="S169" s="1712"/>
      <c r="T169" s="1712"/>
      <c r="U169" s="1712"/>
      <c r="V169" s="1712"/>
      <c r="W169" s="1712"/>
      <c r="X169" s="1712"/>
      <c r="Y169" s="1712"/>
      <c r="Z169" s="1712"/>
      <c r="AA169" s="1712"/>
      <c r="AB169" s="1712"/>
      <c r="AC169" s="1712"/>
      <c r="AD169" s="1712"/>
      <c r="AE169" s="1712"/>
      <c r="AF169" s="1712"/>
      <c r="AG169" s="1712"/>
      <c r="AH169" s="1712"/>
      <c r="AI169" s="1712"/>
      <c r="AJ169" s="1712"/>
      <c r="AK169" s="1712"/>
      <c r="AL169" s="1712"/>
      <c r="AM169" s="1712"/>
      <c r="AN169" s="1712"/>
      <c r="AO169" s="1712"/>
      <c r="AP169" s="1712"/>
      <c r="AQ169" s="1712"/>
      <c r="AR169" s="1712"/>
      <c r="AS169" s="1712"/>
      <c r="AT169" s="1712"/>
      <c r="AU169" s="1712"/>
      <c r="AV169" s="1712"/>
      <c r="AW169" s="1712"/>
      <c r="AX169" s="1712"/>
      <c r="AY169" s="1712"/>
      <c r="AZ169" s="1712"/>
      <c r="BA169" s="1712"/>
      <c r="BB169" s="1712"/>
      <c r="BC169" s="1712"/>
      <c r="BD169" s="1712"/>
      <c r="BE169" s="1712"/>
      <c r="BF169" s="1712"/>
      <c r="BG169" s="1712"/>
    </row>
    <row r="170" spans="1:59">
      <c r="A170" s="1712"/>
      <c r="B170" s="1712"/>
      <c r="C170" s="1712"/>
      <c r="D170" s="1712"/>
      <c r="E170" s="1712"/>
      <c r="F170" s="1712"/>
      <c r="G170" s="1712"/>
      <c r="H170" s="1712"/>
      <c r="I170" s="1712"/>
      <c r="J170" s="1712"/>
      <c r="K170" s="1712"/>
      <c r="L170" s="1712"/>
      <c r="M170" s="1712"/>
      <c r="N170" s="1712"/>
      <c r="O170" s="1712"/>
      <c r="P170" s="1712"/>
      <c r="Q170" s="1712"/>
      <c r="R170" s="1712"/>
      <c r="S170" s="1712"/>
      <c r="T170" s="1712"/>
      <c r="U170" s="1712"/>
      <c r="V170" s="1712"/>
      <c r="W170" s="1712"/>
      <c r="X170" s="1712"/>
      <c r="Y170" s="1712"/>
      <c r="Z170" s="1712"/>
      <c r="AA170" s="1712"/>
      <c r="AB170" s="1712"/>
      <c r="AC170" s="1712"/>
      <c r="AD170" s="1712"/>
      <c r="AE170" s="1712"/>
      <c r="AF170" s="1712"/>
      <c r="AG170" s="1712"/>
      <c r="AH170" s="1712"/>
      <c r="AI170" s="1712"/>
      <c r="AJ170" s="1712"/>
      <c r="AK170" s="1712"/>
      <c r="AL170" s="1712"/>
      <c r="AM170" s="1712"/>
      <c r="AN170" s="1712"/>
      <c r="AO170" s="1712"/>
      <c r="AP170" s="1712"/>
      <c r="AQ170" s="1712"/>
      <c r="AR170" s="1712"/>
      <c r="AS170" s="1712"/>
      <c r="AT170" s="1712"/>
      <c r="AU170" s="1712"/>
      <c r="AV170" s="1712"/>
      <c r="AW170" s="1712"/>
      <c r="AX170" s="1712"/>
      <c r="AY170" s="1712"/>
      <c r="AZ170" s="1712"/>
      <c r="BA170" s="1712"/>
      <c r="BB170" s="1712"/>
      <c r="BC170" s="1712"/>
      <c r="BD170" s="1712"/>
      <c r="BE170" s="1712"/>
      <c r="BF170" s="1712"/>
      <c r="BG170" s="1712"/>
    </row>
    <row r="171" spans="1:59">
      <c r="A171" s="1712"/>
      <c r="B171" s="1712"/>
      <c r="C171" s="1712"/>
      <c r="D171" s="1712"/>
      <c r="E171" s="1712"/>
      <c r="F171" s="1712"/>
      <c r="G171" s="1712"/>
      <c r="H171" s="1712"/>
      <c r="I171" s="1712"/>
      <c r="J171" s="1712"/>
      <c r="K171" s="1712"/>
      <c r="L171" s="1712"/>
      <c r="M171" s="1712"/>
      <c r="N171" s="1712"/>
      <c r="O171" s="1712"/>
      <c r="P171" s="1712"/>
      <c r="Q171" s="1712"/>
      <c r="R171" s="1712"/>
      <c r="S171" s="1712"/>
      <c r="T171" s="1712"/>
      <c r="U171" s="1712"/>
      <c r="V171" s="1712"/>
      <c r="W171" s="1712"/>
      <c r="X171" s="1712"/>
      <c r="Y171" s="1712"/>
      <c r="Z171" s="1712"/>
      <c r="AA171" s="1712"/>
      <c r="AB171" s="1712"/>
      <c r="AC171" s="1712"/>
      <c r="AD171" s="1712"/>
      <c r="AE171" s="1712"/>
      <c r="AF171" s="1712"/>
      <c r="AG171" s="1712"/>
      <c r="AH171" s="1712"/>
      <c r="AI171" s="1712"/>
      <c r="AJ171" s="1712"/>
      <c r="AK171" s="1712"/>
      <c r="AL171" s="1712"/>
      <c r="AM171" s="1712"/>
      <c r="AN171" s="1712"/>
      <c r="AO171" s="1712"/>
      <c r="AP171" s="1712"/>
      <c r="AQ171" s="1712"/>
      <c r="AR171" s="1712"/>
      <c r="AS171" s="1712"/>
      <c r="AT171" s="1712"/>
      <c r="AU171" s="1712"/>
      <c r="AV171" s="1712"/>
      <c r="AW171" s="1712"/>
      <c r="AX171" s="1712"/>
      <c r="AY171" s="1712"/>
      <c r="AZ171" s="1712"/>
      <c r="BA171" s="1712"/>
      <c r="BB171" s="1712"/>
      <c r="BC171" s="1712"/>
      <c r="BD171" s="1712"/>
      <c r="BE171" s="1712"/>
      <c r="BF171" s="1712"/>
      <c r="BG171" s="1712"/>
    </row>
    <row r="172" spans="1:59">
      <c r="A172" s="1712"/>
      <c r="B172" s="1712"/>
      <c r="C172" s="1712"/>
      <c r="D172" s="1712"/>
      <c r="E172" s="1712"/>
      <c r="F172" s="1712"/>
      <c r="G172" s="1712"/>
      <c r="H172" s="1712"/>
      <c r="I172" s="1712"/>
      <c r="J172" s="1712"/>
      <c r="K172" s="1712"/>
      <c r="L172" s="1712"/>
      <c r="M172" s="1712"/>
      <c r="N172" s="1712"/>
      <c r="O172" s="1712"/>
      <c r="P172" s="1712"/>
      <c r="Q172" s="1712"/>
      <c r="R172" s="1712"/>
      <c r="S172" s="1712"/>
      <c r="T172" s="1712"/>
      <c r="U172" s="1712"/>
      <c r="V172" s="1712"/>
      <c r="W172" s="1712"/>
      <c r="X172" s="1712"/>
      <c r="Y172" s="1712"/>
      <c r="Z172" s="1712"/>
      <c r="AA172" s="1712"/>
      <c r="AB172" s="1712"/>
      <c r="AC172" s="1712"/>
      <c r="AD172" s="1712"/>
      <c r="AE172" s="1712"/>
      <c r="AF172" s="1712"/>
      <c r="AG172" s="1712"/>
      <c r="AH172" s="1712"/>
      <c r="AI172" s="1712"/>
      <c r="AJ172" s="1712"/>
      <c r="AK172" s="1712"/>
      <c r="AL172" s="1712"/>
      <c r="AM172" s="1712"/>
      <c r="AN172" s="1712"/>
      <c r="AO172" s="1712"/>
      <c r="AP172" s="1712"/>
      <c r="AQ172" s="1712"/>
      <c r="AR172" s="1712"/>
      <c r="AS172" s="1712"/>
      <c r="AT172" s="1712"/>
      <c r="AU172" s="1712"/>
      <c r="AV172" s="1712"/>
      <c r="AW172" s="1712"/>
      <c r="AX172" s="1712"/>
      <c r="AY172" s="1712"/>
      <c r="AZ172" s="1712"/>
      <c r="BA172" s="1712"/>
      <c r="BB172" s="1712"/>
      <c r="BC172" s="1712"/>
      <c r="BD172" s="1712"/>
      <c r="BE172" s="1712"/>
      <c r="BF172" s="1712"/>
      <c r="BG172" s="1712"/>
    </row>
    <row r="173" spans="1:59">
      <c r="A173" s="1712"/>
      <c r="B173" s="1712"/>
      <c r="C173" s="1712"/>
      <c r="D173" s="1712"/>
      <c r="E173" s="1712"/>
      <c r="F173" s="1712"/>
      <c r="G173" s="1712"/>
      <c r="H173" s="1712"/>
      <c r="I173" s="1712"/>
      <c r="J173" s="1712"/>
      <c r="K173" s="1712"/>
      <c r="L173" s="1712"/>
      <c r="M173" s="1712"/>
      <c r="N173" s="1712"/>
      <c r="O173" s="1712"/>
      <c r="P173" s="1712"/>
      <c r="Q173" s="1712"/>
      <c r="R173" s="1712"/>
      <c r="S173" s="1712"/>
      <c r="T173" s="1712"/>
      <c r="U173" s="1712"/>
      <c r="V173" s="1712"/>
      <c r="W173" s="1712"/>
      <c r="X173" s="1712"/>
      <c r="Y173" s="1712"/>
      <c r="Z173" s="1712"/>
      <c r="AA173" s="1712"/>
      <c r="AB173" s="1712"/>
      <c r="AC173" s="1712"/>
      <c r="AD173" s="1712"/>
      <c r="AE173" s="1712"/>
      <c r="AF173" s="1712"/>
      <c r="AG173" s="1712"/>
      <c r="AH173" s="1712"/>
      <c r="AI173" s="1712"/>
      <c r="AJ173" s="1712"/>
      <c r="AK173" s="1712"/>
      <c r="AL173" s="1712"/>
      <c r="AM173" s="1712"/>
      <c r="AN173" s="1712"/>
      <c r="AO173" s="1712"/>
      <c r="AP173" s="1712"/>
      <c r="AQ173" s="1712"/>
      <c r="AR173" s="1712"/>
      <c r="AS173" s="1712"/>
      <c r="AT173" s="1712"/>
      <c r="AU173" s="1712"/>
      <c r="AV173" s="1712"/>
      <c r="AW173" s="1712"/>
      <c r="AX173" s="1712"/>
      <c r="AY173" s="1712"/>
      <c r="AZ173" s="1712"/>
      <c r="BA173" s="1712"/>
      <c r="BB173" s="1712"/>
      <c r="BC173" s="1712"/>
      <c r="BD173" s="1712"/>
      <c r="BE173" s="1712"/>
      <c r="BF173" s="1712"/>
      <c r="BG173" s="1712"/>
    </row>
    <row r="174" spans="1:59">
      <c r="A174" s="1712"/>
      <c r="B174" s="1712"/>
      <c r="C174" s="1712"/>
      <c r="D174" s="1712"/>
      <c r="E174" s="1712"/>
      <c r="F174" s="1712"/>
      <c r="G174" s="1712"/>
      <c r="H174" s="1712"/>
      <c r="I174" s="1712"/>
      <c r="J174" s="1712"/>
      <c r="K174" s="1712"/>
      <c r="L174" s="1712"/>
      <c r="M174" s="1712"/>
      <c r="N174" s="1712"/>
      <c r="O174" s="1712"/>
      <c r="P174" s="1712"/>
      <c r="Q174" s="1712"/>
      <c r="R174" s="1712"/>
      <c r="S174" s="1712"/>
      <c r="T174" s="1712"/>
      <c r="U174" s="1712"/>
      <c r="V174" s="1712"/>
      <c r="W174" s="1712"/>
      <c r="X174" s="1712"/>
      <c r="Y174" s="1712"/>
      <c r="Z174" s="1712"/>
      <c r="AA174" s="1712"/>
      <c r="AB174" s="1712"/>
      <c r="AC174" s="1712"/>
      <c r="AD174" s="1712"/>
      <c r="AE174" s="1712"/>
      <c r="AF174" s="1712"/>
      <c r="AG174" s="1712"/>
      <c r="AH174" s="1712"/>
      <c r="AI174" s="1712"/>
      <c r="AJ174" s="1712"/>
      <c r="AK174" s="1712"/>
      <c r="AL174" s="1712"/>
      <c r="AM174" s="1712"/>
      <c r="AN174" s="1712"/>
      <c r="AO174" s="1712"/>
      <c r="AP174" s="1712"/>
      <c r="AQ174" s="1712"/>
      <c r="AR174" s="1712"/>
      <c r="AS174" s="1712"/>
      <c r="AT174" s="1712"/>
      <c r="AU174" s="1712"/>
      <c r="AV174" s="1712"/>
      <c r="AW174" s="1712"/>
      <c r="AX174" s="1712"/>
      <c r="AY174" s="1712"/>
      <c r="AZ174" s="1712"/>
      <c r="BA174" s="1712"/>
      <c r="BB174" s="1712"/>
      <c r="BC174" s="1712"/>
      <c r="BD174" s="1712"/>
      <c r="BE174" s="1712"/>
      <c r="BF174" s="1712"/>
      <c r="BG174" s="1712"/>
    </row>
    <row r="175" spans="1:59">
      <c r="A175" s="1712"/>
      <c r="B175" s="1712"/>
      <c r="C175" s="1712"/>
      <c r="D175" s="1712"/>
      <c r="E175" s="1712"/>
      <c r="F175" s="1712"/>
      <c r="G175" s="1712"/>
      <c r="H175" s="1712"/>
      <c r="I175" s="1712"/>
      <c r="J175" s="1712"/>
      <c r="K175" s="1712"/>
      <c r="L175" s="1712"/>
      <c r="M175" s="1712"/>
      <c r="N175" s="1712"/>
      <c r="O175" s="1712"/>
      <c r="P175" s="1712"/>
      <c r="Q175" s="1712"/>
      <c r="R175" s="1712"/>
      <c r="S175" s="1712"/>
      <c r="T175" s="1712"/>
      <c r="U175" s="1712"/>
      <c r="V175" s="1712"/>
      <c r="W175" s="1712"/>
      <c r="X175" s="1712"/>
      <c r="Y175" s="1712"/>
      <c r="Z175" s="1712"/>
      <c r="AA175" s="1712"/>
      <c r="AB175" s="1712"/>
      <c r="AC175" s="1712"/>
      <c r="AD175" s="1712"/>
      <c r="AE175" s="1712"/>
      <c r="AF175" s="1712"/>
      <c r="AG175" s="1712"/>
      <c r="AH175" s="1712"/>
      <c r="AI175" s="1712"/>
      <c r="AJ175" s="1712"/>
      <c r="AK175" s="1712"/>
      <c r="AL175" s="1712"/>
      <c r="AM175" s="1712"/>
      <c r="AN175" s="1712"/>
      <c r="AO175" s="1712"/>
      <c r="AP175" s="1712"/>
      <c r="AQ175" s="1712"/>
      <c r="AR175" s="1712"/>
      <c r="AS175" s="1712"/>
      <c r="AT175" s="1712"/>
      <c r="AU175" s="1712"/>
      <c r="AV175" s="1712"/>
      <c r="AW175" s="1712"/>
      <c r="AX175" s="1712"/>
      <c r="AY175" s="1712"/>
      <c r="AZ175" s="1712"/>
      <c r="BA175" s="1712"/>
      <c r="BB175" s="1712"/>
      <c r="BC175" s="1712"/>
      <c r="BD175" s="1712"/>
      <c r="BE175" s="1712"/>
      <c r="BF175" s="1712"/>
      <c r="BG175" s="1712"/>
    </row>
    <row r="176" spans="1:59">
      <c r="A176" s="1712"/>
      <c r="B176" s="1712"/>
      <c r="C176" s="1712"/>
      <c r="D176" s="1712"/>
      <c r="E176" s="1712"/>
      <c r="F176" s="1712"/>
      <c r="G176" s="1712"/>
      <c r="H176" s="1712"/>
      <c r="I176" s="1712"/>
      <c r="J176" s="1712"/>
      <c r="K176" s="1712"/>
      <c r="L176" s="1712"/>
      <c r="M176" s="1712"/>
      <c r="N176" s="1712"/>
      <c r="O176" s="1712"/>
      <c r="P176" s="1712"/>
      <c r="Q176" s="1712"/>
      <c r="R176" s="1712"/>
      <c r="S176" s="1712"/>
      <c r="T176" s="1712"/>
      <c r="U176" s="1712"/>
      <c r="V176" s="1712"/>
      <c r="W176" s="1712"/>
      <c r="X176" s="1712"/>
      <c r="Y176" s="1712"/>
      <c r="Z176" s="1712"/>
      <c r="AA176" s="1712"/>
      <c r="AB176" s="1712"/>
      <c r="AC176" s="1712"/>
      <c r="AD176" s="1712"/>
      <c r="AE176" s="1712"/>
      <c r="AF176" s="1712"/>
      <c r="AG176" s="1712"/>
      <c r="AH176" s="1712"/>
      <c r="AI176" s="1712"/>
      <c r="AJ176" s="1712"/>
      <c r="AK176" s="1712"/>
      <c r="AL176" s="1712"/>
      <c r="AM176" s="1712"/>
      <c r="AN176" s="1712"/>
      <c r="AO176" s="1712"/>
      <c r="AP176" s="1712"/>
      <c r="AQ176" s="1712"/>
      <c r="AR176" s="1712"/>
      <c r="AS176" s="1712"/>
      <c r="AT176" s="1712"/>
      <c r="AU176" s="1712"/>
      <c r="AV176" s="1712"/>
      <c r="AW176" s="1712"/>
      <c r="AX176" s="1712"/>
      <c r="AY176" s="1712"/>
      <c r="AZ176" s="1712"/>
      <c r="BA176" s="1712"/>
      <c r="BB176" s="1712"/>
      <c r="BC176" s="1712"/>
      <c r="BD176" s="1712"/>
      <c r="BE176" s="1712"/>
      <c r="BF176" s="1712"/>
      <c r="BG176" s="1712"/>
    </row>
    <row r="177" spans="1:59">
      <c r="A177" s="1712"/>
      <c r="B177" s="1712"/>
      <c r="C177" s="1712"/>
      <c r="D177" s="1712"/>
      <c r="E177" s="1712"/>
      <c r="F177" s="1712"/>
      <c r="G177" s="1712"/>
      <c r="H177" s="1712"/>
      <c r="I177" s="1712"/>
      <c r="J177" s="1712"/>
      <c r="K177" s="1712"/>
      <c r="L177" s="1712"/>
      <c r="M177" s="1712"/>
      <c r="N177" s="1712"/>
      <c r="O177" s="1712"/>
      <c r="P177" s="1712"/>
      <c r="Q177" s="1712"/>
      <c r="R177" s="1712"/>
      <c r="S177" s="1712"/>
      <c r="T177" s="1712"/>
      <c r="U177" s="1712"/>
      <c r="V177" s="1712"/>
      <c r="W177" s="1712"/>
      <c r="X177" s="1712"/>
      <c r="Y177" s="1712"/>
      <c r="Z177" s="1712"/>
      <c r="AA177" s="1712"/>
      <c r="AB177" s="1712"/>
      <c r="AC177" s="1712"/>
      <c r="AD177" s="1712"/>
      <c r="AE177" s="1712"/>
      <c r="AF177" s="1712"/>
      <c r="AG177" s="1712"/>
      <c r="AH177" s="1712"/>
      <c r="AI177" s="1712"/>
      <c r="AJ177" s="1712"/>
      <c r="AK177" s="1712"/>
      <c r="AL177" s="1712"/>
      <c r="AM177" s="1712"/>
      <c r="AN177" s="1712"/>
      <c r="AO177" s="1712"/>
      <c r="AP177" s="1712"/>
      <c r="AQ177" s="1712"/>
      <c r="AR177" s="1712"/>
      <c r="AS177" s="1712"/>
      <c r="AT177" s="1712"/>
      <c r="AU177" s="1712"/>
      <c r="AV177" s="1712"/>
      <c r="AW177" s="1712"/>
      <c r="AX177" s="1712"/>
      <c r="AY177" s="1712"/>
      <c r="AZ177" s="1712"/>
      <c r="BA177" s="1712"/>
      <c r="BB177" s="1712"/>
      <c r="BC177" s="1712"/>
      <c r="BD177" s="1712"/>
      <c r="BE177" s="1712"/>
      <c r="BF177" s="1712"/>
      <c r="BG177" s="1712"/>
    </row>
    <row r="178" spans="1:59">
      <c r="A178" s="1712"/>
      <c r="B178" s="1712"/>
      <c r="C178" s="1712"/>
      <c r="D178" s="1712"/>
      <c r="E178" s="1712"/>
      <c r="F178" s="1712"/>
      <c r="G178" s="1712"/>
      <c r="H178" s="1712"/>
      <c r="I178" s="1712"/>
      <c r="J178" s="1712"/>
      <c r="K178" s="1712"/>
      <c r="L178" s="1712"/>
      <c r="M178" s="1712"/>
      <c r="N178" s="1712"/>
      <c r="O178" s="1712"/>
      <c r="P178" s="1712"/>
      <c r="Q178" s="1712"/>
      <c r="R178" s="1712"/>
      <c r="S178" s="1712"/>
      <c r="T178" s="1712"/>
      <c r="U178" s="1712"/>
      <c r="V178" s="1712"/>
      <c r="W178" s="1712"/>
      <c r="X178" s="1712"/>
      <c r="Y178" s="1712"/>
      <c r="Z178" s="1712"/>
      <c r="AA178" s="1712"/>
      <c r="AB178" s="1712"/>
      <c r="AC178" s="1712"/>
      <c r="AD178" s="1712"/>
      <c r="AE178" s="1712"/>
      <c r="AF178" s="1712"/>
      <c r="AG178" s="1712"/>
      <c r="AH178" s="1712"/>
      <c r="AI178" s="1712"/>
      <c r="AJ178" s="1712"/>
      <c r="AK178" s="1712"/>
      <c r="AL178" s="1712"/>
      <c r="AM178" s="1712"/>
      <c r="AN178" s="1712"/>
      <c r="AO178" s="1712"/>
      <c r="AP178" s="1712"/>
      <c r="AQ178" s="1712"/>
      <c r="AR178" s="1712"/>
      <c r="AS178" s="1712"/>
      <c r="AT178" s="1712"/>
      <c r="AU178" s="1712"/>
      <c r="AV178" s="1712"/>
      <c r="AW178" s="1712"/>
      <c r="AX178" s="1712"/>
      <c r="AY178" s="1712"/>
      <c r="AZ178" s="1712"/>
      <c r="BA178" s="1712"/>
      <c r="BB178" s="1712"/>
      <c r="BC178" s="1712"/>
      <c r="BD178" s="1712"/>
      <c r="BE178" s="1712"/>
      <c r="BF178" s="1712"/>
      <c r="BG178" s="1712"/>
    </row>
    <row r="179" spans="1:59">
      <c r="A179" s="1712"/>
      <c r="B179" s="1712"/>
      <c r="C179" s="1712"/>
      <c r="D179" s="1712"/>
      <c r="E179" s="1712"/>
      <c r="F179" s="1712"/>
      <c r="G179" s="1712"/>
      <c r="H179" s="1712"/>
      <c r="I179" s="1712"/>
      <c r="J179" s="1712"/>
      <c r="K179" s="1712"/>
      <c r="L179" s="1712"/>
      <c r="M179" s="1712"/>
      <c r="N179" s="1712"/>
      <c r="O179" s="1712"/>
      <c r="P179" s="1712"/>
      <c r="Q179" s="1712"/>
      <c r="R179" s="1712"/>
      <c r="S179" s="1712"/>
      <c r="T179" s="1712"/>
      <c r="U179" s="1712"/>
      <c r="V179" s="1712"/>
      <c r="W179" s="1712"/>
      <c r="X179" s="1712"/>
      <c r="Y179" s="1712"/>
      <c r="Z179" s="1712"/>
      <c r="AA179" s="1712"/>
      <c r="AB179" s="1712"/>
      <c r="AC179" s="1712"/>
      <c r="AD179" s="1712"/>
      <c r="AE179" s="1712"/>
      <c r="AF179" s="1712"/>
      <c r="AG179" s="1712"/>
      <c r="AH179" s="1712"/>
      <c r="AI179" s="1712"/>
      <c r="AJ179" s="1712"/>
      <c r="AK179" s="1712"/>
      <c r="AL179" s="1712"/>
      <c r="AM179" s="1712"/>
      <c r="AN179" s="1712"/>
      <c r="AO179" s="1712"/>
      <c r="AP179" s="1712"/>
      <c r="AQ179" s="1712"/>
      <c r="AR179" s="1712"/>
      <c r="AS179" s="1712"/>
      <c r="AT179" s="1712"/>
      <c r="AU179" s="1712"/>
      <c r="AV179" s="1712"/>
      <c r="AW179" s="1712"/>
      <c r="AX179" s="1712"/>
      <c r="AY179" s="1712"/>
      <c r="AZ179" s="1712"/>
      <c r="BA179" s="1712"/>
      <c r="BB179" s="1712"/>
      <c r="BC179" s="1712"/>
      <c r="BD179" s="1712"/>
      <c r="BE179" s="1712"/>
      <c r="BF179" s="1712"/>
      <c r="BG179" s="1712"/>
    </row>
    <row r="180" spans="1:59">
      <c r="A180" s="1712"/>
      <c r="B180" s="1712"/>
      <c r="C180" s="1712"/>
      <c r="D180" s="1712"/>
      <c r="E180" s="1712"/>
      <c r="F180" s="1712"/>
      <c r="G180" s="1712"/>
      <c r="H180" s="1712"/>
      <c r="I180" s="1712"/>
      <c r="J180" s="1712"/>
      <c r="K180" s="1712"/>
      <c r="L180" s="1712"/>
      <c r="M180" s="1712"/>
      <c r="N180" s="1712"/>
      <c r="O180" s="1712"/>
      <c r="P180" s="1712"/>
      <c r="Q180" s="1712"/>
      <c r="R180" s="1712"/>
      <c r="S180" s="1712"/>
      <c r="T180" s="1712"/>
      <c r="U180" s="1712"/>
      <c r="V180" s="1712"/>
      <c r="W180" s="1712"/>
      <c r="X180" s="1712"/>
      <c r="Y180" s="1712"/>
      <c r="Z180" s="1712"/>
      <c r="AA180" s="1712"/>
      <c r="AB180" s="1712"/>
      <c r="AC180" s="1712"/>
      <c r="AD180" s="1712"/>
      <c r="AE180" s="1712"/>
      <c r="AF180" s="1712"/>
      <c r="AG180" s="1712"/>
      <c r="AH180" s="1712"/>
      <c r="AI180" s="1712"/>
      <c r="AJ180" s="1712"/>
      <c r="AK180" s="1712"/>
      <c r="AL180" s="1712"/>
      <c r="AM180" s="1712"/>
      <c r="AN180" s="1712"/>
      <c r="AO180" s="1712"/>
      <c r="AP180" s="1712"/>
      <c r="AQ180" s="1712"/>
      <c r="AR180" s="1712"/>
      <c r="AS180" s="1712"/>
      <c r="AT180" s="1712"/>
      <c r="AU180" s="1712"/>
      <c r="AV180" s="1712"/>
      <c r="AW180" s="1712"/>
      <c r="AX180" s="1712"/>
      <c r="AY180" s="1712"/>
      <c r="AZ180" s="1712"/>
      <c r="BA180" s="1712"/>
      <c r="BB180" s="1712"/>
      <c r="BC180" s="1712"/>
      <c r="BD180" s="1712"/>
      <c r="BE180" s="1712"/>
      <c r="BF180" s="1712"/>
      <c r="BG180" s="1712"/>
    </row>
    <row r="181" spans="1:59">
      <c r="A181" s="1712"/>
      <c r="B181" s="1712"/>
      <c r="C181" s="1712"/>
      <c r="D181" s="1712"/>
      <c r="E181" s="1712"/>
      <c r="F181" s="1712"/>
      <c r="G181" s="1712"/>
      <c r="H181" s="1712"/>
      <c r="I181" s="1712"/>
      <c r="J181" s="1712"/>
      <c r="K181" s="1712"/>
      <c r="L181" s="1712"/>
      <c r="M181" s="1712"/>
      <c r="N181" s="1712"/>
      <c r="O181" s="1712"/>
      <c r="P181" s="1712"/>
      <c r="Q181" s="1712"/>
      <c r="R181" s="1712"/>
      <c r="S181" s="1712"/>
      <c r="T181" s="1712"/>
      <c r="U181" s="1712"/>
      <c r="V181" s="1712"/>
      <c r="W181" s="1712"/>
      <c r="X181" s="1712"/>
      <c r="Y181" s="1712"/>
      <c r="Z181" s="1712"/>
      <c r="AA181" s="1712"/>
      <c r="AB181" s="1712"/>
      <c r="AC181" s="1712"/>
      <c r="AD181" s="1712"/>
      <c r="AE181" s="1712"/>
      <c r="AF181" s="1712"/>
      <c r="AG181" s="1712"/>
      <c r="AH181" s="1712"/>
      <c r="AI181" s="1712"/>
      <c r="AJ181" s="1712"/>
      <c r="AK181" s="1712"/>
      <c r="AL181" s="1712"/>
      <c r="AM181" s="1712"/>
      <c r="AN181" s="1712"/>
      <c r="AO181" s="1712"/>
      <c r="AP181" s="1712"/>
      <c r="AQ181" s="1712"/>
      <c r="AR181" s="1712"/>
      <c r="AS181" s="1712"/>
      <c r="AT181" s="1712"/>
      <c r="AU181" s="1712"/>
      <c r="AV181" s="1712"/>
      <c r="AW181" s="1712"/>
      <c r="AX181" s="1712"/>
      <c r="AY181" s="1712"/>
      <c r="AZ181" s="1712"/>
      <c r="BA181" s="1712"/>
      <c r="BB181" s="1712"/>
      <c r="BC181" s="1712"/>
      <c r="BD181" s="1712"/>
      <c r="BE181" s="1712"/>
      <c r="BF181" s="1712"/>
      <c r="BG181" s="1712"/>
    </row>
    <row r="182" spans="1:59">
      <c r="A182" s="1712"/>
      <c r="B182" s="1712"/>
      <c r="C182" s="1712"/>
      <c r="D182" s="1712"/>
      <c r="E182" s="1712"/>
      <c r="F182" s="1712"/>
      <c r="G182" s="1712"/>
      <c r="H182" s="1712"/>
      <c r="I182" s="1712"/>
      <c r="J182" s="1712"/>
      <c r="K182" s="1712"/>
      <c r="L182" s="1712"/>
      <c r="M182" s="1712"/>
      <c r="N182" s="1712"/>
      <c r="O182" s="1712"/>
      <c r="P182" s="1712"/>
      <c r="Q182" s="1712"/>
      <c r="R182" s="1712"/>
      <c r="S182" s="1712"/>
      <c r="T182" s="1712"/>
      <c r="U182" s="1712"/>
      <c r="V182" s="1712"/>
      <c r="W182" s="1712"/>
      <c r="X182" s="1712"/>
      <c r="Y182" s="1712"/>
      <c r="Z182" s="1712"/>
      <c r="AA182" s="1712"/>
      <c r="AB182" s="1712"/>
      <c r="AC182" s="1712"/>
      <c r="AD182" s="1712"/>
      <c r="AE182" s="1712"/>
      <c r="AF182" s="1712"/>
      <c r="AG182" s="1712"/>
      <c r="AH182" s="1712"/>
      <c r="AI182" s="1712"/>
      <c r="AJ182" s="1712"/>
      <c r="AK182" s="1712"/>
      <c r="AL182" s="1712"/>
      <c r="AM182" s="1712"/>
      <c r="AN182" s="1712"/>
      <c r="AO182" s="1712"/>
      <c r="AP182" s="1712"/>
      <c r="AQ182" s="1712"/>
      <c r="AR182" s="1712"/>
      <c r="AS182" s="1712"/>
      <c r="AT182" s="1712"/>
      <c r="AU182" s="1712"/>
      <c r="AV182" s="1712"/>
      <c r="AW182" s="1712"/>
      <c r="AX182" s="1712"/>
      <c r="AY182" s="1712"/>
      <c r="AZ182" s="1712"/>
      <c r="BA182" s="1712"/>
      <c r="BB182" s="1712"/>
      <c r="BC182" s="1712"/>
      <c r="BD182" s="1712"/>
      <c r="BE182" s="1712"/>
      <c r="BF182" s="1712"/>
      <c r="BG182" s="1712"/>
    </row>
    <row r="183" spans="1:59">
      <c r="A183" s="1712"/>
      <c r="B183" s="1712"/>
      <c r="C183" s="1712"/>
      <c r="D183" s="1712"/>
      <c r="E183" s="1712"/>
      <c r="F183" s="1712"/>
      <c r="G183" s="1712"/>
      <c r="H183" s="1712"/>
      <c r="I183" s="1712"/>
      <c r="J183" s="1712"/>
      <c r="K183" s="1712"/>
      <c r="L183" s="1712"/>
      <c r="M183" s="1712"/>
      <c r="N183" s="1712"/>
      <c r="O183" s="1712"/>
      <c r="P183" s="1712"/>
      <c r="Q183" s="1712"/>
      <c r="R183" s="1712"/>
      <c r="S183" s="1712"/>
      <c r="T183" s="1712"/>
      <c r="U183" s="1712"/>
      <c r="V183" s="1712"/>
      <c r="W183" s="1712"/>
      <c r="X183" s="1712"/>
      <c r="Y183" s="1712"/>
      <c r="Z183" s="1712"/>
      <c r="AA183" s="1712"/>
      <c r="AB183" s="1712"/>
      <c r="AC183" s="1712"/>
      <c r="AD183" s="1712"/>
      <c r="AE183" s="1712"/>
      <c r="AF183" s="1712"/>
      <c r="AG183" s="1712"/>
      <c r="AH183" s="1712"/>
      <c r="AI183" s="1712"/>
      <c r="AJ183" s="1712"/>
      <c r="AK183" s="1712"/>
      <c r="AL183" s="1712"/>
      <c r="AM183" s="1712"/>
      <c r="AN183" s="1712"/>
      <c r="AO183" s="1712"/>
      <c r="AP183" s="1712"/>
      <c r="AQ183" s="1712"/>
      <c r="AR183" s="1712"/>
      <c r="AS183" s="1712"/>
      <c r="AT183" s="1712"/>
      <c r="AU183" s="1712"/>
      <c r="AV183" s="1712"/>
      <c r="AW183" s="1712"/>
      <c r="AX183" s="1712"/>
      <c r="AY183" s="1712"/>
      <c r="AZ183" s="1712"/>
      <c r="BA183" s="1712"/>
      <c r="BB183" s="1712"/>
      <c r="BC183" s="1712"/>
      <c r="BD183" s="1712"/>
      <c r="BE183" s="1712"/>
      <c r="BF183" s="1712"/>
      <c r="BG183" s="1712"/>
    </row>
    <row r="184" spans="1:59">
      <c r="A184" s="1712"/>
      <c r="B184" s="1712"/>
      <c r="C184" s="1712"/>
      <c r="D184" s="1712"/>
      <c r="E184" s="1712"/>
      <c r="F184" s="1712"/>
      <c r="G184" s="1712"/>
      <c r="H184" s="1712"/>
      <c r="I184" s="1712"/>
      <c r="J184" s="1712"/>
      <c r="K184" s="1712"/>
      <c r="L184" s="1712"/>
      <c r="M184" s="1712"/>
      <c r="N184" s="1712"/>
      <c r="O184" s="1712"/>
      <c r="P184" s="1712"/>
      <c r="Q184" s="1712"/>
      <c r="R184" s="1712"/>
      <c r="S184" s="1712"/>
      <c r="T184" s="1712"/>
      <c r="U184" s="1712"/>
      <c r="V184" s="1712"/>
      <c r="W184" s="1712"/>
      <c r="X184" s="1712"/>
      <c r="Y184" s="1712"/>
      <c r="Z184" s="1712"/>
      <c r="AA184" s="1712"/>
      <c r="AB184" s="1712"/>
      <c r="AC184" s="1712"/>
      <c r="AD184" s="1712"/>
      <c r="AE184" s="1712"/>
      <c r="AF184" s="1712"/>
      <c r="AG184" s="1712"/>
      <c r="AH184" s="1712"/>
      <c r="AI184" s="1712"/>
      <c r="AJ184" s="1712"/>
      <c r="AK184" s="1712"/>
      <c r="AL184" s="1712"/>
      <c r="AM184" s="1712"/>
      <c r="AN184" s="1712"/>
      <c r="AO184" s="1712"/>
      <c r="AP184" s="1712"/>
      <c r="AQ184" s="1712"/>
      <c r="AR184" s="1712"/>
      <c r="AS184" s="1712"/>
      <c r="AT184" s="1712"/>
      <c r="AU184" s="1712"/>
      <c r="AV184" s="1712"/>
      <c r="AW184" s="1712"/>
      <c r="AX184" s="1712"/>
      <c r="AY184" s="1712"/>
      <c r="AZ184" s="1712"/>
      <c r="BA184" s="1712"/>
      <c r="BB184" s="1712"/>
      <c r="BC184" s="1712"/>
      <c r="BD184" s="1712"/>
      <c r="BE184" s="1712"/>
      <c r="BF184" s="1712"/>
      <c r="BG184" s="1712"/>
    </row>
    <row r="185" spans="1:59">
      <c r="A185" s="1712"/>
      <c r="B185" s="1712"/>
      <c r="C185" s="1712"/>
      <c r="D185" s="1712"/>
      <c r="E185" s="1712"/>
      <c r="F185" s="1712"/>
      <c r="G185" s="1712"/>
      <c r="H185" s="1712"/>
      <c r="I185" s="1712"/>
      <c r="J185" s="1712"/>
      <c r="K185" s="1712"/>
      <c r="L185" s="1712"/>
      <c r="M185" s="1712"/>
      <c r="N185" s="1712"/>
      <c r="O185" s="1712"/>
      <c r="P185" s="1712"/>
      <c r="Q185" s="1712"/>
      <c r="R185" s="1712"/>
      <c r="S185" s="1712"/>
      <c r="T185" s="1712"/>
      <c r="U185" s="1712"/>
      <c r="V185" s="1712"/>
      <c r="W185" s="1712"/>
      <c r="X185" s="1712"/>
      <c r="Y185" s="1712"/>
      <c r="Z185" s="1712"/>
      <c r="AA185" s="1712"/>
      <c r="AB185" s="1712"/>
      <c r="AC185" s="1712"/>
      <c r="AD185" s="1712"/>
      <c r="AE185" s="1712"/>
      <c r="AF185" s="1712"/>
      <c r="AG185" s="1712"/>
      <c r="AH185" s="1712"/>
      <c r="AI185" s="1712"/>
      <c r="AJ185" s="1712"/>
      <c r="AK185" s="1712"/>
      <c r="AL185" s="1712"/>
      <c r="AM185" s="1712"/>
      <c r="AN185" s="1712"/>
      <c r="AO185" s="1712"/>
      <c r="AP185" s="1712"/>
      <c r="AQ185" s="1712"/>
      <c r="AR185" s="1712"/>
      <c r="AS185" s="1712"/>
      <c r="AT185" s="1712"/>
      <c r="AU185" s="1712"/>
      <c r="AV185" s="1712"/>
      <c r="AW185" s="1712"/>
      <c r="AX185" s="1712"/>
      <c r="AY185" s="1712"/>
      <c r="AZ185" s="1712"/>
      <c r="BA185" s="1712"/>
      <c r="BB185" s="1712"/>
      <c r="BC185" s="1712"/>
      <c r="BD185" s="1712"/>
      <c r="BE185" s="1712"/>
      <c r="BF185" s="1712"/>
      <c r="BG185" s="1712"/>
    </row>
    <row r="186" spans="1:59">
      <c r="A186" s="1712"/>
      <c r="B186" s="1712"/>
      <c r="C186" s="1712"/>
      <c r="D186" s="1712"/>
      <c r="E186" s="1712"/>
      <c r="F186" s="1712"/>
      <c r="G186" s="1712"/>
      <c r="H186" s="1712"/>
      <c r="I186" s="1712"/>
      <c r="J186" s="1712"/>
      <c r="K186" s="1712"/>
      <c r="L186" s="1712"/>
      <c r="M186" s="1712"/>
      <c r="N186" s="1712"/>
      <c r="O186" s="1712"/>
      <c r="P186" s="1712"/>
      <c r="Q186" s="1712"/>
      <c r="R186" s="1712"/>
      <c r="S186" s="1712"/>
      <c r="T186" s="1712"/>
      <c r="U186" s="1712"/>
      <c r="V186" s="1712"/>
      <c r="W186" s="1712"/>
      <c r="X186" s="1712"/>
      <c r="Y186" s="1712"/>
      <c r="Z186" s="1712"/>
      <c r="AA186" s="1712"/>
      <c r="AB186" s="1712"/>
      <c r="AC186" s="1712"/>
      <c r="AD186" s="1712"/>
      <c r="AE186" s="1712"/>
      <c r="AF186" s="1712"/>
      <c r="AG186" s="1712"/>
      <c r="AH186" s="1712"/>
      <c r="AI186" s="1712"/>
      <c r="AJ186" s="1712"/>
      <c r="AK186" s="1712"/>
      <c r="AL186" s="1712"/>
      <c r="AM186" s="1712"/>
      <c r="AN186" s="1712"/>
      <c r="AO186" s="1712"/>
      <c r="AP186" s="1712"/>
      <c r="AQ186" s="1712"/>
      <c r="AR186" s="1712"/>
      <c r="AS186" s="1712"/>
      <c r="AT186" s="1712"/>
      <c r="AU186" s="1712"/>
      <c r="AV186" s="1712"/>
      <c r="AW186" s="1712"/>
      <c r="AX186" s="1712"/>
      <c r="AY186" s="1712"/>
      <c r="AZ186" s="1712"/>
      <c r="BA186" s="1712"/>
      <c r="BB186" s="1712"/>
      <c r="BC186" s="1712"/>
      <c r="BD186" s="1712"/>
      <c r="BE186" s="1712"/>
      <c r="BF186" s="1712"/>
      <c r="BG186" s="1712"/>
    </row>
    <row r="187" spans="1:59">
      <c r="A187" s="1712"/>
      <c r="B187" s="1712"/>
      <c r="C187" s="1712"/>
      <c r="D187" s="1712"/>
      <c r="E187" s="1712"/>
      <c r="F187" s="1712"/>
      <c r="G187" s="1712"/>
      <c r="H187" s="1712"/>
      <c r="I187" s="1712"/>
      <c r="J187" s="1712"/>
      <c r="K187" s="1712"/>
      <c r="L187" s="1712"/>
      <c r="M187" s="1712"/>
      <c r="N187" s="1712"/>
      <c r="O187" s="1712"/>
      <c r="P187" s="1712"/>
      <c r="Q187" s="1712"/>
      <c r="R187" s="1712"/>
      <c r="S187" s="1712"/>
      <c r="T187" s="1712"/>
      <c r="U187" s="1712"/>
      <c r="V187" s="1712"/>
      <c r="W187" s="1712"/>
      <c r="X187" s="1712"/>
      <c r="Y187" s="1712"/>
      <c r="Z187" s="1712"/>
      <c r="AA187" s="1712"/>
      <c r="AB187" s="1712"/>
      <c r="AC187" s="1712"/>
      <c r="AD187" s="1712"/>
      <c r="AE187" s="1712"/>
      <c r="AF187" s="1712"/>
      <c r="AG187" s="1712"/>
      <c r="AH187" s="1712"/>
      <c r="AI187" s="1712"/>
      <c r="AJ187" s="1712"/>
      <c r="AK187" s="1712"/>
      <c r="AL187" s="1712"/>
      <c r="AM187" s="1712"/>
      <c r="AN187" s="1712"/>
      <c r="AO187" s="1712"/>
      <c r="AP187" s="1712"/>
      <c r="AQ187" s="1712"/>
      <c r="AR187" s="1712"/>
      <c r="AS187" s="1712"/>
      <c r="AT187" s="1712"/>
      <c r="AU187" s="1712"/>
      <c r="AV187" s="1712"/>
      <c r="AW187" s="1712"/>
      <c r="AX187" s="1712"/>
      <c r="AY187" s="1712"/>
      <c r="AZ187" s="1712"/>
      <c r="BA187" s="1712"/>
      <c r="BB187" s="1712"/>
      <c r="BC187" s="1712"/>
      <c r="BD187" s="1712"/>
      <c r="BE187" s="1712"/>
      <c r="BF187" s="1712"/>
      <c r="BG187" s="1712"/>
    </row>
    <row r="188" spans="1:59">
      <c r="A188" s="1712"/>
      <c r="B188" s="1712"/>
      <c r="C188" s="1712"/>
      <c r="D188" s="1712"/>
      <c r="E188" s="1712"/>
      <c r="F188" s="1712"/>
      <c r="G188" s="1712"/>
      <c r="H188" s="1712"/>
      <c r="I188" s="1712"/>
      <c r="J188" s="1712"/>
      <c r="K188" s="1712"/>
      <c r="L188" s="1712"/>
      <c r="M188" s="1712"/>
      <c r="N188" s="1712"/>
      <c r="O188" s="1712"/>
      <c r="P188" s="1712"/>
      <c r="Q188" s="1712"/>
      <c r="R188" s="1712"/>
      <c r="S188" s="1712"/>
      <c r="T188" s="1712"/>
      <c r="U188" s="1712"/>
      <c r="V188" s="1712"/>
      <c r="W188" s="1712"/>
      <c r="X188" s="1712"/>
      <c r="Y188" s="1712"/>
      <c r="Z188" s="1712"/>
      <c r="AA188" s="1712"/>
      <c r="AB188" s="1712"/>
      <c r="AC188" s="1712"/>
      <c r="AD188" s="1712"/>
      <c r="AE188" s="1712"/>
      <c r="AF188" s="1712"/>
      <c r="AG188" s="1712"/>
      <c r="AH188" s="1712"/>
      <c r="AI188" s="1712"/>
      <c r="AJ188" s="1712"/>
      <c r="AK188" s="1712"/>
      <c r="AL188" s="1712"/>
      <c r="AM188" s="1712"/>
      <c r="AN188" s="1712"/>
      <c r="AO188" s="1712"/>
      <c r="AP188" s="1712"/>
      <c r="AQ188" s="1712"/>
      <c r="AR188" s="1712"/>
      <c r="AS188" s="1712"/>
      <c r="AT188" s="1712"/>
      <c r="AU188" s="1712"/>
      <c r="AV188" s="1712"/>
      <c r="AW188" s="1712"/>
      <c r="AX188" s="1712"/>
      <c r="AY188" s="1712"/>
      <c r="AZ188" s="1712"/>
      <c r="BA188" s="1712"/>
      <c r="BB188" s="1712"/>
      <c r="BC188" s="1712"/>
      <c r="BD188" s="1712"/>
      <c r="BE188" s="1712"/>
      <c r="BF188" s="1712"/>
      <c r="BG188" s="1712"/>
    </row>
    <row r="189" spans="1:59">
      <c r="A189" s="1712"/>
      <c r="B189" s="1712"/>
      <c r="C189" s="1712"/>
      <c r="D189" s="1712"/>
      <c r="E189" s="1712"/>
      <c r="F189" s="1712"/>
      <c r="G189" s="1712"/>
      <c r="H189" s="1712"/>
      <c r="I189" s="1712"/>
      <c r="J189" s="1712"/>
      <c r="K189" s="1712"/>
      <c r="L189" s="1712"/>
      <c r="M189" s="1712"/>
      <c r="N189" s="1712"/>
      <c r="O189" s="1712"/>
      <c r="P189" s="1712"/>
      <c r="Q189" s="1712"/>
      <c r="R189" s="1712"/>
      <c r="S189" s="1712"/>
      <c r="T189" s="1712"/>
      <c r="U189" s="1712"/>
      <c r="V189" s="1712"/>
      <c r="W189" s="1712"/>
      <c r="X189" s="1712"/>
      <c r="Y189" s="1712"/>
      <c r="Z189" s="1712"/>
      <c r="AA189" s="1712"/>
      <c r="AB189" s="1712"/>
      <c r="AC189" s="1712"/>
      <c r="AD189" s="1712"/>
      <c r="AE189" s="1712"/>
      <c r="AF189" s="1712"/>
      <c r="AG189" s="1712"/>
      <c r="AH189" s="1712"/>
      <c r="AI189" s="1712"/>
      <c r="AJ189" s="1712"/>
      <c r="AK189" s="1712"/>
      <c r="AL189" s="1712"/>
      <c r="AM189" s="1712"/>
      <c r="AN189" s="1712"/>
      <c r="AO189" s="1712"/>
      <c r="AP189" s="1712"/>
      <c r="AQ189" s="1712"/>
      <c r="AR189" s="1712"/>
      <c r="AS189" s="1712"/>
      <c r="AT189" s="1712"/>
      <c r="AU189" s="1712"/>
      <c r="AV189" s="1712"/>
      <c r="AW189" s="1712"/>
      <c r="AX189" s="1712"/>
      <c r="AY189" s="1712"/>
      <c r="AZ189" s="1712"/>
      <c r="BA189" s="1712"/>
      <c r="BB189" s="1712"/>
      <c r="BC189" s="1712"/>
      <c r="BD189" s="1712"/>
      <c r="BE189" s="1712"/>
      <c r="BF189" s="1712"/>
      <c r="BG189" s="1712"/>
    </row>
  </sheetData>
  <pageMargins left="0.5" right="0.5" top="0.5" bottom="0.5" header="0.5" footer="0.5"/>
  <pageSetup scale="69" fitToHeight="2" orientation="portrait" horizontalDpi="300" verticalDpi="300" r:id="rId1"/>
  <headerFooter alignWithMargins="0"/>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28"/>
  <dimension ref="A1:Z135"/>
  <sheetViews>
    <sheetView defaultGridColor="0" colorId="22" zoomScaleNormal="100" zoomScaleSheetLayoutView="80" workbookViewId="0">
      <selection activeCell="E2" sqref="E2"/>
    </sheetView>
  </sheetViews>
  <sheetFormatPr defaultColWidth="9.6640625" defaultRowHeight="15"/>
  <cols>
    <col min="1" max="1" width="4.6640625" style="9" customWidth="1"/>
    <col min="2" max="2" width="2.6640625" style="9" customWidth="1"/>
    <col min="3" max="3" width="32.6640625" style="9" customWidth="1"/>
    <col min="4" max="4" width="22" style="9" customWidth="1"/>
    <col min="5" max="5" width="17.6640625" style="9" customWidth="1"/>
    <col min="6" max="6" width="15.6640625" style="9" customWidth="1"/>
    <col min="7" max="7" width="14.44140625" style="9" bestFit="1" customWidth="1"/>
    <col min="8" max="16384" width="9.6640625" style="9"/>
  </cols>
  <sheetData>
    <row r="1" spans="1:10">
      <c r="A1" s="26" t="s">
        <v>1800</v>
      </c>
      <c r="B1" s="62"/>
      <c r="C1" s="62"/>
      <c r="D1" s="192" t="s">
        <v>1378</v>
      </c>
      <c r="E1" s="192" t="s">
        <v>1379</v>
      </c>
      <c r="F1" s="62" t="s">
        <v>1803</v>
      </c>
      <c r="G1" s="63"/>
      <c r="H1" s="14"/>
      <c r="I1" s="14"/>
      <c r="J1" s="14"/>
    </row>
    <row r="2" spans="1:10">
      <c r="A2" s="68" t="str">
        <f>'Data Sheet'!$C$25</f>
        <v>National Fuel Gas Distribution Corporation</v>
      </c>
      <c r="B2" s="14"/>
      <c r="C2" s="14"/>
      <c r="D2" s="74" t="s">
        <v>1380</v>
      </c>
      <c r="E2" s="74" t="s">
        <v>1457</v>
      </c>
      <c r="F2" s="14"/>
      <c r="G2" s="69"/>
      <c r="H2" s="14"/>
      <c r="I2" s="14"/>
      <c r="J2" s="14"/>
    </row>
    <row r="3" spans="1:10" ht="15" customHeight="1">
      <c r="A3" s="70"/>
      <c r="B3" s="73"/>
      <c r="C3" s="73"/>
      <c r="D3" s="82" t="s">
        <v>1381</v>
      </c>
      <c r="E3" s="523" t="str">
        <f>'Data Sheet'!$C$40</f>
        <v>3/31/2016</v>
      </c>
      <c r="F3" s="101" t="str">
        <f>'Data Sheet'!$C$38</f>
        <v>12/31/2015</v>
      </c>
      <c r="G3" s="72"/>
      <c r="H3" s="14"/>
      <c r="I3" s="14"/>
      <c r="J3" s="14"/>
    </row>
    <row r="4" spans="1:10" ht="15" customHeight="1">
      <c r="A4" s="194" t="s">
        <v>1382</v>
      </c>
      <c r="B4" s="195"/>
      <c r="C4" s="195"/>
      <c r="D4" s="195"/>
      <c r="E4" s="195"/>
      <c r="F4" s="195"/>
      <c r="G4" s="196"/>
      <c r="H4" s="14"/>
      <c r="I4" s="14"/>
      <c r="J4" s="14"/>
    </row>
    <row r="5" spans="1:10">
      <c r="A5" s="68"/>
      <c r="B5" s="14"/>
      <c r="C5" s="14"/>
      <c r="D5" s="14"/>
      <c r="E5" s="14"/>
      <c r="F5" s="14"/>
      <c r="G5" s="69"/>
      <c r="H5" s="14"/>
      <c r="I5" s="14"/>
      <c r="J5" s="14"/>
    </row>
    <row r="6" spans="1:10">
      <c r="A6" s="3696" t="s">
        <v>21</v>
      </c>
      <c r="B6" s="3697"/>
      <c r="C6" s="3697"/>
      <c r="D6" s="3697"/>
      <c r="E6" s="3697"/>
      <c r="F6" s="3697"/>
      <c r="G6" s="69"/>
      <c r="H6" s="14"/>
      <c r="I6" s="14"/>
      <c r="J6" s="14"/>
    </row>
    <row r="7" spans="1:10">
      <c r="A7" s="3696" t="s">
        <v>22</v>
      </c>
      <c r="B7" s="3697"/>
      <c r="C7" s="3697"/>
      <c r="D7" s="3697"/>
      <c r="E7" s="3697"/>
      <c r="F7" s="3697"/>
      <c r="G7" s="3698"/>
      <c r="H7" s="14"/>
      <c r="I7" s="14"/>
      <c r="J7" s="14"/>
    </row>
    <row r="8" spans="1:10">
      <c r="A8" s="3696" t="s">
        <v>23</v>
      </c>
      <c r="B8" s="3697"/>
      <c r="C8" s="3697"/>
      <c r="D8" s="3697"/>
      <c r="E8" s="3697"/>
      <c r="F8" s="3697"/>
      <c r="G8" s="3698"/>
      <c r="H8" s="14"/>
      <c r="I8" s="14"/>
      <c r="J8" s="14"/>
    </row>
    <row r="9" spans="1:10">
      <c r="A9" s="3696" t="s">
        <v>24</v>
      </c>
      <c r="B9" s="3697"/>
      <c r="C9" s="3697"/>
      <c r="D9" s="3697"/>
      <c r="E9" s="3697"/>
      <c r="F9" s="3697"/>
      <c r="G9" s="3698"/>
      <c r="H9" s="14"/>
      <c r="I9" s="14"/>
      <c r="J9" s="14"/>
    </row>
    <row r="10" spans="1:10">
      <c r="A10" s="68"/>
      <c r="B10" s="14"/>
      <c r="C10" s="14"/>
      <c r="D10" s="14"/>
      <c r="E10" s="14"/>
      <c r="F10" s="14"/>
      <c r="G10" s="69"/>
      <c r="H10" s="14"/>
      <c r="I10" s="14"/>
      <c r="J10" s="14"/>
    </row>
    <row r="11" spans="1:10">
      <c r="A11" s="3696" t="s">
        <v>25</v>
      </c>
      <c r="B11" s="3697"/>
      <c r="C11" s="3697"/>
      <c r="D11" s="3697"/>
      <c r="E11" s="3697"/>
      <c r="F11" s="3697"/>
      <c r="G11" s="3698"/>
      <c r="H11" s="14"/>
      <c r="I11" s="14"/>
      <c r="J11" s="14"/>
    </row>
    <row r="12" spans="1:10">
      <c r="A12" s="68"/>
      <c r="B12" s="14"/>
      <c r="C12" s="14"/>
      <c r="D12" s="14"/>
      <c r="E12" s="14"/>
      <c r="F12" s="14"/>
      <c r="G12" s="69"/>
      <c r="H12" s="14"/>
      <c r="I12" s="14"/>
      <c r="J12" s="14"/>
    </row>
    <row r="13" spans="1:10">
      <c r="A13" s="3696" t="s">
        <v>26</v>
      </c>
      <c r="B13" s="3697"/>
      <c r="C13" s="3697"/>
      <c r="D13" s="3697"/>
      <c r="E13" s="3697"/>
      <c r="F13" s="3697"/>
      <c r="G13" s="3698"/>
      <c r="H13" s="14"/>
      <c r="I13" s="14"/>
      <c r="J13" s="14"/>
    </row>
    <row r="14" spans="1:10">
      <c r="A14" s="3696" t="s">
        <v>888</v>
      </c>
      <c r="B14" s="3697"/>
      <c r="C14" s="3697"/>
      <c r="D14" s="3697"/>
      <c r="E14" s="3697"/>
      <c r="F14" s="3697"/>
      <c r="G14" s="3698"/>
      <c r="H14" s="14"/>
      <c r="I14" s="14"/>
      <c r="J14" s="14"/>
    </row>
    <row r="15" spans="1:10">
      <c r="A15" s="70"/>
      <c r="B15" s="73"/>
      <c r="C15" s="73"/>
      <c r="D15" s="73"/>
      <c r="E15" s="73"/>
      <c r="F15" s="73"/>
      <c r="G15" s="72"/>
      <c r="H15" s="14"/>
      <c r="I15" s="14"/>
      <c r="J15" s="14"/>
    </row>
    <row r="16" spans="1:10">
      <c r="A16" s="68"/>
      <c r="B16" s="94"/>
      <c r="C16" s="14"/>
      <c r="D16" s="14"/>
      <c r="E16" s="245" t="s">
        <v>1837</v>
      </c>
      <c r="F16" s="245" t="s">
        <v>889</v>
      </c>
      <c r="G16" s="201" t="s">
        <v>1837</v>
      </c>
      <c r="H16" s="14"/>
      <c r="I16" s="14"/>
      <c r="J16" s="14"/>
    </row>
    <row r="17" spans="1:26">
      <c r="A17" s="68" t="s">
        <v>1729</v>
      </c>
      <c r="B17" s="94"/>
      <c r="C17" s="65" t="s">
        <v>1166</v>
      </c>
      <c r="D17" s="65"/>
      <c r="E17" s="245" t="s">
        <v>3195</v>
      </c>
      <c r="F17" s="245" t="s">
        <v>890</v>
      </c>
      <c r="G17" s="201" t="s">
        <v>2516</v>
      </c>
      <c r="H17" s="14"/>
      <c r="I17" s="14"/>
      <c r="J17" s="14"/>
    </row>
    <row r="18" spans="1:26">
      <c r="A18" s="70" t="s">
        <v>1732</v>
      </c>
      <c r="B18" s="101"/>
      <c r="C18" s="71" t="s">
        <v>3021</v>
      </c>
      <c r="D18" s="71"/>
      <c r="E18" s="279" t="s">
        <v>3022</v>
      </c>
      <c r="F18" s="279" t="s">
        <v>3023</v>
      </c>
      <c r="G18" s="204" t="s">
        <v>3024</v>
      </c>
      <c r="H18" s="14"/>
      <c r="I18" s="14"/>
      <c r="J18" s="14"/>
    </row>
    <row r="19" spans="1:26" ht="16.350000000000001" customHeight="1">
      <c r="A19" s="68">
        <v>1</v>
      </c>
      <c r="B19" s="94"/>
      <c r="C19" s="14" t="s">
        <v>2675</v>
      </c>
      <c r="D19" s="14"/>
      <c r="E19" s="265">
        <v>95423</v>
      </c>
      <c r="F19" s="265"/>
      <c r="G19" s="238">
        <f t="shared" ref="G19:G60" si="0">E19+F19</f>
        <v>95423</v>
      </c>
      <c r="H19" s="14"/>
      <c r="I19" s="14"/>
      <c r="J19" s="14"/>
      <c r="K19" s="14"/>
      <c r="L19" s="14"/>
      <c r="M19" s="14"/>
      <c r="N19" s="14"/>
      <c r="O19" s="14"/>
      <c r="P19" s="14"/>
      <c r="Q19" s="14"/>
      <c r="R19" s="14"/>
      <c r="S19" s="14"/>
      <c r="T19" s="14"/>
      <c r="U19" s="14"/>
      <c r="V19" s="14"/>
      <c r="W19" s="14"/>
      <c r="X19" s="14"/>
      <c r="Y19" s="14"/>
      <c r="Z19" s="14"/>
    </row>
    <row r="20" spans="1:26" ht="16.350000000000001" customHeight="1">
      <c r="A20" s="68">
        <v>2</v>
      </c>
      <c r="B20" s="94"/>
      <c r="C20" s="14"/>
      <c r="D20" s="14"/>
      <c r="E20" s="260"/>
      <c r="F20" s="260"/>
      <c r="G20" s="239">
        <f t="shared" si="0"/>
        <v>0</v>
      </c>
      <c r="H20" s="14"/>
      <c r="I20" s="14"/>
      <c r="J20" s="14"/>
      <c r="K20" s="14"/>
      <c r="L20" s="14"/>
      <c r="M20" s="14"/>
      <c r="N20" s="14"/>
      <c r="O20" s="14"/>
      <c r="P20" s="14"/>
      <c r="Q20" s="14"/>
      <c r="R20" s="14"/>
      <c r="S20" s="14"/>
      <c r="T20" s="14"/>
      <c r="U20" s="14"/>
      <c r="V20" s="14"/>
      <c r="W20" s="14"/>
      <c r="X20" s="14"/>
      <c r="Y20" s="14"/>
      <c r="Z20" s="14"/>
    </row>
    <row r="21" spans="1:26" ht="16.350000000000001" customHeight="1">
      <c r="A21" s="68">
        <v>3</v>
      </c>
      <c r="B21" s="94"/>
      <c r="C21" s="14" t="s">
        <v>4886</v>
      </c>
      <c r="D21" s="14"/>
      <c r="E21" s="260">
        <v>23190</v>
      </c>
      <c r="F21" s="260"/>
      <c r="G21" s="239">
        <f t="shared" si="0"/>
        <v>23190</v>
      </c>
      <c r="H21" s="14"/>
      <c r="I21" s="14"/>
      <c r="J21" s="14"/>
      <c r="K21" s="14"/>
      <c r="L21" s="14"/>
      <c r="M21" s="14"/>
      <c r="N21" s="14"/>
      <c r="O21" s="14"/>
      <c r="P21" s="14"/>
      <c r="Q21" s="14"/>
      <c r="R21" s="14"/>
      <c r="S21" s="14"/>
      <c r="T21" s="14"/>
      <c r="U21" s="14"/>
      <c r="V21" s="14"/>
      <c r="W21" s="14"/>
      <c r="X21" s="14"/>
      <c r="Y21" s="14"/>
      <c r="Z21" s="14"/>
    </row>
    <row r="22" spans="1:26" ht="16.350000000000001" customHeight="1">
      <c r="A22" s="68">
        <v>4</v>
      </c>
      <c r="B22" s="94"/>
      <c r="C22" s="14"/>
      <c r="D22" s="14"/>
      <c r="E22" s="260"/>
      <c r="F22" s="260"/>
      <c r="G22" s="239">
        <f t="shared" si="0"/>
        <v>0</v>
      </c>
      <c r="H22" s="14"/>
      <c r="I22" s="14"/>
      <c r="J22" s="14"/>
      <c r="K22" s="14"/>
      <c r="L22" s="14"/>
      <c r="M22" s="14"/>
      <c r="N22" s="14"/>
      <c r="O22" s="14"/>
      <c r="P22" s="14"/>
      <c r="Q22" s="14"/>
      <c r="R22" s="14"/>
      <c r="S22" s="14"/>
      <c r="T22" s="14"/>
      <c r="U22" s="14"/>
      <c r="V22" s="14"/>
      <c r="W22" s="14"/>
      <c r="X22" s="14"/>
      <c r="Y22" s="14"/>
      <c r="Z22" s="14"/>
    </row>
    <row r="23" spans="1:26" ht="16.350000000000001" customHeight="1">
      <c r="A23" s="68">
        <v>5</v>
      </c>
      <c r="B23" s="94"/>
      <c r="C23" s="14"/>
      <c r="D23" s="14"/>
      <c r="E23" s="260"/>
      <c r="F23" s="260"/>
      <c r="G23" s="239">
        <f t="shared" si="0"/>
        <v>0</v>
      </c>
      <c r="H23" s="14"/>
      <c r="I23" s="14"/>
      <c r="J23" s="14"/>
      <c r="K23" s="14"/>
      <c r="L23" s="14"/>
      <c r="M23" s="14"/>
      <c r="N23" s="14"/>
      <c r="O23" s="14"/>
      <c r="P23" s="14"/>
      <c r="Q23" s="14"/>
      <c r="R23" s="14"/>
      <c r="S23" s="14"/>
      <c r="T23" s="14"/>
      <c r="U23" s="14"/>
      <c r="V23" s="14"/>
      <c r="W23" s="14"/>
      <c r="X23" s="14"/>
      <c r="Y23" s="14"/>
      <c r="Z23" s="14"/>
    </row>
    <row r="24" spans="1:26" ht="16.350000000000001" customHeight="1">
      <c r="A24" s="68">
        <v>6</v>
      </c>
      <c r="B24" s="94"/>
      <c r="C24" s="14"/>
      <c r="D24" s="14"/>
      <c r="E24" s="260"/>
      <c r="F24" s="260"/>
      <c r="G24" s="239">
        <f t="shared" si="0"/>
        <v>0</v>
      </c>
      <c r="H24" s="14"/>
      <c r="I24" s="14"/>
      <c r="J24" s="14"/>
      <c r="K24" s="14"/>
      <c r="L24" s="14"/>
      <c r="M24" s="14"/>
      <c r="N24" s="14"/>
      <c r="O24" s="14"/>
      <c r="P24" s="14"/>
      <c r="Q24" s="14"/>
      <c r="R24" s="14"/>
      <c r="S24" s="14"/>
      <c r="T24" s="14"/>
      <c r="U24" s="14"/>
      <c r="V24" s="14"/>
      <c r="W24" s="14"/>
      <c r="X24" s="14"/>
      <c r="Y24" s="14"/>
      <c r="Z24" s="14"/>
    </row>
    <row r="25" spans="1:26" ht="16.350000000000001" customHeight="1">
      <c r="A25" s="68">
        <v>7</v>
      </c>
      <c r="B25" s="94"/>
      <c r="C25" s="14"/>
      <c r="D25" s="14"/>
      <c r="E25" s="260"/>
      <c r="F25" s="260"/>
      <c r="G25" s="239">
        <f t="shared" si="0"/>
        <v>0</v>
      </c>
      <c r="H25" s="14"/>
      <c r="I25" s="14"/>
      <c r="J25" s="14"/>
      <c r="K25" s="14"/>
      <c r="L25" s="14"/>
      <c r="M25" s="14"/>
      <c r="N25" s="14"/>
      <c r="O25" s="14"/>
      <c r="P25" s="14"/>
      <c r="Q25" s="14"/>
      <c r="R25" s="14"/>
      <c r="S25" s="14"/>
      <c r="T25" s="14"/>
      <c r="U25" s="14"/>
      <c r="V25" s="14"/>
      <c r="W25" s="14"/>
      <c r="X25" s="14"/>
      <c r="Y25" s="14"/>
      <c r="Z25" s="14"/>
    </row>
    <row r="26" spans="1:26" ht="16.350000000000001" customHeight="1">
      <c r="A26" s="68">
        <v>8</v>
      </c>
      <c r="B26" s="94"/>
      <c r="C26" s="14"/>
      <c r="D26" s="14"/>
      <c r="E26" s="260"/>
      <c r="F26" s="260"/>
      <c r="G26" s="239">
        <f t="shared" si="0"/>
        <v>0</v>
      </c>
      <c r="H26" s="14"/>
      <c r="I26" s="14"/>
      <c r="J26" s="14"/>
      <c r="K26" s="14"/>
      <c r="L26" s="14"/>
      <c r="M26" s="14"/>
      <c r="N26" s="14"/>
      <c r="O26" s="14"/>
      <c r="P26" s="14"/>
      <c r="Q26" s="14"/>
      <c r="R26" s="14"/>
      <c r="S26" s="14"/>
      <c r="T26" s="14"/>
      <c r="U26" s="14"/>
      <c r="V26" s="14"/>
      <c r="W26" s="14"/>
      <c r="X26" s="14"/>
      <c r="Y26" s="14"/>
      <c r="Z26" s="14"/>
    </row>
    <row r="27" spans="1:26" ht="16.350000000000001" customHeight="1">
      <c r="A27" s="68">
        <v>9</v>
      </c>
      <c r="B27" s="94"/>
      <c r="C27" s="14"/>
      <c r="D27" s="14"/>
      <c r="E27" s="260"/>
      <c r="F27" s="260"/>
      <c r="G27" s="239">
        <f t="shared" si="0"/>
        <v>0</v>
      </c>
      <c r="H27" s="14"/>
      <c r="I27" s="14"/>
      <c r="J27" s="14"/>
      <c r="K27" s="14"/>
      <c r="L27" s="14"/>
      <c r="M27" s="14"/>
      <c r="N27" s="14"/>
      <c r="O27" s="14"/>
      <c r="P27" s="14"/>
      <c r="Q27" s="14"/>
      <c r="R27" s="14"/>
      <c r="S27" s="14"/>
      <c r="T27" s="14"/>
      <c r="U27" s="14"/>
      <c r="V27" s="14"/>
      <c r="W27" s="14"/>
      <c r="X27" s="14"/>
      <c r="Y27" s="14"/>
      <c r="Z27" s="14"/>
    </row>
    <row r="28" spans="1:26" ht="16.350000000000001" customHeight="1">
      <c r="A28" s="68">
        <v>10</v>
      </c>
      <c r="B28" s="94"/>
      <c r="C28" s="14"/>
      <c r="D28" s="14"/>
      <c r="E28" s="260"/>
      <c r="F28" s="260"/>
      <c r="G28" s="239">
        <f t="shared" si="0"/>
        <v>0</v>
      </c>
      <c r="H28" s="14"/>
      <c r="I28" s="14"/>
      <c r="J28" s="14"/>
      <c r="K28" s="14"/>
      <c r="L28" s="14"/>
      <c r="M28" s="14"/>
      <c r="N28" s="14"/>
      <c r="O28" s="14"/>
      <c r="P28" s="14"/>
      <c r="Q28" s="14"/>
      <c r="R28" s="14"/>
      <c r="S28" s="14"/>
      <c r="T28" s="14"/>
      <c r="U28" s="14"/>
      <c r="V28" s="14"/>
      <c r="W28" s="14"/>
      <c r="X28" s="14"/>
      <c r="Y28" s="14"/>
      <c r="Z28" s="14"/>
    </row>
    <row r="29" spans="1:26" ht="16.350000000000001" customHeight="1">
      <c r="A29" s="68">
        <v>11</v>
      </c>
      <c r="B29" s="94"/>
      <c r="C29" s="14"/>
      <c r="D29" s="14"/>
      <c r="E29" s="260"/>
      <c r="F29" s="260"/>
      <c r="G29" s="239">
        <f t="shared" si="0"/>
        <v>0</v>
      </c>
      <c r="H29" s="14"/>
      <c r="I29" s="14"/>
      <c r="J29" s="14"/>
      <c r="K29" s="14"/>
      <c r="L29" s="14"/>
      <c r="M29" s="14"/>
      <c r="N29" s="14"/>
      <c r="O29" s="14"/>
      <c r="P29" s="14"/>
      <c r="Q29" s="14"/>
      <c r="R29" s="14"/>
      <c r="S29" s="14"/>
      <c r="T29" s="14"/>
      <c r="U29" s="14"/>
      <c r="V29" s="14"/>
      <c r="W29" s="14"/>
      <c r="X29" s="14"/>
      <c r="Y29" s="14"/>
      <c r="Z29" s="14"/>
    </row>
    <row r="30" spans="1:26" ht="16.350000000000001" customHeight="1">
      <c r="A30" s="68">
        <v>12</v>
      </c>
      <c r="B30" s="94"/>
      <c r="C30" s="14"/>
      <c r="D30" s="14"/>
      <c r="E30" s="260"/>
      <c r="F30" s="260"/>
      <c r="G30" s="239">
        <f t="shared" si="0"/>
        <v>0</v>
      </c>
      <c r="H30" s="14"/>
      <c r="I30" s="14"/>
      <c r="J30" s="14"/>
      <c r="K30" s="14"/>
      <c r="L30" s="14"/>
      <c r="M30" s="14"/>
      <c r="N30" s="14"/>
      <c r="O30" s="14"/>
      <c r="P30" s="14"/>
      <c r="Q30" s="14"/>
      <c r="R30" s="14"/>
      <c r="S30" s="14"/>
      <c r="T30" s="14"/>
      <c r="U30" s="14"/>
      <c r="V30" s="14"/>
      <c r="W30" s="14"/>
      <c r="X30" s="14"/>
      <c r="Y30" s="14"/>
      <c r="Z30" s="14"/>
    </row>
    <row r="31" spans="1:26" ht="16.350000000000001" customHeight="1">
      <c r="A31" s="68">
        <v>13</v>
      </c>
      <c r="B31" s="94"/>
      <c r="C31" s="14"/>
      <c r="D31" s="14"/>
      <c r="E31" s="260"/>
      <c r="F31" s="260"/>
      <c r="G31" s="239">
        <f t="shared" si="0"/>
        <v>0</v>
      </c>
      <c r="H31" s="14"/>
      <c r="I31" s="14"/>
      <c r="J31" s="14"/>
      <c r="K31" s="14"/>
      <c r="L31" s="14"/>
      <c r="M31" s="14"/>
      <c r="N31" s="14"/>
      <c r="O31" s="14"/>
      <c r="P31" s="14"/>
      <c r="Q31" s="14"/>
      <c r="R31" s="14"/>
      <c r="S31" s="14"/>
      <c r="T31" s="14"/>
      <c r="U31" s="14"/>
      <c r="V31" s="14"/>
      <c r="W31" s="14"/>
      <c r="X31" s="14"/>
      <c r="Y31" s="14"/>
      <c r="Z31" s="14"/>
    </row>
    <row r="32" spans="1:26" ht="16.350000000000001" customHeight="1">
      <c r="A32" s="68">
        <v>14</v>
      </c>
      <c r="B32" s="94"/>
      <c r="C32" s="14"/>
      <c r="D32" s="14"/>
      <c r="E32" s="260"/>
      <c r="F32" s="260"/>
      <c r="G32" s="239">
        <f t="shared" si="0"/>
        <v>0</v>
      </c>
      <c r="H32" s="14"/>
      <c r="I32" s="14"/>
      <c r="J32" s="14"/>
      <c r="K32" s="14"/>
      <c r="L32" s="14"/>
      <c r="M32" s="14"/>
      <c r="N32" s="14"/>
      <c r="O32" s="14"/>
      <c r="P32" s="14"/>
      <c r="Q32" s="14"/>
      <c r="R32" s="14"/>
      <c r="S32" s="14"/>
      <c r="T32" s="14"/>
      <c r="U32" s="14"/>
      <c r="V32" s="14"/>
      <c r="W32" s="14"/>
      <c r="X32" s="14"/>
      <c r="Y32" s="14"/>
      <c r="Z32" s="14"/>
    </row>
    <row r="33" spans="1:26" ht="16.350000000000001" customHeight="1">
      <c r="A33" s="68">
        <v>15</v>
      </c>
      <c r="B33" s="94"/>
      <c r="C33" s="14"/>
      <c r="D33" s="14"/>
      <c r="E33" s="260"/>
      <c r="F33" s="260"/>
      <c r="G33" s="239">
        <f t="shared" si="0"/>
        <v>0</v>
      </c>
      <c r="H33" s="14"/>
      <c r="I33" s="14"/>
      <c r="J33" s="14"/>
      <c r="K33" s="14"/>
      <c r="L33" s="14"/>
      <c r="M33" s="14"/>
      <c r="N33" s="14"/>
      <c r="O33" s="14"/>
      <c r="P33" s="14"/>
      <c r="Q33" s="14"/>
      <c r="R33" s="14"/>
      <c r="S33" s="14"/>
      <c r="T33" s="14"/>
      <c r="U33" s="14"/>
      <c r="V33" s="14"/>
      <c r="W33" s="14"/>
      <c r="X33" s="14"/>
      <c r="Y33" s="14"/>
      <c r="Z33" s="14"/>
    </row>
    <row r="34" spans="1:26" ht="16.350000000000001" customHeight="1">
      <c r="A34" s="68">
        <v>16</v>
      </c>
      <c r="B34" s="94"/>
      <c r="C34" s="14"/>
      <c r="D34" s="14"/>
      <c r="E34" s="260"/>
      <c r="F34" s="260"/>
      <c r="G34" s="239">
        <f t="shared" si="0"/>
        <v>0</v>
      </c>
      <c r="H34" s="14"/>
      <c r="I34" s="14"/>
      <c r="J34" s="14"/>
      <c r="K34" s="14"/>
      <c r="L34" s="14"/>
      <c r="M34" s="14"/>
      <c r="N34" s="14"/>
      <c r="O34" s="14"/>
      <c r="P34" s="14"/>
      <c r="Q34" s="14"/>
      <c r="R34" s="14"/>
      <c r="S34" s="14"/>
      <c r="T34" s="14"/>
      <c r="U34" s="14"/>
      <c r="V34" s="14"/>
      <c r="W34" s="14"/>
      <c r="X34" s="14"/>
      <c r="Y34" s="14"/>
      <c r="Z34" s="14"/>
    </row>
    <row r="35" spans="1:26" ht="16.350000000000001" customHeight="1">
      <c r="A35" s="68">
        <v>17</v>
      </c>
      <c r="B35" s="94"/>
      <c r="C35" s="14"/>
      <c r="D35" s="14"/>
      <c r="E35" s="260"/>
      <c r="F35" s="260"/>
      <c r="G35" s="239">
        <f t="shared" si="0"/>
        <v>0</v>
      </c>
      <c r="H35" s="14"/>
      <c r="I35" s="14"/>
      <c r="J35" s="14"/>
      <c r="K35" s="14"/>
      <c r="L35" s="14"/>
      <c r="M35" s="14"/>
      <c r="N35" s="14"/>
      <c r="O35" s="14"/>
      <c r="P35" s="14"/>
      <c r="Q35" s="14"/>
      <c r="R35" s="14"/>
      <c r="S35" s="14"/>
      <c r="T35" s="14"/>
      <c r="U35" s="14"/>
      <c r="V35" s="14"/>
      <c r="W35" s="14"/>
      <c r="X35" s="14"/>
      <c r="Y35" s="14"/>
      <c r="Z35" s="14"/>
    </row>
    <row r="36" spans="1:26" ht="16.350000000000001" customHeight="1">
      <c r="A36" s="68">
        <v>18</v>
      </c>
      <c r="B36" s="94"/>
      <c r="C36" s="14"/>
      <c r="D36" s="14"/>
      <c r="E36" s="260"/>
      <c r="F36" s="260"/>
      <c r="G36" s="239">
        <f t="shared" si="0"/>
        <v>0</v>
      </c>
      <c r="H36" s="14"/>
      <c r="I36" s="14"/>
      <c r="J36" s="14"/>
      <c r="K36" s="14"/>
      <c r="L36" s="14"/>
      <c r="M36" s="14"/>
      <c r="N36" s="14"/>
      <c r="O36" s="14"/>
      <c r="P36" s="14"/>
      <c r="Q36" s="14"/>
      <c r="R36" s="14"/>
      <c r="S36" s="14"/>
      <c r="T36" s="14"/>
      <c r="U36" s="14"/>
      <c r="V36" s="14"/>
      <c r="W36" s="14"/>
      <c r="X36" s="14"/>
      <c r="Y36" s="14"/>
      <c r="Z36" s="14"/>
    </row>
    <row r="37" spans="1:26" ht="16.350000000000001" customHeight="1">
      <c r="A37" s="68">
        <v>19</v>
      </c>
      <c r="B37" s="94"/>
      <c r="C37" s="14"/>
      <c r="D37" s="14"/>
      <c r="E37" s="260"/>
      <c r="F37" s="260"/>
      <c r="G37" s="239">
        <f t="shared" si="0"/>
        <v>0</v>
      </c>
      <c r="H37" s="14"/>
      <c r="I37" s="14"/>
      <c r="J37" s="14"/>
      <c r="K37" s="14"/>
      <c r="L37" s="14"/>
      <c r="M37" s="14"/>
      <c r="N37" s="14"/>
      <c r="O37" s="14"/>
      <c r="P37" s="14"/>
      <c r="Q37" s="14"/>
      <c r="R37" s="14"/>
      <c r="S37" s="14"/>
      <c r="T37" s="14"/>
      <c r="U37" s="14"/>
      <c r="V37" s="14"/>
      <c r="W37" s="14"/>
      <c r="X37" s="14"/>
      <c r="Y37" s="14"/>
      <c r="Z37" s="14"/>
    </row>
    <row r="38" spans="1:26" ht="16.350000000000001" customHeight="1">
      <c r="A38" s="68">
        <v>20</v>
      </c>
      <c r="B38" s="94"/>
      <c r="C38" s="14"/>
      <c r="D38" s="14"/>
      <c r="E38" s="260"/>
      <c r="F38" s="260"/>
      <c r="G38" s="239">
        <f t="shared" si="0"/>
        <v>0</v>
      </c>
      <c r="H38" s="14"/>
      <c r="I38" s="14"/>
      <c r="J38" s="14"/>
      <c r="K38" s="14"/>
      <c r="L38" s="14"/>
      <c r="M38" s="14"/>
      <c r="N38" s="14"/>
      <c r="O38" s="14"/>
      <c r="P38" s="14"/>
      <c r="Q38" s="14"/>
      <c r="R38" s="14"/>
      <c r="S38" s="14"/>
      <c r="T38" s="14"/>
      <c r="U38" s="14"/>
      <c r="V38" s="14"/>
      <c r="W38" s="14"/>
      <c r="X38" s="14"/>
      <c r="Y38" s="14"/>
      <c r="Z38" s="14"/>
    </row>
    <row r="39" spans="1:26" ht="16.350000000000001" customHeight="1">
      <c r="A39" s="68">
        <v>21</v>
      </c>
      <c r="B39" s="94"/>
      <c r="C39" s="14"/>
      <c r="D39" s="14"/>
      <c r="E39" s="260"/>
      <c r="F39" s="260"/>
      <c r="G39" s="239">
        <f t="shared" si="0"/>
        <v>0</v>
      </c>
      <c r="H39" s="14"/>
      <c r="I39" s="14"/>
      <c r="J39" s="14"/>
      <c r="K39" s="14"/>
      <c r="L39" s="14"/>
      <c r="M39" s="14"/>
      <c r="N39" s="14"/>
      <c r="O39" s="14"/>
      <c r="P39" s="14"/>
      <c r="Q39" s="14"/>
      <c r="R39" s="14"/>
      <c r="S39" s="14"/>
      <c r="T39" s="14"/>
      <c r="U39" s="14"/>
      <c r="V39" s="14"/>
      <c r="W39" s="14"/>
      <c r="X39" s="14"/>
      <c r="Y39" s="14"/>
      <c r="Z39" s="14"/>
    </row>
    <row r="40" spans="1:26" ht="16.350000000000001" customHeight="1">
      <c r="A40" s="68">
        <v>22</v>
      </c>
      <c r="B40" s="94"/>
      <c r="C40" s="14"/>
      <c r="D40" s="14"/>
      <c r="E40" s="260"/>
      <c r="F40" s="260"/>
      <c r="G40" s="239">
        <f t="shared" si="0"/>
        <v>0</v>
      </c>
      <c r="H40" s="14"/>
      <c r="I40" s="14"/>
      <c r="J40" s="14"/>
      <c r="K40" s="14"/>
      <c r="L40" s="14"/>
      <c r="M40" s="14"/>
      <c r="N40" s="14"/>
      <c r="O40" s="14"/>
      <c r="P40" s="14"/>
      <c r="Q40" s="14"/>
      <c r="R40" s="14"/>
      <c r="S40" s="14"/>
      <c r="T40" s="14"/>
      <c r="U40" s="14"/>
      <c r="V40" s="14"/>
      <c r="W40" s="14"/>
      <c r="X40" s="14"/>
      <c r="Y40" s="14"/>
      <c r="Z40" s="14"/>
    </row>
    <row r="41" spans="1:26" ht="16.350000000000001" customHeight="1">
      <c r="A41" s="68">
        <v>23</v>
      </c>
      <c r="B41" s="94"/>
      <c r="C41" s="14"/>
      <c r="D41" s="14"/>
      <c r="E41" s="260"/>
      <c r="F41" s="260"/>
      <c r="G41" s="239">
        <f t="shared" si="0"/>
        <v>0</v>
      </c>
      <c r="H41" s="14"/>
      <c r="I41" s="14"/>
      <c r="J41" s="14"/>
      <c r="K41" s="14"/>
      <c r="L41" s="14"/>
      <c r="M41" s="14"/>
      <c r="N41" s="14"/>
      <c r="O41" s="14"/>
      <c r="P41" s="14"/>
      <c r="Q41" s="14"/>
      <c r="R41" s="14"/>
      <c r="S41" s="14"/>
      <c r="T41" s="14"/>
      <c r="U41" s="14"/>
      <c r="V41" s="14"/>
      <c r="W41" s="14"/>
      <c r="X41" s="14"/>
      <c r="Y41" s="14"/>
      <c r="Z41" s="14"/>
    </row>
    <row r="42" spans="1:26" ht="16.350000000000001" customHeight="1">
      <c r="A42" s="68">
        <v>24</v>
      </c>
      <c r="B42" s="94"/>
      <c r="C42" s="14"/>
      <c r="D42" s="14"/>
      <c r="E42" s="260"/>
      <c r="F42" s="260"/>
      <c r="G42" s="239">
        <f t="shared" si="0"/>
        <v>0</v>
      </c>
      <c r="H42" s="14"/>
      <c r="I42" s="14"/>
      <c r="J42" s="14"/>
      <c r="K42" s="14"/>
      <c r="L42" s="14"/>
      <c r="M42" s="14"/>
      <c r="N42" s="14"/>
      <c r="O42" s="14"/>
      <c r="P42" s="14"/>
      <c r="Q42" s="14"/>
      <c r="R42" s="14"/>
      <c r="S42" s="14"/>
      <c r="T42" s="14"/>
      <c r="U42" s="14"/>
      <c r="V42" s="14"/>
      <c r="W42" s="14"/>
      <c r="X42" s="14"/>
      <c r="Y42" s="14"/>
      <c r="Z42" s="14"/>
    </row>
    <row r="43" spans="1:26" ht="16.350000000000001" customHeight="1">
      <c r="A43" s="68">
        <v>25</v>
      </c>
      <c r="B43" s="94"/>
      <c r="C43" s="14"/>
      <c r="D43" s="14"/>
      <c r="E43" s="260"/>
      <c r="F43" s="260"/>
      <c r="G43" s="239">
        <f t="shared" si="0"/>
        <v>0</v>
      </c>
      <c r="H43" s="14"/>
      <c r="I43" s="14"/>
      <c r="J43" s="14"/>
      <c r="K43" s="14"/>
      <c r="L43" s="14"/>
      <c r="M43" s="14"/>
      <c r="N43" s="14"/>
      <c r="O43" s="14"/>
      <c r="P43" s="14"/>
      <c r="Q43" s="14"/>
      <c r="R43" s="14"/>
      <c r="S43" s="14"/>
      <c r="T43" s="14"/>
      <c r="U43" s="14"/>
      <c r="V43" s="14"/>
      <c r="W43" s="14"/>
      <c r="X43" s="14"/>
      <c r="Y43" s="14"/>
      <c r="Z43" s="14"/>
    </row>
    <row r="44" spans="1:26" ht="16.350000000000001" customHeight="1">
      <c r="A44" s="68">
        <v>26</v>
      </c>
      <c r="B44" s="94"/>
      <c r="C44" s="14"/>
      <c r="D44" s="14"/>
      <c r="E44" s="260"/>
      <c r="F44" s="260"/>
      <c r="G44" s="239">
        <f t="shared" si="0"/>
        <v>0</v>
      </c>
      <c r="H44" s="14"/>
      <c r="I44" s="14"/>
      <c r="J44" s="14"/>
      <c r="K44" s="14"/>
      <c r="L44" s="14"/>
      <c r="M44" s="14"/>
      <c r="N44" s="14"/>
      <c r="O44" s="14"/>
      <c r="P44" s="14"/>
      <c r="Q44" s="14"/>
      <c r="R44" s="14"/>
      <c r="S44" s="14"/>
      <c r="T44" s="14"/>
      <c r="U44" s="14"/>
      <c r="V44" s="14"/>
      <c r="W44" s="14"/>
      <c r="X44" s="14"/>
      <c r="Y44" s="14"/>
      <c r="Z44" s="14"/>
    </row>
    <row r="45" spans="1:26" ht="16.350000000000001" customHeight="1">
      <c r="A45" s="68">
        <v>27</v>
      </c>
      <c r="B45" s="94"/>
      <c r="C45" s="14"/>
      <c r="D45" s="14"/>
      <c r="E45" s="260"/>
      <c r="F45" s="260"/>
      <c r="G45" s="239">
        <f t="shared" si="0"/>
        <v>0</v>
      </c>
      <c r="H45" s="14"/>
      <c r="I45" s="14"/>
      <c r="J45" s="14"/>
      <c r="K45" s="14"/>
      <c r="L45" s="14"/>
      <c r="M45" s="14"/>
      <c r="N45" s="14"/>
      <c r="O45" s="14"/>
      <c r="P45" s="14"/>
      <c r="Q45" s="14"/>
      <c r="R45" s="14"/>
      <c r="S45" s="14"/>
      <c r="T45" s="14"/>
      <c r="U45" s="14"/>
      <c r="V45" s="14"/>
      <c r="W45" s="14"/>
      <c r="X45" s="14"/>
      <c r="Y45" s="14"/>
      <c r="Z45" s="14"/>
    </row>
    <row r="46" spans="1:26" ht="16.350000000000001" customHeight="1">
      <c r="A46" s="68">
        <v>28</v>
      </c>
      <c r="B46" s="94"/>
      <c r="C46" s="14"/>
      <c r="D46" s="14"/>
      <c r="E46" s="260"/>
      <c r="F46" s="260"/>
      <c r="G46" s="239">
        <f t="shared" si="0"/>
        <v>0</v>
      </c>
      <c r="H46" s="14"/>
      <c r="I46" s="14"/>
      <c r="J46" s="14"/>
      <c r="K46" s="14"/>
      <c r="L46" s="14"/>
      <c r="M46" s="14"/>
      <c r="N46" s="14"/>
      <c r="O46" s="14"/>
      <c r="P46" s="14"/>
      <c r="Q46" s="14"/>
      <c r="R46" s="14"/>
      <c r="S46" s="14"/>
      <c r="T46" s="14"/>
      <c r="U46" s="14"/>
      <c r="V46" s="14"/>
      <c r="W46" s="14"/>
      <c r="X46" s="14"/>
      <c r="Y46" s="14"/>
      <c r="Z46" s="14"/>
    </row>
    <row r="47" spans="1:26" ht="16.350000000000001" customHeight="1">
      <c r="A47" s="68">
        <v>29</v>
      </c>
      <c r="B47" s="94"/>
      <c r="C47" s="14"/>
      <c r="D47" s="14"/>
      <c r="E47" s="260"/>
      <c r="F47" s="260"/>
      <c r="G47" s="239">
        <f t="shared" si="0"/>
        <v>0</v>
      </c>
      <c r="H47" s="14"/>
      <c r="I47" s="14"/>
      <c r="J47" s="14"/>
      <c r="K47" s="14"/>
      <c r="L47" s="14"/>
      <c r="M47" s="14"/>
      <c r="N47" s="14"/>
      <c r="O47" s="14"/>
      <c r="P47" s="14"/>
      <c r="Q47" s="14"/>
      <c r="R47" s="14"/>
      <c r="S47" s="14"/>
      <c r="T47" s="14"/>
      <c r="U47" s="14"/>
      <c r="V47" s="14"/>
      <c r="W47" s="14"/>
      <c r="X47" s="14"/>
      <c r="Y47" s="14"/>
      <c r="Z47" s="14"/>
    </row>
    <row r="48" spans="1:26" ht="16.350000000000001" customHeight="1">
      <c r="A48" s="68">
        <v>30</v>
      </c>
      <c r="B48" s="94"/>
      <c r="C48" s="14"/>
      <c r="D48" s="14"/>
      <c r="E48" s="260"/>
      <c r="F48" s="260"/>
      <c r="G48" s="239">
        <f t="shared" si="0"/>
        <v>0</v>
      </c>
      <c r="H48" s="14"/>
      <c r="I48" s="14"/>
      <c r="J48" s="14"/>
      <c r="K48" s="14"/>
    </row>
    <row r="49" spans="1:11" ht="16.350000000000001" customHeight="1">
      <c r="A49" s="68">
        <v>31</v>
      </c>
      <c r="B49" s="94"/>
      <c r="C49" s="14"/>
      <c r="D49" s="14"/>
      <c r="E49" s="260"/>
      <c r="F49" s="260"/>
      <c r="G49" s="239">
        <f t="shared" si="0"/>
        <v>0</v>
      </c>
      <c r="H49" s="14"/>
      <c r="I49" s="14"/>
      <c r="J49" s="14"/>
      <c r="K49" s="14"/>
    </row>
    <row r="50" spans="1:11" ht="16.350000000000001" customHeight="1">
      <c r="A50" s="68">
        <v>32</v>
      </c>
      <c r="B50" s="94"/>
      <c r="C50" s="14"/>
      <c r="D50" s="14"/>
      <c r="E50" s="260"/>
      <c r="F50" s="260"/>
      <c r="G50" s="239">
        <f t="shared" si="0"/>
        <v>0</v>
      </c>
      <c r="H50" s="14"/>
      <c r="I50" s="14"/>
      <c r="J50" s="14"/>
      <c r="K50" s="14"/>
    </row>
    <row r="51" spans="1:11" ht="16.350000000000001" customHeight="1">
      <c r="A51" s="68">
        <v>33</v>
      </c>
      <c r="B51" s="94"/>
      <c r="C51" s="14"/>
      <c r="D51" s="14"/>
      <c r="E51" s="260"/>
      <c r="F51" s="260"/>
      <c r="G51" s="239">
        <f t="shared" si="0"/>
        <v>0</v>
      </c>
      <c r="H51" s="14"/>
      <c r="I51" s="14"/>
      <c r="J51" s="14"/>
    </row>
    <row r="52" spans="1:11" ht="16.350000000000001" customHeight="1">
      <c r="A52" s="68">
        <v>34</v>
      </c>
      <c r="B52" s="94"/>
      <c r="C52" s="14"/>
      <c r="D52" s="14"/>
      <c r="E52" s="260"/>
      <c r="F52" s="260"/>
      <c r="G52" s="239">
        <f t="shared" si="0"/>
        <v>0</v>
      </c>
      <c r="H52" s="14"/>
      <c r="I52" s="14"/>
      <c r="J52" s="14"/>
    </row>
    <row r="53" spans="1:11" ht="16.350000000000001" customHeight="1">
      <c r="A53" s="68">
        <v>35</v>
      </c>
      <c r="B53" s="94"/>
      <c r="C53" s="14"/>
      <c r="D53" s="14"/>
      <c r="E53" s="260"/>
      <c r="F53" s="260"/>
      <c r="G53" s="239">
        <f t="shared" si="0"/>
        <v>0</v>
      </c>
      <c r="H53" s="14"/>
      <c r="I53" s="14"/>
      <c r="J53" s="14"/>
    </row>
    <row r="54" spans="1:11" ht="16.350000000000001" customHeight="1">
      <c r="A54" s="68">
        <v>36</v>
      </c>
      <c r="B54" s="94"/>
      <c r="C54" s="14"/>
      <c r="D54" s="14"/>
      <c r="E54" s="260"/>
      <c r="F54" s="260"/>
      <c r="G54" s="239">
        <f t="shared" si="0"/>
        <v>0</v>
      </c>
      <c r="H54" s="14"/>
      <c r="I54" s="14"/>
      <c r="J54" s="14"/>
    </row>
    <row r="55" spans="1:11" ht="16.350000000000001" customHeight="1">
      <c r="A55" s="68">
        <v>37</v>
      </c>
      <c r="B55" s="94"/>
      <c r="C55" s="14"/>
      <c r="D55" s="14"/>
      <c r="E55" s="260"/>
      <c r="F55" s="260"/>
      <c r="G55" s="239">
        <f t="shared" si="0"/>
        <v>0</v>
      </c>
      <c r="H55" s="14"/>
      <c r="I55" s="14"/>
      <c r="J55" s="14"/>
    </row>
    <row r="56" spans="1:11" ht="16.350000000000001" customHeight="1">
      <c r="A56" s="68">
        <v>38</v>
      </c>
      <c r="B56" s="94"/>
      <c r="C56" s="14"/>
      <c r="D56" s="14"/>
      <c r="E56" s="260"/>
      <c r="F56" s="260"/>
      <c r="G56" s="239">
        <f t="shared" si="0"/>
        <v>0</v>
      </c>
      <c r="H56" s="14"/>
      <c r="I56" s="14"/>
      <c r="J56" s="14"/>
    </row>
    <row r="57" spans="1:11" ht="16.350000000000001" customHeight="1">
      <c r="A57" s="68">
        <v>39</v>
      </c>
      <c r="B57" s="94"/>
      <c r="C57" s="14"/>
      <c r="D57" s="14"/>
      <c r="E57" s="260"/>
      <c r="F57" s="260"/>
      <c r="G57" s="239">
        <f t="shared" si="0"/>
        <v>0</v>
      </c>
      <c r="H57" s="14"/>
      <c r="I57" s="14"/>
      <c r="J57" s="14"/>
    </row>
    <row r="58" spans="1:11" ht="16.350000000000001" customHeight="1">
      <c r="A58" s="68">
        <v>40</v>
      </c>
      <c r="B58" s="94"/>
      <c r="C58" s="14"/>
      <c r="D58" s="14"/>
      <c r="E58" s="260"/>
      <c r="F58" s="260"/>
      <c r="G58" s="239">
        <f t="shared" si="0"/>
        <v>0</v>
      </c>
      <c r="H58" s="14"/>
      <c r="I58" s="14"/>
      <c r="J58" s="14"/>
    </row>
    <row r="59" spans="1:11" ht="16.350000000000001" customHeight="1">
      <c r="A59" s="68">
        <v>41</v>
      </c>
      <c r="B59" s="94"/>
      <c r="C59" s="14" t="s">
        <v>891</v>
      </c>
      <c r="D59" s="14"/>
      <c r="E59" s="260"/>
      <c r="F59" s="260"/>
      <c r="G59" s="239">
        <f t="shared" si="0"/>
        <v>0</v>
      </c>
      <c r="H59" s="14"/>
      <c r="I59" s="14"/>
      <c r="J59" s="14"/>
    </row>
    <row r="60" spans="1:11" ht="16.350000000000001" customHeight="1">
      <c r="A60" s="68">
        <v>42</v>
      </c>
      <c r="B60" s="94"/>
      <c r="C60" s="14" t="s">
        <v>892</v>
      </c>
      <c r="D60" s="14"/>
      <c r="E60" s="260"/>
      <c r="F60" s="260"/>
      <c r="G60" s="239">
        <f t="shared" si="0"/>
        <v>0</v>
      </c>
      <c r="H60" s="14"/>
      <c r="I60" s="14"/>
      <c r="J60" s="14"/>
    </row>
    <row r="61" spans="1:11" ht="16.350000000000001" customHeight="1" thickBot="1">
      <c r="A61" s="253">
        <v>43</v>
      </c>
      <c r="B61" s="215"/>
      <c r="C61" s="233" t="s">
        <v>893</v>
      </c>
      <c r="D61" s="233"/>
      <c r="E61" s="232">
        <f>SUM(E19:E60)</f>
        <v>118613</v>
      </c>
      <c r="F61" s="232">
        <f>SUM(F19:F60)</f>
        <v>0</v>
      </c>
      <c r="G61" s="230">
        <f>SUM(G19:G60)</f>
        <v>118613</v>
      </c>
      <c r="H61" s="14"/>
      <c r="I61" s="14"/>
      <c r="J61" s="14"/>
    </row>
    <row r="62" spans="1:11">
      <c r="A62" s="14"/>
      <c r="B62" s="14"/>
      <c r="C62" s="14"/>
      <c r="D62" s="14"/>
      <c r="E62" s="14"/>
      <c r="F62" s="14"/>
      <c r="G62" s="14"/>
      <c r="H62" s="14"/>
      <c r="I62" s="14"/>
      <c r="J62" s="14"/>
    </row>
    <row r="63" spans="1:11">
      <c r="A63" s="14" t="s">
        <v>894</v>
      </c>
      <c r="B63" s="14"/>
      <c r="C63" s="14"/>
      <c r="D63" s="14"/>
      <c r="E63" s="14"/>
      <c r="F63" s="14"/>
      <c r="G63" s="235" t="s">
        <v>3790</v>
      </c>
      <c r="H63" s="14"/>
      <c r="I63" s="14"/>
      <c r="J63" s="14"/>
    </row>
    <row r="64" spans="1:11">
      <c r="A64" s="65" t="s">
        <v>896</v>
      </c>
      <c r="B64" s="65"/>
      <c r="C64" s="65"/>
      <c r="D64" s="65"/>
      <c r="E64" s="65"/>
      <c r="F64" s="65"/>
      <c r="G64" s="65"/>
      <c r="H64" s="14"/>
      <c r="I64" s="14"/>
      <c r="J64" s="14"/>
    </row>
    <row r="65" spans="1:10">
      <c r="A65" s="14"/>
      <c r="B65" s="14"/>
      <c r="C65"/>
      <c r="D65"/>
      <c r="E65" s="14"/>
      <c r="F65" s="14"/>
      <c r="G65" s="14"/>
      <c r="I65" s="14"/>
      <c r="J65" s="14"/>
    </row>
    <row r="66" spans="1:10" ht="15.75" thickBot="1">
      <c r="A66" s="14" t="str">
        <f>'Data Sheet'!$C$25</f>
        <v>National Fuel Gas Distribution Corporation</v>
      </c>
      <c r="B66" s="14"/>
      <c r="C66" s="14"/>
      <c r="D66" s="14"/>
      <c r="E66" s="14"/>
      <c r="F66" s="518" t="str">
        <f>'Data Sheet'!$C$40</f>
        <v>3/31/2016</v>
      </c>
      <c r="G66" s="14" t="str">
        <f>'Data Sheet'!$C$38</f>
        <v>12/31/2015</v>
      </c>
      <c r="I66" s="14"/>
      <c r="J66" s="14"/>
    </row>
    <row r="67" spans="1:10">
      <c r="A67" s="26"/>
      <c r="B67" s="62"/>
      <c r="C67" s="62"/>
      <c r="D67" s="62"/>
      <c r="E67" s="62"/>
      <c r="F67" s="62"/>
      <c r="G67" s="63"/>
      <c r="I67" s="14"/>
      <c r="J67" s="14"/>
    </row>
    <row r="68" spans="1:10">
      <c r="A68" s="598"/>
      <c r="B68"/>
      <c r="C68"/>
      <c r="D68"/>
      <c r="E68"/>
      <c r="F68"/>
      <c r="G68" s="66"/>
      <c r="I68" s="14"/>
      <c r="J68" s="14"/>
    </row>
    <row r="69" spans="1:10">
      <c r="A69" s="68"/>
      <c r="B69" s="595"/>
      <c r="C69" s="595"/>
      <c r="D69" s="595"/>
      <c r="E69" s="595"/>
      <c r="F69" s="595"/>
      <c r="G69" s="69"/>
      <c r="I69" s="14"/>
      <c r="J69" s="14"/>
    </row>
    <row r="70" spans="1:10">
      <c r="A70" s="68"/>
      <c r="B70" s="595"/>
      <c r="C70" s="595"/>
      <c r="D70" s="595"/>
      <c r="E70" s="595"/>
      <c r="F70" s="595"/>
      <c r="G70" s="69"/>
      <c r="I70" s="14"/>
      <c r="J70" s="14"/>
    </row>
    <row r="71" spans="1:10" ht="15.75">
      <c r="A71" s="598"/>
      <c r="B71"/>
      <c r="C71"/>
      <c r="D71"/>
      <c r="E71"/>
      <c r="F71" s="67"/>
      <c r="G71" s="263"/>
      <c r="I71" s="14"/>
      <c r="J71" s="14"/>
    </row>
    <row r="72" spans="1:10" ht="15.75">
      <c r="A72" s="598"/>
      <c r="B72"/>
      <c r="C72"/>
      <c r="D72"/>
      <c r="E72"/>
      <c r="F72" s="67"/>
      <c r="G72" s="263"/>
      <c r="I72" s="14"/>
      <c r="J72" s="14"/>
    </row>
    <row r="73" spans="1:10" s="597" customFormat="1" ht="15.75">
      <c r="A73" s="598"/>
      <c r="B73" s="596"/>
      <c r="C73" s="596"/>
      <c r="D73" s="596"/>
      <c r="E73" s="596"/>
      <c r="F73" s="599"/>
      <c r="G73" s="69"/>
      <c r="I73" s="595"/>
      <c r="J73" s="595"/>
    </row>
    <row r="74" spans="1:10">
      <c r="A74" s="68"/>
      <c r="B74" s="14"/>
      <c r="C74" s="14"/>
      <c r="D74" s="14"/>
      <c r="E74" s="14"/>
      <c r="F74" s="14"/>
      <c r="G74" s="66"/>
      <c r="I74" s="14"/>
      <c r="J74" s="14"/>
    </row>
    <row r="75" spans="1:10">
      <c r="A75" s="68"/>
      <c r="B75" s="14"/>
      <c r="C75" s="14"/>
      <c r="D75" s="14"/>
      <c r="E75" s="14"/>
      <c r="F75" s="14"/>
      <c r="G75" s="69"/>
      <c r="I75" s="14"/>
      <c r="J75" s="14"/>
    </row>
    <row r="76" spans="1:10">
      <c r="A76" s="68"/>
      <c r="B76" s="14"/>
      <c r="C76" s="14"/>
      <c r="D76" s="14"/>
      <c r="E76" s="14"/>
      <c r="F76" s="14"/>
      <c r="G76" s="69"/>
      <c r="I76" s="14"/>
      <c r="J76" s="14"/>
    </row>
    <row r="77" spans="1:10" ht="15.75">
      <c r="A77" s="68"/>
      <c r="B77" s="14"/>
      <c r="C77" s="14"/>
      <c r="D77" s="14"/>
      <c r="E77" s="14"/>
      <c r="F77" s="14"/>
      <c r="G77" s="263"/>
      <c r="I77" s="14"/>
      <c r="J77" s="14"/>
    </row>
    <row r="78" spans="1:10" ht="15.75">
      <c r="A78" s="68"/>
      <c r="B78" s="14"/>
      <c r="C78" s="14"/>
      <c r="D78" s="14"/>
      <c r="E78" s="14"/>
      <c r="F78" s="14"/>
      <c r="G78" s="263"/>
      <c r="I78" s="14"/>
      <c r="J78" s="14"/>
    </row>
    <row r="79" spans="1:10" ht="15.75">
      <c r="A79" s="68"/>
      <c r="B79" s="14"/>
      <c r="C79" s="14"/>
      <c r="D79" s="14"/>
      <c r="E79" s="14"/>
      <c r="F79" s="14"/>
      <c r="G79" s="263"/>
      <c r="I79" s="14"/>
      <c r="J79" s="14"/>
    </row>
    <row r="80" spans="1:10" s="597" customFormat="1">
      <c r="A80" s="68"/>
      <c r="B80" s="595"/>
      <c r="C80" s="595"/>
      <c r="D80" s="595"/>
      <c r="E80" s="595"/>
      <c r="F80" s="595"/>
      <c r="G80" s="69"/>
      <c r="I80" s="595"/>
      <c r="J80" s="595"/>
    </row>
    <row r="81" spans="1:10">
      <c r="A81" s="68"/>
      <c r="B81" s="14"/>
      <c r="C81" s="14"/>
      <c r="D81" s="14"/>
      <c r="E81" s="14"/>
      <c r="F81" s="14"/>
      <c r="G81" s="69"/>
      <c r="I81" s="14"/>
      <c r="J81" s="14"/>
    </row>
    <row r="82" spans="1:10">
      <c r="A82" s="68"/>
      <c r="B82" s="14"/>
      <c r="C82" s="246"/>
      <c r="D82" s="14"/>
      <c r="E82" s="246"/>
      <c r="F82" s="246"/>
      <c r="G82" s="69"/>
      <c r="I82" s="14"/>
      <c r="J82" s="14"/>
    </row>
    <row r="83" spans="1:10">
      <c r="A83" s="68"/>
      <c r="B83" s="14"/>
      <c r="C83" s="14"/>
      <c r="D83" s="14"/>
      <c r="E83" s="14"/>
      <c r="F83" s="14"/>
      <c r="G83" s="69"/>
      <c r="I83" s="14"/>
      <c r="J83" s="14"/>
    </row>
    <row r="84" spans="1:10">
      <c r="A84" s="68"/>
      <c r="B84" s="14"/>
      <c r="C84" s="595"/>
      <c r="D84" s="14"/>
      <c r="E84" s="14"/>
      <c r="F84" s="14"/>
      <c r="G84" s="69"/>
      <c r="I84" s="14"/>
      <c r="J84" s="14"/>
    </row>
    <row r="85" spans="1:10">
      <c r="A85" s="68"/>
      <c r="B85" s="14"/>
      <c r="C85" s="14"/>
      <c r="D85" s="14"/>
      <c r="E85"/>
      <c r="F85" s="14"/>
      <c r="G85" s="69"/>
      <c r="I85" s="14"/>
      <c r="J85" s="14"/>
    </row>
    <row r="86" spans="1:10">
      <c r="A86" s="68"/>
      <c r="B86" s="14"/>
      <c r="C86" s="14"/>
      <c r="D86" s="14"/>
      <c r="E86" s="14"/>
      <c r="F86" s="14"/>
      <c r="G86" s="69"/>
      <c r="I86" s="14"/>
      <c r="J86" s="14"/>
    </row>
    <row r="87" spans="1:10">
      <c r="A87" s="68"/>
      <c r="B87" s="14"/>
      <c r="C87" s="14"/>
      <c r="D87" s="14"/>
      <c r="E87" s="14"/>
      <c r="F87" s="14"/>
      <c r="G87" s="69"/>
      <c r="I87" s="14"/>
      <c r="J87" s="14"/>
    </row>
    <row r="88" spans="1:10">
      <c r="A88" s="68"/>
      <c r="B88" s="14"/>
      <c r="C88" s="14"/>
      <c r="D88" s="14"/>
      <c r="E88" s="14"/>
      <c r="F88" s="14"/>
      <c r="G88" s="69"/>
      <c r="I88" s="14"/>
      <c r="J88" s="14"/>
    </row>
    <row r="89" spans="1:10">
      <c r="A89" s="68"/>
      <c r="B89" s="14"/>
      <c r="C89" s="14"/>
      <c r="D89" s="14"/>
      <c r="E89" s="14"/>
      <c r="F89" s="14"/>
      <c r="G89" s="69"/>
      <c r="I89" s="14"/>
      <c r="J89" s="14"/>
    </row>
    <row r="90" spans="1:10">
      <c r="A90" s="68"/>
      <c r="B90" s="14"/>
      <c r="C90" s="14"/>
      <c r="D90" s="14"/>
      <c r="E90" s="14"/>
      <c r="F90" s="14"/>
      <c r="G90" s="69"/>
      <c r="I90" s="14"/>
      <c r="J90" s="14"/>
    </row>
    <row r="91" spans="1:10">
      <c r="A91" s="68"/>
      <c r="B91" s="14"/>
      <c r="C91" s="14"/>
      <c r="D91" s="14"/>
      <c r="E91" s="14"/>
      <c r="F91" s="14"/>
      <c r="G91" s="69"/>
      <c r="I91" s="14"/>
      <c r="J91" s="14"/>
    </row>
    <row r="92" spans="1:10">
      <c r="A92" s="68"/>
      <c r="B92" s="14"/>
      <c r="C92" s="14"/>
      <c r="D92" s="14"/>
      <c r="E92" s="14"/>
      <c r="F92" s="14"/>
      <c r="G92" s="69"/>
      <c r="I92" s="14"/>
      <c r="J92" s="14"/>
    </row>
    <row r="93" spans="1:10">
      <c r="A93" s="68"/>
      <c r="B93" s="14"/>
      <c r="C93" s="14"/>
      <c r="D93" s="14"/>
      <c r="E93" s="14"/>
      <c r="F93" s="14"/>
      <c r="G93" s="69"/>
      <c r="I93" s="14"/>
      <c r="J93" s="14"/>
    </row>
    <row r="94" spans="1:10">
      <c r="A94" s="68"/>
      <c r="B94" s="14"/>
      <c r="C94" s="14"/>
      <c r="D94" s="14"/>
      <c r="E94" s="14"/>
      <c r="F94" s="14"/>
      <c r="G94" s="69"/>
      <c r="I94" s="14"/>
      <c r="J94" s="14"/>
    </row>
    <row r="95" spans="1:10">
      <c r="A95" s="68"/>
      <c r="B95" s="14"/>
      <c r="C95" s="14"/>
      <c r="D95" s="14"/>
      <c r="E95" s="14"/>
      <c r="F95" s="14"/>
      <c r="G95" s="69"/>
      <c r="I95" s="14"/>
      <c r="J95" s="14"/>
    </row>
    <row r="96" spans="1:10">
      <c r="A96" s="598"/>
      <c r="B96"/>
      <c r="C96"/>
      <c r="D96"/>
      <c r="E96"/>
      <c r="F96"/>
      <c r="G96" s="570"/>
      <c r="I96" s="14"/>
      <c r="J96" s="14"/>
    </row>
    <row r="97" spans="1:10" ht="15.75">
      <c r="A97" s="3699" t="s">
        <v>27</v>
      </c>
      <c r="B97" s="3700"/>
      <c r="C97" s="3700"/>
      <c r="D97" s="3700"/>
      <c r="E97" s="3700"/>
      <c r="F97" s="3700"/>
      <c r="G97" s="3701"/>
      <c r="I97" s="14"/>
      <c r="J97" s="14"/>
    </row>
    <row r="98" spans="1:10">
      <c r="A98" s="68"/>
      <c r="B98" s="14"/>
      <c r="C98" s="14"/>
      <c r="D98" s="14"/>
      <c r="E98" s="14"/>
      <c r="F98" s="14"/>
      <c r="G98" s="69"/>
      <c r="I98" s="14"/>
      <c r="J98" s="14"/>
    </row>
    <row r="99" spans="1:10">
      <c r="A99" s="68"/>
      <c r="B99" s="14"/>
      <c r="C99" s="14"/>
      <c r="D99" s="14"/>
      <c r="E99" s="14"/>
      <c r="F99" s="14"/>
      <c r="G99" s="570"/>
      <c r="H99" s="597"/>
      <c r="I99" s="14"/>
      <c r="J99" s="14"/>
    </row>
    <row r="100" spans="1:10">
      <c r="A100" s="68"/>
      <c r="B100" s="14"/>
      <c r="C100" s="14"/>
      <c r="D100" s="14"/>
      <c r="E100" s="14"/>
      <c r="F100" s="14"/>
      <c r="G100" s="69"/>
      <c r="I100" s="14"/>
      <c r="J100" s="14"/>
    </row>
    <row r="101" spans="1:10">
      <c r="A101" s="68"/>
      <c r="B101" s="14"/>
      <c r="C101" s="14"/>
      <c r="D101" s="14"/>
      <c r="E101" s="14"/>
      <c r="F101" s="14"/>
      <c r="G101" s="69"/>
      <c r="I101" s="14"/>
      <c r="J101" s="14"/>
    </row>
    <row r="102" spans="1:10">
      <c r="A102" s="68"/>
      <c r="B102" s="14"/>
      <c r="C102" s="14"/>
      <c r="D102" s="14"/>
      <c r="E102" s="14"/>
      <c r="F102" s="14"/>
      <c r="G102" s="69"/>
      <c r="I102" s="14"/>
      <c r="J102" s="14"/>
    </row>
    <row r="103" spans="1:10">
      <c r="A103" s="68"/>
      <c r="B103" s="14"/>
      <c r="C103" s="14"/>
      <c r="D103" s="14"/>
      <c r="E103" s="14"/>
      <c r="F103" s="14"/>
      <c r="G103" s="69"/>
      <c r="I103" s="14"/>
      <c r="J103" s="14"/>
    </row>
    <row r="104" spans="1:10">
      <c r="A104" s="68"/>
      <c r="B104" s="14"/>
      <c r="C104" s="14"/>
      <c r="D104" s="14"/>
      <c r="E104" s="14"/>
      <c r="F104" s="14"/>
      <c r="G104" s="69"/>
      <c r="I104" s="14"/>
      <c r="J104" s="14"/>
    </row>
    <row r="105" spans="1:10">
      <c r="A105" s="68"/>
      <c r="B105" s="14"/>
      <c r="C105" s="14"/>
      <c r="D105" s="14"/>
      <c r="E105" s="14"/>
      <c r="F105" s="14"/>
      <c r="G105" s="69"/>
      <c r="I105" s="14"/>
      <c r="J105" s="14"/>
    </row>
    <row r="106" spans="1:10">
      <c r="A106" s="68"/>
      <c r="B106" s="14"/>
      <c r="C106" s="14"/>
      <c r="D106" s="14"/>
      <c r="E106" s="14"/>
      <c r="F106" s="14"/>
      <c r="G106" s="69"/>
      <c r="I106" s="14"/>
      <c r="J106" s="14"/>
    </row>
    <row r="107" spans="1:10">
      <c r="A107" s="68"/>
      <c r="B107" s="14"/>
      <c r="C107" s="14"/>
      <c r="D107" s="14"/>
      <c r="E107" s="14"/>
      <c r="F107" s="14"/>
      <c r="G107" s="69"/>
      <c r="I107" s="14"/>
      <c r="J107" s="14"/>
    </row>
    <row r="108" spans="1:10">
      <c r="A108" s="68"/>
      <c r="B108" s="14"/>
      <c r="C108" s="14"/>
      <c r="D108" s="14"/>
      <c r="E108" s="14"/>
      <c r="F108" s="14"/>
      <c r="G108" s="69"/>
      <c r="I108" s="14"/>
      <c r="J108" s="14"/>
    </row>
    <row r="109" spans="1:10">
      <c r="A109" s="68"/>
      <c r="B109" s="14"/>
      <c r="C109" s="14"/>
      <c r="D109" s="14"/>
      <c r="E109" s="14"/>
      <c r="F109" s="14"/>
      <c r="G109" s="69"/>
      <c r="I109" s="14"/>
      <c r="J109" s="14"/>
    </row>
    <row r="110" spans="1:10">
      <c r="A110" s="68"/>
      <c r="B110" s="14"/>
      <c r="C110" s="14"/>
      <c r="D110" s="14"/>
      <c r="E110" s="14"/>
      <c r="F110" s="14"/>
      <c r="G110" s="69"/>
      <c r="I110" s="14"/>
      <c r="J110" s="14"/>
    </row>
    <row r="111" spans="1:10">
      <c r="A111" s="68"/>
      <c r="B111" s="14"/>
      <c r="C111" s="14"/>
      <c r="D111" s="14"/>
      <c r="E111" s="14"/>
      <c r="F111" s="14"/>
      <c r="G111" s="69"/>
      <c r="I111" s="14"/>
      <c r="J111" s="14"/>
    </row>
    <row r="112" spans="1:10">
      <c r="A112" s="68"/>
      <c r="B112" s="14"/>
      <c r="C112" s="14"/>
      <c r="D112" s="14"/>
      <c r="E112" s="14"/>
      <c r="F112" s="14"/>
      <c r="G112" s="69"/>
      <c r="I112" s="14"/>
      <c r="J112" s="14"/>
    </row>
    <row r="113" spans="1:10">
      <c r="A113" s="68"/>
      <c r="B113" s="14"/>
      <c r="C113" s="14"/>
      <c r="D113" s="14"/>
      <c r="E113" s="14"/>
      <c r="F113" s="14"/>
      <c r="G113" s="69"/>
      <c r="I113" s="14"/>
      <c r="J113" s="14"/>
    </row>
    <row r="114" spans="1:10">
      <c r="A114" s="68"/>
      <c r="B114" s="14"/>
      <c r="C114" s="14"/>
      <c r="D114" s="14"/>
      <c r="E114" s="14"/>
      <c r="F114" s="14"/>
      <c r="G114" s="69"/>
      <c r="I114" s="14"/>
      <c r="J114" s="14"/>
    </row>
    <row r="115" spans="1:10">
      <c r="A115" s="68"/>
      <c r="B115" s="14"/>
      <c r="C115" s="14"/>
      <c r="D115" s="14"/>
      <c r="E115" s="14"/>
      <c r="F115" s="14"/>
      <c r="G115" s="264"/>
      <c r="I115" s="14"/>
      <c r="J115" s="14"/>
    </row>
    <row r="116" spans="1:10">
      <c r="A116" s="68"/>
      <c r="B116" s="14"/>
      <c r="C116" s="14"/>
      <c r="D116" s="14"/>
      <c r="E116" s="14"/>
      <c r="F116" s="14"/>
      <c r="G116" s="69"/>
      <c r="I116" s="14"/>
      <c r="J116" s="14"/>
    </row>
    <row r="117" spans="1:10">
      <c r="A117" s="68"/>
      <c r="B117" s="14"/>
      <c r="C117" s="14"/>
      <c r="D117" s="14"/>
      <c r="E117" s="14"/>
      <c r="F117" s="14"/>
      <c r="G117" s="69"/>
      <c r="I117" s="14"/>
      <c r="J117" s="14"/>
    </row>
    <row r="118" spans="1:10">
      <c r="A118" s="68"/>
      <c r="B118" s="14"/>
      <c r="C118" s="14"/>
      <c r="D118" s="14"/>
      <c r="E118" s="14"/>
      <c r="F118" s="14"/>
      <c r="G118" s="69"/>
      <c r="I118" s="14"/>
      <c r="J118" s="14"/>
    </row>
    <row r="119" spans="1:10">
      <c r="A119" s="68"/>
      <c r="B119" s="14"/>
      <c r="C119" s="14"/>
      <c r="D119" s="14"/>
      <c r="E119" s="14"/>
      <c r="F119" s="14"/>
      <c r="G119" s="69"/>
      <c r="I119" s="14"/>
      <c r="J119" s="14"/>
    </row>
    <row r="120" spans="1:10">
      <c r="A120" s="68"/>
      <c r="B120" s="14"/>
      <c r="C120" s="14"/>
      <c r="D120" s="14"/>
      <c r="E120" s="14"/>
      <c r="F120" s="14"/>
      <c r="G120" s="69"/>
      <c r="I120" s="14"/>
      <c r="J120" s="14"/>
    </row>
    <row r="121" spans="1:10">
      <c r="A121" s="68"/>
      <c r="B121" s="14"/>
      <c r="C121" s="14"/>
      <c r="D121" s="14"/>
      <c r="E121" s="14"/>
      <c r="F121" s="14"/>
      <c r="G121" s="69"/>
      <c r="I121" s="14"/>
      <c r="J121" s="14"/>
    </row>
    <row r="122" spans="1:10">
      <c r="A122" s="68"/>
      <c r="B122" s="14"/>
      <c r="C122" s="14"/>
      <c r="D122" s="14"/>
      <c r="E122" s="14"/>
      <c r="F122" s="14"/>
      <c r="G122" s="69"/>
      <c r="I122" s="14"/>
      <c r="J122" s="14"/>
    </row>
    <row r="123" spans="1:10">
      <c r="A123" s="68"/>
      <c r="B123" s="14"/>
      <c r="C123" s="14"/>
      <c r="D123" s="14"/>
      <c r="E123" s="14"/>
      <c r="F123" s="14"/>
      <c r="G123" s="69"/>
      <c r="I123" s="14"/>
      <c r="J123" s="14"/>
    </row>
    <row r="124" spans="1:10">
      <c r="A124" s="68"/>
      <c r="B124" s="14"/>
      <c r="C124" s="14"/>
      <c r="D124" s="14"/>
      <c r="E124" s="14"/>
      <c r="F124" s="14"/>
      <c r="G124" s="69"/>
      <c r="I124" s="14"/>
      <c r="J124" s="14"/>
    </row>
    <row r="125" spans="1:10">
      <c r="A125" s="68"/>
      <c r="B125" s="14"/>
      <c r="C125" s="14"/>
      <c r="D125" s="14"/>
      <c r="E125" s="14"/>
      <c r="F125" s="14"/>
      <c r="G125" s="69"/>
      <c r="I125" s="14"/>
      <c r="J125" s="14"/>
    </row>
    <row r="126" spans="1:10" ht="15.75" thickBot="1">
      <c r="A126" s="108"/>
      <c r="B126" s="109"/>
      <c r="C126" s="249"/>
      <c r="D126" s="249"/>
      <c r="E126" s="249"/>
      <c r="F126" s="109"/>
      <c r="G126" s="110"/>
      <c r="I126" s="14"/>
      <c r="J126" s="14"/>
    </row>
    <row r="127" spans="1:10">
      <c r="A127"/>
      <c r="B127"/>
      <c r="C127"/>
      <c r="D127"/>
      <c r="E127"/>
      <c r="F127"/>
      <c r="G127" s="235" t="s">
        <v>895</v>
      </c>
      <c r="I127" s="14"/>
      <c r="J127" s="14"/>
    </row>
    <row r="128" spans="1:10">
      <c r="A128" s="3689" t="s">
        <v>2821</v>
      </c>
      <c r="B128" s="3689"/>
      <c r="C128" s="3689"/>
      <c r="D128" s="3689"/>
      <c r="E128" s="3689"/>
      <c r="F128" s="3689"/>
      <c r="G128" s="3689"/>
      <c r="I128" s="14"/>
      <c r="J128" s="14"/>
    </row>
    <row r="129" spans="1:10">
      <c r="A129" s="594"/>
      <c r="B129" s="594"/>
      <c r="C129" s="594"/>
      <c r="D129" s="65"/>
      <c r="E129" s="594"/>
      <c r="F129" s="594"/>
      <c r="G129" s="594"/>
      <c r="H129" s="594"/>
      <c r="I129" s="594"/>
      <c r="J129" s="594"/>
    </row>
    <row r="130" spans="1:10">
      <c r="A130" s="14"/>
      <c r="B130" s="14"/>
      <c r="C130" s="14"/>
      <c r="D130" s="14"/>
      <c r="E130" s="14"/>
      <c r="F130" s="14"/>
      <c r="G130" s="14"/>
      <c r="H130" s="14"/>
      <c r="I130" s="14"/>
      <c r="J130" s="14"/>
    </row>
    <row r="131" spans="1:10">
      <c r="A131" s="14"/>
      <c r="B131" s="14"/>
      <c r="C131" s="14"/>
      <c r="D131" s="14"/>
      <c r="E131" s="14"/>
      <c r="F131" s="14"/>
      <c r="G131" s="14"/>
      <c r="H131" s="14"/>
      <c r="I131" s="14"/>
      <c r="J131" s="14"/>
    </row>
    <row r="132" spans="1:10">
      <c r="A132" s="14"/>
      <c r="B132" s="14"/>
      <c r="C132" s="14"/>
      <c r="D132" s="14"/>
      <c r="E132" s="14"/>
      <c r="F132" s="14"/>
      <c r="G132" s="14"/>
      <c r="H132" s="14"/>
      <c r="I132" s="14"/>
      <c r="J132" s="14"/>
    </row>
    <row r="133" spans="1:10">
      <c r="A133" s="14"/>
      <c r="B133" s="14"/>
      <c r="C133" s="14"/>
      <c r="D133" s="14"/>
      <c r="E133" s="14"/>
      <c r="F133" s="14"/>
      <c r="G133" s="14"/>
      <c r="H133" s="14"/>
      <c r="I133" s="14"/>
      <c r="J133" s="14"/>
    </row>
    <row r="134" spans="1:10">
      <c r="A134" s="14"/>
      <c r="B134" s="14"/>
      <c r="C134" s="14"/>
      <c r="D134" s="14"/>
      <c r="E134" s="14"/>
      <c r="F134" s="14"/>
      <c r="G134" s="14"/>
      <c r="H134" s="14"/>
      <c r="I134" s="14"/>
      <c r="J134" s="14"/>
    </row>
    <row r="135" spans="1:10">
      <c r="A135" s="14"/>
      <c r="B135" s="14"/>
      <c r="C135" s="14"/>
      <c r="D135" s="14"/>
      <c r="E135" s="14"/>
      <c r="F135" s="14"/>
      <c r="G135" s="14"/>
      <c r="H135" s="14"/>
      <c r="I135" s="14"/>
      <c r="J135" s="14"/>
    </row>
  </sheetData>
  <mergeCells count="9">
    <mergeCell ref="A128:G128"/>
    <mergeCell ref="A6:F6"/>
    <mergeCell ref="A7:G7"/>
    <mergeCell ref="A8:G8"/>
    <mergeCell ref="A9:G9"/>
    <mergeCell ref="A11:G11"/>
    <mergeCell ref="A13:G13"/>
    <mergeCell ref="A14:G14"/>
    <mergeCell ref="A97:G97"/>
  </mergeCells>
  <printOptions horizontalCentered="1" verticalCentered="1"/>
  <pageMargins left="0.5" right="0.5" top="0.5" bottom="0.5" header="0.5" footer="0.5"/>
  <pageSetup scale="69" fitToHeight="2" orientation="portrait" horizontalDpi="300" verticalDpi="300" r:id="rId1"/>
  <headerFooter alignWithMargins="0"/>
  <rowBreaks count="1" manualBreakCount="1">
    <brk id="65" max="6"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29"/>
  <dimension ref="A1:M132"/>
  <sheetViews>
    <sheetView defaultGridColor="0" topLeftCell="J40" colorId="22" zoomScaleNormal="100" zoomScaleSheetLayoutView="80" workbookViewId="0">
      <selection activeCell="S76" sqref="S76"/>
    </sheetView>
  </sheetViews>
  <sheetFormatPr defaultColWidth="9.6640625" defaultRowHeight="15"/>
  <cols>
    <col min="1" max="1" width="4.6640625" style="1593" customWidth="1"/>
    <col min="2" max="2" width="32.6640625" style="1593" customWidth="1"/>
    <col min="3" max="3" width="9.6640625" style="1593"/>
    <col min="4" max="5" width="14.6640625" style="1593" customWidth="1"/>
    <col min="6" max="6" width="20.6640625" style="1593" customWidth="1"/>
    <col min="7" max="7" width="2.88671875" style="1593" customWidth="1"/>
    <col min="8" max="8" width="25.6640625" style="1593" customWidth="1"/>
    <col min="9" max="9" width="6.6640625" style="1593" customWidth="1"/>
    <col min="10" max="10" width="14.6640625" style="1593" customWidth="1"/>
    <col min="11" max="11" width="21.6640625" style="1593" customWidth="1"/>
    <col min="12" max="12" width="22.6640625" style="1593" customWidth="1"/>
    <col min="13" max="13" width="4.6640625" style="1593" customWidth="1"/>
    <col min="14" max="16384" width="9.6640625" style="1593"/>
  </cols>
  <sheetData>
    <row r="1" spans="1:13">
      <c r="A1" s="1941" t="s">
        <v>1800</v>
      </c>
      <c r="B1" s="1942"/>
      <c r="C1" s="1943" t="s">
        <v>3291</v>
      </c>
      <c r="D1" s="1942"/>
      <c r="E1" s="1943" t="s">
        <v>1802</v>
      </c>
      <c r="F1" s="1944" t="s">
        <v>1803</v>
      </c>
      <c r="G1" s="1941" t="s">
        <v>1800</v>
      </c>
      <c r="H1" s="1942"/>
      <c r="I1" s="1943" t="s">
        <v>3291</v>
      </c>
      <c r="J1" s="1942"/>
      <c r="K1" s="1945" t="s">
        <v>1802</v>
      </c>
      <c r="L1" s="1946" t="s">
        <v>1803</v>
      </c>
      <c r="M1" s="1947"/>
    </row>
    <row r="2" spans="1:13">
      <c r="A2" s="1948" t="str">
        <f>'Data Sheet'!$C$25</f>
        <v>National Fuel Gas Distribution Corporation</v>
      </c>
      <c r="B2" s="1949"/>
      <c r="C2" s="1950" t="s">
        <v>1136</v>
      </c>
      <c r="D2" s="1949"/>
      <c r="E2" s="1950" t="s">
        <v>1805</v>
      </c>
      <c r="F2" s="1951"/>
      <c r="G2" s="1948" t="str">
        <f>'Data Sheet'!$C$25</f>
        <v>National Fuel Gas Distribution Corporation</v>
      </c>
      <c r="H2" s="1949"/>
      <c r="I2" s="1950" t="s">
        <v>1136</v>
      </c>
      <c r="J2" s="1949"/>
      <c r="K2" s="1952" t="s">
        <v>1805</v>
      </c>
      <c r="M2" s="1953"/>
    </row>
    <row r="3" spans="1:13" ht="15" customHeight="1">
      <c r="A3" s="1954"/>
      <c r="B3" s="1955"/>
      <c r="C3" s="1956" t="s">
        <v>1137</v>
      </c>
      <c r="D3" s="1955"/>
      <c r="E3" s="1606" t="str">
        <f>'Data Sheet'!$C$40</f>
        <v>3/31/2016</v>
      </c>
      <c r="F3" s="1957"/>
      <c r="G3" s="1954"/>
      <c r="H3" s="1955"/>
      <c r="I3" s="1956" t="s">
        <v>1137</v>
      </c>
      <c r="J3" s="1955"/>
      <c r="K3" s="1606" t="str">
        <f>'Data Sheet'!$C$40</f>
        <v>3/31/2016</v>
      </c>
      <c r="L3" s="1958" t="str">
        <f>'Data Sheet'!$C$38</f>
        <v>12/31/2015</v>
      </c>
      <c r="M3" s="1957"/>
    </row>
    <row r="4" spans="1:13" ht="15" customHeight="1">
      <c r="A4" s="1959" t="s">
        <v>897</v>
      </c>
      <c r="B4" s="1960"/>
      <c r="C4" s="1960"/>
      <c r="D4" s="1960"/>
      <c r="E4" s="1960"/>
      <c r="F4" s="1961"/>
      <c r="G4" s="1962"/>
      <c r="H4" s="1960" t="s">
        <v>898</v>
      </c>
      <c r="I4" s="1960"/>
      <c r="J4" s="1960"/>
      <c r="K4" s="1960"/>
      <c r="L4" s="1960"/>
      <c r="M4" s="1961"/>
    </row>
    <row r="5" spans="1:13">
      <c r="A5" s="1963"/>
      <c r="B5" s="1964"/>
      <c r="C5" s="1964"/>
      <c r="D5" s="1964"/>
      <c r="E5" s="1964"/>
      <c r="F5" s="1965"/>
      <c r="G5" s="1963"/>
      <c r="H5" s="1964"/>
      <c r="I5" s="1966"/>
      <c r="J5" s="1966"/>
      <c r="M5" s="1953"/>
    </row>
    <row r="6" spans="1:13">
      <c r="A6" s="3710" t="s">
        <v>3533</v>
      </c>
      <c r="B6" s="3606"/>
      <c r="C6" s="3606"/>
      <c r="D6" s="3712" t="s">
        <v>3534</v>
      </c>
      <c r="E6" s="3713"/>
      <c r="F6" s="3714"/>
      <c r="G6" s="3710" t="s">
        <v>3535</v>
      </c>
      <c r="H6" s="3713"/>
      <c r="I6" s="3713"/>
      <c r="J6" s="3713"/>
      <c r="K6" s="1593" t="s">
        <v>3536</v>
      </c>
      <c r="M6" s="1953"/>
    </row>
    <row r="7" spans="1:13">
      <c r="A7" s="3711"/>
      <c r="B7" s="3606"/>
      <c r="C7" s="3606"/>
      <c r="D7" s="3713"/>
      <c r="E7" s="3713"/>
      <c r="F7" s="3714"/>
      <c r="G7" s="3711"/>
      <c r="H7" s="3713"/>
      <c r="I7" s="3713"/>
      <c r="J7" s="3713"/>
      <c r="K7" s="3715" t="s">
        <v>3537</v>
      </c>
      <c r="L7" s="3606"/>
      <c r="M7" s="3714"/>
    </row>
    <row r="8" spans="1:13">
      <c r="A8" s="3710" t="s">
        <v>2488</v>
      </c>
      <c r="B8" s="3606"/>
      <c r="C8" s="3606"/>
      <c r="D8" s="3713"/>
      <c r="E8" s="3713"/>
      <c r="F8" s="3714"/>
      <c r="G8" s="3711"/>
      <c r="H8" s="3713"/>
      <c r="I8" s="3713"/>
      <c r="J8" s="3713"/>
      <c r="K8" s="3606"/>
      <c r="L8" s="3606"/>
      <c r="M8" s="3714"/>
    </row>
    <row r="9" spans="1:13">
      <c r="A9" s="3711"/>
      <c r="B9" s="3606"/>
      <c r="C9" s="3606"/>
      <c r="D9" s="3713"/>
      <c r="E9" s="3713"/>
      <c r="F9" s="3714"/>
      <c r="G9" s="3711"/>
      <c r="H9" s="3713"/>
      <c r="I9" s="3713"/>
      <c r="J9" s="3713"/>
      <c r="K9" s="3606"/>
      <c r="L9" s="3606"/>
      <c r="M9" s="3714"/>
    </row>
    <row r="10" spans="1:13">
      <c r="A10" s="3711"/>
      <c r="B10" s="3606"/>
      <c r="C10" s="3606"/>
      <c r="D10" s="3713"/>
      <c r="E10" s="3713"/>
      <c r="F10" s="3714"/>
      <c r="G10" s="3710" t="s">
        <v>2489</v>
      </c>
      <c r="H10" s="3713"/>
      <c r="I10" s="3713"/>
      <c r="J10" s="3713"/>
      <c r="K10" s="3606"/>
      <c r="L10" s="3606"/>
      <c r="M10" s="3714"/>
    </row>
    <row r="11" spans="1:13">
      <c r="A11" s="1967"/>
      <c r="B11" s="1968"/>
      <c r="C11" s="1968"/>
      <c r="D11" s="3713"/>
      <c r="E11" s="3713"/>
      <c r="F11" s="3714"/>
      <c r="G11" s="3711"/>
      <c r="H11" s="3713"/>
      <c r="I11" s="3713"/>
      <c r="J11" s="3713"/>
      <c r="K11" s="3606"/>
      <c r="L11" s="3606"/>
      <c r="M11" s="3714"/>
    </row>
    <row r="12" spans="1:13">
      <c r="A12" s="3710" t="s">
        <v>2490</v>
      </c>
      <c r="B12" s="3606"/>
      <c r="C12" s="3606"/>
      <c r="D12" s="3713"/>
      <c r="E12" s="3713"/>
      <c r="F12" s="3714"/>
      <c r="G12" s="3711"/>
      <c r="H12" s="3713"/>
      <c r="I12" s="3713"/>
      <c r="J12" s="3713"/>
      <c r="K12" s="3606"/>
      <c r="L12" s="3606"/>
      <c r="M12" s="3714"/>
    </row>
    <row r="13" spans="1:13">
      <c r="A13" s="3711"/>
      <c r="B13" s="3606"/>
      <c r="C13" s="3606"/>
      <c r="D13" s="3712" t="s">
        <v>2491</v>
      </c>
      <c r="E13" s="3713"/>
      <c r="F13" s="3714"/>
      <c r="G13" s="3711"/>
      <c r="H13" s="3713"/>
      <c r="I13" s="3713"/>
      <c r="J13" s="3713"/>
      <c r="K13" s="3715" t="s">
        <v>2492</v>
      </c>
      <c r="L13" s="3606"/>
      <c r="M13" s="3714"/>
    </row>
    <row r="14" spans="1:13">
      <c r="A14" s="3711"/>
      <c r="B14" s="3606"/>
      <c r="C14" s="3606"/>
      <c r="D14" s="3713"/>
      <c r="E14" s="3713"/>
      <c r="F14" s="3714"/>
      <c r="G14" s="3710" t="s">
        <v>2493</v>
      </c>
      <c r="H14" s="3713"/>
      <c r="I14" s="3713"/>
      <c r="J14" s="3713"/>
      <c r="K14" s="3606"/>
      <c r="L14" s="3606"/>
      <c r="M14" s="3714"/>
    </row>
    <row r="15" spans="1:13">
      <c r="A15" s="1969"/>
      <c r="B15" s="1970"/>
      <c r="C15" s="1970"/>
      <c r="D15" s="3607"/>
      <c r="E15" s="3607"/>
      <c r="F15" s="3716"/>
      <c r="G15" s="3717"/>
      <c r="H15" s="3607"/>
      <c r="I15" s="3607"/>
      <c r="J15" s="3607"/>
      <c r="M15" s="1953"/>
    </row>
    <row r="16" spans="1:13">
      <c r="A16" s="1971"/>
      <c r="B16" s="1972"/>
      <c r="C16" s="1973"/>
      <c r="D16" s="1964"/>
      <c r="E16" s="1974"/>
      <c r="F16" s="1975" t="s">
        <v>3065</v>
      </c>
      <c r="G16" s="3705" t="s">
        <v>3066</v>
      </c>
      <c r="H16" s="3706"/>
      <c r="I16" s="1972"/>
      <c r="J16" s="1964"/>
      <c r="K16" s="1976" t="s">
        <v>3065</v>
      </c>
      <c r="L16" s="1976" t="s">
        <v>3067</v>
      </c>
      <c r="M16" s="1977"/>
    </row>
    <row r="17" spans="1:13">
      <c r="A17" s="1978" t="s">
        <v>1729</v>
      </c>
      <c r="C17" s="1949"/>
      <c r="D17" s="1979" t="s">
        <v>3017</v>
      </c>
      <c r="E17" s="1980" t="s">
        <v>1147</v>
      </c>
      <c r="F17" s="1981" t="s">
        <v>3068</v>
      </c>
      <c r="G17" s="3707" t="s">
        <v>3069</v>
      </c>
      <c r="H17" s="3708"/>
      <c r="I17" s="3709" t="s">
        <v>3070</v>
      </c>
      <c r="J17" s="3708"/>
      <c r="K17" s="1982" t="s">
        <v>3068</v>
      </c>
      <c r="L17" s="1982" t="s">
        <v>3071</v>
      </c>
      <c r="M17" s="1951"/>
    </row>
    <row r="18" spans="1:13">
      <c r="A18" s="1978" t="s">
        <v>1732</v>
      </c>
      <c r="B18" s="1983" t="s">
        <v>3072</v>
      </c>
      <c r="C18" s="1984"/>
      <c r="D18" s="1979" t="s">
        <v>3073</v>
      </c>
      <c r="E18" s="1980" t="s">
        <v>3074</v>
      </c>
      <c r="F18" s="1981" t="s">
        <v>3195</v>
      </c>
      <c r="G18" s="3707" t="s">
        <v>3075</v>
      </c>
      <c r="H18" s="3708"/>
      <c r="I18" s="3709" t="s">
        <v>3076</v>
      </c>
      <c r="J18" s="3708"/>
      <c r="K18" s="1982" t="s">
        <v>2516</v>
      </c>
      <c r="L18" s="1982" t="s">
        <v>3077</v>
      </c>
      <c r="M18" s="1985" t="s">
        <v>1729</v>
      </c>
    </row>
    <row r="19" spans="1:13">
      <c r="A19" s="1986"/>
      <c r="B19" s="1987" t="s">
        <v>3021</v>
      </c>
      <c r="C19" s="1988"/>
      <c r="D19" s="1989" t="s">
        <v>3022</v>
      </c>
      <c r="E19" s="1990" t="s">
        <v>3023</v>
      </c>
      <c r="F19" s="1991" t="s">
        <v>3024</v>
      </c>
      <c r="G19" s="3702" t="s">
        <v>2347</v>
      </c>
      <c r="H19" s="3703"/>
      <c r="I19" s="3704" t="s">
        <v>2348</v>
      </c>
      <c r="J19" s="3703"/>
      <c r="K19" s="1992" t="s">
        <v>2349</v>
      </c>
      <c r="L19" s="1992" t="s">
        <v>2350</v>
      </c>
      <c r="M19" s="1993" t="s">
        <v>1732</v>
      </c>
    </row>
    <row r="20" spans="1:13">
      <c r="A20" s="1994">
        <v>1</v>
      </c>
      <c r="D20" s="1952"/>
      <c r="E20" s="1966"/>
      <c r="F20" s="1887"/>
      <c r="G20" s="1995"/>
      <c r="H20" s="1996"/>
      <c r="I20" s="1997"/>
      <c r="J20" s="1998"/>
      <c r="K20" s="1997"/>
      <c r="L20" s="1997"/>
      <c r="M20" s="1951">
        <v>1</v>
      </c>
    </row>
    <row r="21" spans="1:13">
      <c r="A21" s="1994">
        <v>2</v>
      </c>
      <c r="D21" s="1952"/>
      <c r="E21" s="1966"/>
      <c r="F21" s="1867"/>
      <c r="G21" s="1999"/>
      <c r="H21" s="2000"/>
      <c r="I21" s="2001"/>
      <c r="J21" s="2002"/>
      <c r="K21" s="2001"/>
      <c r="L21" s="2001"/>
      <c r="M21" s="1951">
        <v>2</v>
      </c>
    </row>
    <row r="22" spans="1:13">
      <c r="A22" s="1994">
        <v>3</v>
      </c>
      <c r="D22" s="1952"/>
      <c r="E22" s="1966"/>
      <c r="F22" s="1867"/>
      <c r="G22" s="1999"/>
      <c r="H22" s="2000"/>
      <c r="I22" s="2001"/>
      <c r="J22" s="2002"/>
      <c r="K22" s="2001"/>
      <c r="L22" s="2001"/>
      <c r="M22" s="1951">
        <v>3</v>
      </c>
    </row>
    <row r="23" spans="1:13">
      <c r="A23" s="1994">
        <v>4</v>
      </c>
      <c r="D23" s="1952"/>
      <c r="E23" s="1966"/>
      <c r="F23" s="1867"/>
      <c r="G23" s="1999"/>
      <c r="H23" s="2000"/>
      <c r="I23" s="2001"/>
      <c r="J23" s="2002"/>
      <c r="K23" s="2001"/>
      <c r="L23" s="2001"/>
      <c r="M23" s="1951">
        <v>4</v>
      </c>
    </row>
    <row r="24" spans="1:13">
      <c r="A24" s="1994">
        <v>5</v>
      </c>
      <c r="D24" s="1952"/>
      <c r="E24" s="1966"/>
      <c r="F24" s="1867"/>
      <c r="G24" s="1999"/>
      <c r="H24" s="2000"/>
      <c r="I24" s="2001"/>
      <c r="J24" s="2002"/>
      <c r="K24" s="2001"/>
      <c r="L24" s="2001"/>
      <c r="M24" s="1951">
        <v>5</v>
      </c>
    </row>
    <row r="25" spans="1:13">
      <c r="A25" s="1994">
        <v>6</v>
      </c>
      <c r="D25" s="1952"/>
      <c r="E25" s="1966"/>
      <c r="F25" s="1867"/>
      <c r="G25" s="1999"/>
      <c r="H25" s="2000"/>
      <c r="I25" s="2001"/>
      <c r="J25" s="2002"/>
      <c r="K25" s="2001"/>
      <c r="L25" s="2001"/>
      <c r="M25" s="1951">
        <v>6</v>
      </c>
    </row>
    <row r="26" spans="1:13">
      <c r="A26" s="1994">
        <v>7</v>
      </c>
      <c r="D26" s="1952"/>
      <c r="E26" s="1966"/>
      <c r="F26" s="1867"/>
      <c r="G26" s="1999"/>
      <c r="H26" s="2000"/>
      <c r="I26" s="2001"/>
      <c r="J26" s="2002"/>
      <c r="K26" s="2001"/>
      <c r="L26" s="2001"/>
      <c r="M26" s="1951">
        <v>7</v>
      </c>
    </row>
    <row r="27" spans="1:13">
      <c r="A27" s="1994">
        <v>8</v>
      </c>
      <c r="D27" s="1952"/>
      <c r="E27" s="1966"/>
      <c r="F27" s="1867"/>
      <c r="G27" s="1999"/>
      <c r="H27" s="2000"/>
      <c r="I27" s="2001"/>
      <c r="J27" s="2002"/>
      <c r="K27" s="2001"/>
      <c r="L27" s="2001"/>
      <c r="M27" s="1951">
        <v>8</v>
      </c>
    </row>
    <row r="28" spans="1:13">
      <c r="A28" s="1994">
        <v>9</v>
      </c>
      <c r="D28" s="1952"/>
      <c r="E28" s="1966"/>
      <c r="F28" s="1867"/>
      <c r="G28" s="1999"/>
      <c r="H28" s="2000"/>
      <c r="I28" s="2001"/>
      <c r="J28" s="2002"/>
      <c r="K28" s="2001"/>
      <c r="L28" s="2001"/>
      <c r="M28" s="1951">
        <v>9</v>
      </c>
    </row>
    <row r="29" spans="1:13">
      <c r="A29" s="1994">
        <v>10</v>
      </c>
      <c r="D29" s="1952"/>
      <c r="E29" s="1966"/>
      <c r="F29" s="1867"/>
      <c r="G29" s="1999"/>
      <c r="H29" s="2000"/>
      <c r="I29" s="2001"/>
      <c r="J29" s="2002"/>
      <c r="K29" s="2001"/>
      <c r="L29" s="2001"/>
      <c r="M29" s="1951">
        <v>10</v>
      </c>
    </row>
    <row r="30" spans="1:13">
      <c r="A30" s="1994">
        <v>11</v>
      </c>
      <c r="D30" s="1952"/>
      <c r="E30" s="1966"/>
      <c r="F30" s="1867"/>
      <c r="G30" s="1999"/>
      <c r="H30" s="2000"/>
      <c r="I30" s="2001"/>
      <c r="J30" s="2002"/>
      <c r="K30" s="2001"/>
      <c r="L30" s="2001"/>
      <c r="M30" s="1951">
        <v>11</v>
      </c>
    </row>
    <row r="31" spans="1:13">
      <c r="A31" s="1994">
        <v>12</v>
      </c>
      <c r="D31" s="1952"/>
      <c r="E31" s="1966"/>
      <c r="F31" s="1867"/>
      <c r="G31" s="1999"/>
      <c r="H31" s="2000"/>
      <c r="I31" s="2001"/>
      <c r="J31" s="2002"/>
      <c r="K31" s="2001"/>
      <c r="L31" s="2001"/>
      <c r="M31" s="1951">
        <v>12</v>
      </c>
    </row>
    <row r="32" spans="1:13">
      <c r="A32" s="1994">
        <v>13</v>
      </c>
      <c r="D32" s="1952"/>
      <c r="E32" s="1966"/>
      <c r="F32" s="1867"/>
      <c r="G32" s="1999"/>
      <c r="H32" s="2000"/>
      <c r="I32" s="2001"/>
      <c r="J32" s="2002"/>
      <c r="K32" s="2001"/>
      <c r="L32" s="2001"/>
      <c r="M32" s="1951">
        <v>13</v>
      </c>
    </row>
    <row r="33" spans="1:13">
      <c r="A33" s="1994">
        <v>14</v>
      </c>
      <c r="D33" s="1952"/>
      <c r="E33" s="1966"/>
      <c r="F33" s="1867"/>
      <c r="G33" s="1999"/>
      <c r="H33" s="2000"/>
      <c r="I33" s="2001"/>
      <c r="J33" s="2002"/>
      <c r="K33" s="2001"/>
      <c r="L33" s="2001"/>
      <c r="M33" s="1951">
        <v>14</v>
      </c>
    </row>
    <row r="34" spans="1:13">
      <c r="A34" s="1994">
        <v>15</v>
      </c>
      <c r="D34" s="1952"/>
      <c r="E34" s="1966"/>
      <c r="F34" s="1867"/>
      <c r="G34" s="1999"/>
      <c r="H34" s="2000"/>
      <c r="I34" s="2001"/>
      <c r="J34" s="2002"/>
      <c r="K34" s="2001"/>
      <c r="L34" s="2001"/>
      <c r="M34" s="1951">
        <v>15</v>
      </c>
    </row>
    <row r="35" spans="1:13">
      <c r="A35" s="1994">
        <v>16</v>
      </c>
      <c r="D35" s="1952"/>
      <c r="E35" s="1966"/>
      <c r="F35" s="1867"/>
      <c r="G35" s="1999"/>
      <c r="H35" s="2000"/>
      <c r="I35" s="2001"/>
      <c r="J35" s="2002"/>
      <c r="K35" s="2001"/>
      <c r="L35" s="2001"/>
      <c r="M35" s="1951">
        <v>16</v>
      </c>
    </row>
    <row r="36" spans="1:13">
      <c r="A36" s="1994">
        <v>17</v>
      </c>
      <c r="D36" s="1952"/>
      <c r="E36" s="1966"/>
      <c r="F36" s="1867"/>
      <c r="G36" s="1999"/>
      <c r="H36" s="2000"/>
      <c r="I36" s="2001"/>
      <c r="J36" s="2002"/>
      <c r="K36" s="2001"/>
      <c r="L36" s="2001"/>
      <c r="M36" s="1951">
        <v>17</v>
      </c>
    </row>
    <row r="37" spans="1:13">
      <c r="A37" s="1994">
        <v>18</v>
      </c>
      <c r="D37" s="1952"/>
      <c r="E37" s="1966"/>
      <c r="F37" s="1867"/>
      <c r="G37" s="1999"/>
      <c r="H37" s="2000"/>
      <c r="I37" s="2001"/>
      <c r="J37" s="2002"/>
      <c r="K37" s="2001"/>
      <c r="L37" s="2001"/>
      <c r="M37" s="1951">
        <v>18</v>
      </c>
    </row>
    <row r="38" spans="1:13">
      <c r="A38" s="1994">
        <v>19</v>
      </c>
      <c r="D38" s="1952"/>
      <c r="E38" s="1966"/>
      <c r="F38" s="1867"/>
      <c r="G38" s="1999"/>
      <c r="H38" s="2000"/>
      <c r="I38" s="2001"/>
      <c r="J38" s="2002"/>
      <c r="K38" s="2001"/>
      <c r="L38" s="2001"/>
      <c r="M38" s="1951">
        <v>19</v>
      </c>
    </row>
    <row r="39" spans="1:13">
      <c r="A39" s="1994">
        <v>20</v>
      </c>
      <c r="D39" s="1952"/>
      <c r="E39" s="1966"/>
      <c r="F39" s="1867"/>
      <c r="G39" s="1999"/>
      <c r="H39" s="2000"/>
      <c r="I39" s="2001"/>
      <c r="J39" s="2002"/>
      <c r="K39" s="2001"/>
      <c r="L39" s="2001"/>
      <c r="M39" s="1951">
        <v>20</v>
      </c>
    </row>
    <row r="40" spans="1:13">
      <c r="A40" s="1994">
        <v>21</v>
      </c>
      <c r="D40" s="1952"/>
      <c r="E40" s="1966"/>
      <c r="F40" s="1867"/>
      <c r="G40" s="1999"/>
      <c r="H40" s="2000"/>
      <c r="I40" s="2001"/>
      <c r="J40" s="2002"/>
      <c r="K40" s="2001"/>
      <c r="L40" s="2001"/>
      <c r="M40" s="1951">
        <v>21</v>
      </c>
    </row>
    <row r="41" spans="1:13">
      <c r="A41" s="1994">
        <v>22</v>
      </c>
      <c r="D41" s="1952"/>
      <c r="E41" s="1966"/>
      <c r="F41" s="1867"/>
      <c r="G41" s="1999"/>
      <c r="H41" s="2000"/>
      <c r="I41" s="2001"/>
      <c r="J41" s="2002"/>
      <c r="K41" s="2001"/>
      <c r="L41" s="2001"/>
      <c r="M41" s="1951">
        <v>22</v>
      </c>
    </row>
    <row r="42" spans="1:13">
      <c r="A42" s="1994">
        <v>23</v>
      </c>
      <c r="D42" s="1952"/>
      <c r="E42" s="1966"/>
      <c r="F42" s="1867"/>
      <c r="G42" s="1999"/>
      <c r="H42" s="2000"/>
      <c r="I42" s="2001"/>
      <c r="J42" s="2002"/>
      <c r="K42" s="2001"/>
      <c r="L42" s="2001"/>
      <c r="M42" s="1951">
        <v>23</v>
      </c>
    </row>
    <row r="43" spans="1:13">
      <c r="A43" s="1994">
        <v>24</v>
      </c>
      <c r="D43" s="1952"/>
      <c r="E43" s="1966"/>
      <c r="F43" s="1867"/>
      <c r="G43" s="1999"/>
      <c r="H43" s="2000"/>
      <c r="I43" s="2001"/>
      <c r="J43" s="2002"/>
      <c r="K43" s="2001"/>
      <c r="L43" s="2001"/>
      <c r="M43" s="1951">
        <v>24</v>
      </c>
    </row>
    <row r="44" spans="1:13">
      <c r="A44" s="1994">
        <v>25</v>
      </c>
      <c r="D44" s="1952"/>
      <c r="E44" s="1966"/>
      <c r="F44" s="1867"/>
      <c r="G44" s="1999"/>
      <c r="H44" s="2000"/>
      <c r="I44" s="2001"/>
      <c r="J44" s="2002"/>
      <c r="K44" s="2001"/>
      <c r="L44" s="2001"/>
      <c r="M44" s="1951">
        <v>25</v>
      </c>
    </row>
    <row r="45" spans="1:13">
      <c r="A45" s="1994">
        <v>26</v>
      </c>
      <c r="D45" s="1952"/>
      <c r="E45" s="1966"/>
      <c r="F45" s="1867"/>
      <c r="G45" s="1999"/>
      <c r="H45" s="2000"/>
      <c r="I45" s="2001"/>
      <c r="J45" s="2002"/>
      <c r="K45" s="2001"/>
      <c r="L45" s="2001"/>
      <c r="M45" s="1951">
        <v>26</v>
      </c>
    </row>
    <row r="46" spans="1:13">
      <c r="A46" s="1994">
        <v>27</v>
      </c>
      <c r="D46" s="1952"/>
      <c r="E46" s="1966"/>
      <c r="F46" s="1867"/>
      <c r="G46" s="1999"/>
      <c r="H46" s="2000"/>
      <c r="I46" s="2001"/>
      <c r="J46" s="2002"/>
      <c r="K46" s="2001"/>
      <c r="L46" s="2001"/>
      <c r="M46" s="1951">
        <v>27</v>
      </c>
    </row>
    <row r="47" spans="1:13">
      <c r="A47" s="1994">
        <v>28</v>
      </c>
      <c r="D47" s="1952"/>
      <c r="E47" s="1966"/>
      <c r="F47" s="1867"/>
      <c r="G47" s="1999"/>
      <c r="H47" s="2000"/>
      <c r="I47" s="2001"/>
      <c r="J47" s="2002"/>
      <c r="K47" s="2001"/>
      <c r="L47" s="2001"/>
      <c r="M47" s="1951">
        <v>28</v>
      </c>
    </row>
    <row r="48" spans="1:13">
      <c r="A48" s="1994">
        <v>29</v>
      </c>
      <c r="D48" s="1952"/>
      <c r="E48" s="1966"/>
      <c r="F48" s="1867"/>
      <c r="G48" s="1999"/>
      <c r="H48" s="2000"/>
      <c r="I48" s="2001"/>
      <c r="J48" s="2002"/>
      <c r="K48" s="2001"/>
      <c r="L48" s="2001"/>
      <c r="M48" s="1951">
        <v>29</v>
      </c>
    </row>
    <row r="49" spans="1:13">
      <c r="A49" s="1994">
        <v>30</v>
      </c>
      <c r="D49" s="1952"/>
      <c r="E49" s="1966"/>
      <c r="F49" s="1867"/>
      <c r="G49" s="1999"/>
      <c r="H49" s="2000"/>
      <c r="I49" s="2001"/>
      <c r="J49" s="2002"/>
      <c r="K49" s="2001"/>
      <c r="L49" s="2001"/>
      <c r="M49" s="1951">
        <v>30</v>
      </c>
    </row>
    <row r="50" spans="1:13">
      <c r="A50" s="1994">
        <v>31</v>
      </c>
      <c r="D50" s="1952"/>
      <c r="E50" s="1966"/>
      <c r="F50" s="1867"/>
      <c r="G50" s="1999"/>
      <c r="H50" s="2000"/>
      <c r="I50" s="2001"/>
      <c r="J50" s="2002"/>
      <c r="K50" s="2001"/>
      <c r="L50" s="2001"/>
      <c r="M50" s="1951">
        <v>31</v>
      </c>
    </row>
    <row r="51" spans="1:13">
      <c r="A51" s="1994">
        <v>32</v>
      </c>
      <c r="D51" s="1952"/>
      <c r="E51" s="1966"/>
      <c r="F51" s="1867"/>
      <c r="G51" s="1999"/>
      <c r="H51" s="2000"/>
      <c r="I51" s="2001"/>
      <c r="J51" s="2002"/>
      <c r="K51" s="2001"/>
      <c r="L51" s="2001"/>
      <c r="M51" s="1951">
        <v>32</v>
      </c>
    </row>
    <row r="52" spans="1:13">
      <c r="A52" s="1994">
        <v>33</v>
      </c>
      <c r="D52" s="1952"/>
      <c r="E52" s="1966"/>
      <c r="F52" s="1867"/>
      <c r="G52" s="1999"/>
      <c r="H52" s="2000"/>
      <c r="I52" s="2001"/>
      <c r="J52" s="2002"/>
      <c r="K52" s="2001"/>
      <c r="L52" s="2001"/>
      <c r="M52" s="1951">
        <v>33</v>
      </c>
    </row>
    <row r="53" spans="1:13">
      <c r="A53" s="1994">
        <v>34</v>
      </c>
      <c r="D53" s="1952"/>
      <c r="E53" s="1966"/>
      <c r="F53" s="1867"/>
      <c r="G53" s="1999"/>
      <c r="H53" s="2000"/>
      <c r="I53" s="2001"/>
      <c r="J53" s="2002"/>
      <c r="K53" s="2001"/>
      <c r="L53" s="2001"/>
      <c r="M53" s="1951">
        <v>34</v>
      </c>
    </row>
    <row r="54" spans="1:13">
      <c r="A54" s="1994">
        <v>35</v>
      </c>
      <c r="D54" s="1952"/>
      <c r="E54" s="1966"/>
      <c r="F54" s="1867"/>
      <c r="G54" s="1999"/>
      <c r="H54" s="2000"/>
      <c r="I54" s="2001"/>
      <c r="J54" s="2002"/>
      <c r="K54" s="2001"/>
      <c r="L54" s="2001"/>
      <c r="M54" s="1951">
        <v>35</v>
      </c>
    </row>
    <row r="55" spans="1:13">
      <c r="A55" s="1994">
        <v>36</v>
      </c>
      <c r="D55" s="1952"/>
      <c r="E55" s="1966"/>
      <c r="F55" s="1867"/>
      <c r="G55" s="1999"/>
      <c r="H55" s="2000"/>
      <c r="I55" s="2001"/>
      <c r="J55" s="2002"/>
      <c r="K55" s="2001"/>
      <c r="L55" s="2001"/>
      <c r="M55" s="1951">
        <v>36</v>
      </c>
    </row>
    <row r="56" spans="1:13">
      <c r="A56" s="1994">
        <v>37</v>
      </c>
      <c r="D56" s="1952"/>
      <c r="E56" s="1966"/>
      <c r="F56" s="1867"/>
      <c r="G56" s="1999"/>
      <c r="H56" s="2000"/>
      <c r="I56" s="2001"/>
      <c r="J56" s="2002"/>
      <c r="K56" s="2001"/>
      <c r="L56" s="2001"/>
      <c r="M56" s="1951">
        <v>37</v>
      </c>
    </row>
    <row r="57" spans="1:13">
      <c r="A57" s="1994">
        <v>38</v>
      </c>
      <c r="D57" s="1952"/>
      <c r="E57" s="1966"/>
      <c r="F57" s="1867"/>
      <c r="G57" s="1999"/>
      <c r="H57" s="2000"/>
      <c r="I57" s="2001"/>
      <c r="J57" s="2002"/>
      <c r="K57" s="2001"/>
      <c r="L57" s="2001"/>
      <c r="M57" s="1951">
        <v>38</v>
      </c>
    </row>
    <row r="58" spans="1:13">
      <c r="A58" s="1994">
        <v>39</v>
      </c>
      <c r="D58" s="1952"/>
      <c r="E58" s="1966"/>
      <c r="F58" s="1867"/>
      <c r="G58" s="1999"/>
      <c r="H58" s="2000"/>
      <c r="I58" s="2001"/>
      <c r="J58" s="2002"/>
      <c r="K58" s="2001"/>
      <c r="L58" s="2001"/>
      <c r="M58" s="1951">
        <v>39</v>
      </c>
    </row>
    <row r="59" spans="1:13">
      <c r="A59" s="1994">
        <v>40</v>
      </c>
      <c r="D59" s="1952"/>
      <c r="E59" s="1966"/>
      <c r="F59" s="1867"/>
      <c r="G59" s="1999"/>
      <c r="H59" s="2000"/>
      <c r="I59" s="2001"/>
      <c r="J59" s="2002"/>
      <c r="K59" s="2001"/>
      <c r="L59" s="2001"/>
      <c r="M59" s="1951">
        <v>40</v>
      </c>
    </row>
    <row r="60" spans="1:13">
      <c r="A60" s="1986">
        <v>41</v>
      </c>
      <c r="B60" s="2003"/>
      <c r="C60" s="2003"/>
      <c r="D60" s="2004"/>
      <c r="E60" s="2003"/>
      <c r="F60" s="1869"/>
      <c r="G60" s="1999"/>
      <c r="H60" s="2000"/>
      <c r="I60" s="2001"/>
      <c r="J60" s="2002"/>
      <c r="K60" s="2001"/>
      <c r="L60" s="2001"/>
      <c r="M60" s="2005">
        <v>41</v>
      </c>
    </row>
    <row r="61" spans="1:13">
      <c r="A61" s="1963">
        <v>42</v>
      </c>
      <c r="B61" s="1972" t="s">
        <v>3078</v>
      </c>
      <c r="C61" s="1964"/>
      <c r="D61" s="1964"/>
      <c r="E61" s="1964"/>
      <c r="F61" s="1977"/>
      <c r="G61" s="1963"/>
      <c r="H61" s="2006"/>
      <c r="I61" s="2007"/>
      <c r="J61" s="2008"/>
      <c r="K61" s="2007"/>
      <c r="L61" s="2007"/>
      <c r="M61" s="1951">
        <v>42</v>
      </c>
    </row>
    <row r="62" spans="1:13" ht="15.75" thickBot="1">
      <c r="A62" s="2009"/>
      <c r="B62" s="2010"/>
      <c r="C62" s="2011"/>
      <c r="D62" s="2011"/>
      <c r="E62" s="2012" t="s">
        <v>172</v>
      </c>
      <c r="F62" s="1873">
        <f>SUM(F20:F60)</f>
        <v>0</v>
      </c>
      <c r="G62" s="2009"/>
      <c r="H62" s="2013">
        <f>SUM(H20:H60)</f>
        <v>0</v>
      </c>
      <c r="I62" s="2014"/>
      <c r="J62" s="2013">
        <f>SUM(J20:J60)</f>
        <v>0</v>
      </c>
      <c r="K62" s="2013">
        <f>SUM(K20:K60)</f>
        <v>0</v>
      </c>
      <c r="L62" s="2015">
        <f>SUM(L20:L60)</f>
        <v>0</v>
      </c>
      <c r="M62" s="2016"/>
    </row>
    <row r="63" spans="1:13">
      <c r="A63" s="1593" t="s">
        <v>3079</v>
      </c>
      <c r="G63" s="1593" t="s">
        <v>3080</v>
      </c>
      <c r="M63" s="2017" t="s">
        <v>3790</v>
      </c>
    </row>
    <row r="64" spans="1:13">
      <c r="A64" s="2018" t="s">
        <v>3791</v>
      </c>
      <c r="B64" s="2018"/>
      <c r="C64" s="2018"/>
      <c r="D64" s="2018"/>
      <c r="E64" s="2018"/>
      <c r="F64" s="2018"/>
      <c r="G64" s="2018" t="s">
        <v>3792</v>
      </c>
      <c r="H64" s="2018"/>
      <c r="I64" s="2018"/>
      <c r="J64" s="2018"/>
      <c r="K64" s="2018"/>
      <c r="L64" s="2018"/>
      <c r="M64" s="2018"/>
    </row>
    <row r="65" spans="1:13" ht="15.75">
      <c r="A65" s="2019" t="s">
        <v>1192</v>
      </c>
      <c r="B65" s="2018"/>
      <c r="C65" s="2018"/>
      <c r="D65" s="2018"/>
      <c r="E65" s="2018"/>
      <c r="F65" s="2018"/>
    </row>
    <row r="66" spans="1:13" ht="15.75" thickBot="1">
      <c r="A66" s="1593" t="str">
        <f>'Data Sheet'!$C$25</f>
        <v>National Fuel Gas Distribution Corporation</v>
      </c>
      <c r="E66" s="2020" t="s">
        <v>1789</v>
      </c>
      <c r="F66" s="2021" t="str">
        <f>'Data Sheet'!$C$38</f>
        <v>12/31/2015</v>
      </c>
      <c r="G66" s="1593" t="str">
        <f>'Data Sheet'!$C$25</f>
        <v>National Fuel Gas Distribution Corporation</v>
      </c>
      <c r="K66" s="2020" t="s">
        <v>1789</v>
      </c>
      <c r="L66" s="2021" t="str">
        <f>'Data Sheet'!$C$38</f>
        <v>12/31/2015</v>
      </c>
    </row>
    <row r="67" spans="1:13">
      <c r="A67" s="1941"/>
      <c r="B67" s="1946"/>
      <c r="C67" s="1946"/>
      <c r="D67" s="1946"/>
      <c r="E67" s="1946"/>
      <c r="F67" s="1946"/>
      <c r="G67" s="1941"/>
      <c r="H67" s="1946"/>
      <c r="I67" s="1946"/>
      <c r="J67" s="1946"/>
      <c r="K67" s="1946"/>
      <c r="L67" s="1946"/>
      <c r="M67" s="1947"/>
    </row>
    <row r="68" spans="1:13">
      <c r="A68" s="2022" t="s">
        <v>897</v>
      </c>
      <c r="B68" s="2018"/>
      <c r="C68" s="2018"/>
      <c r="D68" s="2018"/>
      <c r="E68" s="2018"/>
      <c r="F68" s="2023"/>
      <c r="G68" s="2022" t="s">
        <v>897</v>
      </c>
      <c r="H68" s="2018"/>
      <c r="I68" s="2018"/>
      <c r="J68" s="2018"/>
      <c r="K68" s="2018"/>
      <c r="L68" s="2018"/>
      <c r="M68" s="2024"/>
    </row>
    <row r="69" spans="1:13">
      <c r="A69" s="2025"/>
      <c r="B69" s="2026"/>
      <c r="C69" s="2026"/>
      <c r="D69" s="2026"/>
      <c r="E69" s="2026"/>
      <c r="F69" s="2026"/>
      <c r="G69" s="1954"/>
      <c r="H69" s="2026"/>
      <c r="I69" s="2026"/>
      <c r="J69" s="2026"/>
      <c r="K69" s="2026"/>
      <c r="L69" s="2026"/>
      <c r="M69" s="2027"/>
    </row>
    <row r="70" spans="1:13">
      <c r="A70" s="1971"/>
      <c r="B70" s="1972"/>
      <c r="C70" s="1973"/>
      <c r="D70" s="1964"/>
      <c r="E70" s="1974"/>
      <c r="F70" s="2028" t="s">
        <v>3065</v>
      </c>
      <c r="G70" s="1963"/>
      <c r="H70" s="2029" t="s">
        <v>3066</v>
      </c>
      <c r="I70" s="1972"/>
      <c r="J70" s="1964"/>
      <c r="K70" s="1976" t="s">
        <v>3065</v>
      </c>
      <c r="L70" s="1976" t="s">
        <v>3067</v>
      </c>
      <c r="M70" s="1977"/>
    </row>
    <row r="71" spans="1:13">
      <c r="A71" s="1978" t="s">
        <v>1729</v>
      </c>
      <c r="C71" s="1949"/>
      <c r="D71" s="2030" t="s">
        <v>3017</v>
      </c>
      <c r="E71" s="1980" t="s">
        <v>1147</v>
      </c>
      <c r="F71" s="1979" t="s">
        <v>3068</v>
      </c>
      <c r="G71" s="1948"/>
      <c r="H71" s="2031" t="s">
        <v>3069</v>
      </c>
      <c r="I71" s="1983"/>
      <c r="J71" s="2018" t="s">
        <v>3070</v>
      </c>
      <c r="K71" s="1982" t="s">
        <v>3068</v>
      </c>
      <c r="L71" s="1982" t="s">
        <v>3071</v>
      </c>
      <c r="M71" s="1951"/>
    </row>
    <row r="72" spans="1:13">
      <c r="A72" s="1978" t="s">
        <v>1732</v>
      </c>
      <c r="B72" s="1983" t="s">
        <v>3072</v>
      </c>
      <c r="C72" s="1984"/>
      <c r="D72" s="2030" t="s">
        <v>3073</v>
      </c>
      <c r="E72" s="1980" t="s">
        <v>3074</v>
      </c>
      <c r="F72" s="1979" t="s">
        <v>3195</v>
      </c>
      <c r="G72" s="1948"/>
      <c r="H72" s="2031" t="s">
        <v>3075</v>
      </c>
      <c r="I72" s="1983"/>
      <c r="J72" s="2018" t="s">
        <v>3076</v>
      </c>
      <c r="K72" s="1982" t="s">
        <v>2516</v>
      </c>
      <c r="L72" s="1982" t="s">
        <v>3077</v>
      </c>
      <c r="M72" s="1985" t="s">
        <v>1729</v>
      </c>
    </row>
    <row r="73" spans="1:13">
      <c r="A73" s="1986"/>
      <c r="B73" s="1987" t="s">
        <v>3021</v>
      </c>
      <c r="C73" s="1988"/>
      <c r="D73" s="1989" t="s">
        <v>3022</v>
      </c>
      <c r="E73" s="1990" t="s">
        <v>3023</v>
      </c>
      <c r="F73" s="1989" t="s">
        <v>3024</v>
      </c>
      <c r="G73" s="1954"/>
      <c r="H73" s="2032" t="s">
        <v>2347</v>
      </c>
      <c r="I73" s="1987"/>
      <c r="J73" s="2026" t="s">
        <v>2348</v>
      </c>
      <c r="K73" s="1992" t="s">
        <v>2349</v>
      </c>
      <c r="L73" s="1992" t="s">
        <v>2350</v>
      </c>
      <c r="M73" s="1993" t="s">
        <v>1732</v>
      </c>
    </row>
    <row r="74" spans="1:13">
      <c r="A74" s="1994">
        <v>1</v>
      </c>
      <c r="D74" s="1952"/>
      <c r="F74" s="1997"/>
      <c r="G74" s="1995"/>
      <c r="H74" s="1996"/>
      <c r="I74" s="1997"/>
      <c r="J74" s="1702"/>
      <c r="K74" s="1997"/>
      <c r="L74" s="1997"/>
      <c r="M74" s="1951">
        <v>1</v>
      </c>
    </row>
    <row r="75" spans="1:13">
      <c r="A75" s="1994">
        <v>2</v>
      </c>
      <c r="D75" s="1952"/>
      <c r="F75" s="2001"/>
      <c r="G75" s="1999"/>
      <c r="H75" s="2000"/>
      <c r="I75" s="2001"/>
      <c r="J75" s="2033"/>
      <c r="K75" s="2001"/>
      <c r="L75" s="2001"/>
      <c r="M75" s="1951">
        <v>2</v>
      </c>
    </row>
    <row r="76" spans="1:13">
      <c r="A76" s="1994">
        <v>3</v>
      </c>
      <c r="D76" s="1952"/>
      <c r="F76" s="2001"/>
      <c r="G76" s="1999"/>
      <c r="H76" s="2000"/>
      <c r="I76" s="2001"/>
      <c r="J76" s="2033"/>
      <c r="K76" s="2001"/>
      <c r="L76" s="2001"/>
      <c r="M76" s="1951">
        <v>3</v>
      </c>
    </row>
    <row r="77" spans="1:13">
      <c r="A77" s="1994">
        <v>4</v>
      </c>
      <c r="D77" s="1952"/>
      <c r="F77" s="2001"/>
      <c r="G77" s="1999"/>
      <c r="H77" s="2000"/>
      <c r="I77" s="2001"/>
      <c r="J77" s="2033"/>
      <c r="K77" s="2001"/>
      <c r="L77" s="2001"/>
      <c r="M77" s="1951">
        <v>4</v>
      </c>
    </row>
    <row r="78" spans="1:13">
      <c r="A78" s="1994">
        <v>5</v>
      </c>
      <c r="D78" s="1952"/>
      <c r="F78" s="2001"/>
      <c r="G78" s="1999"/>
      <c r="H78" s="2000"/>
      <c r="I78" s="2001"/>
      <c r="J78" s="2033"/>
      <c r="K78" s="2001"/>
      <c r="L78" s="2001"/>
      <c r="M78" s="1951">
        <v>5</v>
      </c>
    </row>
    <row r="79" spans="1:13">
      <c r="A79" s="1994">
        <v>6</v>
      </c>
      <c r="D79" s="1952"/>
      <c r="F79" s="2001"/>
      <c r="G79" s="1999"/>
      <c r="H79" s="2000"/>
      <c r="I79" s="2001"/>
      <c r="J79" s="2033"/>
      <c r="K79" s="2001"/>
      <c r="L79" s="2001"/>
      <c r="M79" s="1951">
        <v>6</v>
      </c>
    </row>
    <row r="80" spans="1:13">
      <c r="A80" s="1994">
        <v>7</v>
      </c>
      <c r="D80" s="1952"/>
      <c r="F80" s="2001"/>
      <c r="G80" s="1999"/>
      <c r="H80" s="2000"/>
      <c r="I80" s="2001"/>
      <c r="J80" s="2033"/>
      <c r="K80" s="2001"/>
      <c r="L80" s="2001"/>
      <c r="M80" s="1951">
        <v>7</v>
      </c>
    </row>
    <row r="81" spans="1:13">
      <c r="A81" s="1994">
        <v>8</v>
      </c>
      <c r="D81" s="1952"/>
      <c r="F81" s="2001"/>
      <c r="G81" s="1999"/>
      <c r="H81" s="2000"/>
      <c r="I81" s="2001"/>
      <c r="J81" s="2033"/>
      <c r="K81" s="2001"/>
      <c r="L81" s="2001"/>
      <c r="M81" s="1951">
        <v>8</v>
      </c>
    </row>
    <row r="82" spans="1:13">
      <c r="A82" s="1994">
        <v>9</v>
      </c>
      <c r="D82" s="1952"/>
      <c r="F82" s="2001"/>
      <c r="G82" s="1999"/>
      <c r="H82" s="2000"/>
      <c r="I82" s="2001"/>
      <c r="J82" s="2033"/>
      <c r="K82" s="2001"/>
      <c r="L82" s="2001"/>
      <c r="M82" s="1951">
        <v>9</v>
      </c>
    </row>
    <row r="83" spans="1:13">
      <c r="A83" s="1994">
        <v>10</v>
      </c>
      <c r="D83" s="1952"/>
      <c r="F83" s="2001"/>
      <c r="G83" s="1999"/>
      <c r="H83" s="2000"/>
      <c r="I83" s="2001"/>
      <c r="J83" s="2033"/>
      <c r="K83" s="2001"/>
      <c r="L83" s="2001"/>
      <c r="M83" s="1951">
        <v>10</v>
      </c>
    </row>
    <row r="84" spans="1:13">
      <c r="A84" s="1994">
        <v>11</v>
      </c>
      <c r="D84" s="1952"/>
      <c r="F84" s="2001"/>
      <c r="G84" s="1999"/>
      <c r="H84" s="2000"/>
      <c r="I84" s="2001"/>
      <c r="J84" s="2033"/>
      <c r="K84" s="2001"/>
      <c r="L84" s="2001"/>
      <c r="M84" s="1951">
        <v>11</v>
      </c>
    </row>
    <row r="85" spans="1:13">
      <c r="A85" s="1994">
        <v>12</v>
      </c>
      <c r="D85" s="1952"/>
      <c r="F85" s="2001"/>
      <c r="G85" s="1999"/>
      <c r="H85" s="2000"/>
      <c r="I85" s="2001"/>
      <c r="J85" s="2033"/>
      <c r="K85" s="2001"/>
      <c r="L85" s="2001"/>
      <c r="M85" s="1951">
        <v>12</v>
      </c>
    </row>
    <row r="86" spans="1:13">
      <c r="A86" s="1994">
        <v>13</v>
      </c>
      <c r="D86" s="1952"/>
      <c r="F86" s="2001"/>
      <c r="G86" s="1999"/>
      <c r="H86" s="2000"/>
      <c r="I86" s="2001"/>
      <c r="J86" s="2033"/>
      <c r="K86" s="2001"/>
      <c r="L86" s="2001"/>
      <c r="M86" s="1951">
        <v>13</v>
      </c>
    </row>
    <row r="87" spans="1:13">
      <c r="A87" s="1994">
        <v>14</v>
      </c>
      <c r="D87" s="1952"/>
      <c r="F87" s="2001"/>
      <c r="G87" s="1999"/>
      <c r="H87" s="2000"/>
      <c r="I87" s="2001"/>
      <c r="J87" s="2033"/>
      <c r="K87" s="2001"/>
      <c r="L87" s="2001"/>
      <c r="M87" s="1951">
        <v>14</v>
      </c>
    </row>
    <row r="88" spans="1:13">
      <c r="A88" s="1994">
        <v>15</v>
      </c>
      <c r="D88" s="1952"/>
      <c r="F88" s="2001"/>
      <c r="G88" s="1999"/>
      <c r="H88" s="2000"/>
      <c r="I88" s="2001"/>
      <c r="J88" s="2033"/>
      <c r="K88" s="2001"/>
      <c r="L88" s="2001"/>
      <c r="M88" s="1951">
        <v>15</v>
      </c>
    </row>
    <row r="89" spans="1:13">
      <c r="A89" s="1994">
        <v>16</v>
      </c>
      <c r="D89" s="1952"/>
      <c r="F89" s="2001"/>
      <c r="G89" s="1999"/>
      <c r="H89" s="2000"/>
      <c r="I89" s="2001"/>
      <c r="J89" s="2033"/>
      <c r="K89" s="2001"/>
      <c r="L89" s="2001"/>
      <c r="M89" s="1951">
        <v>16</v>
      </c>
    </row>
    <row r="90" spans="1:13">
      <c r="A90" s="1994">
        <v>17</v>
      </c>
      <c r="D90" s="1952"/>
      <c r="F90" s="2001"/>
      <c r="G90" s="1999"/>
      <c r="H90" s="2000"/>
      <c r="I90" s="2001"/>
      <c r="J90" s="2033"/>
      <c r="K90" s="2001"/>
      <c r="L90" s="2001"/>
      <c r="M90" s="1951">
        <v>17</v>
      </c>
    </row>
    <row r="91" spans="1:13">
      <c r="A91" s="1994">
        <v>18</v>
      </c>
      <c r="D91" s="1952"/>
      <c r="F91" s="2001"/>
      <c r="G91" s="1999"/>
      <c r="H91" s="2000"/>
      <c r="I91" s="2001"/>
      <c r="J91" s="2033"/>
      <c r="K91" s="2001"/>
      <c r="L91" s="2001"/>
      <c r="M91" s="1951">
        <v>18</v>
      </c>
    </row>
    <row r="92" spans="1:13">
      <c r="A92" s="1994">
        <v>19</v>
      </c>
      <c r="D92" s="1952"/>
      <c r="F92" s="2001"/>
      <c r="G92" s="1999"/>
      <c r="H92" s="2000"/>
      <c r="I92" s="2001"/>
      <c r="J92" s="2033"/>
      <c r="K92" s="2001"/>
      <c r="L92" s="2001"/>
      <c r="M92" s="1951">
        <v>19</v>
      </c>
    </row>
    <row r="93" spans="1:13">
      <c r="A93" s="1994">
        <v>20</v>
      </c>
      <c r="D93" s="1952"/>
      <c r="F93" s="2001"/>
      <c r="G93" s="1999"/>
      <c r="H93" s="2000"/>
      <c r="I93" s="2001"/>
      <c r="J93" s="2033"/>
      <c r="K93" s="2001"/>
      <c r="L93" s="2001"/>
      <c r="M93" s="1951">
        <v>20</v>
      </c>
    </row>
    <row r="94" spans="1:13">
      <c r="A94" s="1994">
        <v>21</v>
      </c>
      <c r="D94" s="1952"/>
      <c r="F94" s="2001"/>
      <c r="G94" s="1999"/>
      <c r="H94" s="2000"/>
      <c r="I94" s="2001"/>
      <c r="J94" s="2033"/>
      <c r="K94" s="2001"/>
      <c r="L94" s="2001"/>
      <c r="M94" s="1951">
        <v>21</v>
      </c>
    </row>
    <row r="95" spans="1:13">
      <c r="A95" s="1994">
        <v>22</v>
      </c>
      <c r="D95" s="1952"/>
      <c r="F95" s="2001"/>
      <c r="G95" s="1999"/>
      <c r="H95" s="2000"/>
      <c r="I95" s="2001"/>
      <c r="J95" s="2033"/>
      <c r="K95" s="2001"/>
      <c r="L95" s="2001"/>
      <c r="M95" s="1951">
        <v>22</v>
      </c>
    </row>
    <row r="96" spans="1:13">
      <c r="A96" s="1994">
        <v>23</v>
      </c>
      <c r="D96" s="1952"/>
      <c r="F96" s="2001"/>
      <c r="G96" s="1999"/>
      <c r="H96" s="2000"/>
      <c r="I96" s="2001"/>
      <c r="J96" s="2033"/>
      <c r="K96" s="2001"/>
      <c r="L96" s="2001"/>
      <c r="M96" s="1951">
        <v>23</v>
      </c>
    </row>
    <row r="97" spans="1:13">
      <c r="A97" s="1994">
        <v>24</v>
      </c>
      <c r="D97" s="1952"/>
      <c r="F97" s="2001"/>
      <c r="G97" s="1999"/>
      <c r="H97" s="2000"/>
      <c r="I97" s="2001"/>
      <c r="J97" s="2033"/>
      <c r="K97" s="2001"/>
      <c r="L97" s="2001"/>
      <c r="M97" s="1951">
        <v>24</v>
      </c>
    </row>
    <row r="98" spans="1:13">
      <c r="A98" s="1994">
        <v>25</v>
      </c>
      <c r="D98" s="1952"/>
      <c r="F98" s="2001"/>
      <c r="G98" s="1999"/>
      <c r="H98" s="2000"/>
      <c r="I98" s="2001"/>
      <c r="J98" s="2033"/>
      <c r="K98" s="2001"/>
      <c r="L98" s="2001"/>
      <c r="M98" s="1951">
        <v>25</v>
      </c>
    </row>
    <row r="99" spans="1:13">
      <c r="A99" s="1994">
        <v>26</v>
      </c>
      <c r="D99" s="1952"/>
      <c r="F99" s="2001"/>
      <c r="G99" s="1999"/>
      <c r="H99" s="2000"/>
      <c r="I99" s="2001"/>
      <c r="J99" s="2033"/>
      <c r="K99" s="2001"/>
      <c r="L99" s="2001"/>
      <c r="M99" s="1951">
        <v>26</v>
      </c>
    </row>
    <row r="100" spans="1:13">
      <c r="A100" s="1994">
        <v>27</v>
      </c>
      <c r="D100" s="1952"/>
      <c r="F100" s="2001"/>
      <c r="G100" s="1999"/>
      <c r="H100" s="2000"/>
      <c r="I100" s="2001"/>
      <c r="J100" s="2033"/>
      <c r="K100" s="2001"/>
      <c r="L100" s="2001"/>
      <c r="M100" s="1951">
        <v>27</v>
      </c>
    </row>
    <row r="101" spans="1:13">
      <c r="A101" s="1994">
        <v>28</v>
      </c>
      <c r="D101" s="1952"/>
      <c r="F101" s="2001"/>
      <c r="G101" s="1999"/>
      <c r="H101" s="2000"/>
      <c r="I101" s="2001"/>
      <c r="J101" s="2033"/>
      <c r="K101" s="2001"/>
      <c r="L101" s="2001"/>
      <c r="M101" s="1951">
        <v>28</v>
      </c>
    </row>
    <row r="102" spans="1:13">
      <c r="A102" s="1994">
        <v>29</v>
      </c>
      <c r="D102" s="1952"/>
      <c r="F102" s="2001"/>
      <c r="G102" s="1999"/>
      <c r="H102" s="2000"/>
      <c r="I102" s="2001"/>
      <c r="J102" s="2033"/>
      <c r="K102" s="2001"/>
      <c r="L102" s="2001"/>
      <c r="M102" s="1951">
        <v>29</v>
      </c>
    </row>
    <row r="103" spans="1:13">
      <c r="A103" s="1994">
        <v>30</v>
      </c>
      <c r="D103" s="1952"/>
      <c r="F103" s="2001"/>
      <c r="G103" s="1999"/>
      <c r="H103" s="2000"/>
      <c r="I103" s="2001"/>
      <c r="J103" s="2033"/>
      <c r="K103" s="2001"/>
      <c r="L103" s="2001"/>
      <c r="M103" s="1951">
        <v>30</v>
      </c>
    </row>
    <row r="104" spans="1:13">
      <c r="A104" s="1994">
        <v>31</v>
      </c>
      <c r="D104" s="1952"/>
      <c r="F104" s="2001"/>
      <c r="G104" s="1999"/>
      <c r="H104" s="2000"/>
      <c r="I104" s="2001"/>
      <c r="J104" s="2033"/>
      <c r="K104" s="2001"/>
      <c r="L104" s="2001"/>
      <c r="M104" s="1951">
        <v>31</v>
      </c>
    </row>
    <row r="105" spans="1:13">
      <c r="A105" s="1994">
        <v>32</v>
      </c>
      <c r="D105" s="1952"/>
      <c r="F105" s="2001"/>
      <c r="G105" s="1999"/>
      <c r="H105" s="2000"/>
      <c r="I105" s="2001"/>
      <c r="J105" s="2033"/>
      <c r="K105" s="2001"/>
      <c r="L105" s="2001"/>
      <c r="M105" s="1951">
        <v>32</v>
      </c>
    </row>
    <row r="106" spans="1:13">
      <c r="A106" s="1994">
        <v>33</v>
      </c>
      <c r="D106" s="1952"/>
      <c r="F106" s="2001"/>
      <c r="G106" s="1999"/>
      <c r="H106" s="2000"/>
      <c r="I106" s="2001"/>
      <c r="J106" s="2033"/>
      <c r="K106" s="2001"/>
      <c r="L106" s="2001"/>
      <c r="M106" s="1951">
        <v>33</v>
      </c>
    </row>
    <row r="107" spans="1:13">
      <c r="A107" s="1994">
        <v>34</v>
      </c>
      <c r="D107" s="1952"/>
      <c r="F107" s="2001"/>
      <c r="G107" s="1999"/>
      <c r="H107" s="2000"/>
      <c r="I107" s="2001"/>
      <c r="J107" s="2033"/>
      <c r="K107" s="2001"/>
      <c r="L107" s="2001"/>
      <c r="M107" s="1951">
        <v>34</v>
      </c>
    </row>
    <row r="108" spans="1:13">
      <c r="A108" s="1994">
        <v>35</v>
      </c>
      <c r="D108" s="1952"/>
      <c r="F108" s="2001"/>
      <c r="G108" s="1999"/>
      <c r="H108" s="2000"/>
      <c r="I108" s="2001"/>
      <c r="J108" s="2033"/>
      <c r="K108" s="2001"/>
      <c r="L108" s="2001"/>
      <c r="M108" s="1951">
        <v>35</v>
      </c>
    </row>
    <row r="109" spans="1:13">
      <c r="A109" s="1994">
        <v>36</v>
      </c>
      <c r="D109" s="1952"/>
      <c r="F109" s="2001"/>
      <c r="G109" s="1999"/>
      <c r="H109" s="2000"/>
      <c r="I109" s="2001"/>
      <c r="J109" s="2033"/>
      <c r="K109" s="2001"/>
      <c r="L109" s="2001"/>
      <c r="M109" s="1951">
        <v>36</v>
      </c>
    </row>
    <row r="110" spans="1:13">
      <c r="A110" s="1994">
        <v>37</v>
      </c>
      <c r="D110" s="1952"/>
      <c r="F110" s="2001"/>
      <c r="G110" s="1999"/>
      <c r="H110" s="2000"/>
      <c r="I110" s="2001"/>
      <c r="J110" s="2033"/>
      <c r="K110" s="2001"/>
      <c r="L110" s="2001"/>
      <c r="M110" s="1951">
        <v>37</v>
      </c>
    </row>
    <row r="111" spans="1:13">
      <c r="A111" s="1994">
        <v>38</v>
      </c>
      <c r="D111" s="1952"/>
      <c r="F111" s="2001"/>
      <c r="G111" s="1999"/>
      <c r="H111" s="2000"/>
      <c r="I111" s="2001"/>
      <c r="J111" s="2033"/>
      <c r="K111" s="2001"/>
      <c r="L111" s="2001"/>
      <c r="M111" s="1951">
        <v>38</v>
      </c>
    </row>
    <row r="112" spans="1:13">
      <c r="A112" s="1994">
        <v>39</v>
      </c>
      <c r="D112" s="1952"/>
      <c r="F112" s="2001"/>
      <c r="G112" s="1999"/>
      <c r="H112" s="2000"/>
      <c r="I112" s="2001"/>
      <c r="J112" s="2033"/>
      <c r="K112" s="2001"/>
      <c r="L112" s="2001"/>
      <c r="M112" s="1951">
        <v>39</v>
      </c>
    </row>
    <row r="113" spans="1:13">
      <c r="A113" s="1994">
        <v>40</v>
      </c>
      <c r="D113" s="1952"/>
      <c r="F113" s="2001"/>
      <c r="G113" s="1999"/>
      <c r="H113" s="2000"/>
      <c r="I113" s="2001"/>
      <c r="J113" s="2033"/>
      <c r="K113" s="2001"/>
      <c r="L113" s="2001"/>
      <c r="M113" s="1951">
        <v>40</v>
      </c>
    </row>
    <row r="114" spans="1:13" ht="15.75" thickBot="1">
      <c r="A114" s="2034">
        <v>41</v>
      </c>
      <c r="B114" s="2011"/>
      <c r="C114" s="2011"/>
      <c r="D114" s="2035"/>
      <c r="E114" s="2011"/>
      <c r="F114" s="2036"/>
      <c r="G114" s="1999"/>
      <c r="H114" s="2000"/>
      <c r="I114" s="2001"/>
      <c r="J114" s="2033"/>
      <c r="K114" s="2001"/>
      <c r="L114" s="2001"/>
      <c r="M114" s="2016">
        <v>41</v>
      </c>
    </row>
    <row r="115" spans="1:13">
      <c r="A115" s="1941"/>
      <c r="B115" s="1946"/>
      <c r="C115" s="1946"/>
      <c r="D115" s="1946"/>
      <c r="E115" s="1946"/>
      <c r="F115" s="1946"/>
      <c r="G115" s="1941"/>
      <c r="H115" s="1946"/>
      <c r="I115" s="1946"/>
      <c r="J115" s="1946"/>
      <c r="K115" s="1946"/>
      <c r="L115" s="1946"/>
      <c r="M115" s="1947"/>
    </row>
    <row r="116" spans="1:13">
      <c r="A116" s="1948"/>
      <c r="F116" s="1966"/>
      <c r="G116" s="1948"/>
      <c r="M116" s="1953"/>
    </row>
    <row r="117" spans="1:13">
      <c r="A117" s="1948"/>
      <c r="F117" s="1966"/>
      <c r="G117" s="1948"/>
      <c r="M117" s="1953"/>
    </row>
    <row r="118" spans="1:13">
      <c r="A118" s="1948"/>
      <c r="F118" s="1966"/>
      <c r="G118" s="1948"/>
      <c r="M118" s="1953"/>
    </row>
    <row r="119" spans="1:13">
      <c r="A119" s="1948"/>
      <c r="F119" s="1966"/>
      <c r="G119" s="1948"/>
      <c r="M119" s="1953"/>
    </row>
    <row r="120" spans="1:13">
      <c r="A120" s="1948"/>
      <c r="F120" s="1966"/>
      <c r="G120" s="1948"/>
      <c r="M120" s="1953"/>
    </row>
    <row r="121" spans="1:13">
      <c r="A121" s="1948"/>
      <c r="F121" s="1966"/>
      <c r="G121" s="1948"/>
      <c r="M121" s="1953"/>
    </row>
    <row r="122" spans="1:13">
      <c r="A122" s="1948"/>
      <c r="F122" s="1966"/>
      <c r="G122" s="1948"/>
      <c r="M122" s="1953"/>
    </row>
    <row r="123" spans="1:13">
      <c r="A123" s="1948"/>
      <c r="F123" s="1966"/>
      <c r="G123" s="1948"/>
      <c r="M123" s="1953"/>
    </row>
    <row r="124" spans="1:13">
      <c r="A124" s="1948"/>
      <c r="F124" s="1966"/>
      <c r="G124" s="1948"/>
      <c r="M124" s="1953"/>
    </row>
    <row r="125" spans="1:13">
      <c r="A125" s="1948"/>
      <c r="F125" s="1966"/>
      <c r="G125" s="1948"/>
      <c r="M125" s="1953"/>
    </row>
    <row r="126" spans="1:13">
      <c r="A126" s="1948"/>
      <c r="F126" s="1966"/>
      <c r="G126" s="1948"/>
      <c r="M126" s="1953"/>
    </row>
    <row r="127" spans="1:13" ht="15.75" thickBot="1">
      <c r="A127" s="2009"/>
      <c r="B127" s="2011"/>
      <c r="C127" s="2011"/>
      <c r="D127" s="2011"/>
      <c r="E127" s="2011"/>
      <c r="F127" s="2011"/>
      <c r="G127" s="2009"/>
      <c r="H127" s="2011"/>
      <c r="I127" s="2011"/>
      <c r="J127" s="2011"/>
      <c r="K127" s="2011"/>
      <c r="L127" s="2011"/>
      <c r="M127" s="2037"/>
    </row>
    <row r="128" spans="1:13">
      <c r="A128" s="1593" t="s">
        <v>3080</v>
      </c>
      <c r="G128" s="1593" t="s">
        <v>3080</v>
      </c>
      <c r="M128" s="2017" t="s">
        <v>3790</v>
      </c>
    </row>
    <row r="129" spans="1:13">
      <c r="A129" s="2018" t="s">
        <v>3793</v>
      </c>
      <c r="B129" s="2018"/>
      <c r="C129" s="2018"/>
      <c r="D129" s="2018"/>
      <c r="E129" s="2018"/>
      <c r="F129" s="2018"/>
      <c r="G129" s="2018" t="s">
        <v>3794</v>
      </c>
      <c r="H129" s="2018"/>
      <c r="I129" s="2018"/>
      <c r="J129" s="2018"/>
      <c r="K129" s="2018"/>
      <c r="L129" s="2018"/>
      <c r="M129" s="2018"/>
    </row>
    <row r="130" spans="1:13">
      <c r="A130" s="1966"/>
      <c r="B130" s="1966"/>
      <c r="C130" s="1966"/>
      <c r="D130" s="1966"/>
      <c r="E130" s="1966"/>
      <c r="F130" s="1966"/>
    </row>
    <row r="131" spans="1:13">
      <c r="A131" s="1966"/>
      <c r="B131" s="1966"/>
      <c r="C131" s="1966"/>
      <c r="D131" s="1966"/>
      <c r="E131" s="1966"/>
      <c r="F131" s="1966"/>
    </row>
    <row r="132" spans="1:13">
      <c r="A132" s="1966"/>
      <c r="B132" s="1966"/>
      <c r="C132" s="1966"/>
      <c r="D132" s="1966"/>
      <c r="E132" s="1966"/>
      <c r="F132" s="1966"/>
    </row>
  </sheetData>
  <mergeCells count="17">
    <mergeCell ref="A6:C7"/>
    <mergeCell ref="D6:F12"/>
    <mergeCell ref="G6:J9"/>
    <mergeCell ref="K7:M12"/>
    <mergeCell ref="A8:C10"/>
    <mergeCell ref="G10:J13"/>
    <mergeCell ref="A12:C14"/>
    <mergeCell ref="D13:F15"/>
    <mergeCell ref="K13:M14"/>
    <mergeCell ref="G14:J15"/>
    <mergeCell ref="G19:H19"/>
    <mergeCell ref="I19:J19"/>
    <mergeCell ref="G16:H16"/>
    <mergeCell ref="G17:H17"/>
    <mergeCell ref="I17:J17"/>
    <mergeCell ref="G18:H18"/>
    <mergeCell ref="I18:J18"/>
  </mergeCells>
  <printOptions horizontalCentered="1" verticalCentered="1"/>
  <pageMargins left="0.5" right="0.5" top="0.5" bottom="0.5" header="0.5" footer="0.5"/>
  <pageSetup scale="72" fitToWidth="2" fitToHeight="2" pageOrder="overThenDown" orientation="portrait" horizontalDpi="300" verticalDpi="300" r:id="rId1"/>
  <headerFooter alignWithMargins="0"/>
  <colBreaks count="1" manualBreakCount="1">
    <brk id="6" max="63"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30">
    <pageSetUpPr fitToPage="1"/>
  </sheetPr>
  <dimension ref="A1:F71"/>
  <sheetViews>
    <sheetView defaultGridColor="0" colorId="22" zoomScaleNormal="100" zoomScaleSheetLayoutView="80" workbookViewId="0">
      <selection activeCell="E2" sqref="E2"/>
    </sheetView>
  </sheetViews>
  <sheetFormatPr defaultColWidth="9.6640625" defaultRowHeight="15"/>
  <cols>
    <col min="1" max="1" width="4.6640625" style="850" customWidth="1"/>
    <col min="2" max="2" width="47.6640625" style="850" customWidth="1"/>
    <col min="3" max="3" width="18.6640625" style="850" customWidth="1"/>
    <col min="4" max="4" width="0" style="850" hidden="1" customWidth="1"/>
    <col min="5" max="5" width="18.6640625" style="850" customWidth="1"/>
    <col min="6" max="6" width="17.6640625" style="850" customWidth="1"/>
    <col min="7" max="16384" width="9.6640625" style="850"/>
  </cols>
  <sheetData>
    <row r="1" spans="1:6">
      <c r="A1" s="1264" t="s">
        <v>1800</v>
      </c>
      <c r="B1" s="1265"/>
      <c r="C1" s="1266" t="s">
        <v>3291</v>
      </c>
      <c r="D1" s="1267"/>
      <c r="E1" s="1267" t="s">
        <v>1802</v>
      </c>
      <c r="F1" s="899" t="s">
        <v>1803</v>
      </c>
    </row>
    <row r="2" spans="1:6">
      <c r="A2" s="851" t="str">
        <f>'Data Sheet'!$C$25</f>
        <v>National Fuel Gas Distribution Corporation</v>
      </c>
      <c r="C2" s="1268" t="s">
        <v>1819</v>
      </c>
      <c r="D2" s="901"/>
      <c r="E2" s="901" t="s">
        <v>1805</v>
      </c>
      <c r="F2" s="1269"/>
    </row>
    <row r="3" spans="1:6" ht="15" customHeight="1">
      <c r="A3" s="1270"/>
      <c r="B3" s="909"/>
      <c r="C3" s="1271" t="s">
        <v>2993</v>
      </c>
      <c r="D3" s="1272"/>
      <c r="E3" s="954" t="str">
        <f>'Data Sheet'!$C$40</f>
        <v>3/31/2016</v>
      </c>
      <c r="F3" s="1273" t="str">
        <f>'Data Sheet'!$C$38</f>
        <v>12/31/2015</v>
      </c>
    </row>
    <row r="4" spans="1:6" ht="15" customHeight="1">
      <c r="A4" s="1274" t="s">
        <v>3795</v>
      </c>
      <c r="B4" s="1275"/>
      <c r="C4" s="1276"/>
      <c r="D4" s="1276"/>
      <c r="E4" s="1276"/>
      <c r="F4" s="1277"/>
    </row>
    <row r="5" spans="1:6" ht="15" customHeight="1">
      <c r="A5" s="3718" t="s">
        <v>2494</v>
      </c>
      <c r="B5" s="3639"/>
      <c r="C5" s="3639"/>
      <c r="D5" s="3639"/>
      <c r="E5" s="3639"/>
      <c r="F5" s="3719"/>
    </row>
    <row r="6" spans="1:6">
      <c r="A6" s="3720"/>
      <c r="B6" s="3641"/>
      <c r="C6" s="3641"/>
      <c r="D6" s="3641"/>
      <c r="E6" s="3641"/>
      <c r="F6" s="3643"/>
    </row>
    <row r="7" spans="1:6">
      <c r="A7" s="3720"/>
      <c r="B7" s="3641"/>
      <c r="C7" s="3641"/>
      <c r="D7" s="3641"/>
      <c r="E7" s="3641"/>
      <c r="F7" s="3643"/>
    </row>
    <row r="8" spans="1:6">
      <c r="A8" s="1278"/>
      <c r="B8" s="1088"/>
      <c r="C8" s="1088"/>
      <c r="D8" s="1088"/>
      <c r="E8" s="1088"/>
      <c r="F8" s="1102"/>
    </row>
    <row r="9" spans="1:6" ht="15" customHeight="1">
      <c r="A9" s="3721" t="s">
        <v>2495</v>
      </c>
      <c r="B9" s="3641"/>
      <c r="C9" s="3641"/>
      <c r="D9" s="3641"/>
      <c r="E9" s="3641"/>
      <c r="F9" s="3643"/>
    </row>
    <row r="10" spans="1:6">
      <c r="A10" s="3720"/>
      <c r="B10" s="3641"/>
      <c r="C10" s="3641"/>
      <c r="D10" s="3641"/>
      <c r="E10" s="3641"/>
      <c r="F10" s="3643"/>
    </row>
    <row r="11" spans="1:6">
      <c r="A11" s="3720"/>
      <c r="B11" s="3641"/>
      <c r="C11" s="3641"/>
      <c r="D11" s="3641"/>
      <c r="E11" s="3641"/>
      <c r="F11" s="3643"/>
    </row>
    <row r="12" spans="1:6">
      <c r="A12" s="1279"/>
      <c r="F12" s="1269"/>
    </row>
    <row r="13" spans="1:6">
      <c r="A13" s="1280"/>
      <c r="B13" s="1281"/>
      <c r="C13" s="1282" t="s">
        <v>3192</v>
      </c>
      <c r="D13" s="1283"/>
      <c r="E13" s="1283"/>
      <c r="F13" s="1284" t="s">
        <v>1312</v>
      </c>
    </row>
    <row r="14" spans="1:6">
      <c r="A14" s="1285" t="s">
        <v>1729</v>
      </c>
      <c r="B14" s="1286" t="s">
        <v>176</v>
      </c>
      <c r="C14" s="1287" t="s">
        <v>1313</v>
      </c>
      <c r="E14" s="1288" t="s">
        <v>3192</v>
      </c>
      <c r="F14" s="1289" t="s">
        <v>1314</v>
      </c>
    </row>
    <row r="15" spans="1:6">
      <c r="A15" s="1285" t="s">
        <v>1732</v>
      </c>
      <c r="B15" s="1290"/>
      <c r="C15" s="1287" t="s">
        <v>2337</v>
      </c>
      <c r="E15" s="1288" t="s">
        <v>2516</v>
      </c>
      <c r="F15" s="1289" t="s">
        <v>1315</v>
      </c>
    </row>
    <row r="16" spans="1:6">
      <c r="A16" s="1291"/>
      <c r="B16" s="1286" t="s">
        <v>3021</v>
      </c>
      <c r="C16" s="1292" t="s">
        <v>3022</v>
      </c>
      <c r="E16" s="1288" t="s">
        <v>3023</v>
      </c>
      <c r="F16" s="1293" t="s">
        <v>3024</v>
      </c>
    </row>
    <row r="17" spans="1:6">
      <c r="A17" s="1294">
        <v>1</v>
      </c>
      <c r="B17" s="1295" t="s">
        <v>2496</v>
      </c>
      <c r="C17" s="1296"/>
      <c r="D17" s="1297"/>
      <c r="E17" s="1296"/>
      <c r="F17" s="1258"/>
    </row>
    <row r="18" spans="1:6">
      <c r="A18" s="1294">
        <v>2</v>
      </c>
      <c r="B18" s="1295" t="s">
        <v>2497</v>
      </c>
      <c r="C18" s="1298"/>
      <c r="D18" s="1297"/>
      <c r="E18" s="1298"/>
      <c r="F18" s="1258"/>
    </row>
    <row r="19" spans="1:6">
      <c r="A19" s="1294">
        <v>3</v>
      </c>
      <c r="B19" s="1295" t="s">
        <v>2498</v>
      </c>
      <c r="C19" s="1298"/>
      <c r="D19" s="1297"/>
      <c r="E19" s="1298"/>
      <c r="F19" s="1258"/>
    </row>
    <row r="20" spans="1:6">
      <c r="A20" s="1294">
        <v>4</v>
      </c>
      <c r="B20" s="1295" t="s">
        <v>2723</v>
      </c>
      <c r="C20" s="1230"/>
      <c r="D20" s="1295"/>
      <c r="E20" s="1230"/>
      <c r="F20" s="1258"/>
    </row>
    <row r="21" spans="1:6">
      <c r="A21" s="1294">
        <v>5</v>
      </c>
      <c r="B21" s="1295" t="s">
        <v>1316</v>
      </c>
      <c r="C21" s="1298">
        <v>4969089</v>
      </c>
      <c r="D21" s="1297"/>
      <c r="E21" s="1298">
        <v>5583910</v>
      </c>
      <c r="F21" s="1258"/>
    </row>
    <row r="22" spans="1:6">
      <c r="A22" s="1291">
        <v>6</v>
      </c>
      <c r="B22" s="1299" t="s">
        <v>1317</v>
      </c>
      <c r="C22" s="1300"/>
      <c r="D22" s="1301"/>
      <c r="E22" s="1300"/>
      <c r="F22" s="1302"/>
    </row>
    <row r="23" spans="1:6">
      <c r="A23" s="1291">
        <v>7</v>
      </c>
      <c r="B23" s="1299" t="s">
        <v>1318</v>
      </c>
      <c r="C23" s="1300">
        <v>74284</v>
      </c>
      <c r="D23" s="1301"/>
      <c r="E23" s="1300">
        <v>78735</v>
      </c>
      <c r="F23" s="1302"/>
    </row>
    <row r="24" spans="1:6">
      <c r="A24" s="1291">
        <v>8</v>
      </c>
      <c r="B24" s="1299" t="s">
        <v>1319</v>
      </c>
      <c r="C24" s="1300">
        <v>84542</v>
      </c>
      <c r="D24" s="1301"/>
      <c r="E24" s="1300">
        <v>103182</v>
      </c>
      <c r="F24" s="1302"/>
    </row>
    <row r="25" spans="1:6">
      <c r="A25" s="1291">
        <v>9</v>
      </c>
      <c r="B25" s="1299" t="s">
        <v>1320</v>
      </c>
      <c r="C25" s="1300">
        <v>2889648</v>
      </c>
      <c r="D25" s="1301"/>
      <c r="E25" s="1300">
        <v>3104595</v>
      </c>
      <c r="F25" s="1302"/>
    </row>
    <row r="26" spans="1:6" ht="30">
      <c r="A26" s="1547">
        <v>10</v>
      </c>
      <c r="B26" s="1548" t="s">
        <v>4622</v>
      </c>
      <c r="C26" s="1549"/>
      <c r="D26" s="1550"/>
      <c r="E26" s="1549"/>
      <c r="F26" s="1551"/>
    </row>
    <row r="27" spans="1:6">
      <c r="A27" s="1291">
        <v>11</v>
      </c>
      <c r="B27" s="1299" t="s">
        <v>1321</v>
      </c>
      <c r="C27" s="1300">
        <v>542456</v>
      </c>
      <c r="D27" s="1301"/>
      <c r="E27" s="1300">
        <v>703909</v>
      </c>
      <c r="F27" s="1302"/>
    </row>
    <row r="28" spans="1:6">
      <c r="A28" s="1294">
        <v>12</v>
      </c>
      <c r="B28" s="1552" t="s">
        <v>4623</v>
      </c>
      <c r="C28" s="1229">
        <f>SUM(C21:C27)</f>
        <v>8560019</v>
      </c>
      <c r="D28" s="1295"/>
      <c r="E28" s="1229">
        <f>SUM(E21:E27)</f>
        <v>9574331</v>
      </c>
      <c r="F28" s="1258"/>
    </row>
    <row r="29" spans="1:6">
      <c r="A29" s="1294">
        <v>13</v>
      </c>
      <c r="B29" s="1295" t="s">
        <v>2724</v>
      </c>
      <c r="C29" s="1298"/>
      <c r="D29" s="1297"/>
      <c r="E29" s="1298"/>
      <c r="F29" s="1258"/>
    </row>
    <row r="30" spans="1:6">
      <c r="A30" s="1291">
        <v>14</v>
      </c>
      <c r="B30" s="1299" t="s">
        <v>2725</v>
      </c>
      <c r="C30" s="1300"/>
      <c r="D30" s="1301"/>
      <c r="E30" s="1300"/>
      <c r="F30" s="1302"/>
    </row>
    <row r="31" spans="1:6">
      <c r="A31" s="1280">
        <v>15</v>
      </c>
      <c r="B31" s="1303" t="s">
        <v>2726</v>
      </c>
      <c r="C31" s="1304"/>
      <c r="D31" s="1305"/>
      <c r="E31" s="1304"/>
      <c r="F31" s="1306"/>
    </row>
    <row r="32" spans="1:6">
      <c r="A32" s="1291"/>
      <c r="B32" s="1299" t="s">
        <v>1322</v>
      </c>
      <c r="C32" s="1307"/>
      <c r="D32" s="1299"/>
      <c r="E32" s="1307"/>
      <c r="F32" s="1302"/>
    </row>
    <row r="33" spans="1:6">
      <c r="A33" s="1294">
        <v>16</v>
      </c>
      <c r="B33" s="1295" t="s">
        <v>2727</v>
      </c>
      <c r="C33" s="1298">
        <v>609656</v>
      </c>
      <c r="D33" s="1297"/>
      <c r="E33" s="1298">
        <v>773254</v>
      </c>
      <c r="F33" s="1258"/>
    </row>
    <row r="34" spans="1:6">
      <c r="A34" s="1291">
        <v>17</v>
      </c>
      <c r="B34" s="1299"/>
      <c r="C34" s="1300"/>
      <c r="D34" s="1301"/>
      <c r="E34" s="1300"/>
      <c r="F34" s="1302"/>
    </row>
    <row r="35" spans="1:6">
      <c r="A35" s="1291">
        <v>18</v>
      </c>
      <c r="B35" s="1299"/>
      <c r="C35" s="1300"/>
      <c r="D35" s="1301"/>
      <c r="E35" s="1300"/>
      <c r="F35" s="1302"/>
    </row>
    <row r="36" spans="1:6">
      <c r="A36" s="1291">
        <v>19</v>
      </c>
      <c r="B36" s="1299"/>
      <c r="C36" s="1300"/>
      <c r="D36" s="1301"/>
      <c r="E36" s="1300"/>
      <c r="F36" s="1302"/>
    </row>
    <row r="37" spans="1:6">
      <c r="A37" s="1291">
        <v>20</v>
      </c>
      <c r="B37" s="1299"/>
      <c r="C37" s="1300"/>
      <c r="D37" s="1301"/>
      <c r="E37" s="1300"/>
      <c r="F37" s="1302"/>
    </row>
    <row r="38" spans="1:6">
      <c r="A38" s="1294">
        <v>21</v>
      </c>
      <c r="B38" s="1295" t="s">
        <v>2728</v>
      </c>
      <c r="C38" s="1229">
        <f>SUM(C17:C19)+SUM(C28:C31)+SUM(C33:C37)</f>
        <v>9169675</v>
      </c>
      <c r="D38" s="1295"/>
      <c r="E38" s="1229">
        <f>SUM(E17:E19)+SUM(E28:E31)+SUM(E33:E37)</f>
        <v>10347585</v>
      </c>
      <c r="F38" s="1258"/>
    </row>
    <row r="39" spans="1:6">
      <c r="A39" s="1279"/>
      <c r="F39" s="1269"/>
    </row>
    <row r="40" spans="1:6">
      <c r="A40" s="1279"/>
      <c r="F40" s="1269"/>
    </row>
    <row r="41" spans="1:6">
      <c r="A41" s="1279"/>
      <c r="F41" s="1269"/>
    </row>
    <row r="42" spans="1:6">
      <c r="A42" s="1279"/>
      <c r="F42" s="1269"/>
    </row>
    <row r="43" spans="1:6">
      <c r="A43" s="1279"/>
      <c r="F43" s="1269"/>
    </row>
    <row r="44" spans="1:6">
      <c r="A44" s="1279"/>
      <c r="F44" s="1269"/>
    </row>
    <row r="45" spans="1:6">
      <c r="A45" s="1279"/>
      <c r="F45" s="1269"/>
    </row>
    <row r="46" spans="1:6">
      <c r="A46" s="1279"/>
      <c r="F46" s="1269"/>
    </row>
    <row r="47" spans="1:6">
      <c r="A47" s="1279"/>
      <c r="F47" s="1269"/>
    </row>
    <row r="48" spans="1:6">
      <c r="A48" s="1279"/>
      <c r="F48" s="1269"/>
    </row>
    <row r="49" spans="1:6">
      <c r="A49" s="1279"/>
      <c r="F49" s="1269"/>
    </row>
    <row r="50" spans="1:6">
      <c r="A50" s="1279"/>
      <c r="F50" s="1269"/>
    </row>
    <row r="51" spans="1:6">
      <c r="A51" s="1279"/>
      <c r="F51" s="1269"/>
    </row>
    <row r="52" spans="1:6">
      <c r="A52" s="1279"/>
      <c r="F52" s="1269"/>
    </row>
    <row r="53" spans="1:6">
      <c r="A53" s="1279"/>
      <c r="F53" s="1269"/>
    </row>
    <row r="54" spans="1:6">
      <c r="A54" s="1279"/>
      <c r="F54" s="1269"/>
    </row>
    <row r="55" spans="1:6">
      <c r="A55" s="1279"/>
      <c r="F55" s="1269"/>
    </row>
    <row r="56" spans="1:6">
      <c r="A56" s="1279"/>
      <c r="F56" s="1269"/>
    </row>
    <row r="57" spans="1:6">
      <c r="A57" s="1279"/>
      <c r="F57" s="1269"/>
    </row>
    <row r="58" spans="1:6">
      <c r="A58" s="1279"/>
      <c r="F58" s="1269"/>
    </row>
    <row r="59" spans="1:6">
      <c r="A59" s="1279"/>
      <c r="F59" s="1269"/>
    </row>
    <row r="60" spans="1:6" ht="15.75" thickBot="1">
      <c r="A60" s="1308"/>
      <c r="B60" s="1309"/>
      <c r="C60" s="1309"/>
      <c r="D60" s="1309"/>
      <c r="E60" s="1309"/>
      <c r="F60" s="1310"/>
    </row>
    <row r="61" spans="1:6">
      <c r="A61" s="1231" t="s">
        <v>4674</v>
      </c>
      <c r="B61" s="1231"/>
    </row>
    <row r="62" spans="1:6">
      <c r="A62" s="948" t="s">
        <v>1323</v>
      </c>
      <c r="B62" s="948"/>
      <c r="C62" s="948"/>
      <c r="D62" s="948"/>
      <c r="E62" s="948"/>
      <c r="F62" s="948"/>
    </row>
    <row r="64" spans="1:6">
      <c r="A64" s="893"/>
      <c r="B64" s="893"/>
      <c r="C64" s="893"/>
      <c r="D64" s="893"/>
      <c r="E64" s="893"/>
      <c r="F64" s="893"/>
    </row>
    <row r="65" spans="1:6">
      <c r="A65" s="893"/>
      <c r="B65" s="893"/>
      <c r="C65" s="893"/>
      <c r="D65" s="893"/>
      <c r="E65" s="893"/>
      <c r="F65" s="893"/>
    </row>
    <row r="66" spans="1:6">
      <c r="A66" s="893"/>
      <c r="B66" s="893"/>
      <c r="C66" s="893"/>
      <c r="D66" s="893"/>
      <c r="E66" s="893"/>
      <c r="F66" s="893"/>
    </row>
    <row r="67" spans="1:6">
      <c r="A67" s="886"/>
      <c r="B67" s="886"/>
      <c r="C67" s="886"/>
      <c r="D67" s="886"/>
      <c r="E67" s="886"/>
      <c r="F67" s="886"/>
    </row>
    <row r="68" spans="1:6">
      <c r="A68" s="886"/>
      <c r="B68" s="886"/>
      <c r="C68" s="886"/>
      <c r="D68" s="886"/>
      <c r="E68" s="886"/>
      <c r="F68" s="886"/>
    </row>
    <row r="69" spans="1:6">
      <c r="A69" s="886"/>
      <c r="B69" s="886"/>
      <c r="C69" s="886"/>
      <c r="D69" s="886"/>
      <c r="E69" s="886"/>
      <c r="F69" s="886"/>
    </row>
    <row r="70" spans="1:6">
      <c r="A70" s="886"/>
      <c r="B70" s="886"/>
      <c r="C70" s="886"/>
      <c r="D70" s="886"/>
      <c r="E70" s="886"/>
      <c r="F70" s="886"/>
    </row>
    <row r="71" spans="1:6">
      <c r="A71" s="886"/>
      <c r="B71" s="886"/>
      <c r="C71" s="886"/>
      <c r="D71" s="886"/>
      <c r="E71" s="886"/>
      <c r="F71" s="886"/>
    </row>
  </sheetData>
  <mergeCells count="2">
    <mergeCell ref="A5:F7"/>
    <mergeCell ref="A9:F11"/>
  </mergeCells>
  <printOptions horizontalCentered="1" verticalCentered="1"/>
  <pageMargins left="0.5" right="0.5" top="0.5" bottom="0.5" header="0" footer="0"/>
  <pageSetup scale="74" orientation="portrait" horizontalDpi="300" verticalDpi="300"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311"/>
  <dimension ref="A1:O132"/>
  <sheetViews>
    <sheetView defaultGridColor="0" view="pageBreakPreview" topLeftCell="E1" colorId="22" zoomScaleNormal="100" zoomScaleSheetLayoutView="100" workbookViewId="0">
      <selection activeCell="F63" sqref="F63:M63"/>
    </sheetView>
  </sheetViews>
  <sheetFormatPr defaultColWidth="9.6640625" defaultRowHeight="15"/>
  <cols>
    <col min="1" max="1" width="4.6640625" style="1709" customWidth="1"/>
    <col min="2" max="2" width="31.21875" style="1709" customWidth="1"/>
    <col min="3" max="6" width="16.6640625" style="1709" customWidth="1"/>
    <col min="7" max="7" width="13.6640625" style="1709" customWidth="1"/>
    <col min="8" max="8" width="13.109375" style="1709" customWidth="1"/>
    <col min="9" max="14" width="12.6640625" style="1709" customWidth="1"/>
    <col min="15" max="15" width="4.6640625" style="1709" customWidth="1"/>
    <col min="16" max="16384" width="9.6640625" style="1709"/>
  </cols>
  <sheetData>
    <row r="1" spans="1:15">
      <c r="A1" s="2038" t="s">
        <v>1800</v>
      </c>
      <c r="B1" s="2039"/>
      <c r="C1" s="2040" t="s">
        <v>3291</v>
      </c>
      <c r="D1" s="2039"/>
      <c r="E1" s="2039" t="s">
        <v>1802</v>
      </c>
      <c r="F1" s="2041" t="s">
        <v>1803</v>
      </c>
      <c r="G1" s="2038" t="s">
        <v>1800</v>
      </c>
      <c r="H1" s="2040"/>
      <c r="I1" s="2042" t="s">
        <v>3291</v>
      </c>
      <c r="J1" s="2040"/>
      <c r="K1" s="2039"/>
      <c r="L1" s="2043" t="s">
        <v>1802</v>
      </c>
      <c r="M1" s="2042" t="s">
        <v>1803</v>
      </c>
      <c r="N1" s="2040"/>
      <c r="O1" s="2041"/>
    </row>
    <row r="2" spans="1:15">
      <c r="A2" s="1948" t="str">
        <f>'Data Sheet'!$C$25</f>
        <v>National Fuel Gas Distribution Corporation</v>
      </c>
      <c r="B2" s="2044"/>
      <c r="C2" s="1709" t="s">
        <v>1819</v>
      </c>
      <c r="D2" s="2044"/>
      <c r="E2" s="2044" t="s">
        <v>1805</v>
      </c>
      <c r="F2" s="2045"/>
      <c r="G2" s="2046" t="str">
        <f>'Data Sheet'!$C$25</f>
        <v>National Fuel Gas Distribution Corporation</v>
      </c>
      <c r="I2" s="2047" t="s">
        <v>1819</v>
      </c>
      <c r="K2" s="2044"/>
      <c r="L2" s="2048" t="s">
        <v>1805</v>
      </c>
      <c r="M2" s="2047"/>
      <c r="O2" s="2045"/>
    </row>
    <row r="3" spans="1:15" ht="15" customHeight="1">
      <c r="A3" s="2049"/>
      <c r="B3" s="2050"/>
      <c r="C3" s="2051" t="s">
        <v>2993</v>
      </c>
      <c r="D3" s="2050"/>
      <c r="E3" s="1720" t="str">
        <f>'Data Sheet'!$C$40</f>
        <v>3/31/2016</v>
      </c>
      <c r="F3" s="2052" t="str">
        <f>'Data Sheet'!$C$38</f>
        <v>12/31/2015</v>
      </c>
      <c r="G3" s="2049"/>
      <c r="H3" s="2051"/>
      <c r="I3" s="2053" t="s">
        <v>2993</v>
      </c>
      <c r="J3" s="2051"/>
      <c r="K3" s="2050"/>
      <c r="L3" s="1720" t="str">
        <f>'Data Sheet'!$C$40</f>
        <v>3/31/2016</v>
      </c>
      <c r="M3" s="2054" t="str">
        <f>'Data Sheet'!$C$38</f>
        <v>12/31/2015</v>
      </c>
      <c r="N3" s="2051"/>
      <c r="O3" s="2055"/>
    </row>
    <row r="4" spans="1:15" ht="15" customHeight="1">
      <c r="A4" s="2056"/>
      <c r="B4" s="2057" t="s">
        <v>1324</v>
      </c>
      <c r="C4" s="2057"/>
      <c r="D4" s="2057"/>
      <c r="E4" s="2057"/>
      <c r="F4" s="2058"/>
      <c r="G4" s="2059" t="s">
        <v>1324</v>
      </c>
      <c r="H4" s="2057"/>
      <c r="I4" s="2057"/>
      <c r="J4" s="2057"/>
      <c r="K4" s="2057"/>
      <c r="L4" s="2057"/>
      <c r="M4" s="2057"/>
      <c r="N4" s="2057"/>
      <c r="O4" s="2058"/>
    </row>
    <row r="5" spans="1:15">
      <c r="A5" s="3735" t="s">
        <v>4410</v>
      </c>
      <c r="B5" s="3736"/>
      <c r="C5" s="3736"/>
      <c r="D5" s="3741" t="s">
        <v>2731</v>
      </c>
      <c r="E5" s="3741"/>
      <c r="F5" s="3742"/>
      <c r="G5" s="3735" t="s">
        <v>4406</v>
      </c>
      <c r="H5" s="3736"/>
      <c r="I5" s="3736"/>
      <c r="J5" s="3736"/>
      <c r="K5" s="3736" t="s">
        <v>4402</v>
      </c>
      <c r="L5" s="3736"/>
      <c r="M5" s="3736"/>
      <c r="N5" s="3736"/>
      <c r="O5" s="3747"/>
    </row>
    <row r="6" spans="1:15" ht="15" customHeight="1">
      <c r="A6" s="3737"/>
      <c r="B6" s="3738"/>
      <c r="C6" s="3738"/>
      <c r="D6" s="3743"/>
      <c r="E6" s="3743"/>
      <c r="F6" s="3744"/>
      <c r="G6" s="3737"/>
      <c r="H6" s="3738"/>
      <c r="I6" s="3738"/>
      <c r="J6" s="3738"/>
      <c r="K6" s="3733"/>
      <c r="L6" s="3733"/>
      <c r="M6" s="3733"/>
      <c r="N6" s="3733"/>
      <c r="O6" s="3734"/>
    </row>
    <row r="7" spans="1:15">
      <c r="A7" s="2046" t="s">
        <v>4409</v>
      </c>
      <c r="B7" s="2060"/>
      <c r="C7" s="2060"/>
      <c r="D7" s="3743"/>
      <c r="E7" s="3743"/>
      <c r="F7" s="3744"/>
      <c r="G7" s="3737"/>
      <c r="H7" s="3738"/>
      <c r="I7" s="3738"/>
      <c r="J7" s="3738"/>
      <c r="K7" s="3733" t="s">
        <v>4403</v>
      </c>
      <c r="L7" s="3733"/>
      <c r="M7" s="3733"/>
      <c r="N7" s="3733"/>
      <c r="O7" s="3734"/>
    </row>
    <row r="8" spans="1:15">
      <c r="A8" s="3739" t="s">
        <v>4408</v>
      </c>
      <c r="B8" s="3740"/>
      <c r="C8" s="3740"/>
      <c r="D8" s="3743"/>
      <c r="E8" s="3743"/>
      <c r="F8" s="3744"/>
      <c r="G8" s="3737"/>
      <c r="H8" s="3738"/>
      <c r="I8" s="3738"/>
      <c r="J8" s="3738"/>
      <c r="K8" s="3733"/>
      <c r="L8" s="3733"/>
      <c r="M8" s="3733"/>
      <c r="N8" s="3733"/>
      <c r="O8" s="3734"/>
    </row>
    <row r="9" spans="1:15">
      <c r="A9" s="3739"/>
      <c r="B9" s="3740"/>
      <c r="C9" s="3740"/>
      <c r="D9" s="3743" t="s">
        <v>4401</v>
      </c>
      <c r="E9" s="3743"/>
      <c r="F9" s="3744"/>
      <c r="G9" s="3745" t="s">
        <v>4405</v>
      </c>
      <c r="H9" s="3746"/>
      <c r="I9" s="3746"/>
      <c r="J9" s="3746"/>
      <c r="K9" s="3733" t="s">
        <v>4404</v>
      </c>
      <c r="L9" s="3733"/>
      <c r="M9" s="3733"/>
      <c r="N9" s="3733"/>
      <c r="O9" s="3734"/>
    </row>
    <row r="10" spans="1:15" ht="15" customHeight="1">
      <c r="A10" s="3739"/>
      <c r="B10" s="3740"/>
      <c r="C10" s="3740"/>
      <c r="D10" s="3743"/>
      <c r="E10" s="3743"/>
      <c r="F10" s="3744"/>
      <c r="G10" s="3745"/>
      <c r="H10" s="3746"/>
      <c r="I10" s="3746"/>
      <c r="J10" s="3746"/>
      <c r="K10" s="3733"/>
      <c r="L10" s="3733"/>
      <c r="M10" s="3733"/>
      <c r="N10" s="3733"/>
      <c r="O10" s="3734"/>
    </row>
    <row r="11" spans="1:15">
      <c r="A11" s="2046" t="s">
        <v>4407</v>
      </c>
      <c r="B11" s="2061"/>
      <c r="C11" s="2061"/>
      <c r="D11" s="2062"/>
      <c r="E11" s="2062"/>
      <c r="F11" s="2063"/>
      <c r="G11" s="3745"/>
      <c r="H11" s="3746"/>
      <c r="I11" s="3746"/>
      <c r="J11" s="3746"/>
      <c r="K11" s="2060"/>
      <c r="L11" s="2060"/>
      <c r="M11" s="2060"/>
      <c r="N11" s="2060"/>
      <c r="O11" s="2064"/>
    </row>
    <row r="12" spans="1:15">
      <c r="A12" s="2049"/>
      <c r="B12" s="2065"/>
      <c r="C12" s="2065"/>
      <c r="D12" s="2066"/>
      <c r="E12" s="2066"/>
      <c r="F12" s="2067"/>
      <c r="G12" s="3745"/>
      <c r="H12" s="3746"/>
      <c r="I12" s="3746"/>
      <c r="J12" s="3746"/>
      <c r="O12" s="2045"/>
    </row>
    <row r="13" spans="1:15">
      <c r="A13" s="2068" t="s">
        <v>1729</v>
      </c>
      <c r="B13" s="2069" t="s">
        <v>4624</v>
      </c>
      <c r="C13" s="2070" t="s">
        <v>177</v>
      </c>
      <c r="D13" s="2071"/>
      <c r="E13" s="2070" t="s">
        <v>4400</v>
      </c>
      <c r="F13" s="2058"/>
      <c r="G13" s="2070" t="s">
        <v>4400</v>
      </c>
      <c r="H13" s="2071"/>
      <c r="I13" s="2070" t="s">
        <v>4400</v>
      </c>
      <c r="J13" s="2071"/>
      <c r="K13" s="2070" t="s">
        <v>1684</v>
      </c>
      <c r="L13" s="2071"/>
      <c r="M13" s="2070" t="s">
        <v>1685</v>
      </c>
      <c r="N13" s="2071"/>
      <c r="O13" s="2072" t="s">
        <v>1729</v>
      </c>
    </row>
    <row r="14" spans="1:15">
      <c r="A14" s="2073" t="s">
        <v>1732</v>
      </c>
      <c r="B14" s="2074" t="s">
        <v>1686</v>
      </c>
      <c r="C14" s="2069" t="s">
        <v>1732</v>
      </c>
      <c r="D14" s="2075" t="s">
        <v>1687</v>
      </c>
      <c r="E14" s="2075" t="s">
        <v>1732</v>
      </c>
      <c r="F14" s="2076" t="s">
        <v>1687</v>
      </c>
      <c r="G14" s="2077" t="s">
        <v>1732</v>
      </c>
      <c r="H14" s="2069" t="s">
        <v>1687</v>
      </c>
      <c r="I14" s="2075" t="s">
        <v>1732</v>
      </c>
      <c r="J14" s="2075" t="s">
        <v>1687</v>
      </c>
      <c r="K14" s="2075" t="s">
        <v>1732</v>
      </c>
      <c r="L14" s="2075" t="s">
        <v>1687</v>
      </c>
      <c r="M14" s="2075" t="s">
        <v>1732</v>
      </c>
      <c r="N14" s="2075" t="s">
        <v>1687</v>
      </c>
      <c r="O14" s="2078" t="s">
        <v>1732</v>
      </c>
    </row>
    <row r="15" spans="1:15">
      <c r="A15" s="2079"/>
      <c r="B15" s="2080" t="s">
        <v>3021</v>
      </c>
      <c r="C15" s="2081" t="s">
        <v>3022</v>
      </c>
      <c r="D15" s="2081" t="s">
        <v>3023</v>
      </c>
      <c r="E15" s="2081" t="s">
        <v>3024</v>
      </c>
      <c r="F15" s="2082" t="s">
        <v>2347</v>
      </c>
      <c r="G15" s="2083" t="s">
        <v>2348</v>
      </c>
      <c r="H15" s="2080" t="s">
        <v>2349</v>
      </c>
      <c r="I15" s="2081" t="s">
        <v>2350</v>
      </c>
      <c r="J15" s="2081" t="s">
        <v>2351</v>
      </c>
      <c r="K15" s="2081" t="s">
        <v>2352</v>
      </c>
      <c r="L15" s="2081" t="s">
        <v>2353</v>
      </c>
      <c r="M15" s="2081" t="s">
        <v>2354</v>
      </c>
      <c r="N15" s="2081" t="s">
        <v>181</v>
      </c>
      <c r="O15" s="2084"/>
    </row>
    <row r="16" spans="1:15">
      <c r="A16" s="2085" t="s">
        <v>1688</v>
      </c>
      <c r="B16" s="2086" t="s">
        <v>1689</v>
      </c>
      <c r="C16" s="1759"/>
      <c r="D16" s="1762"/>
      <c r="E16" s="1762"/>
      <c r="F16" s="1808"/>
      <c r="G16" s="1761"/>
      <c r="H16" s="1759"/>
      <c r="I16" s="1762"/>
      <c r="J16" s="1762"/>
      <c r="K16" s="1762"/>
      <c r="L16" s="1762"/>
      <c r="M16" s="1762"/>
      <c r="N16" s="1762"/>
      <c r="O16" s="2087" t="s">
        <v>1688</v>
      </c>
    </row>
    <row r="17" spans="1:15">
      <c r="A17" s="2077" t="s">
        <v>1690</v>
      </c>
      <c r="B17" s="2088"/>
      <c r="C17" s="2089"/>
      <c r="D17" s="2090"/>
      <c r="E17" s="2090"/>
      <c r="F17" s="2091"/>
      <c r="G17" s="2092"/>
      <c r="H17" s="2089"/>
      <c r="I17" s="2090"/>
      <c r="J17" s="2090"/>
      <c r="K17" s="2090"/>
      <c r="L17" s="2090"/>
      <c r="M17" s="2090"/>
      <c r="N17" s="2090"/>
      <c r="O17" s="2093" t="s">
        <v>1690</v>
      </c>
    </row>
    <row r="18" spans="1:15">
      <c r="A18" s="2094" t="s">
        <v>1691</v>
      </c>
      <c r="B18" s="2048" t="s">
        <v>1692</v>
      </c>
      <c r="C18" s="2090"/>
      <c r="D18" s="2090"/>
      <c r="E18" s="2090"/>
      <c r="F18" s="2091"/>
      <c r="G18" s="2092"/>
      <c r="H18" s="2089"/>
      <c r="I18" s="2090"/>
      <c r="J18" s="2090"/>
      <c r="K18" s="2090"/>
      <c r="L18" s="2090"/>
      <c r="M18" s="2090"/>
      <c r="N18" s="2090"/>
      <c r="O18" s="2093" t="s">
        <v>1691</v>
      </c>
    </row>
    <row r="19" spans="1:15">
      <c r="A19" s="2083" t="s">
        <v>1693</v>
      </c>
      <c r="B19" s="2095" t="s">
        <v>1694</v>
      </c>
      <c r="C19" s="2089"/>
      <c r="D19" s="2090"/>
      <c r="E19" s="2090"/>
      <c r="F19" s="2091"/>
      <c r="G19" s="2092"/>
      <c r="H19" s="2089"/>
      <c r="I19" s="2090"/>
      <c r="J19" s="2090"/>
      <c r="K19" s="2090"/>
      <c r="L19" s="2090"/>
      <c r="M19" s="2090"/>
      <c r="N19" s="2090"/>
      <c r="O19" s="2093" t="s">
        <v>1693</v>
      </c>
    </row>
    <row r="20" spans="1:15">
      <c r="A20" s="2085" t="s">
        <v>1695</v>
      </c>
      <c r="B20" s="2086" t="s">
        <v>1696</v>
      </c>
      <c r="C20" s="2096"/>
      <c r="D20" s="2096"/>
      <c r="E20" s="2096"/>
      <c r="F20" s="2097"/>
      <c r="G20" s="2098"/>
      <c r="H20" s="2099"/>
      <c r="I20" s="2096"/>
      <c r="J20" s="2096"/>
      <c r="K20" s="2096"/>
      <c r="L20" s="2096"/>
      <c r="M20" s="2096"/>
      <c r="N20" s="2096"/>
      <c r="O20" s="2087" t="s">
        <v>1695</v>
      </c>
    </row>
    <row r="21" spans="1:15">
      <c r="A21" s="2077" t="s">
        <v>1697</v>
      </c>
      <c r="B21" s="2048"/>
      <c r="C21" s="2100"/>
      <c r="D21" s="2101"/>
      <c r="E21" s="2101"/>
      <c r="F21" s="2102"/>
      <c r="G21" s="2103"/>
      <c r="H21" s="2100"/>
      <c r="I21" s="2101"/>
      <c r="J21" s="2101"/>
      <c r="K21" s="2101"/>
      <c r="L21" s="2101"/>
      <c r="M21" s="2101"/>
      <c r="N21" s="2101"/>
      <c r="O21" s="2093" t="s">
        <v>1697</v>
      </c>
    </row>
    <row r="22" spans="1:15">
      <c r="A22" s="2094" t="s">
        <v>1698</v>
      </c>
      <c r="B22" s="2048" t="s">
        <v>1699</v>
      </c>
      <c r="C22" s="2090"/>
      <c r="D22" s="2090"/>
      <c r="E22" s="2090"/>
      <c r="F22" s="2091"/>
      <c r="G22" s="2092"/>
      <c r="H22" s="2089"/>
      <c r="I22" s="2090"/>
      <c r="J22" s="2090"/>
      <c r="K22" s="2090"/>
      <c r="L22" s="2090"/>
      <c r="M22" s="2090"/>
      <c r="N22" s="2090"/>
      <c r="O22" s="2093" t="s">
        <v>1698</v>
      </c>
    </row>
    <row r="23" spans="1:15">
      <c r="A23" s="2083" t="s">
        <v>1700</v>
      </c>
      <c r="B23" s="2048"/>
      <c r="C23" s="2104"/>
      <c r="D23" s="2105"/>
      <c r="E23" s="2105"/>
      <c r="F23" s="2106"/>
      <c r="G23" s="2107"/>
      <c r="H23" s="2104"/>
      <c r="I23" s="2105"/>
      <c r="J23" s="2105"/>
      <c r="K23" s="2105"/>
      <c r="L23" s="2105"/>
      <c r="M23" s="2105"/>
      <c r="N23" s="2105"/>
      <c r="O23" s="2093" t="s">
        <v>1700</v>
      </c>
    </row>
    <row r="24" spans="1:15">
      <c r="A24" s="2085" t="s">
        <v>1701</v>
      </c>
      <c r="B24" s="2086"/>
      <c r="C24" s="2096"/>
      <c r="D24" s="2096"/>
      <c r="E24" s="2096"/>
      <c r="F24" s="2097"/>
      <c r="G24" s="2098"/>
      <c r="H24" s="2099"/>
      <c r="I24" s="2096"/>
      <c r="J24" s="2096"/>
      <c r="K24" s="2096"/>
      <c r="L24" s="2096"/>
      <c r="M24" s="2096"/>
      <c r="N24" s="2096"/>
      <c r="O24" s="2087" t="s">
        <v>1701</v>
      </c>
    </row>
    <row r="25" spans="1:15">
      <c r="A25" s="2083" t="s">
        <v>1746</v>
      </c>
      <c r="B25" s="2095"/>
      <c r="C25" s="2105"/>
      <c r="D25" s="2105"/>
      <c r="E25" s="2105"/>
      <c r="F25" s="2106"/>
      <c r="G25" s="2107"/>
      <c r="H25" s="2104"/>
      <c r="I25" s="2105"/>
      <c r="J25" s="2105"/>
      <c r="K25" s="2105"/>
      <c r="L25" s="2105"/>
      <c r="M25" s="2105"/>
      <c r="N25" s="2105"/>
      <c r="O25" s="2082" t="s">
        <v>1746</v>
      </c>
    </row>
    <row r="26" spans="1:15">
      <c r="A26" s="2083" t="s">
        <v>1747</v>
      </c>
      <c r="B26" s="2095"/>
      <c r="C26" s="2105"/>
      <c r="D26" s="2105"/>
      <c r="E26" s="2105"/>
      <c r="F26" s="2106"/>
      <c r="G26" s="2107"/>
      <c r="H26" s="2104"/>
      <c r="I26" s="2105"/>
      <c r="J26" s="2105"/>
      <c r="K26" s="2105"/>
      <c r="L26" s="2105"/>
      <c r="M26" s="2105"/>
      <c r="N26" s="2105"/>
      <c r="O26" s="2082" t="s">
        <v>1747</v>
      </c>
    </row>
    <row r="27" spans="1:15">
      <c r="A27" s="2083" t="s">
        <v>1748</v>
      </c>
      <c r="B27" s="2095"/>
      <c r="C27" s="2105"/>
      <c r="D27" s="2105"/>
      <c r="E27" s="2105"/>
      <c r="F27" s="2106"/>
      <c r="G27" s="2107"/>
      <c r="H27" s="2104"/>
      <c r="I27" s="2105"/>
      <c r="J27" s="2105"/>
      <c r="K27" s="2105"/>
      <c r="L27" s="2105"/>
      <c r="M27" s="2105"/>
      <c r="N27" s="2105"/>
      <c r="O27" s="2082" t="s">
        <v>1748</v>
      </c>
    </row>
    <row r="28" spans="1:15">
      <c r="A28" s="2083" t="s">
        <v>1749</v>
      </c>
      <c r="B28" s="2095"/>
      <c r="C28" s="2105"/>
      <c r="D28" s="2105"/>
      <c r="E28" s="2105"/>
      <c r="F28" s="2106"/>
      <c r="G28" s="2107"/>
      <c r="H28" s="2104"/>
      <c r="I28" s="2105"/>
      <c r="J28" s="2105"/>
      <c r="K28" s="2105"/>
      <c r="L28" s="2105"/>
      <c r="M28" s="2105"/>
      <c r="N28" s="2105"/>
      <c r="O28" s="2082" t="s">
        <v>1749</v>
      </c>
    </row>
    <row r="29" spans="1:15">
      <c r="A29" s="2083" t="s">
        <v>1750</v>
      </c>
      <c r="B29" s="2095"/>
      <c r="C29" s="2105"/>
      <c r="D29" s="2105"/>
      <c r="E29" s="2105"/>
      <c r="F29" s="2106"/>
      <c r="G29" s="2107"/>
      <c r="H29" s="2104"/>
      <c r="I29" s="2105"/>
      <c r="J29" s="2105"/>
      <c r="K29" s="2105"/>
      <c r="L29" s="2105"/>
      <c r="M29" s="2105"/>
      <c r="N29" s="2105"/>
      <c r="O29" s="2082" t="s">
        <v>1750</v>
      </c>
    </row>
    <row r="30" spans="1:15">
      <c r="A30" s="2083" t="s">
        <v>1751</v>
      </c>
      <c r="B30" s="2095" t="s">
        <v>2332</v>
      </c>
      <c r="C30" s="2105"/>
      <c r="D30" s="2105"/>
      <c r="E30" s="2105"/>
      <c r="F30" s="2106"/>
      <c r="G30" s="2107"/>
      <c r="H30" s="2104"/>
      <c r="I30" s="2105"/>
      <c r="J30" s="2105"/>
      <c r="K30" s="2105"/>
      <c r="L30" s="2105"/>
      <c r="M30" s="2105"/>
      <c r="N30" s="2105"/>
      <c r="O30" s="2082" t="s">
        <v>1751</v>
      </c>
    </row>
    <row r="31" spans="1:15">
      <c r="A31" s="2077" t="s">
        <v>1752</v>
      </c>
      <c r="B31" s="2048"/>
      <c r="C31" s="2090"/>
      <c r="D31" s="2090"/>
      <c r="E31" s="2090"/>
      <c r="F31" s="2091"/>
      <c r="G31" s="2092"/>
      <c r="H31" s="2089"/>
      <c r="I31" s="2090"/>
      <c r="J31" s="2090"/>
      <c r="K31" s="2090"/>
      <c r="L31" s="2090"/>
      <c r="M31" s="2090"/>
      <c r="N31" s="2090"/>
      <c r="O31" s="2093" t="s">
        <v>1752</v>
      </c>
    </row>
    <row r="32" spans="1:15">
      <c r="A32" s="2094" t="s">
        <v>1753</v>
      </c>
      <c r="B32" s="2048" t="s">
        <v>1702</v>
      </c>
      <c r="C32" s="2090"/>
      <c r="D32" s="2090"/>
      <c r="E32" s="2090"/>
      <c r="F32" s="2091"/>
      <c r="G32" s="2092"/>
      <c r="H32" s="2089"/>
      <c r="I32" s="2090"/>
      <c r="J32" s="2090"/>
      <c r="K32" s="2090"/>
      <c r="L32" s="2090"/>
      <c r="M32" s="2090"/>
      <c r="N32" s="2090"/>
      <c r="O32" s="2093" t="s">
        <v>1753</v>
      </c>
    </row>
    <row r="33" spans="1:15">
      <c r="A33" s="2083" t="s">
        <v>1754</v>
      </c>
      <c r="B33" s="2048" t="s">
        <v>1703</v>
      </c>
      <c r="C33" s="2090"/>
      <c r="D33" s="2090"/>
      <c r="E33" s="2090"/>
      <c r="F33" s="2091"/>
      <c r="G33" s="2092"/>
      <c r="H33" s="2089"/>
      <c r="I33" s="2090"/>
      <c r="J33" s="2090"/>
      <c r="K33" s="2090"/>
      <c r="L33" s="2090"/>
      <c r="M33" s="2090"/>
      <c r="N33" s="2090"/>
      <c r="O33" s="2093" t="s">
        <v>1754</v>
      </c>
    </row>
    <row r="34" spans="1:15">
      <c r="A34" s="2085" t="s">
        <v>1755</v>
      </c>
      <c r="B34" s="2086" t="s">
        <v>1704</v>
      </c>
      <c r="C34" s="2096"/>
      <c r="D34" s="2096"/>
      <c r="E34" s="2096"/>
      <c r="F34" s="2097"/>
      <c r="G34" s="2098"/>
      <c r="H34" s="2099"/>
      <c r="I34" s="2096"/>
      <c r="J34" s="2096"/>
      <c r="K34" s="2096"/>
      <c r="L34" s="2096"/>
      <c r="M34" s="2096"/>
      <c r="N34" s="2096"/>
      <c r="O34" s="2087" t="s">
        <v>1755</v>
      </c>
    </row>
    <row r="35" spans="1:15">
      <c r="A35" s="2083" t="s">
        <v>1756</v>
      </c>
      <c r="B35" s="2095"/>
      <c r="C35" s="2105"/>
      <c r="D35" s="2105"/>
      <c r="E35" s="2105"/>
      <c r="F35" s="2106"/>
      <c r="G35" s="2107"/>
      <c r="H35" s="2104"/>
      <c r="I35" s="2105"/>
      <c r="J35" s="2105"/>
      <c r="K35" s="2105"/>
      <c r="L35" s="2105"/>
      <c r="M35" s="2105"/>
      <c r="N35" s="2105"/>
      <c r="O35" s="2082" t="s">
        <v>1756</v>
      </c>
    </row>
    <row r="36" spans="1:15">
      <c r="A36" s="2077" t="s">
        <v>589</v>
      </c>
      <c r="B36" s="2048" t="s">
        <v>1705</v>
      </c>
      <c r="C36" s="2090"/>
      <c r="D36" s="2090"/>
      <c r="E36" s="2090"/>
      <c r="F36" s="2091"/>
      <c r="G36" s="2092"/>
      <c r="H36" s="2089"/>
      <c r="I36" s="2090"/>
      <c r="J36" s="2090"/>
      <c r="K36" s="2090"/>
      <c r="L36" s="2090"/>
      <c r="M36" s="2090"/>
      <c r="N36" s="2090"/>
      <c r="O36" s="2093" t="s">
        <v>589</v>
      </c>
    </row>
    <row r="37" spans="1:15">
      <c r="A37" s="2083" t="s">
        <v>590</v>
      </c>
      <c r="B37" s="2048"/>
      <c r="C37" s="2090"/>
      <c r="D37" s="2090"/>
      <c r="E37" s="2090"/>
      <c r="F37" s="2091"/>
      <c r="G37" s="2092"/>
      <c r="H37" s="2089"/>
      <c r="I37" s="2090"/>
      <c r="J37" s="2090"/>
      <c r="K37" s="2090"/>
      <c r="L37" s="2090"/>
      <c r="M37" s="2090"/>
      <c r="N37" s="2090"/>
      <c r="O37" s="2093" t="s">
        <v>590</v>
      </c>
    </row>
    <row r="38" spans="1:15">
      <c r="A38" s="2085" t="s">
        <v>591</v>
      </c>
      <c r="B38" s="2086"/>
      <c r="C38" s="2096"/>
      <c r="D38" s="2096"/>
      <c r="E38" s="2096"/>
      <c r="F38" s="2097"/>
      <c r="G38" s="2098"/>
      <c r="H38" s="2099"/>
      <c r="I38" s="2096"/>
      <c r="J38" s="2096"/>
      <c r="K38" s="2096"/>
      <c r="L38" s="2096"/>
      <c r="M38" s="2096"/>
      <c r="N38" s="2096"/>
      <c r="O38" s="2087" t="s">
        <v>591</v>
      </c>
    </row>
    <row r="39" spans="1:15">
      <c r="A39" s="2083" t="s">
        <v>592</v>
      </c>
      <c r="B39" s="2095"/>
      <c r="C39" s="2105"/>
      <c r="D39" s="2105"/>
      <c r="E39" s="2105"/>
      <c r="F39" s="2106"/>
      <c r="G39" s="2107"/>
      <c r="H39" s="2104"/>
      <c r="I39" s="2105"/>
      <c r="J39" s="2105"/>
      <c r="K39" s="2105"/>
      <c r="L39" s="2105"/>
      <c r="M39" s="2105"/>
      <c r="N39" s="2105"/>
      <c r="O39" s="2082" t="s">
        <v>592</v>
      </c>
    </row>
    <row r="40" spans="1:15">
      <c r="A40" s="2083" t="s">
        <v>593</v>
      </c>
      <c r="B40" s="2095"/>
      <c r="C40" s="2105"/>
      <c r="D40" s="2105"/>
      <c r="E40" s="2105"/>
      <c r="F40" s="2106"/>
      <c r="G40" s="2107"/>
      <c r="H40" s="2104"/>
      <c r="I40" s="2105"/>
      <c r="J40" s="2105"/>
      <c r="K40" s="2105"/>
      <c r="L40" s="2105"/>
      <c r="M40" s="2105"/>
      <c r="N40" s="2105"/>
      <c r="O40" s="2082" t="s">
        <v>593</v>
      </c>
    </row>
    <row r="41" spans="1:15">
      <c r="A41" s="2083" t="s">
        <v>594</v>
      </c>
      <c r="B41" s="2095"/>
      <c r="C41" s="2105"/>
      <c r="D41" s="2105"/>
      <c r="E41" s="2105"/>
      <c r="F41" s="2106"/>
      <c r="G41" s="2107"/>
      <c r="H41" s="2104"/>
      <c r="I41" s="2105"/>
      <c r="J41" s="2105"/>
      <c r="K41" s="2105"/>
      <c r="L41" s="2105"/>
      <c r="M41" s="2105"/>
      <c r="N41" s="2105"/>
      <c r="O41" s="2082" t="s">
        <v>594</v>
      </c>
    </row>
    <row r="42" spans="1:15">
      <c r="A42" s="2083" t="s">
        <v>595</v>
      </c>
      <c r="B42" s="2095"/>
      <c r="C42" s="2105"/>
      <c r="D42" s="2105"/>
      <c r="E42" s="2105"/>
      <c r="F42" s="2106"/>
      <c r="G42" s="2107"/>
      <c r="H42" s="2104"/>
      <c r="I42" s="2105"/>
      <c r="J42" s="2105"/>
      <c r="K42" s="2105"/>
      <c r="L42" s="2105"/>
      <c r="M42" s="2105"/>
      <c r="N42" s="2105"/>
      <c r="O42" s="2082" t="s">
        <v>595</v>
      </c>
    </row>
    <row r="43" spans="1:15">
      <c r="A43" s="2083" t="s">
        <v>2370</v>
      </c>
      <c r="B43" s="2095" t="s">
        <v>2332</v>
      </c>
      <c r="C43" s="2105"/>
      <c r="D43" s="2105"/>
      <c r="E43" s="2105"/>
      <c r="F43" s="2106"/>
      <c r="G43" s="2107"/>
      <c r="H43" s="2104"/>
      <c r="I43" s="2105"/>
      <c r="J43" s="2105"/>
      <c r="K43" s="2105"/>
      <c r="L43" s="2105"/>
      <c r="M43" s="2105"/>
      <c r="N43" s="2105"/>
      <c r="O43" s="2082" t="s">
        <v>2370</v>
      </c>
    </row>
    <row r="44" spans="1:15">
      <c r="A44" s="2085" t="s">
        <v>2371</v>
      </c>
      <c r="B44" s="2086" t="s">
        <v>1706</v>
      </c>
      <c r="C44" s="1759"/>
      <c r="D44" s="1762"/>
      <c r="E44" s="1762"/>
      <c r="F44" s="1808"/>
      <c r="G44" s="1761"/>
      <c r="H44" s="1759"/>
      <c r="I44" s="1762"/>
      <c r="J44" s="1762"/>
      <c r="K44" s="1762"/>
      <c r="L44" s="1762"/>
      <c r="M44" s="1762"/>
      <c r="N44" s="1762"/>
      <c r="O44" s="2087" t="s">
        <v>2371</v>
      </c>
    </row>
    <row r="45" spans="1:15">
      <c r="A45" s="2077" t="s">
        <v>2372</v>
      </c>
      <c r="B45" s="2048"/>
      <c r="C45" s="2090"/>
      <c r="D45" s="2090"/>
      <c r="E45" s="2090"/>
      <c r="F45" s="2091"/>
      <c r="G45" s="2092"/>
      <c r="H45" s="2089"/>
      <c r="I45" s="2090"/>
      <c r="J45" s="2090"/>
      <c r="K45" s="2090"/>
      <c r="L45" s="2090"/>
      <c r="M45" s="2090"/>
      <c r="N45" s="2090"/>
      <c r="O45" s="2093" t="s">
        <v>2372</v>
      </c>
    </row>
    <row r="46" spans="1:15">
      <c r="A46" s="2094" t="s">
        <v>2373</v>
      </c>
      <c r="B46" s="2048" t="s">
        <v>1707</v>
      </c>
      <c r="C46" s="2090"/>
      <c r="D46" s="2090"/>
      <c r="E46" s="2090"/>
      <c r="F46" s="2091"/>
      <c r="G46" s="2092"/>
      <c r="H46" s="2089"/>
      <c r="I46" s="2090"/>
      <c r="J46" s="2090"/>
      <c r="K46" s="2090"/>
      <c r="L46" s="2090"/>
      <c r="M46" s="2090"/>
      <c r="N46" s="2090"/>
      <c r="O46" s="2093" t="s">
        <v>2373</v>
      </c>
    </row>
    <row r="47" spans="1:15">
      <c r="A47" s="2083" t="s">
        <v>2374</v>
      </c>
      <c r="B47" s="2048" t="s">
        <v>1708</v>
      </c>
      <c r="C47" s="2108"/>
      <c r="D47" s="2109"/>
      <c r="E47" s="2109"/>
      <c r="F47" s="2110"/>
      <c r="G47" s="2111"/>
      <c r="H47" s="2108"/>
      <c r="I47" s="2109"/>
      <c r="J47" s="2109"/>
      <c r="K47" s="2109"/>
      <c r="L47" s="2109"/>
      <c r="M47" s="2109"/>
      <c r="N47" s="2109"/>
      <c r="O47" s="2093" t="s">
        <v>2374</v>
      </c>
    </row>
    <row r="48" spans="1:15">
      <c r="A48" s="2085" t="s">
        <v>2375</v>
      </c>
      <c r="B48" s="2086" t="s">
        <v>1709</v>
      </c>
      <c r="C48" s="2096"/>
      <c r="D48" s="2096"/>
      <c r="E48" s="2096"/>
      <c r="F48" s="2097"/>
      <c r="G48" s="2098"/>
      <c r="H48" s="2099"/>
      <c r="I48" s="2096"/>
      <c r="J48" s="2096"/>
      <c r="K48" s="2096"/>
      <c r="L48" s="2096"/>
      <c r="M48" s="2096"/>
      <c r="N48" s="2096"/>
      <c r="O48" s="2087" t="s">
        <v>2375</v>
      </c>
    </row>
    <row r="49" spans="1:15">
      <c r="A49" s="2083" t="s">
        <v>2376</v>
      </c>
      <c r="B49" s="2095" t="s">
        <v>1710</v>
      </c>
      <c r="C49" s="2105"/>
      <c r="D49" s="2105"/>
      <c r="E49" s="2105"/>
      <c r="F49" s="2106"/>
      <c r="G49" s="2107"/>
      <c r="H49" s="2104"/>
      <c r="I49" s="2105"/>
      <c r="J49" s="2105"/>
      <c r="K49" s="2105"/>
      <c r="L49" s="2105"/>
      <c r="M49" s="2105"/>
      <c r="N49" s="2105"/>
      <c r="O49" s="2082" t="s">
        <v>2376</v>
      </c>
    </row>
    <row r="50" spans="1:15">
      <c r="A50" s="2083" t="s">
        <v>2377</v>
      </c>
      <c r="B50" s="2095" t="s">
        <v>1711</v>
      </c>
      <c r="C50" s="2105"/>
      <c r="D50" s="2105"/>
      <c r="E50" s="2105"/>
      <c r="F50" s="2106"/>
      <c r="G50" s="2107"/>
      <c r="H50" s="2104"/>
      <c r="I50" s="2105"/>
      <c r="J50" s="2105"/>
      <c r="K50" s="2105"/>
      <c r="L50" s="2105"/>
      <c r="M50" s="2105"/>
      <c r="N50" s="2105"/>
      <c r="O50" s="2082" t="s">
        <v>2377</v>
      </c>
    </row>
    <row r="51" spans="1:15">
      <c r="A51" s="2046"/>
      <c r="B51" s="2074" t="s">
        <v>1712</v>
      </c>
      <c r="C51" s="2112"/>
      <c r="D51" s="2113"/>
      <c r="E51" s="2113"/>
      <c r="F51" s="2114"/>
      <c r="G51" s="2115"/>
      <c r="H51" s="2113"/>
      <c r="I51" s="2113"/>
      <c r="J51" s="2113"/>
      <c r="K51" s="2113"/>
      <c r="L51" s="2113"/>
      <c r="M51" s="2113"/>
      <c r="N51" s="2116"/>
      <c r="O51" s="2045"/>
    </row>
    <row r="52" spans="1:15">
      <c r="A52" s="2085" t="s">
        <v>2378</v>
      </c>
      <c r="B52" s="2086" t="s">
        <v>1713</v>
      </c>
      <c r="C52" s="2096"/>
      <c r="D52" s="2096"/>
      <c r="E52" s="2096"/>
      <c r="F52" s="2097"/>
      <c r="G52" s="2098"/>
      <c r="H52" s="2099"/>
      <c r="I52" s="2096"/>
      <c r="J52" s="2096"/>
      <c r="K52" s="2096"/>
      <c r="L52" s="2096"/>
      <c r="M52" s="2096"/>
      <c r="N52" s="2096"/>
      <c r="O52" s="2087" t="s">
        <v>2378</v>
      </c>
    </row>
    <row r="53" spans="1:15">
      <c r="A53" s="2083" t="s">
        <v>2379</v>
      </c>
      <c r="B53" s="2095" t="s">
        <v>1714</v>
      </c>
      <c r="C53" s="2105"/>
      <c r="D53" s="2105"/>
      <c r="E53" s="2105"/>
      <c r="F53" s="2106"/>
      <c r="G53" s="2107"/>
      <c r="H53" s="2104"/>
      <c r="I53" s="2105"/>
      <c r="J53" s="2105"/>
      <c r="K53" s="2105"/>
      <c r="L53" s="2105"/>
      <c r="M53" s="2105"/>
      <c r="N53" s="2105"/>
      <c r="O53" s="2082" t="s">
        <v>2379</v>
      </c>
    </row>
    <row r="54" spans="1:15">
      <c r="A54" s="2083" t="s">
        <v>2380</v>
      </c>
      <c r="B54" s="2095" t="s">
        <v>1715</v>
      </c>
      <c r="C54" s="2105"/>
      <c r="D54" s="2105"/>
      <c r="E54" s="2105"/>
      <c r="F54" s="2106"/>
      <c r="G54" s="2107"/>
      <c r="H54" s="2104"/>
      <c r="I54" s="2105"/>
      <c r="J54" s="2105"/>
      <c r="K54" s="2105"/>
      <c r="L54" s="2105"/>
      <c r="M54" s="2105"/>
      <c r="N54" s="2105"/>
      <c r="O54" s="2082" t="s">
        <v>2380</v>
      </c>
    </row>
    <row r="55" spans="1:15">
      <c r="A55" s="2083" t="s">
        <v>2381</v>
      </c>
      <c r="B55" s="2095" t="s">
        <v>1716</v>
      </c>
      <c r="C55" s="2105"/>
      <c r="D55" s="2105"/>
      <c r="E55" s="2105"/>
      <c r="F55" s="2106"/>
      <c r="G55" s="2107"/>
      <c r="H55" s="2104"/>
      <c r="I55" s="2105"/>
      <c r="J55" s="2105"/>
      <c r="K55" s="2105"/>
      <c r="L55" s="2105"/>
      <c r="M55" s="2105"/>
      <c r="N55" s="2105"/>
      <c r="O55" s="2082" t="s">
        <v>2381</v>
      </c>
    </row>
    <row r="56" spans="1:15">
      <c r="A56" s="2085" t="s">
        <v>2382</v>
      </c>
      <c r="B56" s="2086" t="s">
        <v>1706</v>
      </c>
      <c r="C56" s="1767"/>
      <c r="D56" s="1766"/>
      <c r="E56" s="1766"/>
      <c r="F56" s="1814"/>
      <c r="G56" s="1765"/>
      <c r="H56" s="1767"/>
      <c r="I56" s="1766"/>
      <c r="J56" s="1766"/>
      <c r="K56" s="1766"/>
      <c r="L56" s="1766"/>
      <c r="M56" s="1766"/>
      <c r="N56" s="1766"/>
      <c r="O56" s="2087" t="s">
        <v>2382</v>
      </c>
    </row>
    <row r="57" spans="1:15">
      <c r="A57" s="2077" t="s">
        <v>2383</v>
      </c>
      <c r="C57" s="2089"/>
      <c r="D57" s="2090"/>
      <c r="E57" s="2090"/>
      <c r="F57" s="2091"/>
      <c r="G57" s="2092"/>
      <c r="H57" s="2089"/>
      <c r="I57" s="2090"/>
      <c r="J57" s="2090"/>
      <c r="K57" s="2090"/>
      <c r="L57" s="2090"/>
      <c r="M57" s="2090"/>
      <c r="N57" s="2090"/>
      <c r="O57" s="2093" t="s">
        <v>2383</v>
      </c>
    </row>
    <row r="58" spans="1:15">
      <c r="A58" s="2094" t="s">
        <v>2384</v>
      </c>
      <c r="B58" s="2048" t="s">
        <v>1707</v>
      </c>
      <c r="C58" s="2090"/>
      <c r="D58" s="2090"/>
      <c r="E58" s="2090"/>
      <c r="F58" s="2091"/>
      <c r="G58" s="2092"/>
      <c r="H58" s="2089"/>
      <c r="I58" s="2090"/>
      <c r="J58" s="2090"/>
      <c r="K58" s="2090"/>
      <c r="L58" s="2090"/>
      <c r="M58" s="2090"/>
      <c r="N58" s="2090"/>
      <c r="O58" s="2093" t="s">
        <v>2384</v>
      </c>
    </row>
    <row r="59" spans="1:15">
      <c r="A59" s="2083" t="s">
        <v>2385</v>
      </c>
      <c r="B59" s="2048" t="s">
        <v>1708</v>
      </c>
      <c r="C59" s="2108"/>
      <c r="D59" s="2109"/>
      <c r="E59" s="2109"/>
      <c r="F59" s="2110"/>
      <c r="G59" s="2111"/>
      <c r="H59" s="2108"/>
      <c r="I59" s="2109"/>
      <c r="J59" s="2109"/>
      <c r="K59" s="2109"/>
      <c r="L59" s="2109"/>
      <c r="M59" s="2109"/>
      <c r="N59" s="2109"/>
      <c r="O59" s="2093" t="s">
        <v>2385</v>
      </c>
    </row>
    <row r="60" spans="1:15">
      <c r="A60" s="2085" t="s">
        <v>2386</v>
      </c>
      <c r="B60" s="2086" t="s">
        <v>1709</v>
      </c>
      <c r="C60" s="2096"/>
      <c r="D60" s="2096"/>
      <c r="E60" s="2096"/>
      <c r="F60" s="2097"/>
      <c r="G60" s="2098"/>
      <c r="H60" s="2099"/>
      <c r="I60" s="2096"/>
      <c r="J60" s="2096"/>
      <c r="K60" s="2096"/>
      <c r="L60" s="2096"/>
      <c r="M60" s="2096"/>
      <c r="N60" s="2096"/>
      <c r="O60" s="2087" t="s">
        <v>2386</v>
      </c>
    </row>
    <row r="61" spans="1:15">
      <c r="A61" s="2083" t="s">
        <v>2387</v>
      </c>
      <c r="B61" s="2095" t="s">
        <v>1710</v>
      </c>
      <c r="C61" s="2105"/>
      <c r="D61" s="2105"/>
      <c r="E61" s="2105"/>
      <c r="F61" s="2106"/>
      <c r="G61" s="2107"/>
      <c r="H61" s="2104"/>
      <c r="I61" s="2105"/>
      <c r="J61" s="2105"/>
      <c r="K61" s="2105"/>
      <c r="L61" s="2105"/>
      <c r="M61" s="2105"/>
      <c r="N61" s="2105"/>
      <c r="O61" s="2082" t="s">
        <v>2387</v>
      </c>
    </row>
    <row r="62" spans="1:15" ht="15.75" thickBot="1">
      <c r="A62" s="2117" t="s">
        <v>2388</v>
      </c>
      <c r="B62" s="2118" t="s">
        <v>1711</v>
      </c>
      <c r="C62" s="1791"/>
      <c r="D62" s="1794"/>
      <c r="E62" s="1794"/>
      <c r="F62" s="2119"/>
      <c r="G62" s="1793"/>
      <c r="H62" s="1791"/>
      <c r="I62" s="1794"/>
      <c r="J62" s="1794"/>
      <c r="K62" s="1794"/>
      <c r="L62" s="1794"/>
      <c r="M62" s="1794"/>
      <c r="N62" s="1794"/>
      <c r="O62" s="2120" t="s">
        <v>2388</v>
      </c>
    </row>
    <row r="63" spans="1:15">
      <c r="A63" s="1709" t="s">
        <v>4680</v>
      </c>
      <c r="G63" s="1709" t="s">
        <v>4680</v>
      </c>
    </row>
    <row r="64" spans="1:15">
      <c r="A64" s="2121" t="s">
        <v>4626</v>
      </c>
      <c r="B64" s="2121"/>
      <c r="C64" s="2121"/>
      <c r="D64" s="2121"/>
      <c r="E64" s="2121"/>
      <c r="F64" s="2121"/>
      <c r="G64" s="2121" t="s">
        <v>4627</v>
      </c>
      <c r="H64" s="2121"/>
      <c r="I64" s="2121"/>
      <c r="J64" s="2121"/>
      <c r="K64" s="2121"/>
      <c r="L64" s="2121"/>
      <c r="M64" s="2121"/>
      <c r="N64" s="2121"/>
      <c r="O64" s="2121"/>
    </row>
    <row r="67" spans="1:15" ht="15.75" thickBot="1">
      <c r="A67" s="1836"/>
      <c r="B67" s="1836"/>
      <c r="C67" s="1836"/>
      <c r="D67" s="1836"/>
      <c r="E67" s="1836"/>
      <c r="F67" s="1836"/>
      <c r="G67" s="1836"/>
      <c r="H67" s="1836"/>
      <c r="I67" s="1836"/>
      <c r="J67" s="1836"/>
      <c r="K67" s="1836"/>
      <c r="L67" s="1836"/>
      <c r="M67" s="1836"/>
      <c r="N67" s="1836"/>
      <c r="O67" s="1836"/>
    </row>
    <row r="68" spans="1:15">
      <c r="A68" s="2038" t="s">
        <v>1800</v>
      </c>
      <c r="B68" s="2039"/>
      <c r="C68" s="2040" t="s">
        <v>3291</v>
      </c>
      <c r="D68" s="2039"/>
      <c r="E68" s="2039" t="s">
        <v>1802</v>
      </c>
      <c r="F68" s="2041" t="s">
        <v>1803</v>
      </c>
      <c r="G68" s="2038" t="s">
        <v>1800</v>
      </c>
      <c r="H68" s="2040"/>
      <c r="I68" s="2042" t="s">
        <v>3291</v>
      </c>
      <c r="J68" s="2040"/>
      <c r="K68" s="2039"/>
      <c r="L68" s="2043" t="s">
        <v>1802</v>
      </c>
      <c r="M68" s="2042" t="s">
        <v>1803</v>
      </c>
      <c r="N68" s="2040"/>
      <c r="O68" s="2041"/>
    </row>
    <row r="69" spans="1:15">
      <c r="A69" s="2122" t="str">
        <f>'Data Sheet'!$C$25</f>
        <v>National Fuel Gas Distribution Corporation</v>
      </c>
      <c r="B69" s="2044"/>
      <c r="C69" s="1709" t="s">
        <v>1819</v>
      </c>
      <c r="D69" s="2044"/>
      <c r="E69" s="2044" t="s">
        <v>1805</v>
      </c>
      <c r="F69" s="2045"/>
      <c r="G69" s="2046" t="str">
        <f>'Data Sheet'!$C$25</f>
        <v>National Fuel Gas Distribution Corporation</v>
      </c>
      <c r="I69" s="2047" t="s">
        <v>1819</v>
      </c>
      <c r="K69" s="2044"/>
      <c r="L69" s="2048" t="s">
        <v>1805</v>
      </c>
      <c r="M69" s="2047"/>
      <c r="O69" s="2045"/>
    </row>
    <row r="70" spans="1:15">
      <c r="A70" s="2049"/>
      <c r="B70" s="2050"/>
      <c r="C70" s="2051" t="s">
        <v>2993</v>
      </c>
      <c r="D70" s="2050"/>
      <c r="E70" s="1720" t="str">
        <f>'Data Sheet'!$C$40</f>
        <v>3/31/2016</v>
      </c>
      <c r="F70" s="2052" t="str">
        <f>'Data Sheet'!$C$38</f>
        <v>12/31/2015</v>
      </c>
      <c r="G70" s="2049"/>
      <c r="H70" s="2051"/>
      <c r="I70" s="2053" t="s">
        <v>2993</v>
      </c>
      <c r="J70" s="2051"/>
      <c r="K70" s="2050"/>
      <c r="L70" s="1720" t="str">
        <f>'Data Sheet'!$C$40</f>
        <v>3/31/2016</v>
      </c>
      <c r="M70" s="2054" t="str">
        <f>'Data Sheet'!$C$38</f>
        <v>12/31/2015</v>
      </c>
      <c r="N70" s="2051"/>
      <c r="O70" s="2055"/>
    </row>
    <row r="71" spans="1:15">
      <c r="A71" s="2056"/>
      <c r="B71" s="2057" t="s">
        <v>1324</v>
      </c>
      <c r="C71" s="2057"/>
      <c r="D71" s="2057"/>
      <c r="E71" s="2057"/>
      <c r="F71" s="2058"/>
      <c r="G71" s="2059" t="s">
        <v>1324</v>
      </c>
      <c r="H71" s="2057"/>
      <c r="I71" s="2057"/>
      <c r="J71" s="2057"/>
      <c r="K71" s="2057"/>
      <c r="L71" s="2057"/>
      <c r="M71" s="2057"/>
      <c r="N71" s="2057"/>
      <c r="O71" s="2058"/>
    </row>
    <row r="72" spans="1:15">
      <c r="A72" s="2123"/>
      <c r="B72" s="2124"/>
      <c r="C72" s="2124"/>
      <c r="D72" s="2124"/>
      <c r="E72" s="2124"/>
      <c r="F72" s="2125"/>
      <c r="G72" s="3722" t="s">
        <v>2729</v>
      </c>
      <c r="H72" s="3723"/>
      <c r="I72" s="3723"/>
      <c r="J72" s="3723"/>
      <c r="O72" s="2045"/>
    </row>
    <row r="73" spans="1:15">
      <c r="A73" s="3726" t="s">
        <v>2730</v>
      </c>
      <c r="B73" s="3725"/>
      <c r="C73" s="3725"/>
      <c r="D73" s="3727" t="s">
        <v>2731</v>
      </c>
      <c r="E73" s="3725"/>
      <c r="F73" s="3728"/>
      <c r="G73" s="3724"/>
      <c r="H73" s="3725"/>
      <c r="I73" s="3725"/>
      <c r="J73" s="3725"/>
      <c r="K73" s="3727" t="s">
        <v>2732</v>
      </c>
      <c r="L73" s="3725"/>
      <c r="M73" s="3725"/>
      <c r="N73" s="3725"/>
      <c r="O73" s="3728"/>
    </row>
    <row r="74" spans="1:15">
      <c r="A74" s="3724"/>
      <c r="B74" s="3725"/>
      <c r="C74" s="3725"/>
      <c r="D74" s="3725"/>
      <c r="E74" s="3725"/>
      <c r="F74" s="3728"/>
      <c r="G74" s="3724"/>
      <c r="H74" s="3725"/>
      <c r="I74" s="3725"/>
      <c r="J74" s="3725"/>
      <c r="K74" s="3725"/>
      <c r="L74" s="3725"/>
      <c r="M74" s="3725"/>
      <c r="N74" s="3725"/>
      <c r="O74" s="3728"/>
    </row>
    <row r="75" spans="1:15">
      <c r="A75" s="2046" t="s">
        <v>2733</v>
      </c>
      <c r="D75" s="3725"/>
      <c r="E75" s="3725"/>
      <c r="F75" s="3728"/>
      <c r="G75" s="3724"/>
      <c r="H75" s="3725"/>
      <c r="I75" s="3725"/>
      <c r="J75" s="3725"/>
      <c r="K75" s="3727" t="s">
        <v>2734</v>
      </c>
      <c r="L75" s="3725"/>
      <c r="M75" s="3725"/>
      <c r="N75" s="3725"/>
      <c r="O75" s="3728"/>
    </row>
    <row r="76" spans="1:15">
      <c r="A76" s="3726" t="s">
        <v>2735</v>
      </c>
      <c r="B76" s="3729"/>
      <c r="C76" s="3729"/>
      <c r="D76" s="3725"/>
      <c r="E76" s="3725"/>
      <c r="F76" s="3728"/>
      <c r="G76" s="3724"/>
      <c r="H76" s="3725"/>
      <c r="I76" s="3725"/>
      <c r="J76" s="3725"/>
      <c r="K76" s="3725"/>
      <c r="L76" s="3725"/>
      <c r="M76" s="3725"/>
      <c r="N76" s="3725"/>
      <c r="O76" s="3728"/>
    </row>
    <row r="77" spans="1:15">
      <c r="A77" s="3724"/>
      <c r="B77" s="3729"/>
      <c r="C77" s="3729"/>
      <c r="D77" s="3725"/>
      <c r="E77" s="3725"/>
      <c r="F77" s="3728"/>
      <c r="G77" s="3726" t="s">
        <v>2736</v>
      </c>
      <c r="H77" s="3725"/>
      <c r="I77" s="3725"/>
      <c r="J77" s="3725"/>
      <c r="K77" s="3727" t="s">
        <v>3538</v>
      </c>
      <c r="L77" s="3725"/>
      <c r="M77" s="3725"/>
      <c r="N77" s="3725"/>
      <c r="O77" s="3728"/>
    </row>
    <row r="78" spans="1:15">
      <c r="A78" s="3724"/>
      <c r="B78" s="3729"/>
      <c r="C78" s="3729"/>
      <c r="D78" s="3727" t="s">
        <v>3539</v>
      </c>
      <c r="E78" s="3725"/>
      <c r="F78" s="3728"/>
      <c r="G78" s="3724"/>
      <c r="H78" s="3725"/>
      <c r="I78" s="3725"/>
      <c r="J78" s="3725"/>
      <c r="K78" s="3725"/>
      <c r="L78" s="3725"/>
      <c r="M78" s="3725"/>
      <c r="N78" s="3725"/>
      <c r="O78" s="3728"/>
    </row>
    <row r="79" spans="1:15">
      <c r="A79" s="3724"/>
      <c r="B79" s="3729"/>
      <c r="C79" s="3729"/>
      <c r="D79" s="3725"/>
      <c r="E79" s="3725"/>
      <c r="F79" s="3728"/>
      <c r="G79" s="3724"/>
      <c r="H79" s="3725"/>
      <c r="I79" s="3725"/>
      <c r="J79" s="3725"/>
      <c r="O79" s="2045"/>
    </row>
    <row r="80" spans="1:15">
      <c r="A80" s="2049" t="s">
        <v>3540</v>
      </c>
      <c r="B80" s="2051"/>
      <c r="C80" s="2051"/>
      <c r="D80" s="3731"/>
      <c r="E80" s="3731"/>
      <c r="F80" s="3732"/>
      <c r="G80" s="3730"/>
      <c r="H80" s="3731"/>
      <c r="I80" s="3731"/>
      <c r="J80" s="3731"/>
      <c r="O80" s="2045"/>
    </row>
    <row r="81" spans="1:15">
      <c r="A81" s="2068" t="s">
        <v>1729</v>
      </c>
      <c r="B81" s="2069" t="s">
        <v>4625</v>
      </c>
      <c r="C81" s="2070" t="s">
        <v>177</v>
      </c>
      <c r="D81" s="2071"/>
      <c r="E81" s="2070" t="s">
        <v>4400</v>
      </c>
      <c r="F81" s="2058"/>
      <c r="G81" s="2070" t="s">
        <v>4400</v>
      </c>
      <c r="H81" s="2071"/>
      <c r="I81" s="2070" t="s">
        <v>4400</v>
      </c>
      <c r="J81" s="2071"/>
      <c r="K81" s="2070" t="s">
        <v>1684</v>
      </c>
      <c r="L81" s="2071"/>
      <c r="M81" s="2070" t="s">
        <v>1685</v>
      </c>
      <c r="N81" s="2071"/>
      <c r="O81" s="2072" t="s">
        <v>1729</v>
      </c>
    </row>
    <row r="82" spans="1:15">
      <c r="A82" s="2073" t="s">
        <v>1732</v>
      </c>
      <c r="B82" s="2074" t="s">
        <v>1686</v>
      </c>
      <c r="C82" s="2069" t="s">
        <v>1732</v>
      </c>
      <c r="D82" s="2075" t="s">
        <v>1687</v>
      </c>
      <c r="E82" s="2075" t="s">
        <v>1732</v>
      </c>
      <c r="F82" s="2076" t="s">
        <v>1687</v>
      </c>
      <c r="G82" s="2077" t="s">
        <v>1732</v>
      </c>
      <c r="H82" s="2069" t="s">
        <v>1687</v>
      </c>
      <c r="I82" s="2075" t="s">
        <v>1732</v>
      </c>
      <c r="J82" s="2075" t="s">
        <v>1687</v>
      </c>
      <c r="K82" s="2075" t="s">
        <v>1732</v>
      </c>
      <c r="L82" s="2075" t="s">
        <v>1687</v>
      </c>
      <c r="M82" s="2075" t="s">
        <v>1732</v>
      </c>
      <c r="N82" s="2075" t="s">
        <v>1687</v>
      </c>
      <c r="O82" s="2078" t="s">
        <v>1732</v>
      </c>
    </row>
    <row r="83" spans="1:15">
      <c r="A83" s="2079"/>
      <c r="B83" s="2080" t="s">
        <v>3021</v>
      </c>
      <c r="C83" s="2081" t="s">
        <v>3022</v>
      </c>
      <c r="D83" s="2081" t="s">
        <v>3023</v>
      </c>
      <c r="E83" s="2081" t="s">
        <v>3024</v>
      </c>
      <c r="F83" s="2082" t="s">
        <v>2347</v>
      </c>
      <c r="G83" s="2083" t="s">
        <v>2348</v>
      </c>
      <c r="H83" s="2080" t="s">
        <v>2349</v>
      </c>
      <c r="I83" s="2081" t="s">
        <v>2350</v>
      </c>
      <c r="J83" s="2081" t="s">
        <v>2351</v>
      </c>
      <c r="K83" s="2081" t="s">
        <v>2352</v>
      </c>
      <c r="L83" s="2081" t="s">
        <v>2353</v>
      </c>
      <c r="M83" s="2081" t="s">
        <v>2354</v>
      </c>
      <c r="N83" s="2081" t="s">
        <v>181</v>
      </c>
      <c r="O83" s="2084"/>
    </row>
    <row r="84" spans="1:15">
      <c r="A84" s="2085" t="s">
        <v>1688</v>
      </c>
      <c r="B84" s="2086" t="s">
        <v>1689</v>
      </c>
      <c r="C84" s="1759"/>
      <c r="D84" s="1762"/>
      <c r="E84" s="1762"/>
      <c r="F84" s="1808"/>
      <c r="G84" s="1761"/>
      <c r="H84" s="1759"/>
      <c r="I84" s="1762"/>
      <c r="J84" s="1762"/>
      <c r="K84" s="1762"/>
      <c r="L84" s="1762"/>
      <c r="M84" s="1762"/>
      <c r="N84" s="1762"/>
      <c r="O84" s="2087" t="s">
        <v>1688</v>
      </c>
    </row>
    <row r="85" spans="1:15">
      <c r="A85" s="2077" t="s">
        <v>1690</v>
      </c>
      <c r="B85" s="2088"/>
      <c r="C85" s="2089"/>
      <c r="D85" s="2090"/>
      <c r="E85" s="2090"/>
      <c r="F85" s="2091"/>
      <c r="G85" s="2092"/>
      <c r="H85" s="2089"/>
      <c r="I85" s="2090"/>
      <c r="J85" s="2090"/>
      <c r="K85" s="2090"/>
      <c r="L85" s="2090"/>
      <c r="M85" s="2090"/>
      <c r="N85" s="2090"/>
      <c r="O85" s="2093" t="s">
        <v>1690</v>
      </c>
    </row>
    <row r="86" spans="1:15">
      <c r="A86" s="2094" t="s">
        <v>1691</v>
      </c>
      <c r="B86" s="2048" t="s">
        <v>1692</v>
      </c>
      <c r="C86" s="2090"/>
      <c r="D86" s="2090"/>
      <c r="E86" s="2090"/>
      <c r="F86" s="2091"/>
      <c r="G86" s="2092"/>
      <c r="H86" s="2089"/>
      <c r="I86" s="2090"/>
      <c r="J86" s="2090"/>
      <c r="K86" s="2090"/>
      <c r="L86" s="2090"/>
      <c r="M86" s="2090"/>
      <c r="N86" s="2090"/>
      <c r="O86" s="2093" t="s">
        <v>1691</v>
      </c>
    </row>
    <row r="87" spans="1:15">
      <c r="A87" s="2083" t="s">
        <v>1693</v>
      </c>
      <c r="B87" s="2095" t="s">
        <v>1694</v>
      </c>
      <c r="C87" s="2089"/>
      <c r="D87" s="2090"/>
      <c r="E87" s="2090"/>
      <c r="F87" s="2091"/>
      <c r="G87" s="2092"/>
      <c r="H87" s="2089"/>
      <c r="I87" s="2090"/>
      <c r="J87" s="2090"/>
      <c r="K87" s="2090"/>
      <c r="L87" s="2090"/>
      <c r="M87" s="2090"/>
      <c r="N87" s="2090"/>
      <c r="O87" s="2093" t="s">
        <v>1693</v>
      </c>
    </row>
    <row r="88" spans="1:15">
      <c r="A88" s="2085" t="s">
        <v>1695</v>
      </c>
      <c r="B88" s="2086" t="s">
        <v>1696</v>
      </c>
      <c r="C88" s="2096"/>
      <c r="D88" s="2096"/>
      <c r="E88" s="2096"/>
      <c r="F88" s="2097"/>
      <c r="G88" s="2098"/>
      <c r="H88" s="2099"/>
      <c r="I88" s="2096"/>
      <c r="J88" s="2096"/>
      <c r="K88" s="2096"/>
      <c r="L88" s="2096"/>
      <c r="M88" s="2096"/>
      <c r="N88" s="2096"/>
      <c r="O88" s="2087" t="s">
        <v>1695</v>
      </c>
    </row>
    <row r="89" spans="1:15">
      <c r="A89" s="2077" t="s">
        <v>1697</v>
      </c>
      <c r="B89" s="2048"/>
      <c r="C89" s="2100"/>
      <c r="D89" s="2101"/>
      <c r="E89" s="2101"/>
      <c r="F89" s="2102"/>
      <c r="G89" s="2103"/>
      <c r="H89" s="2100"/>
      <c r="I89" s="2101"/>
      <c r="J89" s="2101"/>
      <c r="K89" s="2101"/>
      <c r="L89" s="2101"/>
      <c r="M89" s="2101"/>
      <c r="N89" s="2101"/>
      <c r="O89" s="2093" t="s">
        <v>1697</v>
      </c>
    </row>
    <row r="90" spans="1:15">
      <c r="A90" s="2094" t="s">
        <v>1698</v>
      </c>
      <c r="B90" s="2048" t="s">
        <v>1699</v>
      </c>
      <c r="C90" s="2090"/>
      <c r="D90" s="2090"/>
      <c r="E90" s="2090"/>
      <c r="F90" s="2091"/>
      <c r="G90" s="2092"/>
      <c r="H90" s="2089"/>
      <c r="I90" s="2090"/>
      <c r="J90" s="2090"/>
      <c r="K90" s="2090"/>
      <c r="L90" s="2090"/>
      <c r="M90" s="2090"/>
      <c r="N90" s="2090"/>
      <c r="O90" s="2093" t="s">
        <v>1698</v>
      </c>
    </row>
    <row r="91" spans="1:15">
      <c r="A91" s="2083" t="s">
        <v>1700</v>
      </c>
      <c r="B91" s="2048"/>
      <c r="C91" s="2104"/>
      <c r="D91" s="2105"/>
      <c r="E91" s="2105"/>
      <c r="F91" s="2106"/>
      <c r="G91" s="2107"/>
      <c r="H91" s="2104"/>
      <c r="I91" s="2105"/>
      <c r="J91" s="2105"/>
      <c r="K91" s="2105"/>
      <c r="L91" s="2105"/>
      <c r="M91" s="2105"/>
      <c r="N91" s="2105"/>
      <c r="O91" s="2093" t="s">
        <v>1700</v>
      </c>
    </row>
    <row r="92" spans="1:15">
      <c r="A92" s="2085" t="s">
        <v>1701</v>
      </c>
      <c r="B92" s="2086"/>
      <c r="C92" s="2096"/>
      <c r="D92" s="2096"/>
      <c r="E92" s="2096"/>
      <c r="F92" s="2097"/>
      <c r="G92" s="2098"/>
      <c r="H92" s="2099"/>
      <c r="I92" s="2096"/>
      <c r="J92" s="2096"/>
      <c r="K92" s="2096"/>
      <c r="L92" s="2096"/>
      <c r="M92" s="2096"/>
      <c r="N92" s="2096"/>
      <c r="O92" s="2087" t="s">
        <v>1701</v>
      </c>
    </row>
    <row r="93" spans="1:15">
      <c r="A93" s="2083" t="s">
        <v>1746</v>
      </c>
      <c r="B93" s="2095"/>
      <c r="C93" s="2105"/>
      <c r="D93" s="2105"/>
      <c r="E93" s="2105"/>
      <c r="F93" s="2106"/>
      <c r="G93" s="2107"/>
      <c r="H93" s="2104"/>
      <c r="I93" s="2105"/>
      <c r="J93" s="2105"/>
      <c r="K93" s="2105"/>
      <c r="L93" s="2105"/>
      <c r="M93" s="2105"/>
      <c r="N93" s="2105"/>
      <c r="O93" s="2082" t="s">
        <v>1746</v>
      </c>
    </row>
    <row r="94" spans="1:15">
      <c r="A94" s="2083" t="s">
        <v>1747</v>
      </c>
      <c r="B94" s="2095"/>
      <c r="C94" s="2105"/>
      <c r="D94" s="2105"/>
      <c r="E94" s="2105"/>
      <c r="F94" s="2106"/>
      <c r="G94" s="2107"/>
      <c r="H94" s="2104"/>
      <c r="I94" s="2105"/>
      <c r="J94" s="2105"/>
      <c r="K94" s="2105"/>
      <c r="L94" s="2105"/>
      <c r="M94" s="2105"/>
      <c r="N94" s="2105"/>
      <c r="O94" s="2082" t="s">
        <v>1747</v>
      </c>
    </row>
    <row r="95" spans="1:15">
      <c r="A95" s="2083" t="s">
        <v>1748</v>
      </c>
      <c r="B95" s="2095"/>
      <c r="C95" s="2105"/>
      <c r="D95" s="2105"/>
      <c r="E95" s="2105"/>
      <c r="F95" s="2106"/>
      <c r="G95" s="2107"/>
      <c r="H95" s="2104"/>
      <c r="I95" s="2105"/>
      <c r="J95" s="2105"/>
      <c r="K95" s="2105"/>
      <c r="L95" s="2105"/>
      <c r="M95" s="2105"/>
      <c r="N95" s="2105"/>
      <c r="O95" s="2082" t="s">
        <v>1748</v>
      </c>
    </row>
    <row r="96" spans="1:15">
      <c r="A96" s="2083" t="s">
        <v>1749</v>
      </c>
      <c r="B96" s="2095"/>
      <c r="C96" s="2105"/>
      <c r="D96" s="2105"/>
      <c r="E96" s="2105"/>
      <c r="F96" s="2106"/>
      <c r="G96" s="2107"/>
      <c r="H96" s="2104"/>
      <c r="I96" s="2105"/>
      <c r="J96" s="2105"/>
      <c r="K96" s="2105"/>
      <c r="L96" s="2105"/>
      <c r="M96" s="2105"/>
      <c r="N96" s="2105"/>
      <c r="O96" s="2082" t="s">
        <v>1749</v>
      </c>
    </row>
    <row r="97" spans="1:15">
      <c r="A97" s="2083" t="s">
        <v>1750</v>
      </c>
      <c r="B97" s="2095"/>
      <c r="C97" s="2105"/>
      <c r="D97" s="2105"/>
      <c r="E97" s="2105"/>
      <c r="F97" s="2106"/>
      <c r="G97" s="2107"/>
      <c r="H97" s="2104"/>
      <c r="I97" s="2105"/>
      <c r="J97" s="2105"/>
      <c r="K97" s="2105"/>
      <c r="L97" s="2105"/>
      <c r="M97" s="2105"/>
      <c r="N97" s="2105"/>
      <c r="O97" s="2082" t="s">
        <v>1750</v>
      </c>
    </row>
    <row r="98" spans="1:15">
      <c r="A98" s="2083" t="s">
        <v>1751</v>
      </c>
      <c r="B98" s="2095" t="s">
        <v>2332</v>
      </c>
      <c r="C98" s="2105"/>
      <c r="D98" s="2105"/>
      <c r="E98" s="2105"/>
      <c r="F98" s="2106"/>
      <c r="G98" s="2107"/>
      <c r="H98" s="2104"/>
      <c r="I98" s="2105"/>
      <c r="J98" s="2105"/>
      <c r="K98" s="2105"/>
      <c r="L98" s="2105"/>
      <c r="M98" s="2105"/>
      <c r="N98" s="2105"/>
      <c r="O98" s="2082" t="s">
        <v>1751</v>
      </c>
    </row>
    <row r="99" spans="1:15">
      <c r="A99" s="2077" t="s">
        <v>1752</v>
      </c>
      <c r="B99" s="2048"/>
      <c r="C99" s="2090"/>
      <c r="D99" s="2090"/>
      <c r="E99" s="2090"/>
      <c r="F99" s="2091"/>
      <c r="G99" s="2092"/>
      <c r="H99" s="2089"/>
      <c r="I99" s="2090"/>
      <c r="J99" s="2090"/>
      <c r="K99" s="2090"/>
      <c r="L99" s="2090"/>
      <c r="M99" s="2090"/>
      <c r="N99" s="2090"/>
      <c r="O99" s="2093" t="s">
        <v>1752</v>
      </c>
    </row>
    <row r="100" spans="1:15">
      <c r="A100" s="2094" t="s">
        <v>1753</v>
      </c>
      <c r="B100" s="2048" t="s">
        <v>1702</v>
      </c>
      <c r="C100" s="2090"/>
      <c r="D100" s="2090"/>
      <c r="E100" s="2090"/>
      <c r="F100" s="2091"/>
      <c r="G100" s="2092"/>
      <c r="H100" s="2089"/>
      <c r="I100" s="2090"/>
      <c r="J100" s="2090"/>
      <c r="K100" s="2090"/>
      <c r="L100" s="2090"/>
      <c r="M100" s="2090"/>
      <c r="N100" s="2090"/>
      <c r="O100" s="2093" t="s">
        <v>1753</v>
      </c>
    </row>
    <row r="101" spans="1:15">
      <c r="A101" s="2083" t="s">
        <v>1754</v>
      </c>
      <c r="B101" s="2048" t="s">
        <v>1703</v>
      </c>
      <c r="C101" s="2090"/>
      <c r="D101" s="2090"/>
      <c r="E101" s="2090"/>
      <c r="F101" s="2091"/>
      <c r="G101" s="2092"/>
      <c r="H101" s="2089"/>
      <c r="I101" s="2090"/>
      <c r="J101" s="2090"/>
      <c r="K101" s="2090"/>
      <c r="L101" s="2090"/>
      <c r="M101" s="2090"/>
      <c r="N101" s="2090"/>
      <c r="O101" s="2093" t="s">
        <v>1754</v>
      </c>
    </row>
    <row r="102" spans="1:15">
      <c r="A102" s="2085" t="s">
        <v>1755</v>
      </c>
      <c r="B102" s="2086" t="s">
        <v>1704</v>
      </c>
      <c r="C102" s="2096"/>
      <c r="D102" s="2096"/>
      <c r="E102" s="2096"/>
      <c r="F102" s="2097"/>
      <c r="G102" s="2098"/>
      <c r="H102" s="2099"/>
      <c r="I102" s="2096"/>
      <c r="J102" s="2096"/>
      <c r="K102" s="2096"/>
      <c r="L102" s="2096"/>
      <c r="M102" s="2096"/>
      <c r="N102" s="2096"/>
      <c r="O102" s="2087" t="s">
        <v>1755</v>
      </c>
    </row>
    <row r="103" spans="1:15">
      <c r="A103" s="2083" t="s">
        <v>1756</v>
      </c>
      <c r="B103" s="2095"/>
      <c r="C103" s="2105"/>
      <c r="D103" s="2105"/>
      <c r="E103" s="2105"/>
      <c r="F103" s="2106"/>
      <c r="G103" s="2107"/>
      <c r="H103" s="2104"/>
      <c r="I103" s="2105"/>
      <c r="J103" s="2105"/>
      <c r="K103" s="2105"/>
      <c r="L103" s="2105"/>
      <c r="M103" s="2105"/>
      <c r="N103" s="2105"/>
      <c r="O103" s="2082" t="s">
        <v>1756</v>
      </c>
    </row>
    <row r="104" spans="1:15">
      <c r="A104" s="2077" t="s">
        <v>589</v>
      </c>
      <c r="B104" s="2048" t="s">
        <v>1705</v>
      </c>
      <c r="C104" s="2090"/>
      <c r="D104" s="2090"/>
      <c r="E104" s="2090"/>
      <c r="F104" s="2091"/>
      <c r="G104" s="2092"/>
      <c r="H104" s="2089"/>
      <c r="I104" s="2090"/>
      <c r="J104" s="2090"/>
      <c r="K104" s="2090"/>
      <c r="L104" s="2090"/>
      <c r="M104" s="2090"/>
      <c r="N104" s="2090"/>
      <c r="O104" s="2093" t="s">
        <v>589</v>
      </c>
    </row>
    <row r="105" spans="1:15">
      <c r="A105" s="2083" t="s">
        <v>590</v>
      </c>
      <c r="B105" s="2048"/>
      <c r="C105" s="2090"/>
      <c r="D105" s="2090"/>
      <c r="E105" s="2090"/>
      <c r="F105" s="2091"/>
      <c r="G105" s="2092"/>
      <c r="H105" s="2089"/>
      <c r="I105" s="2090"/>
      <c r="J105" s="2090"/>
      <c r="K105" s="2090"/>
      <c r="L105" s="2090"/>
      <c r="M105" s="2090"/>
      <c r="N105" s="2090"/>
      <c r="O105" s="2093" t="s">
        <v>590</v>
      </c>
    </row>
    <row r="106" spans="1:15">
      <c r="A106" s="2085" t="s">
        <v>591</v>
      </c>
      <c r="B106" s="2086"/>
      <c r="C106" s="2096"/>
      <c r="D106" s="2096"/>
      <c r="E106" s="2096"/>
      <c r="F106" s="2097"/>
      <c r="G106" s="2098"/>
      <c r="H106" s="2099"/>
      <c r="I106" s="2096"/>
      <c r="J106" s="2096"/>
      <c r="K106" s="2096"/>
      <c r="L106" s="2096"/>
      <c r="M106" s="2096"/>
      <c r="N106" s="2096"/>
      <c r="O106" s="2087" t="s">
        <v>591</v>
      </c>
    </row>
    <row r="107" spans="1:15">
      <c r="A107" s="2083" t="s">
        <v>592</v>
      </c>
      <c r="B107" s="2095"/>
      <c r="C107" s="2105"/>
      <c r="D107" s="2105"/>
      <c r="E107" s="2105"/>
      <c r="F107" s="2106"/>
      <c r="G107" s="2107"/>
      <c r="H107" s="2104"/>
      <c r="I107" s="2105"/>
      <c r="J107" s="2105"/>
      <c r="K107" s="2105"/>
      <c r="L107" s="2105"/>
      <c r="M107" s="2105"/>
      <c r="N107" s="2105"/>
      <c r="O107" s="2082" t="s">
        <v>592</v>
      </c>
    </row>
    <row r="108" spans="1:15">
      <c r="A108" s="2083" t="s">
        <v>593</v>
      </c>
      <c r="B108" s="2095"/>
      <c r="C108" s="2105"/>
      <c r="D108" s="2105"/>
      <c r="E108" s="2105"/>
      <c r="F108" s="2106"/>
      <c r="G108" s="2107"/>
      <c r="H108" s="2104"/>
      <c r="I108" s="2105"/>
      <c r="J108" s="2105"/>
      <c r="K108" s="2105"/>
      <c r="L108" s="2105"/>
      <c r="M108" s="2105"/>
      <c r="N108" s="2105"/>
      <c r="O108" s="2082" t="s">
        <v>593</v>
      </c>
    </row>
    <row r="109" spans="1:15">
      <c r="A109" s="2083" t="s">
        <v>594</v>
      </c>
      <c r="B109" s="2095"/>
      <c r="C109" s="2105"/>
      <c r="D109" s="2105"/>
      <c r="E109" s="2105"/>
      <c r="F109" s="2106"/>
      <c r="G109" s="2107"/>
      <c r="H109" s="2104"/>
      <c r="I109" s="2105"/>
      <c r="J109" s="2105"/>
      <c r="K109" s="2105"/>
      <c r="L109" s="2105"/>
      <c r="M109" s="2105"/>
      <c r="N109" s="2105"/>
      <c r="O109" s="2082" t="s">
        <v>594</v>
      </c>
    </row>
    <row r="110" spans="1:15">
      <c r="A110" s="2083" t="s">
        <v>595</v>
      </c>
      <c r="B110" s="2095"/>
      <c r="C110" s="2105"/>
      <c r="D110" s="2105"/>
      <c r="E110" s="2105"/>
      <c r="F110" s="2106"/>
      <c r="G110" s="2107"/>
      <c r="H110" s="2104"/>
      <c r="I110" s="2105"/>
      <c r="J110" s="2105"/>
      <c r="K110" s="2105"/>
      <c r="L110" s="2105"/>
      <c r="M110" s="2105"/>
      <c r="N110" s="2105"/>
      <c r="O110" s="2082" t="s">
        <v>595</v>
      </c>
    </row>
    <row r="111" spans="1:15">
      <c r="A111" s="2083" t="s">
        <v>2370</v>
      </c>
      <c r="B111" s="2095" t="s">
        <v>2332</v>
      </c>
      <c r="C111" s="2105"/>
      <c r="D111" s="2105"/>
      <c r="E111" s="2105"/>
      <c r="F111" s="2106"/>
      <c r="G111" s="2107"/>
      <c r="H111" s="2104"/>
      <c r="I111" s="2105"/>
      <c r="J111" s="2105"/>
      <c r="K111" s="2105"/>
      <c r="L111" s="2105"/>
      <c r="M111" s="2105"/>
      <c r="N111" s="2105"/>
      <c r="O111" s="2082" t="s">
        <v>2370</v>
      </c>
    </row>
    <row r="112" spans="1:15">
      <c r="A112" s="2085" t="s">
        <v>2371</v>
      </c>
      <c r="B112" s="2086" t="s">
        <v>1706</v>
      </c>
      <c r="C112" s="1759"/>
      <c r="D112" s="1762"/>
      <c r="E112" s="1762"/>
      <c r="F112" s="1808"/>
      <c r="G112" s="1761"/>
      <c r="H112" s="1759"/>
      <c r="I112" s="1762"/>
      <c r="J112" s="1762"/>
      <c r="K112" s="1762"/>
      <c r="L112" s="1762"/>
      <c r="M112" s="1762"/>
      <c r="N112" s="1762"/>
      <c r="O112" s="2087" t="s">
        <v>2371</v>
      </c>
    </row>
    <row r="113" spans="1:15">
      <c r="A113" s="2077" t="s">
        <v>2372</v>
      </c>
      <c r="B113" s="2048"/>
      <c r="C113" s="2090"/>
      <c r="D113" s="2090"/>
      <c r="E113" s="2090"/>
      <c r="F113" s="2091"/>
      <c r="G113" s="2092"/>
      <c r="H113" s="2089"/>
      <c r="I113" s="2090"/>
      <c r="J113" s="2090"/>
      <c r="K113" s="2090"/>
      <c r="L113" s="2090"/>
      <c r="M113" s="2090"/>
      <c r="N113" s="2090"/>
      <c r="O113" s="2093" t="s">
        <v>2372</v>
      </c>
    </row>
    <row r="114" spans="1:15">
      <c r="A114" s="2094" t="s">
        <v>2373</v>
      </c>
      <c r="B114" s="2048" t="s">
        <v>1707</v>
      </c>
      <c r="C114" s="2090"/>
      <c r="D114" s="2090"/>
      <c r="E114" s="2090"/>
      <c r="F114" s="2091"/>
      <c r="G114" s="2092"/>
      <c r="H114" s="2089"/>
      <c r="I114" s="2090"/>
      <c r="J114" s="2090"/>
      <c r="K114" s="2090"/>
      <c r="L114" s="2090"/>
      <c r="M114" s="2090"/>
      <c r="N114" s="2090"/>
      <c r="O114" s="2093" t="s">
        <v>2373</v>
      </c>
    </row>
    <row r="115" spans="1:15">
      <c r="A115" s="2083" t="s">
        <v>2374</v>
      </c>
      <c r="B115" s="2048" t="s">
        <v>1708</v>
      </c>
      <c r="C115" s="2108"/>
      <c r="D115" s="2109"/>
      <c r="E115" s="2109"/>
      <c r="F115" s="2110"/>
      <c r="G115" s="2111"/>
      <c r="H115" s="2108"/>
      <c r="I115" s="2109"/>
      <c r="J115" s="2109"/>
      <c r="K115" s="2109"/>
      <c r="L115" s="2109"/>
      <c r="M115" s="2109"/>
      <c r="N115" s="2109"/>
      <c r="O115" s="2093" t="s">
        <v>2374</v>
      </c>
    </row>
    <row r="116" spans="1:15">
      <c r="A116" s="2085" t="s">
        <v>2375</v>
      </c>
      <c r="B116" s="2086" t="s">
        <v>1709</v>
      </c>
      <c r="C116" s="2096"/>
      <c r="D116" s="2096"/>
      <c r="E116" s="2096"/>
      <c r="F116" s="2097"/>
      <c r="G116" s="2098"/>
      <c r="H116" s="2099"/>
      <c r="I116" s="2096"/>
      <c r="J116" s="2096"/>
      <c r="K116" s="2096"/>
      <c r="L116" s="2096"/>
      <c r="M116" s="2096"/>
      <c r="N116" s="2096"/>
      <c r="O116" s="2087" t="s">
        <v>2375</v>
      </c>
    </row>
    <row r="117" spans="1:15">
      <c r="A117" s="2083" t="s">
        <v>2376</v>
      </c>
      <c r="B117" s="2095" t="s">
        <v>1710</v>
      </c>
      <c r="C117" s="2105"/>
      <c r="D117" s="2105"/>
      <c r="E117" s="2105"/>
      <c r="F117" s="2106"/>
      <c r="G117" s="2107"/>
      <c r="H117" s="2104"/>
      <c r="I117" s="2105"/>
      <c r="J117" s="2105"/>
      <c r="K117" s="2105"/>
      <c r="L117" s="2105"/>
      <c r="M117" s="2105"/>
      <c r="N117" s="2105"/>
      <c r="O117" s="2082" t="s">
        <v>2376</v>
      </c>
    </row>
    <row r="118" spans="1:15">
      <c r="A118" s="2083" t="s">
        <v>2377</v>
      </c>
      <c r="B118" s="2095" t="s">
        <v>1711</v>
      </c>
      <c r="C118" s="2105"/>
      <c r="D118" s="2105"/>
      <c r="E118" s="2105"/>
      <c r="F118" s="2106"/>
      <c r="G118" s="2107"/>
      <c r="H118" s="2104"/>
      <c r="I118" s="2105"/>
      <c r="J118" s="2105"/>
      <c r="K118" s="2105"/>
      <c r="L118" s="2105"/>
      <c r="M118" s="2105"/>
      <c r="N118" s="2105"/>
      <c r="O118" s="2082" t="s">
        <v>2377</v>
      </c>
    </row>
    <row r="119" spans="1:15">
      <c r="A119" s="2046"/>
      <c r="B119" s="2074" t="s">
        <v>1712</v>
      </c>
      <c r="C119" s="2112"/>
      <c r="D119" s="2113"/>
      <c r="E119" s="2113"/>
      <c r="F119" s="2114"/>
      <c r="G119" s="2115"/>
      <c r="H119" s="2113"/>
      <c r="I119" s="2113"/>
      <c r="J119" s="2113"/>
      <c r="K119" s="2113"/>
      <c r="L119" s="2113"/>
      <c r="M119" s="2113"/>
      <c r="N119" s="2116"/>
      <c r="O119" s="2045"/>
    </row>
    <row r="120" spans="1:15">
      <c r="A120" s="2085" t="s">
        <v>2378</v>
      </c>
      <c r="B120" s="2086" t="s">
        <v>1713</v>
      </c>
      <c r="C120" s="2096"/>
      <c r="D120" s="2096"/>
      <c r="E120" s="2096"/>
      <c r="F120" s="2097"/>
      <c r="G120" s="2098"/>
      <c r="H120" s="2099"/>
      <c r="I120" s="2096"/>
      <c r="J120" s="2096"/>
      <c r="K120" s="2096"/>
      <c r="L120" s="2096"/>
      <c r="M120" s="2096"/>
      <c r="N120" s="2096"/>
      <c r="O120" s="2087" t="s">
        <v>2378</v>
      </c>
    </row>
    <row r="121" spans="1:15">
      <c r="A121" s="2083" t="s">
        <v>2379</v>
      </c>
      <c r="B121" s="2095" t="s">
        <v>1714</v>
      </c>
      <c r="C121" s="2105"/>
      <c r="D121" s="2105"/>
      <c r="E121" s="2105"/>
      <c r="F121" s="2106"/>
      <c r="G121" s="2107"/>
      <c r="H121" s="2104"/>
      <c r="I121" s="2105"/>
      <c r="J121" s="2105"/>
      <c r="K121" s="2105"/>
      <c r="L121" s="2105"/>
      <c r="M121" s="2105"/>
      <c r="N121" s="2105"/>
      <c r="O121" s="2082" t="s">
        <v>2379</v>
      </c>
    </row>
    <row r="122" spans="1:15">
      <c r="A122" s="2083" t="s">
        <v>2380</v>
      </c>
      <c r="B122" s="2095" t="s">
        <v>1715</v>
      </c>
      <c r="C122" s="2105"/>
      <c r="D122" s="2105"/>
      <c r="E122" s="2105"/>
      <c r="F122" s="2106"/>
      <c r="G122" s="2107"/>
      <c r="H122" s="2104"/>
      <c r="I122" s="2105"/>
      <c r="J122" s="2105"/>
      <c r="K122" s="2105"/>
      <c r="L122" s="2105"/>
      <c r="M122" s="2105"/>
      <c r="N122" s="2105"/>
      <c r="O122" s="2082" t="s">
        <v>2380</v>
      </c>
    </row>
    <row r="123" spans="1:15">
      <c r="A123" s="2083" t="s">
        <v>2381</v>
      </c>
      <c r="B123" s="2095" t="s">
        <v>1716</v>
      </c>
      <c r="C123" s="2105"/>
      <c r="D123" s="2105"/>
      <c r="E123" s="2105"/>
      <c r="F123" s="2106"/>
      <c r="G123" s="2107"/>
      <c r="H123" s="2104"/>
      <c r="I123" s="2105"/>
      <c r="J123" s="2105"/>
      <c r="K123" s="2105"/>
      <c r="L123" s="2105"/>
      <c r="M123" s="2105"/>
      <c r="N123" s="2105"/>
      <c r="O123" s="2082" t="s">
        <v>2381</v>
      </c>
    </row>
    <row r="124" spans="1:15">
      <c r="A124" s="2085" t="s">
        <v>2382</v>
      </c>
      <c r="B124" s="2086" t="s">
        <v>1706</v>
      </c>
      <c r="C124" s="1767"/>
      <c r="D124" s="1766"/>
      <c r="E124" s="1766"/>
      <c r="F124" s="1814"/>
      <c r="G124" s="1765"/>
      <c r="H124" s="1767"/>
      <c r="I124" s="1766"/>
      <c r="J124" s="1766"/>
      <c r="K124" s="1766"/>
      <c r="L124" s="1766"/>
      <c r="M124" s="1766"/>
      <c r="N124" s="1766"/>
      <c r="O124" s="2087" t="s">
        <v>2382</v>
      </c>
    </row>
    <row r="125" spans="1:15">
      <c r="A125" s="2077" t="s">
        <v>2383</v>
      </c>
      <c r="C125" s="2089"/>
      <c r="D125" s="2090"/>
      <c r="E125" s="2090"/>
      <c r="F125" s="2091"/>
      <c r="G125" s="2092"/>
      <c r="H125" s="2089"/>
      <c r="I125" s="2090"/>
      <c r="J125" s="2090"/>
      <c r="K125" s="2090"/>
      <c r="L125" s="2090"/>
      <c r="M125" s="2090"/>
      <c r="N125" s="2090"/>
      <c r="O125" s="2093" t="s">
        <v>2383</v>
      </c>
    </row>
    <row r="126" spans="1:15">
      <c r="A126" s="2094" t="s">
        <v>2384</v>
      </c>
      <c r="B126" s="2048" t="s">
        <v>1707</v>
      </c>
      <c r="C126" s="2090"/>
      <c r="D126" s="2090"/>
      <c r="E126" s="2090"/>
      <c r="F126" s="2091"/>
      <c r="G126" s="2092"/>
      <c r="H126" s="2089"/>
      <c r="I126" s="2090"/>
      <c r="J126" s="2090"/>
      <c r="K126" s="2090"/>
      <c r="L126" s="2090"/>
      <c r="M126" s="2090"/>
      <c r="N126" s="2090"/>
      <c r="O126" s="2093" t="s">
        <v>2384</v>
      </c>
    </row>
    <row r="127" spans="1:15">
      <c r="A127" s="2083" t="s">
        <v>2385</v>
      </c>
      <c r="B127" s="2048" t="s">
        <v>1708</v>
      </c>
      <c r="C127" s="2108"/>
      <c r="D127" s="2109"/>
      <c r="E127" s="2109"/>
      <c r="F127" s="2110"/>
      <c r="G127" s="2111"/>
      <c r="H127" s="2108"/>
      <c r="I127" s="2109"/>
      <c r="J127" s="2109"/>
      <c r="K127" s="2109"/>
      <c r="L127" s="2109"/>
      <c r="M127" s="2109"/>
      <c r="N127" s="2109"/>
      <c r="O127" s="2093" t="s">
        <v>2385</v>
      </c>
    </row>
    <row r="128" spans="1:15">
      <c r="A128" s="2085" t="s">
        <v>2386</v>
      </c>
      <c r="B128" s="2086" t="s">
        <v>1709</v>
      </c>
      <c r="C128" s="2096"/>
      <c r="D128" s="2096"/>
      <c r="E128" s="2096"/>
      <c r="F128" s="2097"/>
      <c r="G128" s="2098"/>
      <c r="H128" s="2099"/>
      <c r="I128" s="2096"/>
      <c r="J128" s="2096"/>
      <c r="K128" s="2096"/>
      <c r="L128" s="2096"/>
      <c r="M128" s="2096"/>
      <c r="N128" s="2096"/>
      <c r="O128" s="2087" t="s">
        <v>2386</v>
      </c>
    </row>
    <row r="129" spans="1:15">
      <c r="A129" s="2083" t="s">
        <v>2387</v>
      </c>
      <c r="B129" s="2095" t="s">
        <v>1710</v>
      </c>
      <c r="C129" s="2105"/>
      <c r="D129" s="2105"/>
      <c r="E129" s="2105"/>
      <c r="F129" s="2106"/>
      <c r="G129" s="2107"/>
      <c r="H129" s="2104"/>
      <c r="I129" s="2105"/>
      <c r="J129" s="2105"/>
      <c r="K129" s="2105"/>
      <c r="L129" s="2105"/>
      <c r="M129" s="2105"/>
      <c r="N129" s="2105"/>
      <c r="O129" s="2082" t="s">
        <v>2387</v>
      </c>
    </row>
    <row r="130" spans="1:15" ht="15.75" thickBot="1">
      <c r="A130" s="2117" t="s">
        <v>2388</v>
      </c>
      <c r="B130" s="2118" t="s">
        <v>1711</v>
      </c>
      <c r="C130" s="1791"/>
      <c r="D130" s="1794"/>
      <c r="E130" s="1794"/>
      <c r="F130" s="2119"/>
      <c r="G130" s="1793"/>
      <c r="H130" s="1791"/>
      <c r="I130" s="1794"/>
      <c r="J130" s="1794"/>
      <c r="K130" s="1794"/>
      <c r="L130" s="1794"/>
      <c r="M130" s="1794"/>
      <c r="N130" s="1794"/>
      <c r="O130" s="2120" t="s">
        <v>2388</v>
      </c>
    </row>
    <row r="131" spans="1:15">
      <c r="A131" s="1709" t="s">
        <v>4680</v>
      </c>
      <c r="G131" s="1709" t="s">
        <v>4680</v>
      </c>
    </row>
    <row r="132" spans="1:15">
      <c r="A132" s="2121" t="s">
        <v>4628</v>
      </c>
      <c r="B132" s="2121"/>
      <c r="C132" s="2121"/>
      <c r="D132" s="2121"/>
      <c r="E132" s="2121"/>
      <c r="F132" s="2121"/>
      <c r="G132" s="2121" t="s">
        <v>4629</v>
      </c>
      <c r="H132" s="2121"/>
      <c r="I132" s="2121"/>
      <c r="J132" s="2121"/>
      <c r="K132" s="2121"/>
      <c r="L132" s="2121"/>
      <c r="M132" s="2121"/>
      <c r="N132" s="2121"/>
      <c r="O132" s="2121"/>
    </row>
  </sheetData>
  <mergeCells count="18">
    <mergeCell ref="K9:O10"/>
    <mergeCell ref="A5:C6"/>
    <mergeCell ref="A8:C10"/>
    <mergeCell ref="D5:F8"/>
    <mergeCell ref="D9:F10"/>
    <mergeCell ref="G5:J8"/>
    <mergeCell ref="G9:J12"/>
    <mergeCell ref="K5:O6"/>
    <mergeCell ref="K7:O8"/>
    <mergeCell ref="G72:J76"/>
    <mergeCell ref="A73:C74"/>
    <mergeCell ref="D73:F77"/>
    <mergeCell ref="K73:O74"/>
    <mergeCell ref="K75:O76"/>
    <mergeCell ref="A76:C79"/>
    <mergeCell ref="G77:J80"/>
    <mergeCell ref="K77:O78"/>
    <mergeCell ref="D78:F80"/>
  </mergeCells>
  <printOptions horizontalCentered="1" verticalCentered="1"/>
  <pageMargins left="0.5" right="0.5" top="0.5" bottom="0.5" header="0.5" footer="0.5"/>
  <pageSetup scale="70" orientation="portrait" horizontalDpi="300" verticalDpi="300" r:id="rId1"/>
  <headerFooter alignWithMargins="0"/>
  <rowBreaks count="1" manualBreakCount="1">
    <brk id="67" max="14" man="1"/>
  </rowBreaks>
  <colBreaks count="1" manualBreakCount="1">
    <brk id="6" max="10485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32"/>
  <dimension ref="A1:H151"/>
  <sheetViews>
    <sheetView defaultGridColor="0" colorId="22" zoomScaleNormal="100" zoomScaleSheetLayoutView="80" workbookViewId="0">
      <selection activeCell="B4" sqref="B4"/>
    </sheetView>
  </sheetViews>
  <sheetFormatPr defaultColWidth="9.6640625" defaultRowHeight="15"/>
  <cols>
    <col min="1" max="1" width="4.6640625" style="1709" customWidth="1"/>
    <col min="2" max="2" width="45.6640625" style="1709" customWidth="1"/>
    <col min="3" max="4" width="12.6640625" style="1709" customWidth="1"/>
    <col min="5" max="5" width="10.33203125" style="1709" customWidth="1"/>
    <col min="6" max="6" width="12.6640625" style="1709" customWidth="1"/>
    <col min="7" max="7" width="16.33203125" style="1709" customWidth="1"/>
    <col min="8" max="16384" width="9.6640625" style="1709"/>
  </cols>
  <sheetData>
    <row r="1" spans="1:8">
      <c r="A1" s="2038" t="s">
        <v>1800</v>
      </c>
      <c r="B1" s="2039"/>
      <c r="C1" s="2040" t="s">
        <v>3291</v>
      </c>
      <c r="D1" s="2040"/>
      <c r="E1" s="2042" t="s">
        <v>1802</v>
      </c>
      <c r="F1" s="2039"/>
      <c r="G1" s="2316" t="s">
        <v>1803</v>
      </c>
      <c r="H1" s="1712"/>
    </row>
    <row r="2" spans="1:8">
      <c r="A2" s="1710" t="str">
        <f>'Data Sheet'!$C$25</f>
        <v>National Fuel Gas Distribution Corporation</v>
      </c>
      <c r="B2" s="2044"/>
      <c r="C2" s="1709" t="s">
        <v>1819</v>
      </c>
      <c r="E2" s="2047" t="s">
        <v>1805</v>
      </c>
      <c r="F2" s="2044"/>
      <c r="G2" s="2045"/>
      <c r="H2" s="1712"/>
    </row>
    <row r="3" spans="1:8" ht="15" customHeight="1">
      <c r="A3" s="2049"/>
      <c r="B3" s="2050"/>
      <c r="C3" s="2051" t="s">
        <v>2993</v>
      </c>
      <c r="D3" s="2051"/>
      <c r="E3" s="1933" t="str">
        <f>'Data Sheet'!$C$40</f>
        <v>3/31/2016</v>
      </c>
      <c r="F3" s="2050"/>
      <c r="G3" s="2317" t="str">
        <f>'Data Sheet'!$C$38</f>
        <v>12/31/2015</v>
      </c>
      <c r="H3" s="1712"/>
    </row>
    <row r="4" spans="1:8" ht="15" customHeight="1">
      <c r="A4" s="2059" t="s">
        <v>518</v>
      </c>
      <c r="B4" s="2057"/>
      <c r="C4" s="2057"/>
      <c r="D4" s="2057"/>
      <c r="E4" s="2057"/>
      <c r="F4" s="2057"/>
      <c r="G4" s="2058"/>
      <c r="H4" s="1712"/>
    </row>
    <row r="5" spans="1:8">
      <c r="A5" s="2046"/>
      <c r="B5" s="2318" t="s">
        <v>519</v>
      </c>
      <c r="C5" s="2318" t="s">
        <v>2332</v>
      </c>
      <c r="D5" s="2318" t="s">
        <v>1711</v>
      </c>
      <c r="E5" s="2047" t="s">
        <v>520</v>
      </c>
      <c r="F5" s="2044"/>
      <c r="G5" s="2045"/>
      <c r="H5" s="1712"/>
    </row>
    <row r="6" spans="1:8">
      <c r="A6" s="2046"/>
      <c r="B6" s="3748" t="s">
        <v>3541</v>
      </c>
      <c r="C6" s="2318" t="s">
        <v>1841</v>
      </c>
      <c r="D6" s="2318" t="s">
        <v>521</v>
      </c>
      <c r="E6" s="2319" t="s">
        <v>522</v>
      </c>
      <c r="F6" s="2320"/>
      <c r="G6" s="2045"/>
      <c r="H6" s="1712"/>
    </row>
    <row r="7" spans="1:8">
      <c r="A7" s="2046"/>
      <c r="B7" s="3748"/>
      <c r="C7" s="2318" t="s">
        <v>523</v>
      </c>
      <c r="D7" s="2318" t="s">
        <v>524</v>
      </c>
      <c r="E7" s="2318" t="s">
        <v>176</v>
      </c>
      <c r="F7" s="2048"/>
      <c r="G7" s="2321" t="s">
        <v>1837</v>
      </c>
      <c r="H7" s="1712"/>
    </row>
    <row r="8" spans="1:8">
      <c r="A8" s="2322" t="s">
        <v>1729</v>
      </c>
      <c r="B8" s="3748"/>
      <c r="C8" s="2047"/>
      <c r="D8" s="2047"/>
      <c r="E8" s="2318" t="s">
        <v>525</v>
      </c>
      <c r="F8" s="2074" t="s">
        <v>1841</v>
      </c>
      <c r="G8" s="2321" t="s">
        <v>2516</v>
      </c>
      <c r="H8" s="1712"/>
    </row>
    <row r="9" spans="1:8">
      <c r="A9" s="2323" t="s">
        <v>1732</v>
      </c>
      <c r="B9" s="2324" t="s">
        <v>3021</v>
      </c>
      <c r="C9" s="2325" t="s">
        <v>3022</v>
      </c>
      <c r="D9" s="2325" t="s">
        <v>3023</v>
      </c>
      <c r="E9" s="2325" t="s">
        <v>3024</v>
      </c>
      <c r="F9" s="2080" t="s">
        <v>2347</v>
      </c>
      <c r="G9" s="2326" t="s">
        <v>2348</v>
      </c>
      <c r="H9" s="1712"/>
    </row>
    <row r="10" spans="1:8">
      <c r="A10" s="2046">
        <v>1</v>
      </c>
      <c r="B10" s="2047"/>
      <c r="C10" s="2327"/>
      <c r="D10" s="2327"/>
      <c r="E10" s="2047"/>
      <c r="F10" s="2328"/>
      <c r="G10" s="2329"/>
      <c r="H10" s="1712"/>
    </row>
    <row r="11" spans="1:8">
      <c r="A11" s="2046">
        <v>2</v>
      </c>
      <c r="B11" s="2047"/>
      <c r="C11" s="1928"/>
      <c r="D11" s="1928"/>
      <c r="E11" s="2047"/>
      <c r="F11" s="2108"/>
      <c r="G11" s="1938"/>
      <c r="H11" s="1712"/>
    </row>
    <row r="12" spans="1:8">
      <c r="A12" s="2046">
        <v>3</v>
      </c>
      <c r="B12" s="2047"/>
      <c r="C12" s="1928"/>
      <c r="D12" s="1928"/>
      <c r="E12" s="2047"/>
      <c r="F12" s="2108"/>
      <c r="G12" s="1938"/>
      <c r="H12" s="1712"/>
    </row>
    <row r="13" spans="1:8">
      <c r="A13" s="2046">
        <v>4</v>
      </c>
      <c r="B13" s="2047"/>
      <c r="C13" s="1928"/>
      <c r="D13" s="1928"/>
      <c r="E13" s="2047"/>
      <c r="F13" s="2108"/>
      <c r="G13" s="1938"/>
      <c r="H13" s="1712"/>
    </row>
    <row r="14" spans="1:8">
      <c r="A14" s="2046">
        <v>5</v>
      </c>
      <c r="B14" s="2047"/>
      <c r="C14" s="1928"/>
      <c r="D14" s="1928"/>
      <c r="E14" s="2047"/>
      <c r="F14" s="2108"/>
      <c r="G14" s="1938"/>
      <c r="H14" s="1712"/>
    </row>
    <row r="15" spans="1:8">
      <c r="A15" s="2046">
        <v>6</v>
      </c>
      <c r="B15" s="2047"/>
      <c r="C15" s="1928"/>
      <c r="D15" s="1928"/>
      <c r="E15" s="2047"/>
      <c r="F15" s="2108"/>
      <c r="G15" s="1938"/>
      <c r="H15" s="1712"/>
    </row>
    <row r="16" spans="1:8">
      <c r="A16" s="2046">
        <v>7</v>
      </c>
      <c r="B16" s="2047"/>
      <c r="C16" s="1928"/>
      <c r="D16" s="1928"/>
      <c r="E16" s="2047"/>
      <c r="F16" s="2108"/>
      <c r="G16" s="1938"/>
      <c r="H16" s="1712"/>
    </row>
    <row r="17" spans="1:8">
      <c r="A17" s="2046">
        <v>8</v>
      </c>
      <c r="B17" s="2047"/>
      <c r="C17" s="1928"/>
      <c r="D17" s="1928"/>
      <c r="E17" s="2047"/>
      <c r="F17" s="2108"/>
      <c r="G17" s="1938"/>
      <c r="H17" s="1712"/>
    </row>
    <row r="18" spans="1:8">
      <c r="A18" s="2046">
        <v>9</v>
      </c>
      <c r="B18" s="2047"/>
      <c r="C18" s="1928"/>
      <c r="D18" s="1928"/>
      <c r="E18" s="2047"/>
      <c r="F18" s="2108"/>
      <c r="G18" s="1938"/>
      <c r="H18" s="1712"/>
    </row>
    <row r="19" spans="1:8">
      <c r="A19" s="2046">
        <v>10</v>
      </c>
      <c r="B19" s="2047"/>
      <c r="C19" s="1928"/>
      <c r="D19" s="1928"/>
      <c r="E19" s="2047"/>
      <c r="F19" s="2108"/>
      <c r="G19" s="1938"/>
      <c r="H19" s="1712"/>
    </row>
    <row r="20" spans="1:8">
      <c r="A20" s="2046">
        <v>11</v>
      </c>
      <c r="B20" s="2047"/>
      <c r="C20" s="1928"/>
      <c r="D20" s="1928"/>
      <c r="E20" s="2047"/>
      <c r="F20" s="2108"/>
      <c r="G20" s="1938"/>
      <c r="H20" s="1712"/>
    </row>
    <row r="21" spans="1:8">
      <c r="A21" s="2046">
        <v>12</v>
      </c>
      <c r="B21" s="2047"/>
      <c r="C21" s="1928"/>
      <c r="D21" s="1928"/>
      <c r="E21" s="2047"/>
      <c r="F21" s="2108"/>
      <c r="G21" s="1938"/>
      <c r="H21" s="1712"/>
    </row>
    <row r="22" spans="1:8">
      <c r="A22" s="2046">
        <v>13</v>
      </c>
      <c r="B22" s="2047"/>
      <c r="C22" s="1928"/>
      <c r="D22" s="1928"/>
      <c r="E22" s="2047"/>
      <c r="F22" s="2108"/>
      <c r="G22" s="1938"/>
      <c r="H22" s="1712"/>
    </row>
    <row r="23" spans="1:8">
      <c r="A23" s="2046">
        <v>14</v>
      </c>
      <c r="B23" s="2047"/>
      <c r="C23" s="1928"/>
      <c r="D23" s="1928"/>
      <c r="E23" s="2047"/>
      <c r="F23" s="2108"/>
      <c r="G23" s="1938"/>
      <c r="H23" s="1712"/>
    </row>
    <row r="24" spans="1:8">
      <c r="A24" s="2046">
        <v>15</v>
      </c>
      <c r="B24" s="2047"/>
      <c r="C24" s="1928"/>
      <c r="D24" s="1928"/>
      <c r="E24" s="2047"/>
      <c r="F24" s="2108"/>
      <c r="G24" s="1938"/>
      <c r="H24" s="1712"/>
    </row>
    <row r="25" spans="1:8">
      <c r="A25" s="2046">
        <v>16</v>
      </c>
      <c r="B25" s="2047"/>
      <c r="C25" s="1928"/>
      <c r="D25" s="1928"/>
      <c r="E25" s="2047"/>
      <c r="F25" s="2108"/>
      <c r="G25" s="1938"/>
      <c r="H25" s="1712"/>
    </row>
    <row r="26" spans="1:8">
      <c r="A26" s="2046">
        <v>17</v>
      </c>
      <c r="B26" s="2047"/>
      <c r="C26" s="1928"/>
      <c r="D26" s="1928"/>
      <c r="E26" s="2047"/>
      <c r="F26" s="2108"/>
      <c r="G26" s="1938"/>
      <c r="H26" s="1712"/>
    </row>
    <row r="27" spans="1:8">
      <c r="A27" s="2046">
        <v>18</v>
      </c>
      <c r="B27" s="2047"/>
      <c r="C27" s="1928"/>
      <c r="D27" s="1928"/>
      <c r="E27" s="2047"/>
      <c r="F27" s="2108"/>
      <c r="G27" s="1938"/>
      <c r="H27" s="1712"/>
    </row>
    <row r="28" spans="1:8">
      <c r="A28" s="2049">
        <v>19</v>
      </c>
      <c r="B28" s="2053"/>
      <c r="C28" s="1922"/>
      <c r="D28" s="1922"/>
      <c r="E28" s="2053"/>
      <c r="F28" s="2330"/>
      <c r="G28" s="2331"/>
      <c r="H28" s="1712"/>
    </row>
    <row r="29" spans="1:8">
      <c r="A29" s="2049">
        <v>20</v>
      </c>
      <c r="B29" s="2053" t="s">
        <v>172</v>
      </c>
      <c r="C29" s="2332">
        <f>SUM(C10:C28)</f>
        <v>0</v>
      </c>
      <c r="D29" s="2332">
        <f>SUM(D10:D28)</f>
        <v>0</v>
      </c>
      <c r="E29" s="2333"/>
      <c r="F29" s="2334">
        <f>SUM(F10:F28)</f>
        <v>0</v>
      </c>
      <c r="G29" s="2335">
        <f>SUM(G10:G28)</f>
        <v>0</v>
      </c>
      <c r="H29" s="1712"/>
    </row>
    <row r="30" spans="1:8">
      <c r="A30" s="2059" t="s">
        <v>526</v>
      </c>
      <c r="B30" s="2057"/>
      <c r="C30" s="2057"/>
      <c r="D30" s="2057"/>
      <c r="E30" s="2057"/>
      <c r="F30" s="2057"/>
      <c r="G30" s="2058"/>
      <c r="H30" s="1712"/>
    </row>
    <row r="31" spans="1:8">
      <c r="A31" s="2046"/>
      <c r="B31" s="2336" t="s">
        <v>527</v>
      </c>
      <c r="C31" s="2318" t="s">
        <v>528</v>
      </c>
      <c r="D31" s="2318" t="s">
        <v>529</v>
      </c>
      <c r="E31" s="2047" t="s">
        <v>520</v>
      </c>
      <c r="F31" s="2044"/>
      <c r="G31" s="2045"/>
      <c r="H31" s="1712"/>
    </row>
    <row r="32" spans="1:8">
      <c r="A32" s="2046"/>
      <c r="B32" s="3748" t="s">
        <v>3542</v>
      </c>
      <c r="C32" s="2318" t="s">
        <v>530</v>
      </c>
      <c r="D32" s="2318" t="s">
        <v>521</v>
      </c>
      <c r="E32" s="2319" t="s">
        <v>522</v>
      </c>
      <c r="F32" s="2320"/>
      <c r="G32" s="2045"/>
      <c r="H32" s="1712"/>
    </row>
    <row r="33" spans="1:8">
      <c r="A33" s="2322" t="s">
        <v>1729</v>
      </c>
      <c r="B33" s="3748"/>
      <c r="C33" s="2318" t="s">
        <v>531</v>
      </c>
      <c r="D33" s="2318" t="s">
        <v>524</v>
      </c>
      <c r="E33" s="2318" t="s">
        <v>176</v>
      </c>
      <c r="F33" s="2048"/>
      <c r="G33" s="2321" t="s">
        <v>1837</v>
      </c>
      <c r="H33" s="1712"/>
    </row>
    <row r="34" spans="1:8">
      <c r="A34" s="2322" t="s">
        <v>1732</v>
      </c>
      <c r="B34" s="3748"/>
      <c r="C34" s="2047"/>
      <c r="D34" s="2047"/>
      <c r="E34" s="2318" t="s">
        <v>525</v>
      </c>
      <c r="F34" s="2074" t="s">
        <v>1841</v>
      </c>
      <c r="G34" s="2321" t="s">
        <v>2516</v>
      </c>
      <c r="H34" s="1712"/>
    </row>
    <row r="35" spans="1:8">
      <c r="A35" s="2049"/>
      <c r="B35" s="2324" t="s">
        <v>3021</v>
      </c>
      <c r="C35" s="2325" t="s">
        <v>3022</v>
      </c>
      <c r="D35" s="2325" t="s">
        <v>3023</v>
      </c>
      <c r="E35" s="2325" t="s">
        <v>3024</v>
      </c>
      <c r="F35" s="2080" t="s">
        <v>2347</v>
      </c>
      <c r="G35" s="2326" t="s">
        <v>2348</v>
      </c>
      <c r="H35" s="1712"/>
    </row>
    <row r="36" spans="1:8">
      <c r="A36" s="2046">
        <v>21</v>
      </c>
      <c r="B36" s="2047"/>
      <c r="C36" s="2327"/>
      <c r="D36" s="2327"/>
      <c r="E36" s="2047"/>
      <c r="F36" s="2328"/>
      <c r="G36" s="2329"/>
      <c r="H36" s="1712"/>
    </row>
    <row r="37" spans="1:8">
      <c r="A37" s="2046">
        <v>22</v>
      </c>
      <c r="B37" s="2047"/>
      <c r="C37" s="1928"/>
      <c r="D37" s="1928"/>
      <c r="E37" s="2047"/>
      <c r="F37" s="2108"/>
      <c r="G37" s="1938"/>
      <c r="H37" s="1712"/>
    </row>
    <row r="38" spans="1:8">
      <c r="A38" s="2046">
        <v>23</v>
      </c>
      <c r="B38" s="2047"/>
      <c r="C38" s="1928"/>
      <c r="D38" s="1928"/>
      <c r="E38" s="2047"/>
      <c r="F38" s="2108"/>
      <c r="G38" s="1938"/>
      <c r="H38" s="1712"/>
    </row>
    <row r="39" spans="1:8">
      <c r="A39" s="2046">
        <v>24</v>
      </c>
      <c r="B39" s="2047"/>
      <c r="C39" s="1928"/>
      <c r="D39" s="1928"/>
      <c r="E39" s="2047"/>
      <c r="F39" s="2108"/>
      <c r="G39" s="1938"/>
      <c r="H39" s="1712"/>
    </row>
    <row r="40" spans="1:8">
      <c r="A40" s="2046">
        <v>25</v>
      </c>
      <c r="B40" s="2047"/>
      <c r="C40" s="1928"/>
      <c r="D40" s="1928"/>
      <c r="E40" s="2047"/>
      <c r="F40" s="2108"/>
      <c r="G40" s="1938"/>
      <c r="H40" s="1712"/>
    </row>
    <row r="41" spans="1:8">
      <c r="A41" s="2046">
        <v>26</v>
      </c>
      <c r="B41" s="2047"/>
      <c r="C41" s="1928"/>
      <c r="D41" s="1928"/>
      <c r="E41" s="2047"/>
      <c r="F41" s="2108"/>
      <c r="G41" s="1938"/>
      <c r="H41" s="1712"/>
    </row>
    <row r="42" spans="1:8">
      <c r="A42" s="2046">
        <v>27</v>
      </c>
      <c r="B42" s="2047"/>
      <c r="C42" s="1928"/>
      <c r="D42" s="1928"/>
      <c r="E42" s="2047"/>
      <c r="F42" s="2108"/>
      <c r="G42" s="1938"/>
      <c r="H42" s="1712"/>
    </row>
    <row r="43" spans="1:8">
      <c r="A43" s="2046">
        <v>28</v>
      </c>
      <c r="B43" s="2047"/>
      <c r="C43" s="1928"/>
      <c r="D43" s="1928"/>
      <c r="E43" s="2047"/>
      <c r="F43" s="2108"/>
      <c r="G43" s="1938"/>
      <c r="H43" s="1712"/>
    </row>
    <row r="44" spans="1:8">
      <c r="A44" s="2046">
        <v>29</v>
      </c>
      <c r="B44" s="2047"/>
      <c r="C44" s="1928"/>
      <c r="D44" s="1928"/>
      <c r="E44" s="2047"/>
      <c r="F44" s="2108"/>
      <c r="G44" s="1938"/>
      <c r="H44" s="1712"/>
    </row>
    <row r="45" spans="1:8">
      <c r="A45" s="2046">
        <v>30</v>
      </c>
      <c r="B45" s="2047"/>
      <c r="C45" s="1928"/>
      <c r="D45" s="1928"/>
      <c r="E45" s="2047"/>
      <c r="F45" s="2108"/>
      <c r="G45" s="1938"/>
      <c r="H45" s="1712"/>
    </row>
    <row r="46" spans="1:8">
      <c r="A46" s="2046">
        <v>31</v>
      </c>
      <c r="B46" s="2047"/>
      <c r="C46" s="1928"/>
      <c r="D46" s="1928"/>
      <c r="E46" s="2047"/>
      <c r="F46" s="2108"/>
      <c r="G46" s="1938"/>
      <c r="H46" s="1712"/>
    </row>
    <row r="47" spans="1:8">
      <c r="A47" s="2046">
        <v>32</v>
      </c>
      <c r="B47" s="2047"/>
      <c r="C47" s="1928"/>
      <c r="D47" s="1928"/>
      <c r="E47" s="2047"/>
      <c r="F47" s="2108"/>
      <c r="G47" s="1938"/>
      <c r="H47" s="1712"/>
    </row>
    <row r="48" spans="1:8">
      <c r="A48" s="2046">
        <v>33</v>
      </c>
      <c r="B48" s="2047"/>
      <c r="C48" s="1928"/>
      <c r="D48" s="1928"/>
      <c r="E48" s="2047"/>
      <c r="F48" s="2108"/>
      <c r="G48" s="1938"/>
      <c r="H48" s="1712"/>
    </row>
    <row r="49" spans="1:8">
      <c r="A49" s="2046">
        <v>34</v>
      </c>
      <c r="B49" s="2047"/>
      <c r="C49" s="1928"/>
      <c r="D49" s="1928"/>
      <c r="E49" s="2047"/>
      <c r="F49" s="2108"/>
      <c r="G49" s="1938"/>
      <c r="H49" s="1712"/>
    </row>
    <row r="50" spans="1:8">
      <c r="A50" s="2046">
        <v>35</v>
      </c>
      <c r="B50" s="2047"/>
      <c r="C50" s="1928"/>
      <c r="D50" s="1928"/>
      <c r="E50" s="1928"/>
      <c r="F50" s="2108"/>
      <c r="G50" s="1938"/>
      <c r="H50" s="1712"/>
    </row>
    <row r="51" spans="1:8">
      <c r="A51" s="2046">
        <v>36</v>
      </c>
      <c r="B51" s="2047"/>
      <c r="C51" s="1928"/>
      <c r="D51" s="1928"/>
      <c r="E51" s="2047"/>
      <c r="F51" s="2108"/>
      <c r="G51" s="1938"/>
      <c r="H51" s="1712"/>
    </row>
    <row r="52" spans="1:8">
      <c r="A52" s="2046">
        <v>37</v>
      </c>
      <c r="B52" s="2047"/>
      <c r="C52" s="1928"/>
      <c r="D52" s="1928"/>
      <c r="E52" s="2047"/>
      <c r="F52" s="2108"/>
      <c r="G52" s="1938"/>
      <c r="H52" s="1712"/>
    </row>
    <row r="53" spans="1:8">
      <c r="A53" s="2046">
        <v>38</v>
      </c>
      <c r="B53" s="2047"/>
      <c r="C53" s="1928"/>
      <c r="D53" s="1928"/>
      <c r="E53" s="2047"/>
      <c r="F53" s="2108"/>
      <c r="G53" s="1938"/>
      <c r="H53" s="1712"/>
    </row>
    <row r="54" spans="1:8">
      <c r="A54" s="2046">
        <v>39</v>
      </c>
      <c r="B54" s="2047"/>
      <c r="C54" s="1928"/>
      <c r="D54" s="1928"/>
      <c r="E54" s="2047"/>
      <c r="F54" s="2108"/>
      <c r="G54" s="1938"/>
      <c r="H54" s="1712"/>
    </row>
    <row r="55" spans="1:8">
      <c r="A55" s="2046">
        <v>40</v>
      </c>
      <c r="B55" s="2047"/>
      <c r="C55" s="1928"/>
      <c r="D55" s="1928"/>
      <c r="E55" s="2047"/>
      <c r="F55" s="2108"/>
      <c r="G55" s="1938"/>
      <c r="H55" s="1712"/>
    </row>
    <row r="56" spans="1:8">
      <c r="A56" s="2046">
        <v>41</v>
      </c>
      <c r="B56" s="2047"/>
      <c r="C56" s="1928"/>
      <c r="D56" s="1928"/>
      <c r="E56" s="2047"/>
      <c r="F56" s="2108"/>
      <c r="G56" s="1938"/>
      <c r="H56" s="1712"/>
    </row>
    <row r="57" spans="1:8">
      <c r="A57" s="2046">
        <v>42</v>
      </c>
      <c r="B57" s="2047"/>
      <c r="C57" s="1928"/>
      <c r="D57" s="1928"/>
      <c r="E57" s="2047"/>
      <c r="F57" s="2108"/>
      <c r="G57" s="1938"/>
      <c r="H57" s="1712"/>
    </row>
    <row r="58" spans="1:8">
      <c r="A58" s="2046">
        <v>43</v>
      </c>
      <c r="B58" s="2047"/>
      <c r="C58" s="1928"/>
      <c r="D58" s="1928"/>
      <c r="E58" s="2047"/>
      <c r="F58" s="2108"/>
      <c r="G58" s="1938"/>
      <c r="H58" s="1712"/>
    </row>
    <row r="59" spans="1:8">
      <c r="A59" s="2046">
        <v>44</v>
      </c>
      <c r="B59" s="2047"/>
      <c r="C59" s="1928"/>
      <c r="D59" s="1928"/>
      <c r="E59" s="2047"/>
      <c r="F59" s="2108"/>
      <c r="G59" s="1938"/>
      <c r="H59" s="1712"/>
    </row>
    <row r="60" spans="1:8">
      <c r="A60" s="2046">
        <v>45</v>
      </c>
      <c r="B60" s="2047"/>
      <c r="C60" s="1928"/>
      <c r="D60" s="1928"/>
      <c r="E60" s="2047"/>
      <c r="F60" s="2108"/>
      <c r="G60" s="1938"/>
      <c r="H60" s="1712"/>
    </row>
    <row r="61" spans="1:8">
      <c r="A61" s="2046">
        <v>46</v>
      </c>
      <c r="B61" s="2047"/>
      <c r="C61" s="1928"/>
      <c r="D61" s="1928"/>
      <c r="E61" s="2047"/>
      <c r="F61" s="2108"/>
      <c r="G61" s="1938"/>
      <c r="H61" s="1712"/>
    </row>
    <row r="62" spans="1:8">
      <c r="A62" s="2046">
        <v>47</v>
      </c>
      <c r="B62" s="2047"/>
      <c r="C62" s="1928"/>
      <c r="D62" s="1928"/>
      <c r="E62" s="2047"/>
      <c r="F62" s="2108"/>
      <c r="G62" s="1938"/>
      <c r="H62" s="1712"/>
    </row>
    <row r="63" spans="1:8">
      <c r="A63" s="2049">
        <v>48</v>
      </c>
      <c r="B63" s="2053"/>
      <c r="C63" s="1922"/>
      <c r="D63" s="1922"/>
      <c r="E63" s="2053"/>
      <c r="F63" s="2330"/>
      <c r="G63" s="2331"/>
      <c r="H63" s="1712"/>
    </row>
    <row r="64" spans="1:8" ht="15.75" thickBot="1">
      <c r="A64" s="2337">
        <v>49</v>
      </c>
      <c r="B64" s="2338" t="s">
        <v>172</v>
      </c>
      <c r="C64" s="1930">
        <f>SUM(C36:C63)</f>
        <v>0</v>
      </c>
      <c r="D64" s="1930">
        <f>SUM(D36:D63)</f>
        <v>0</v>
      </c>
      <c r="E64" s="2339"/>
      <c r="F64" s="2340">
        <f>SUM(F36:F63)</f>
        <v>0</v>
      </c>
      <c r="G64" s="2341">
        <f>SUM(G36:G63)</f>
        <v>0</v>
      </c>
      <c r="H64" s="1712"/>
    </row>
    <row r="65" spans="1:8">
      <c r="A65" s="1709" t="s">
        <v>532</v>
      </c>
      <c r="G65" s="2342" t="s">
        <v>533</v>
      </c>
      <c r="H65" s="1712"/>
    </row>
    <row r="66" spans="1:8">
      <c r="A66" s="2121" t="s">
        <v>534</v>
      </c>
      <c r="B66" s="2121"/>
      <c r="C66" s="2121"/>
      <c r="D66" s="2121"/>
      <c r="E66" s="2121"/>
      <c r="F66" s="2121"/>
      <c r="G66" s="2121"/>
      <c r="H66" s="1712"/>
    </row>
    <row r="67" spans="1:8">
      <c r="A67" s="1836"/>
      <c r="B67" s="1836"/>
      <c r="C67" s="1836"/>
      <c r="D67" s="1836"/>
      <c r="E67" s="1836"/>
      <c r="F67" s="1836"/>
      <c r="G67" s="1836"/>
      <c r="H67" s="1712"/>
    </row>
    <row r="68" spans="1:8">
      <c r="A68" s="1799"/>
      <c r="B68" s="1799"/>
      <c r="C68" s="1799"/>
      <c r="D68" s="1799"/>
      <c r="E68" s="1799"/>
      <c r="F68" s="1799"/>
      <c r="G68" s="1799"/>
      <c r="H68" s="1712"/>
    </row>
    <row r="69" spans="1:8">
      <c r="A69" s="1799"/>
      <c r="B69" s="1799"/>
      <c r="C69" s="1799"/>
      <c r="D69" s="1799"/>
      <c r="E69" s="1799"/>
      <c r="F69" s="1799"/>
      <c r="G69" s="1799"/>
      <c r="H69" s="1712"/>
    </row>
    <row r="70" spans="1:8">
      <c r="A70" s="1799"/>
      <c r="B70" s="1799"/>
      <c r="C70" s="1799"/>
      <c r="D70" s="1799"/>
      <c r="E70" s="1799"/>
      <c r="F70" s="1799"/>
      <c r="G70" s="1799"/>
      <c r="H70" s="1712"/>
    </row>
    <row r="71" spans="1:8">
      <c r="A71" s="1799"/>
      <c r="B71" s="1799"/>
      <c r="C71" s="1799"/>
      <c r="D71" s="1799"/>
      <c r="E71" s="1799"/>
      <c r="F71" s="1799"/>
      <c r="G71" s="1799"/>
      <c r="H71" s="1712"/>
    </row>
    <row r="72" spans="1:8">
      <c r="A72" s="1799"/>
      <c r="B72" s="1799"/>
      <c r="C72" s="1799"/>
      <c r="D72" s="1799"/>
      <c r="E72" s="1799"/>
      <c r="F72" s="1799"/>
      <c r="G72" s="1799"/>
      <c r="H72" s="1712"/>
    </row>
    <row r="73" spans="1:8">
      <c r="A73" s="1799"/>
      <c r="B73" s="1799"/>
      <c r="C73" s="1799"/>
      <c r="D73" s="1799"/>
      <c r="E73" s="1799"/>
      <c r="F73" s="1799"/>
      <c r="G73" s="1799"/>
      <c r="H73" s="1712"/>
    </row>
    <row r="74" spans="1:8">
      <c r="A74" s="1712"/>
      <c r="B74" s="1712"/>
      <c r="C74" s="1712"/>
      <c r="D74" s="1712"/>
      <c r="E74" s="1712"/>
      <c r="F74" s="1712"/>
      <c r="G74" s="1712"/>
      <c r="H74" s="1712"/>
    </row>
    <row r="75" spans="1:8">
      <c r="A75" s="1712"/>
      <c r="B75" s="1712"/>
      <c r="C75" s="1712"/>
      <c r="D75" s="1712"/>
      <c r="E75" s="1712"/>
      <c r="F75" s="1712"/>
      <c r="G75" s="1712"/>
      <c r="H75" s="1712"/>
    </row>
    <row r="76" spans="1:8">
      <c r="A76" s="1712"/>
      <c r="B76" s="1712"/>
      <c r="C76" s="1712"/>
      <c r="D76" s="1712"/>
      <c r="E76" s="1712"/>
      <c r="F76" s="1712"/>
      <c r="G76" s="1712"/>
      <c r="H76" s="1712"/>
    </row>
    <row r="77" spans="1:8">
      <c r="A77" s="1712"/>
      <c r="B77" s="1712"/>
      <c r="C77" s="1712"/>
      <c r="D77" s="1712"/>
      <c r="E77" s="1712"/>
      <c r="F77" s="1712"/>
      <c r="G77" s="1712"/>
      <c r="H77" s="1712"/>
    </row>
    <row r="78" spans="1:8">
      <c r="A78" s="1712"/>
      <c r="B78" s="1712"/>
      <c r="C78" s="1712"/>
      <c r="D78" s="1712"/>
      <c r="E78" s="1712"/>
      <c r="F78" s="1712"/>
      <c r="G78" s="1712"/>
      <c r="H78" s="1712"/>
    </row>
    <row r="79" spans="1:8">
      <c r="A79" s="1712"/>
      <c r="B79" s="1712"/>
      <c r="C79" s="1712"/>
      <c r="D79" s="1712"/>
      <c r="E79" s="1712"/>
      <c r="F79" s="1712"/>
      <c r="G79" s="1712"/>
      <c r="H79" s="1712"/>
    </row>
    <row r="80" spans="1:8">
      <c r="A80" s="1712"/>
      <c r="B80" s="1712"/>
      <c r="C80" s="1712"/>
      <c r="D80" s="1712"/>
      <c r="E80" s="1712"/>
      <c r="F80" s="1712"/>
      <c r="G80" s="1712"/>
      <c r="H80" s="1712"/>
    </row>
    <row r="81" spans="1:8">
      <c r="A81" s="1712"/>
      <c r="B81" s="1712"/>
      <c r="C81" s="1712"/>
      <c r="D81" s="1712"/>
      <c r="E81" s="1712"/>
      <c r="F81" s="1712"/>
      <c r="G81" s="1712"/>
      <c r="H81" s="1712"/>
    </row>
    <row r="82" spans="1:8">
      <c r="A82" s="1712"/>
      <c r="B82" s="1712"/>
      <c r="C82" s="1712"/>
      <c r="D82" s="1712"/>
      <c r="E82" s="1712"/>
      <c r="F82" s="1712"/>
      <c r="G82" s="1712"/>
      <c r="H82" s="1712"/>
    </row>
    <row r="83" spans="1:8">
      <c r="A83" s="1712"/>
      <c r="B83" s="1712"/>
      <c r="C83" s="1712"/>
      <c r="D83" s="1712"/>
      <c r="E83" s="1712"/>
      <c r="F83" s="1712"/>
      <c r="G83" s="1712"/>
      <c r="H83" s="1712"/>
    </row>
    <row r="84" spans="1:8">
      <c r="A84" s="1712"/>
      <c r="B84" s="1712"/>
      <c r="C84" s="1712"/>
      <c r="D84" s="1712"/>
      <c r="E84" s="1712"/>
      <c r="F84" s="1712"/>
      <c r="G84" s="1712"/>
      <c r="H84" s="1712"/>
    </row>
    <row r="85" spans="1:8">
      <c r="A85" s="1712"/>
      <c r="B85" s="1712"/>
      <c r="C85" s="1712"/>
      <c r="D85" s="1712"/>
      <c r="E85" s="1712"/>
      <c r="F85" s="1712"/>
      <c r="G85" s="1712"/>
      <c r="H85" s="1712"/>
    </row>
    <row r="86" spans="1:8">
      <c r="A86" s="1712"/>
      <c r="B86" s="1712"/>
      <c r="C86" s="1712"/>
      <c r="D86" s="1712"/>
      <c r="E86" s="1712"/>
      <c r="F86" s="1712"/>
      <c r="G86" s="1712"/>
      <c r="H86" s="1712"/>
    </row>
    <row r="87" spans="1:8">
      <c r="A87" s="1712"/>
      <c r="B87" s="1712"/>
      <c r="C87" s="1712"/>
      <c r="D87" s="1712"/>
      <c r="E87" s="1712"/>
      <c r="F87" s="1712"/>
      <c r="G87" s="1712"/>
      <c r="H87" s="1712"/>
    </row>
    <row r="88" spans="1:8" ht="15.75">
      <c r="A88" s="1932"/>
      <c r="B88" s="1712"/>
      <c r="C88" s="1712"/>
      <c r="D88" s="1712"/>
      <c r="E88" s="1712"/>
      <c r="F88" s="1712"/>
      <c r="G88" s="1712"/>
      <c r="H88" s="1712"/>
    </row>
    <row r="89" spans="1:8">
      <c r="A89" s="1712"/>
      <c r="B89" s="1712"/>
      <c r="C89" s="1712"/>
      <c r="D89" s="1712"/>
      <c r="E89" s="1712"/>
      <c r="F89" s="1712"/>
      <c r="G89" s="1712"/>
      <c r="H89" s="1712"/>
    </row>
    <row r="90" spans="1:8">
      <c r="A90" s="1712"/>
      <c r="B90" s="1712"/>
      <c r="C90" s="1712"/>
      <c r="D90" s="1712"/>
      <c r="E90" s="1712"/>
      <c r="F90" s="1712"/>
      <c r="G90" s="1712"/>
      <c r="H90" s="1712"/>
    </row>
    <row r="91" spans="1:8">
      <c r="A91" s="1712"/>
      <c r="B91" s="1712"/>
      <c r="C91" s="1712"/>
      <c r="D91" s="1712"/>
      <c r="E91" s="1712"/>
      <c r="F91" s="1712"/>
      <c r="G91" s="1712"/>
      <c r="H91" s="1712"/>
    </row>
    <row r="92" spans="1:8">
      <c r="A92" s="1712"/>
      <c r="B92" s="1712"/>
      <c r="C92" s="1712"/>
      <c r="D92" s="1712"/>
      <c r="E92" s="1712"/>
      <c r="F92" s="1712"/>
      <c r="G92" s="1712"/>
      <c r="H92" s="1712"/>
    </row>
    <row r="93" spans="1:8">
      <c r="A93" s="1712"/>
      <c r="B93" s="1712"/>
      <c r="C93" s="1712"/>
      <c r="D93" s="1712"/>
      <c r="E93" s="1712"/>
      <c r="F93" s="1712"/>
      <c r="G93" s="1712"/>
      <c r="H93" s="1712"/>
    </row>
    <row r="94" spans="1:8">
      <c r="A94" s="1712"/>
      <c r="B94" s="1712"/>
      <c r="C94" s="1712"/>
      <c r="D94" s="1712"/>
      <c r="E94" s="1712"/>
      <c r="F94" s="1712"/>
      <c r="G94" s="1712"/>
      <c r="H94" s="1712"/>
    </row>
    <row r="95" spans="1:8">
      <c r="A95" s="1712"/>
      <c r="B95" s="1712"/>
      <c r="C95" s="1712"/>
      <c r="D95" s="1712"/>
      <c r="E95" s="1712"/>
      <c r="F95" s="1712"/>
      <c r="G95" s="1712"/>
      <c r="H95" s="1712"/>
    </row>
    <row r="96" spans="1:8">
      <c r="A96" s="1712"/>
      <c r="B96" s="1712"/>
      <c r="C96" s="1712"/>
      <c r="D96" s="1712"/>
      <c r="E96" s="1712"/>
      <c r="F96" s="1712"/>
      <c r="G96" s="1712"/>
      <c r="H96" s="1712"/>
    </row>
    <row r="97" spans="1:8">
      <c r="A97" s="1712"/>
      <c r="B97" s="1712"/>
      <c r="C97" s="1712"/>
      <c r="D97" s="1712"/>
      <c r="E97" s="1712"/>
      <c r="F97" s="1712"/>
      <c r="G97" s="1712"/>
      <c r="H97" s="1712"/>
    </row>
    <row r="98" spans="1:8">
      <c r="A98" s="1712"/>
      <c r="B98" s="1712"/>
      <c r="C98" s="1712"/>
      <c r="D98" s="1712"/>
      <c r="E98" s="1712"/>
      <c r="F98" s="1712"/>
      <c r="G98" s="1712"/>
      <c r="H98" s="1712"/>
    </row>
    <row r="99" spans="1:8">
      <c r="A99" s="1712"/>
      <c r="B99" s="1712"/>
      <c r="C99" s="1712"/>
      <c r="D99" s="1712"/>
      <c r="E99" s="1712"/>
      <c r="F99" s="1712"/>
      <c r="G99" s="1712"/>
      <c r="H99" s="1712"/>
    </row>
    <row r="100" spans="1:8">
      <c r="A100" s="1712"/>
      <c r="B100" s="1712"/>
      <c r="C100" s="1712"/>
      <c r="D100" s="1712"/>
      <c r="E100" s="1712"/>
      <c r="F100" s="1712"/>
      <c r="G100" s="1712"/>
      <c r="H100" s="1712"/>
    </row>
    <row r="101" spans="1:8">
      <c r="A101" s="1712"/>
      <c r="B101" s="1712"/>
      <c r="C101" s="1712"/>
      <c r="D101" s="1712"/>
      <c r="E101" s="1712"/>
      <c r="F101" s="1712"/>
      <c r="G101" s="1712"/>
      <c r="H101" s="1712"/>
    </row>
    <row r="102" spans="1:8">
      <c r="A102" s="1712"/>
      <c r="B102" s="1712"/>
      <c r="C102" s="1712"/>
      <c r="D102" s="1712"/>
      <c r="E102" s="1712"/>
      <c r="F102" s="1712"/>
      <c r="G102" s="1712"/>
      <c r="H102" s="1712"/>
    </row>
    <row r="103" spans="1:8">
      <c r="A103" s="1712"/>
      <c r="B103" s="1712"/>
      <c r="C103" s="1712"/>
      <c r="D103" s="1712"/>
      <c r="E103" s="1712"/>
      <c r="F103" s="1712"/>
      <c r="G103" s="1712"/>
      <c r="H103" s="1712"/>
    </row>
    <row r="104" spans="1:8">
      <c r="A104" s="1712"/>
      <c r="B104" s="1712"/>
      <c r="C104" s="1712"/>
      <c r="D104" s="1712"/>
      <c r="E104" s="1712"/>
      <c r="F104" s="1712"/>
      <c r="G104" s="1712"/>
      <c r="H104" s="1712"/>
    </row>
    <row r="105" spans="1:8">
      <c r="A105" s="1712"/>
      <c r="B105" s="1712"/>
      <c r="C105" s="1712"/>
      <c r="D105" s="1712"/>
      <c r="E105" s="1712"/>
      <c r="F105" s="1712"/>
      <c r="G105" s="1712"/>
      <c r="H105" s="1712"/>
    </row>
    <row r="106" spans="1:8">
      <c r="A106" s="1712"/>
      <c r="B106" s="1712"/>
      <c r="C106" s="1712"/>
      <c r="D106" s="1712"/>
      <c r="E106" s="1712"/>
      <c r="F106" s="1712"/>
      <c r="G106" s="1712"/>
      <c r="H106" s="1712"/>
    </row>
    <row r="107" spans="1:8">
      <c r="A107" s="1712"/>
      <c r="B107" s="1712"/>
      <c r="C107" s="1712"/>
      <c r="D107" s="1712"/>
      <c r="E107" s="1712"/>
      <c r="F107" s="1712"/>
      <c r="G107" s="1712"/>
      <c r="H107" s="1712"/>
    </row>
    <row r="108" spans="1:8">
      <c r="A108" s="1712"/>
      <c r="B108" s="1712"/>
      <c r="C108" s="1712"/>
      <c r="D108" s="1712"/>
      <c r="E108" s="1712"/>
      <c r="F108" s="1712"/>
      <c r="G108" s="1712"/>
      <c r="H108" s="1712"/>
    </row>
    <row r="109" spans="1:8">
      <c r="A109" s="1712"/>
      <c r="B109" s="1712"/>
      <c r="C109" s="1712"/>
      <c r="D109" s="1712"/>
      <c r="E109" s="1712"/>
      <c r="F109" s="1712"/>
      <c r="G109" s="1712"/>
      <c r="H109" s="1712"/>
    </row>
    <row r="110" spans="1:8">
      <c r="A110" s="1712"/>
      <c r="B110" s="1712"/>
      <c r="C110" s="1712"/>
      <c r="D110" s="1712"/>
      <c r="E110" s="1712"/>
      <c r="F110" s="1712"/>
      <c r="G110" s="1712"/>
      <c r="H110" s="1712"/>
    </row>
    <row r="111" spans="1:8">
      <c r="A111" s="1712"/>
      <c r="B111" s="1712"/>
      <c r="C111" s="1712"/>
      <c r="D111" s="1712"/>
      <c r="E111" s="1712"/>
      <c r="F111" s="1712"/>
      <c r="G111" s="1712"/>
      <c r="H111" s="1712"/>
    </row>
    <row r="112" spans="1:8">
      <c r="A112" s="1712"/>
      <c r="B112" s="1712"/>
      <c r="C112" s="1712"/>
      <c r="D112" s="1712"/>
      <c r="E112" s="1712"/>
      <c r="F112" s="1712"/>
      <c r="G112" s="1712"/>
      <c r="H112" s="1712"/>
    </row>
    <row r="113" spans="1:8">
      <c r="A113" s="1712"/>
      <c r="B113" s="1712"/>
      <c r="C113" s="1712"/>
      <c r="D113" s="1712"/>
      <c r="E113" s="1712"/>
      <c r="F113" s="1712"/>
      <c r="G113" s="1712"/>
      <c r="H113" s="1712"/>
    </row>
    <row r="114" spans="1:8">
      <c r="A114" s="1712"/>
      <c r="B114" s="1712"/>
      <c r="C114" s="1712"/>
      <c r="D114" s="1712"/>
      <c r="E114" s="1712"/>
      <c r="F114" s="1712"/>
      <c r="G114" s="1712"/>
      <c r="H114" s="1712"/>
    </row>
    <row r="115" spans="1:8">
      <c r="A115" s="1712"/>
      <c r="B115" s="1712"/>
      <c r="C115" s="1712"/>
      <c r="D115" s="1712"/>
      <c r="E115" s="1712"/>
      <c r="F115" s="1712"/>
      <c r="G115" s="1712"/>
      <c r="H115" s="1712"/>
    </row>
    <row r="116" spans="1:8">
      <c r="A116" s="1712"/>
      <c r="B116" s="1712"/>
      <c r="C116" s="1712"/>
      <c r="D116" s="1712"/>
      <c r="E116" s="1712"/>
      <c r="F116" s="1712"/>
      <c r="G116" s="1712"/>
      <c r="H116" s="1712"/>
    </row>
    <row r="117" spans="1:8">
      <c r="A117" s="1712"/>
      <c r="B117" s="1712"/>
      <c r="C117" s="1712"/>
      <c r="D117" s="1712"/>
      <c r="E117" s="1712"/>
      <c r="F117" s="1712"/>
      <c r="G117" s="1712"/>
      <c r="H117" s="1712"/>
    </row>
    <row r="118" spans="1:8">
      <c r="A118" s="1712"/>
      <c r="B118" s="1712"/>
      <c r="C118" s="1712"/>
      <c r="D118" s="1712"/>
      <c r="E118" s="1712"/>
      <c r="F118" s="1712"/>
      <c r="G118" s="1712"/>
      <c r="H118" s="1712"/>
    </row>
    <row r="119" spans="1:8">
      <c r="A119" s="1712"/>
      <c r="B119" s="1712"/>
      <c r="C119" s="1712"/>
      <c r="D119" s="1712"/>
      <c r="E119" s="1712"/>
      <c r="F119" s="1712"/>
      <c r="G119" s="1712"/>
      <c r="H119" s="1712"/>
    </row>
    <row r="120" spans="1:8">
      <c r="A120" s="1712"/>
      <c r="B120" s="1712"/>
      <c r="C120" s="1712"/>
      <c r="D120" s="1712"/>
      <c r="E120" s="1712"/>
      <c r="F120" s="1712"/>
      <c r="G120" s="1712"/>
      <c r="H120" s="1712"/>
    </row>
    <row r="121" spans="1:8">
      <c r="A121" s="1712"/>
      <c r="B121" s="1712"/>
      <c r="C121" s="1712"/>
      <c r="D121" s="1712"/>
      <c r="E121" s="1712"/>
      <c r="F121" s="1712"/>
      <c r="G121" s="1712"/>
      <c r="H121" s="1712"/>
    </row>
    <row r="122" spans="1:8">
      <c r="A122" s="1712"/>
      <c r="B122" s="1712"/>
      <c r="C122" s="1712"/>
      <c r="D122" s="1712"/>
      <c r="E122" s="1712"/>
      <c r="F122" s="1712"/>
      <c r="G122" s="1712"/>
      <c r="H122" s="1712"/>
    </row>
    <row r="123" spans="1:8">
      <c r="A123" s="1712"/>
      <c r="B123" s="1712"/>
      <c r="C123" s="1712"/>
      <c r="D123" s="1712"/>
      <c r="E123" s="1712"/>
      <c r="F123" s="1712"/>
      <c r="G123" s="1712"/>
      <c r="H123" s="1712"/>
    </row>
    <row r="124" spans="1:8">
      <c r="A124" s="1712"/>
      <c r="B124" s="1712"/>
      <c r="C124" s="1712"/>
      <c r="D124" s="1712"/>
      <c r="E124" s="1712"/>
      <c r="F124" s="1712"/>
      <c r="G124" s="1712"/>
      <c r="H124" s="1712"/>
    </row>
    <row r="125" spans="1:8">
      <c r="A125" s="1712"/>
      <c r="B125" s="1712"/>
      <c r="C125" s="1712"/>
      <c r="D125" s="1712"/>
      <c r="E125" s="1712"/>
      <c r="F125" s="1712"/>
      <c r="G125" s="1712"/>
      <c r="H125" s="1712"/>
    </row>
    <row r="126" spans="1:8">
      <c r="A126" s="1712"/>
      <c r="B126" s="1712"/>
      <c r="C126" s="1712"/>
      <c r="D126" s="1712"/>
      <c r="E126" s="1712"/>
      <c r="F126" s="1712"/>
      <c r="G126" s="1712"/>
      <c r="H126" s="1712"/>
    </row>
    <row r="127" spans="1:8">
      <c r="A127" s="1712"/>
      <c r="B127" s="1712"/>
      <c r="C127" s="1712"/>
      <c r="D127" s="1712"/>
      <c r="E127" s="1712"/>
      <c r="F127" s="1712"/>
      <c r="G127" s="1712"/>
      <c r="H127" s="1712"/>
    </row>
    <row r="128" spans="1:8">
      <c r="A128" s="1712"/>
      <c r="B128" s="1712"/>
      <c r="C128" s="1712"/>
      <c r="D128" s="1712"/>
      <c r="E128" s="1712"/>
      <c r="F128" s="1712"/>
      <c r="G128" s="1712"/>
      <c r="H128" s="1712"/>
    </row>
    <row r="129" spans="1:8">
      <c r="A129" s="1712"/>
      <c r="B129" s="1712"/>
      <c r="C129" s="1712"/>
      <c r="D129" s="1712"/>
      <c r="E129" s="1712"/>
      <c r="F129" s="1712"/>
      <c r="G129" s="1712"/>
      <c r="H129" s="1712"/>
    </row>
    <row r="130" spans="1:8">
      <c r="A130" s="1712"/>
      <c r="B130" s="1712"/>
      <c r="C130" s="1712"/>
      <c r="D130" s="1712"/>
      <c r="E130" s="1712"/>
      <c r="F130" s="1712"/>
      <c r="G130" s="1712"/>
      <c r="H130" s="1712"/>
    </row>
    <row r="131" spans="1:8">
      <c r="A131" s="1712"/>
      <c r="B131" s="1712"/>
      <c r="C131" s="1712"/>
      <c r="D131" s="1712"/>
      <c r="E131" s="1712"/>
      <c r="F131" s="1712"/>
      <c r="G131" s="1712"/>
      <c r="H131" s="1712"/>
    </row>
    <row r="132" spans="1:8">
      <c r="A132" s="1712"/>
      <c r="B132" s="1712"/>
      <c r="C132" s="1712"/>
      <c r="D132" s="1712"/>
      <c r="E132" s="1712"/>
      <c r="F132" s="1712"/>
      <c r="G132" s="1712"/>
      <c r="H132" s="1712"/>
    </row>
    <row r="133" spans="1:8">
      <c r="A133" s="1712"/>
      <c r="B133" s="1712"/>
      <c r="C133" s="1712"/>
      <c r="D133" s="1712"/>
      <c r="E133" s="1712"/>
      <c r="F133" s="1712"/>
      <c r="G133" s="1712"/>
      <c r="H133" s="1712"/>
    </row>
    <row r="134" spans="1:8">
      <c r="A134" s="1712"/>
      <c r="B134" s="1712"/>
      <c r="C134" s="1712"/>
      <c r="D134" s="1712"/>
      <c r="E134" s="1712"/>
      <c r="F134" s="1712"/>
      <c r="G134" s="1712"/>
      <c r="H134" s="1712"/>
    </row>
    <row r="135" spans="1:8">
      <c r="A135" s="1712"/>
      <c r="B135" s="1712"/>
      <c r="C135" s="1712"/>
      <c r="D135" s="1712"/>
      <c r="E135" s="1712"/>
      <c r="F135" s="1712"/>
      <c r="G135" s="1712"/>
      <c r="H135" s="1712"/>
    </row>
    <row r="136" spans="1:8">
      <c r="A136" s="1712"/>
      <c r="B136" s="1712"/>
      <c r="C136" s="1712"/>
      <c r="D136" s="1712"/>
      <c r="E136" s="1712"/>
      <c r="F136" s="1712"/>
      <c r="G136" s="1712"/>
      <c r="H136" s="1712"/>
    </row>
    <row r="137" spans="1:8">
      <c r="A137" s="1712"/>
      <c r="B137" s="1712"/>
      <c r="C137" s="1712"/>
      <c r="D137" s="1712"/>
      <c r="E137" s="1712"/>
      <c r="F137" s="1712"/>
      <c r="G137" s="1712"/>
      <c r="H137" s="1712"/>
    </row>
    <row r="138" spans="1:8">
      <c r="A138" s="1712"/>
      <c r="B138" s="1712"/>
      <c r="C138" s="1712"/>
      <c r="D138" s="1712"/>
      <c r="E138" s="1712"/>
      <c r="F138" s="1712"/>
      <c r="G138" s="1712"/>
      <c r="H138" s="1712"/>
    </row>
    <row r="139" spans="1:8">
      <c r="A139" s="1712"/>
      <c r="B139" s="1712"/>
      <c r="C139" s="1712"/>
      <c r="D139" s="1712"/>
      <c r="E139" s="1712"/>
      <c r="F139" s="1712"/>
      <c r="G139" s="1712"/>
      <c r="H139" s="1712"/>
    </row>
    <row r="140" spans="1:8">
      <c r="A140" s="1712"/>
      <c r="B140" s="1712"/>
      <c r="C140" s="1712"/>
      <c r="D140" s="1712"/>
      <c r="E140" s="1712"/>
      <c r="F140" s="1712"/>
      <c r="G140" s="1712"/>
      <c r="H140" s="1712"/>
    </row>
    <row r="141" spans="1:8">
      <c r="A141" s="1712"/>
      <c r="B141" s="1712"/>
      <c r="C141" s="1712"/>
      <c r="D141" s="1712"/>
      <c r="E141" s="1712"/>
      <c r="F141" s="1712"/>
      <c r="G141" s="1712"/>
      <c r="H141" s="1712"/>
    </row>
    <row r="142" spans="1:8">
      <c r="A142" s="1712"/>
      <c r="B142" s="1712"/>
      <c r="C142" s="1712"/>
      <c r="D142" s="1712"/>
      <c r="E142" s="1712"/>
      <c r="F142" s="1712"/>
      <c r="G142" s="1712"/>
      <c r="H142" s="1712"/>
    </row>
    <row r="143" spans="1:8">
      <c r="A143" s="1712"/>
      <c r="B143" s="1712"/>
      <c r="C143" s="1712"/>
      <c r="D143" s="1712"/>
      <c r="E143" s="1712"/>
      <c r="F143" s="1712"/>
      <c r="G143" s="1712"/>
      <c r="H143" s="1712"/>
    </row>
    <row r="144" spans="1:8">
      <c r="A144" s="1712"/>
      <c r="B144" s="1712"/>
      <c r="C144" s="1712"/>
      <c r="D144" s="1712"/>
      <c r="E144" s="1712"/>
      <c r="F144" s="1712"/>
      <c r="G144" s="1712"/>
      <c r="H144" s="1712"/>
    </row>
    <row r="145" spans="1:8">
      <c r="A145" s="1712"/>
      <c r="B145" s="1712"/>
      <c r="C145" s="1712"/>
      <c r="D145" s="1712"/>
      <c r="E145" s="1712"/>
      <c r="F145" s="1712"/>
      <c r="G145" s="1712"/>
      <c r="H145" s="1712"/>
    </row>
    <row r="146" spans="1:8">
      <c r="A146" s="1712"/>
      <c r="B146" s="1712"/>
      <c r="C146" s="1712"/>
      <c r="D146" s="1712"/>
      <c r="E146" s="1712"/>
      <c r="F146" s="1712"/>
      <c r="G146" s="1712"/>
      <c r="H146" s="1712"/>
    </row>
    <row r="147" spans="1:8">
      <c r="A147" s="1712"/>
      <c r="B147" s="1712"/>
      <c r="C147" s="1712"/>
      <c r="D147" s="1712"/>
      <c r="E147" s="1712"/>
      <c r="F147" s="1712"/>
      <c r="G147" s="1712"/>
      <c r="H147" s="1712"/>
    </row>
    <row r="148" spans="1:8">
      <c r="A148" s="1712"/>
      <c r="B148" s="1712"/>
      <c r="C148" s="1712"/>
      <c r="D148" s="1712"/>
      <c r="E148" s="1712"/>
      <c r="F148" s="1712"/>
      <c r="G148" s="1712"/>
      <c r="H148" s="1712"/>
    </row>
    <row r="149" spans="1:8">
      <c r="A149" s="1712"/>
      <c r="B149" s="1712"/>
      <c r="C149" s="1712"/>
      <c r="D149" s="1712"/>
      <c r="E149" s="1712"/>
      <c r="F149" s="1712"/>
      <c r="G149" s="1712"/>
      <c r="H149" s="1712"/>
    </row>
    <row r="150" spans="1:8">
      <c r="A150" s="1712"/>
      <c r="B150" s="1712"/>
      <c r="C150" s="1712"/>
      <c r="D150" s="1712"/>
      <c r="E150" s="1712"/>
      <c r="F150" s="1712"/>
      <c r="G150" s="1712"/>
      <c r="H150" s="1712"/>
    </row>
    <row r="151" spans="1:8">
      <c r="A151" s="1712"/>
      <c r="B151" s="1712"/>
      <c r="C151" s="1712"/>
      <c r="D151" s="1712"/>
      <c r="E151" s="1712"/>
      <c r="F151" s="1712"/>
      <c r="G151" s="1712"/>
      <c r="H151" s="1712"/>
    </row>
  </sheetData>
  <mergeCells count="2">
    <mergeCell ref="B6:B8"/>
    <mergeCell ref="B32:B34"/>
  </mergeCells>
  <pageMargins left="0.5" right="0.5" top="0.5" bottom="0.5" header="0.5" footer="0.5"/>
  <pageSetup scale="69" orientation="portrait" horizontalDpi="300" verticalDpi="300" r:id="rId1"/>
  <headerFooter alignWithMargins="0"/>
  <rowBreaks count="1" manualBreakCount="1">
    <brk id="66"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F61"/>
  <sheetViews>
    <sheetView zoomScaleNormal="100" zoomScaleSheetLayoutView="100" workbookViewId="0">
      <selection activeCell="C17" sqref="C17"/>
    </sheetView>
  </sheetViews>
  <sheetFormatPr defaultRowHeight="15"/>
  <cols>
    <col min="1" max="1" width="4" style="1836" customWidth="1"/>
    <col min="2" max="2" width="43.44140625" style="1836" customWidth="1"/>
    <col min="3" max="3" width="19.21875" style="1836" bestFit="1" customWidth="1"/>
    <col min="4" max="4" width="14.6640625" style="1836" bestFit="1" customWidth="1"/>
    <col min="5" max="5" width="15.5546875" style="1836" customWidth="1"/>
    <col min="6" max="6" width="20.33203125" style="1836" customWidth="1"/>
    <col min="7" max="16384" width="8.88671875" style="1836"/>
  </cols>
  <sheetData>
    <row r="1" spans="1:6" ht="15.75" thickBot="1"/>
    <row r="2" spans="1:6" ht="15.75" thickTop="1">
      <c r="A2" s="3307" t="s">
        <v>3290</v>
      </c>
      <c r="B2" s="3308"/>
      <c r="C2" s="3309" t="s">
        <v>3291</v>
      </c>
      <c r="D2" s="3310" t="s">
        <v>1802</v>
      </c>
      <c r="E2" s="3311" t="s">
        <v>1803</v>
      </c>
      <c r="F2" s="3312"/>
    </row>
    <row r="3" spans="1:6">
      <c r="A3" s="3313" t="str">
        <f>'[5]Data Sheet'!$C$25</f>
        <v xml:space="preserve"> </v>
      </c>
      <c r="B3" s="1711"/>
      <c r="C3" s="2122" t="s">
        <v>3292</v>
      </c>
      <c r="D3" s="1713" t="s">
        <v>3310</v>
      </c>
      <c r="E3" s="1715"/>
      <c r="F3" s="3314"/>
    </row>
    <row r="4" spans="1:6">
      <c r="A4" s="3315" t="s">
        <v>3293</v>
      </c>
      <c r="B4" s="1711"/>
      <c r="C4" s="2122" t="s">
        <v>3294</v>
      </c>
      <c r="D4" s="1717" t="str">
        <f>'[5]Data Sheet'!$C$40</f>
        <v xml:space="preserve"> </v>
      </c>
      <c r="E4" s="1719" t="str">
        <f>'[5]Data Sheet'!$C$38</f>
        <v xml:space="preserve"> </v>
      </c>
      <c r="F4" s="3316"/>
    </row>
    <row r="5" spans="1:6">
      <c r="A5" s="3317" t="s">
        <v>3957</v>
      </c>
      <c r="B5" s="1725"/>
      <c r="C5" s="1725"/>
      <c r="D5" s="1725"/>
      <c r="E5" s="1725"/>
      <c r="F5" s="3318"/>
    </row>
    <row r="6" spans="1:6">
      <c r="A6" s="3313" t="s">
        <v>3958</v>
      </c>
      <c r="B6" s="2122"/>
      <c r="C6" s="2122"/>
      <c r="D6" s="2122"/>
      <c r="E6" s="1797"/>
      <c r="F6" s="3314"/>
    </row>
    <row r="7" spans="1:6">
      <c r="A7" s="3313" t="s">
        <v>3959</v>
      </c>
      <c r="B7" s="2122"/>
      <c r="C7" s="2122"/>
      <c r="D7" s="2122"/>
      <c r="E7" s="2122"/>
      <c r="F7" s="3314"/>
    </row>
    <row r="8" spans="1:6">
      <c r="A8" s="3319" t="s">
        <v>3960</v>
      </c>
      <c r="B8" s="3320"/>
      <c r="C8" s="3320"/>
      <c r="D8" s="3320"/>
      <c r="E8" s="3320"/>
      <c r="F8" s="3321"/>
    </row>
    <row r="9" spans="1:6">
      <c r="A9" s="3319" t="s">
        <v>3961</v>
      </c>
      <c r="B9" s="3320"/>
      <c r="C9" s="3320"/>
      <c r="D9" s="3320"/>
      <c r="E9" s="3320"/>
      <c r="F9" s="3321"/>
    </row>
    <row r="10" spans="1:6">
      <c r="A10" s="3319" t="s">
        <v>3962</v>
      </c>
      <c r="B10" s="3320"/>
      <c r="C10" s="3320"/>
      <c r="D10" s="3320"/>
      <c r="E10" s="3320"/>
      <c r="F10" s="3321"/>
    </row>
    <row r="11" spans="1:6">
      <c r="A11" s="3319" t="s">
        <v>3963</v>
      </c>
      <c r="B11" s="3320"/>
      <c r="C11" s="3320"/>
      <c r="D11" s="3320"/>
      <c r="E11" s="3320"/>
      <c r="F11" s="3321"/>
    </row>
    <row r="12" spans="1:6">
      <c r="A12" s="3319" t="s">
        <v>3964</v>
      </c>
      <c r="B12" s="3320"/>
      <c r="C12" s="3320"/>
      <c r="D12" s="3320"/>
      <c r="E12" s="3320"/>
      <c r="F12" s="3321"/>
    </row>
    <row r="13" spans="1:6">
      <c r="A13" s="3319" t="s">
        <v>3965</v>
      </c>
      <c r="B13" s="3320"/>
      <c r="C13" s="3320"/>
      <c r="D13" s="3320"/>
      <c r="E13" s="3320"/>
      <c r="F13" s="3321"/>
    </row>
    <row r="14" spans="1:6">
      <c r="A14" s="3319" t="s">
        <v>4418</v>
      </c>
      <c r="B14" s="3320"/>
      <c r="C14" s="3320"/>
      <c r="D14" s="3320"/>
      <c r="E14" s="3320"/>
      <c r="F14" s="3321"/>
    </row>
    <row r="15" spans="1:6">
      <c r="A15" s="3322" t="s">
        <v>1729</v>
      </c>
      <c r="B15" s="3323"/>
      <c r="C15" s="3324"/>
      <c r="D15" s="3324"/>
      <c r="E15" s="3324" t="s">
        <v>3966</v>
      </c>
      <c r="F15" s="3325"/>
    </row>
    <row r="16" spans="1:6">
      <c r="A16" s="3326" t="s">
        <v>1732</v>
      </c>
      <c r="B16" s="3327"/>
      <c r="C16" s="3328" t="s">
        <v>3967</v>
      </c>
      <c r="D16" s="3328"/>
      <c r="E16" s="3328" t="s">
        <v>3968</v>
      </c>
      <c r="F16" s="3329" t="s">
        <v>3969</v>
      </c>
    </row>
    <row r="17" spans="1:6">
      <c r="A17" s="3326"/>
      <c r="B17" s="3330" t="s">
        <v>1784</v>
      </c>
      <c r="C17" s="3328" t="s">
        <v>3970</v>
      </c>
      <c r="D17" s="3328" t="s">
        <v>3971</v>
      </c>
      <c r="E17" s="3328" t="s">
        <v>3972</v>
      </c>
      <c r="F17" s="3329" t="s">
        <v>3973</v>
      </c>
    </row>
    <row r="18" spans="1:6">
      <c r="A18" s="3331"/>
      <c r="B18" s="3332" t="s">
        <v>3021</v>
      </c>
      <c r="C18" s="3328" t="s">
        <v>3022</v>
      </c>
      <c r="D18" s="3328" t="s">
        <v>3023</v>
      </c>
      <c r="E18" s="3328" t="s">
        <v>3024</v>
      </c>
      <c r="F18" s="3329" t="s">
        <v>2347</v>
      </c>
    </row>
    <row r="19" spans="1:6" ht="15.75">
      <c r="A19" s="3333">
        <v>1</v>
      </c>
      <c r="B19" s="3334" t="s">
        <v>3974</v>
      </c>
      <c r="C19" s="3335"/>
      <c r="D19" s="3335"/>
      <c r="E19" s="3335"/>
      <c r="F19" s="3336"/>
    </row>
    <row r="20" spans="1:6">
      <c r="A20" s="3333">
        <v>2</v>
      </c>
      <c r="B20" s="3337"/>
      <c r="C20" s="3335"/>
      <c r="D20" s="3338"/>
      <c r="E20" s="3338"/>
      <c r="F20" s="3339"/>
    </row>
    <row r="21" spans="1:6">
      <c r="A21" s="3333">
        <v>3</v>
      </c>
      <c r="B21" s="3337"/>
      <c r="C21" s="3335"/>
      <c r="D21" s="3338"/>
      <c r="E21" s="3340"/>
      <c r="F21" s="3341"/>
    </row>
    <row r="22" spans="1:6">
      <c r="A22" s="3333">
        <v>4</v>
      </c>
      <c r="B22" s="3337"/>
      <c r="C22" s="3335"/>
      <c r="D22" s="3340"/>
      <c r="E22" s="3340"/>
      <c r="F22" s="3341"/>
    </row>
    <row r="23" spans="1:6">
      <c r="A23" s="3333">
        <v>5</v>
      </c>
      <c r="B23" s="3337"/>
      <c r="C23" s="3335"/>
      <c r="D23" s="3340"/>
      <c r="E23" s="3340"/>
      <c r="F23" s="3341"/>
    </row>
    <row r="24" spans="1:6">
      <c r="A24" s="3333">
        <v>6</v>
      </c>
      <c r="B24" s="3337"/>
      <c r="C24" s="3335"/>
      <c r="D24" s="3342"/>
      <c r="E24" s="3342"/>
      <c r="F24" s="3343"/>
    </row>
    <row r="25" spans="1:6">
      <c r="A25" s="3333">
        <v>7</v>
      </c>
      <c r="B25" s="3337"/>
      <c r="C25" s="3335"/>
      <c r="D25" s="3344"/>
      <c r="E25" s="3344"/>
      <c r="F25" s="3345"/>
    </row>
    <row r="26" spans="1:6">
      <c r="A26" s="3333">
        <v>8</v>
      </c>
      <c r="B26" s="3337"/>
      <c r="C26" s="3335"/>
      <c r="D26" s="3340"/>
      <c r="E26" s="3338"/>
      <c r="F26" s="3339"/>
    </row>
    <row r="27" spans="1:6">
      <c r="A27" s="3333">
        <v>9</v>
      </c>
      <c r="B27" s="3337"/>
      <c r="C27" s="3335"/>
      <c r="D27" s="3340"/>
      <c r="E27" s="3340"/>
      <c r="F27" s="3341"/>
    </row>
    <row r="28" spans="1:6">
      <c r="A28" s="3333">
        <v>10</v>
      </c>
      <c r="B28" s="3337"/>
      <c r="C28" s="3335"/>
      <c r="D28" s="3340"/>
      <c r="E28" s="3340"/>
      <c r="F28" s="3341"/>
    </row>
    <row r="29" spans="1:6">
      <c r="A29" s="3333">
        <v>11</v>
      </c>
      <c r="B29" s="3337"/>
      <c r="C29" s="3335"/>
      <c r="D29" s="3340"/>
      <c r="E29" s="3340"/>
      <c r="F29" s="3341"/>
    </row>
    <row r="30" spans="1:6">
      <c r="A30" s="3333">
        <v>12</v>
      </c>
      <c r="B30" s="3337"/>
      <c r="C30" s="3335"/>
      <c r="D30" s="3340"/>
      <c r="E30" s="3340"/>
      <c r="F30" s="3341"/>
    </row>
    <row r="31" spans="1:6">
      <c r="A31" s="3333">
        <v>13</v>
      </c>
      <c r="B31" s="3337"/>
      <c r="C31" s="3335"/>
      <c r="D31" s="3340"/>
      <c r="E31" s="3340"/>
      <c r="F31" s="3341"/>
    </row>
    <row r="32" spans="1:6">
      <c r="A32" s="3333">
        <v>14</v>
      </c>
      <c r="B32" s="3337"/>
      <c r="C32" s="3335"/>
      <c r="D32" s="3340"/>
      <c r="E32" s="3340"/>
      <c r="F32" s="3341"/>
    </row>
    <row r="33" spans="1:6">
      <c r="A33" s="3333">
        <v>15</v>
      </c>
      <c r="B33" s="3337"/>
      <c r="C33" s="3335"/>
      <c r="D33" s="3340"/>
      <c r="E33" s="3340"/>
      <c r="F33" s="3341"/>
    </row>
    <row r="34" spans="1:6">
      <c r="A34" s="3333">
        <v>16</v>
      </c>
      <c r="B34" s="3337"/>
      <c r="C34" s="3335"/>
      <c r="D34" s="3340"/>
      <c r="E34" s="3340"/>
      <c r="F34" s="3341"/>
    </row>
    <row r="35" spans="1:6">
      <c r="A35" s="3333">
        <v>17</v>
      </c>
      <c r="B35" s="3337"/>
      <c r="C35" s="3335"/>
      <c r="D35" s="3340"/>
      <c r="E35" s="3340"/>
      <c r="F35" s="3341"/>
    </row>
    <row r="36" spans="1:6">
      <c r="A36" s="3333">
        <v>18</v>
      </c>
      <c r="B36" s="3337"/>
      <c r="C36" s="3335"/>
      <c r="D36" s="3340"/>
      <c r="E36" s="3340"/>
      <c r="F36" s="3341"/>
    </row>
    <row r="37" spans="1:6">
      <c r="A37" s="3333">
        <v>19</v>
      </c>
      <c r="B37" s="3337"/>
      <c r="C37" s="3335"/>
      <c r="D37" s="3340"/>
      <c r="E37" s="3340"/>
      <c r="F37" s="3341"/>
    </row>
    <row r="38" spans="1:6">
      <c r="A38" s="3333">
        <v>20</v>
      </c>
      <c r="B38" s="3337"/>
      <c r="C38" s="3335"/>
      <c r="D38" s="3340"/>
      <c r="E38" s="3340"/>
      <c r="F38" s="3341"/>
    </row>
    <row r="39" spans="1:6" ht="15.75">
      <c r="A39" s="3333">
        <v>21</v>
      </c>
      <c r="B39" s="3334" t="s">
        <v>3975</v>
      </c>
      <c r="C39" s="3335"/>
      <c r="D39" s="3340"/>
      <c r="E39" s="3340"/>
      <c r="F39" s="3341"/>
    </row>
    <row r="40" spans="1:6">
      <c r="A40" s="3333">
        <v>22</v>
      </c>
      <c r="B40" s="3337"/>
      <c r="C40" s="3335"/>
      <c r="D40" s="3340"/>
      <c r="E40" s="3340"/>
      <c r="F40" s="3341"/>
    </row>
    <row r="41" spans="1:6">
      <c r="A41" s="3333">
        <v>23</v>
      </c>
      <c r="B41" s="3337"/>
      <c r="C41" s="3335"/>
      <c r="D41" s="3340"/>
      <c r="E41" s="3340"/>
      <c r="F41" s="3341"/>
    </row>
    <row r="42" spans="1:6">
      <c r="A42" s="3333">
        <v>24</v>
      </c>
      <c r="B42" s="3337"/>
      <c r="C42" s="3335"/>
      <c r="D42" s="3340"/>
      <c r="E42" s="3340"/>
      <c r="F42" s="3341"/>
    </row>
    <row r="43" spans="1:6">
      <c r="A43" s="3333">
        <v>25</v>
      </c>
      <c r="B43" s="3337"/>
      <c r="C43" s="3335"/>
      <c r="D43" s="3340"/>
      <c r="E43" s="3340"/>
      <c r="F43" s="3341"/>
    </row>
    <row r="44" spans="1:6">
      <c r="A44" s="3333">
        <v>26</v>
      </c>
      <c r="B44" s="3337"/>
      <c r="C44" s="3335"/>
      <c r="D44" s="3340"/>
      <c r="E44" s="3340"/>
      <c r="F44" s="3341"/>
    </row>
    <row r="45" spans="1:6">
      <c r="A45" s="3333">
        <v>27</v>
      </c>
      <c r="B45" s="3337"/>
      <c r="C45" s="3335"/>
      <c r="D45" s="3340"/>
      <c r="E45" s="3340"/>
      <c r="F45" s="3341"/>
    </row>
    <row r="46" spans="1:6">
      <c r="A46" s="3333">
        <v>28</v>
      </c>
      <c r="B46" s="3337"/>
      <c r="C46" s="3335"/>
      <c r="D46" s="3340"/>
      <c r="E46" s="3340"/>
      <c r="F46" s="3341"/>
    </row>
    <row r="47" spans="1:6">
      <c r="A47" s="3333">
        <v>29</v>
      </c>
      <c r="B47" s="3337"/>
      <c r="C47" s="3335"/>
      <c r="D47" s="3340"/>
      <c r="E47" s="3340"/>
      <c r="F47" s="3341"/>
    </row>
    <row r="48" spans="1:6">
      <c r="A48" s="3333">
        <v>30</v>
      </c>
      <c r="B48" s="3337"/>
      <c r="C48" s="3335"/>
      <c r="D48" s="3340"/>
      <c r="E48" s="3340"/>
      <c r="F48" s="3341"/>
    </row>
    <row r="49" spans="1:6">
      <c r="A49" s="3333">
        <v>31</v>
      </c>
      <c r="B49" s="3337"/>
      <c r="C49" s="3335"/>
      <c r="D49" s="3340"/>
      <c r="E49" s="3340"/>
      <c r="F49" s="3341"/>
    </row>
    <row r="50" spans="1:6">
      <c r="A50" s="3333">
        <v>32</v>
      </c>
      <c r="B50" s="3337"/>
      <c r="C50" s="3335"/>
      <c r="D50" s="3340"/>
      <c r="E50" s="3340"/>
      <c r="F50" s="3341"/>
    </row>
    <row r="51" spans="1:6">
      <c r="A51" s="3333">
        <v>33</v>
      </c>
      <c r="B51" s="3337"/>
      <c r="C51" s="3335"/>
      <c r="D51" s="3340"/>
      <c r="E51" s="3340"/>
      <c r="F51" s="3341"/>
    </row>
    <row r="52" spans="1:6">
      <c r="A52" s="3333">
        <v>34</v>
      </c>
      <c r="B52" s="3337"/>
      <c r="C52" s="3335"/>
      <c r="D52" s="3340"/>
      <c r="E52" s="3340"/>
      <c r="F52" s="3341"/>
    </row>
    <row r="53" spans="1:6">
      <c r="A53" s="3333">
        <v>35</v>
      </c>
      <c r="B53" s="3337"/>
      <c r="C53" s="3335"/>
      <c r="D53" s="3340"/>
      <c r="E53" s="3340"/>
      <c r="F53" s="3341"/>
    </row>
    <row r="54" spans="1:6">
      <c r="A54" s="3333">
        <v>36</v>
      </c>
      <c r="B54" s="3337"/>
      <c r="C54" s="3335"/>
      <c r="D54" s="3340"/>
      <c r="E54" s="3340"/>
      <c r="F54" s="3341"/>
    </row>
    <row r="55" spans="1:6">
      <c r="A55" s="3333">
        <v>37</v>
      </c>
      <c r="B55" s="3337"/>
      <c r="C55" s="3335"/>
      <c r="D55" s="3340"/>
      <c r="E55" s="3340"/>
      <c r="F55" s="3341"/>
    </row>
    <row r="56" spans="1:6">
      <c r="A56" s="3333">
        <v>38</v>
      </c>
      <c r="B56" s="3337"/>
      <c r="C56" s="3335"/>
      <c r="D56" s="3340"/>
      <c r="E56" s="3340"/>
      <c r="F56" s="3341"/>
    </row>
    <row r="57" spans="1:6">
      <c r="A57" s="3333">
        <v>39</v>
      </c>
      <c r="B57" s="3337"/>
      <c r="C57" s="3335"/>
      <c r="D57" s="3340"/>
      <c r="E57" s="3340"/>
      <c r="F57" s="3341"/>
    </row>
    <row r="58" spans="1:6" ht="15.75" thickBot="1">
      <c r="A58" s="3346">
        <v>40</v>
      </c>
      <c r="B58" s="3347"/>
      <c r="C58" s="3348"/>
      <c r="D58" s="3349"/>
      <c r="E58" s="3349"/>
      <c r="F58" s="3350"/>
    </row>
    <row r="59" spans="1:6" ht="15.75" thickTop="1">
      <c r="A59" s="2122"/>
      <c r="B59" s="2122"/>
      <c r="C59" s="2122"/>
      <c r="D59" s="2752"/>
      <c r="E59" s="2752"/>
      <c r="F59" s="2752"/>
    </row>
    <row r="60" spans="1:6">
      <c r="A60" s="1712" t="s">
        <v>4676</v>
      </c>
      <c r="B60" s="1712"/>
      <c r="C60" s="1712"/>
      <c r="D60" s="1712"/>
      <c r="E60" s="1712"/>
      <c r="F60" s="1712"/>
    </row>
    <row r="61" spans="1:6">
      <c r="A61" s="1799" t="s">
        <v>3976</v>
      </c>
      <c r="B61" s="1799"/>
      <c r="C61" s="1799"/>
      <c r="D61" s="1799"/>
      <c r="E61" s="1799"/>
      <c r="F61" s="1799"/>
    </row>
  </sheetData>
  <pageMargins left="0.7" right="0.7" top="0.75" bottom="0.75" header="0.3" footer="0.3"/>
  <pageSetup scale="62"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34"/>
  <dimension ref="A1:I179"/>
  <sheetViews>
    <sheetView defaultGridColor="0" view="pageBreakPreview" topLeftCell="A22" colorId="22" zoomScale="80" zoomScaleNormal="90" zoomScaleSheetLayoutView="80" workbookViewId="0">
      <selection activeCell="G53" sqref="G53"/>
    </sheetView>
  </sheetViews>
  <sheetFormatPr defaultColWidth="9.6640625" defaultRowHeight="15"/>
  <cols>
    <col min="1" max="1" width="4.6640625" style="850" customWidth="1"/>
    <col min="2" max="2" width="53.5546875" style="850" customWidth="1"/>
    <col min="3" max="3" width="13.6640625" style="850" customWidth="1"/>
    <col min="4" max="4" width="11.6640625" style="850" customWidth="1"/>
    <col min="5" max="5" width="15.6640625" style="850" customWidth="1"/>
    <col min="6" max="6" width="15.21875" style="850" customWidth="1"/>
    <col min="7" max="16384" width="9.6640625" style="850"/>
  </cols>
  <sheetData>
    <row r="1" spans="1:9" ht="18" customHeight="1">
      <c r="A1" s="1264" t="s">
        <v>1800</v>
      </c>
      <c r="B1" s="1001"/>
      <c r="C1" s="1217" t="s">
        <v>1344</v>
      </c>
      <c r="D1" s="1001"/>
      <c r="E1" s="1217" t="s">
        <v>1802</v>
      </c>
      <c r="F1" s="1233" t="s">
        <v>1803</v>
      </c>
      <c r="G1" s="872"/>
      <c r="H1" s="872"/>
      <c r="I1" s="872"/>
    </row>
    <row r="2" spans="1:9" ht="18" customHeight="1">
      <c r="A2" s="851" t="s">
        <v>4724</v>
      </c>
      <c r="B2" s="872"/>
      <c r="C2" s="1122" t="s">
        <v>1136</v>
      </c>
      <c r="D2" s="872"/>
      <c r="E2" s="1122" t="s">
        <v>3310</v>
      </c>
      <c r="F2" s="1234"/>
      <c r="G2" s="872"/>
      <c r="H2" s="872"/>
      <c r="I2" s="872"/>
    </row>
    <row r="3" spans="1:9" ht="18" customHeight="1">
      <c r="A3" s="854"/>
      <c r="B3" s="1015"/>
      <c r="C3" s="1219" t="s">
        <v>1137</v>
      </c>
      <c r="D3" s="872"/>
      <c r="E3" s="910" t="str">
        <f>'Data Sheet'!$C$40</f>
        <v>3/31/2016</v>
      </c>
      <c r="F3" s="1218" t="str">
        <f>'Data Sheet'!$C$38</f>
        <v>12/31/2015</v>
      </c>
      <c r="G3" s="872"/>
      <c r="H3" s="872"/>
      <c r="I3" s="872"/>
    </row>
    <row r="4" spans="1:9" ht="18" customHeight="1">
      <c r="A4" s="1221" t="s">
        <v>535</v>
      </c>
      <c r="B4" s="1257"/>
      <c r="C4" s="1127"/>
      <c r="D4" s="1127"/>
      <c r="E4" s="1127"/>
      <c r="F4" s="1128"/>
      <c r="G4" s="872"/>
      <c r="H4" s="872"/>
      <c r="I4" s="872"/>
    </row>
    <row r="5" spans="1:9" ht="11.25" customHeight="1">
      <c r="A5" s="851"/>
      <c r="B5" s="872"/>
      <c r="C5" s="872"/>
      <c r="D5" s="872"/>
      <c r="E5" s="872"/>
      <c r="F5" s="853"/>
      <c r="G5" s="872"/>
      <c r="H5" s="872"/>
      <c r="I5" s="872"/>
    </row>
    <row r="6" spans="1:9" ht="18" customHeight="1">
      <c r="A6" s="851"/>
      <c r="B6" s="872" t="s">
        <v>536</v>
      </c>
      <c r="C6" s="872"/>
      <c r="D6" s="872"/>
      <c r="E6" s="872"/>
      <c r="F6" s="853"/>
      <c r="G6" s="872"/>
      <c r="H6" s="872"/>
      <c r="I6" s="872"/>
    </row>
    <row r="7" spans="1:9" ht="18" customHeight="1">
      <c r="A7" s="851"/>
      <c r="B7" s="872" t="s">
        <v>28</v>
      </c>
      <c r="C7" s="872"/>
      <c r="D7" s="872"/>
      <c r="E7" s="872"/>
      <c r="F7" s="853"/>
      <c r="G7" s="872"/>
      <c r="H7" s="872"/>
      <c r="I7" s="872"/>
    </row>
    <row r="8" spans="1:9" ht="18" customHeight="1">
      <c r="A8" s="851"/>
      <c r="B8" s="872" t="s">
        <v>538</v>
      </c>
      <c r="C8" s="872"/>
      <c r="D8" s="872"/>
      <c r="E8" s="872"/>
      <c r="F8" s="853"/>
      <c r="G8" s="872"/>
      <c r="H8" s="872"/>
      <c r="I8" s="872"/>
    </row>
    <row r="9" spans="1:9" ht="18" customHeight="1">
      <c r="A9" s="851"/>
      <c r="B9" s="1477" t="s">
        <v>4630</v>
      </c>
      <c r="C9" s="1477"/>
      <c r="D9" s="1477"/>
      <c r="E9" s="1477"/>
      <c r="F9" s="1482"/>
      <c r="G9" s="872"/>
      <c r="H9" s="872"/>
      <c r="I9" s="872"/>
    </row>
    <row r="10" spans="1:9" ht="18" customHeight="1">
      <c r="A10" s="851"/>
      <c r="B10" s="1554" t="s">
        <v>539</v>
      </c>
      <c r="C10" s="1477"/>
      <c r="D10" s="1477"/>
      <c r="E10" s="1477"/>
      <c r="F10" s="1482"/>
      <c r="G10" s="872"/>
      <c r="H10" s="872"/>
      <c r="I10" s="872"/>
    </row>
    <row r="11" spans="1:9" ht="18" customHeight="1">
      <c r="A11" s="1476"/>
      <c r="B11" s="1554" t="s">
        <v>4374</v>
      </c>
      <c r="C11" s="1477"/>
      <c r="D11" s="1477"/>
      <c r="E11" s="1477"/>
      <c r="F11" s="1482"/>
      <c r="G11" s="872"/>
      <c r="H11" s="872"/>
      <c r="I11" s="872"/>
    </row>
    <row r="12" spans="1:9" ht="18" customHeight="1">
      <c r="A12" s="1476"/>
      <c r="B12" s="1554" t="s">
        <v>4419</v>
      </c>
      <c r="C12" s="1477"/>
      <c r="D12" s="1477"/>
      <c r="E12" s="1477"/>
      <c r="F12" s="1482"/>
      <c r="G12" s="872"/>
      <c r="H12" s="872"/>
      <c r="I12" s="872"/>
    </row>
    <row r="13" spans="1:9" s="1231" customFormat="1" ht="18" customHeight="1">
      <c r="A13" s="1476"/>
      <c r="B13" s="1554" t="s">
        <v>4375</v>
      </c>
      <c r="C13" s="1477"/>
      <c r="D13" s="1477"/>
      <c r="E13" s="1477"/>
      <c r="F13" s="1482"/>
      <c r="G13" s="1477"/>
      <c r="H13" s="1477"/>
      <c r="I13" s="1477"/>
    </row>
    <row r="14" spans="1:9" s="1231" customFormat="1" ht="18" customHeight="1">
      <c r="A14" s="1478"/>
      <c r="B14" s="1479" t="s">
        <v>4420</v>
      </c>
      <c r="C14" s="1479"/>
      <c r="D14" s="1479"/>
      <c r="E14" s="1479"/>
      <c r="F14" s="1483"/>
      <c r="G14" s="1477"/>
      <c r="H14" s="1477"/>
      <c r="I14" s="1477"/>
    </row>
    <row r="15" spans="1:9">
      <c r="A15" s="878"/>
      <c r="B15" s="1122"/>
      <c r="C15" s="1122"/>
      <c r="D15" s="1328" t="s">
        <v>540</v>
      </c>
      <c r="E15" s="1257"/>
      <c r="F15" s="1225"/>
      <c r="G15" s="872"/>
      <c r="H15" s="872"/>
      <c r="I15" s="872"/>
    </row>
    <row r="16" spans="1:9">
      <c r="A16" s="878"/>
      <c r="B16" s="1141" t="s">
        <v>541</v>
      </c>
      <c r="C16" s="1122"/>
      <c r="D16" s="1141" t="s">
        <v>176</v>
      </c>
      <c r="E16" s="1122"/>
      <c r="F16" s="1225" t="s">
        <v>1837</v>
      </c>
      <c r="G16" s="872"/>
      <c r="H16" s="872"/>
      <c r="I16" s="872"/>
    </row>
    <row r="17" spans="1:9">
      <c r="A17" s="878" t="s">
        <v>1729</v>
      </c>
      <c r="B17" s="1141" t="s">
        <v>542</v>
      </c>
      <c r="C17" s="1141" t="s">
        <v>543</v>
      </c>
      <c r="D17" s="1141" t="s">
        <v>525</v>
      </c>
      <c r="E17" s="1141" t="s">
        <v>1841</v>
      </c>
      <c r="F17" s="1225" t="s">
        <v>2516</v>
      </c>
      <c r="G17" s="872"/>
      <c r="H17" s="872"/>
      <c r="I17" s="872"/>
    </row>
    <row r="18" spans="1:9">
      <c r="A18" s="1226" t="s">
        <v>1732</v>
      </c>
      <c r="B18" s="1227" t="s">
        <v>3021</v>
      </c>
      <c r="C18" s="1227" t="s">
        <v>3022</v>
      </c>
      <c r="D18" s="1227" t="s">
        <v>3023</v>
      </c>
      <c r="E18" s="1227" t="s">
        <v>544</v>
      </c>
      <c r="F18" s="1228" t="s">
        <v>545</v>
      </c>
      <c r="G18" s="872"/>
      <c r="H18" s="872"/>
      <c r="I18" s="872"/>
    </row>
    <row r="19" spans="1:9">
      <c r="A19" s="878">
        <v>1</v>
      </c>
      <c r="B19" s="2180" t="s">
        <v>5234</v>
      </c>
      <c r="C19" s="2182">
        <v>3110316</v>
      </c>
      <c r="D19" s="2184" t="s">
        <v>4726</v>
      </c>
      <c r="E19" s="1326">
        <v>1672804</v>
      </c>
      <c r="F19" s="1246">
        <v>128462439</v>
      </c>
      <c r="G19" s="872"/>
      <c r="H19" s="872"/>
      <c r="I19" s="872"/>
    </row>
    <row r="20" spans="1:9">
      <c r="A20" s="878">
        <v>2</v>
      </c>
      <c r="B20" s="2180" t="s">
        <v>4821</v>
      </c>
      <c r="C20" s="2183">
        <v>2794176</v>
      </c>
      <c r="D20" s="2171" t="s">
        <v>4727</v>
      </c>
      <c r="E20" s="1261">
        <v>20985479</v>
      </c>
      <c r="F20" s="1247">
        <v>-84326507</v>
      </c>
      <c r="G20" s="872"/>
      <c r="H20" s="872"/>
      <c r="I20" s="872"/>
    </row>
    <row r="21" spans="1:9">
      <c r="A21" s="878">
        <v>3</v>
      </c>
      <c r="B21" s="2180" t="s">
        <v>4822</v>
      </c>
      <c r="C21" s="2183">
        <v>3216757</v>
      </c>
      <c r="D21" s="2171" t="s">
        <v>4727</v>
      </c>
      <c r="E21" s="1261">
        <v>12954562</v>
      </c>
      <c r="F21" s="1247">
        <v>-10578436</v>
      </c>
      <c r="G21" s="872"/>
      <c r="H21" s="872"/>
      <c r="I21" s="872"/>
    </row>
    <row r="22" spans="1:9">
      <c r="A22" s="878">
        <v>4</v>
      </c>
      <c r="B22" s="2180" t="s">
        <v>5235</v>
      </c>
      <c r="C22" s="1261">
        <v>0</v>
      </c>
      <c r="D22" s="2171">
        <v>228</v>
      </c>
      <c r="E22" s="1261">
        <v>349471</v>
      </c>
      <c r="F22" s="1247">
        <v>3663594</v>
      </c>
      <c r="G22" s="872"/>
      <c r="H22" s="872"/>
      <c r="I22" s="872"/>
    </row>
    <row r="23" spans="1:9">
      <c r="A23" s="878">
        <v>5</v>
      </c>
      <c r="B23" s="2180" t="s">
        <v>5236</v>
      </c>
      <c r="C23" s="2183">
        <v>3916441</v>
      </c>
      <c r="D23" s="2171" t="s">
        <v>4727</v>
      </c>
      <c r="E23" s="1261">
        <v>1680501</v>
      </c>
      <c r="F23" s="1247">
        <v>-8526897</v>
      </c>
      <c r="G23" s="872"/>
      <c r="H23" s="872"/>
      <c r="I23" s="872"/>
    </row>
    <row r="24" spans="1:9">
      <c r="A24" s="878">
        <v>6</v>
      </c>
      <c r="B24" s="2180" t="s">
        <v>5237</v>
      </c>
      <c r="C24" s="2183">
        <v>284759</v>
      </c>
      <c r="D24" s="2171" t="s">
        <v>4727</v>
      </c>
      <c r="E24" s="1261">
        <v>304551</v>
      </c>
      <c r="F24" s="1247">
        <v>4529887</v>
      </c>
      <c r="G24" s="872"/>
      <c r="H24" s="872"/>
      <c r="I24" s="872"/>
    </row>
    <row r="25" spans="1:9">
      <c r="A25" s="2487">
        <v>7</v>
      </c>
      <c r="B25" s="2180" t="s">
        <v>5238</v>
      </c>
      <c r="C25" s="2183">
        <v>21738641</v>
      </c>
      <c r="D25" s="2171" t="s">
        <v>4728</v>
      </c>
      <c r="E25" s="1261">
        <v>0</v>
      </c>
      <c r="F25" s="1247">
        <v>29788618</v>
      </c>
      <c r="G25" s="872"/>
      <c r="H25" s="872"/>
      <c r="I25" s="872"/>
    </row>
    <row r="26" spans="1:9">
      <c r="A26" s="2487">
        <v>8</v>
      </c>
      <c r="B26" s="2180" t="s">
        <v>5239</v>
      </c>
      <c r="C26" s="2183">
        <v>46608216</v>
      </c>
      <c r="D26" s="2171" t="s">
        <v>4729</v>
      </c>
      <c r="E26" s="1261">
        <v>0</v>
      </c>
      <c r="F26" s="1247">
        <v>207981758</v>
      </c>
      <c r="G26" s="872"/>
      <c r="H26" s="872"/>
      <c r="I26" s="872"/>
    </row>
    <row r="27" spans="1:9">
      <c r="A27" s="2487">
        <v>9</v>
      </c>
      <c r="B27" s="2180" t="s">
        <v>5240</v>
      </c>
      <c r="C27" s="2183">
        <v>495069</v>
      </c>
      <c r="D27" s="2171">
        <v>234</v>
      </c>
      <c r="E27" s="1261">
        <v>0</v>
      </c>
      <c r="F27" s="1247">
        <v>1968506</v>
      </c>
      <c r="G27" s="872"/>
      <c r="H27" s="872"/>
      <c r="I27" s="872"/>
    </row>
    <row r="28" spans="1:9">
      <c r="A28" s="2487">
        <v>10</v>
      </c>
      <c r="B28" s="2180" t="s">
        <v>4823</v>
      </c>
      <c r="C28" s="2183">
        <v>20700179</v>
      </c>
      <c r="D28" s="2179" t="s">
        <v>4727</v>
      </c>
      <c r="E28" s="1319">
        <v>22837210</v>
      </c>
      <c r="F28" s="1247">
        <v>-9180314</v>
      </c>
      <c r="G28" s="872"/>
      <c r="H28" s="872"/>
      <c r="I28" s="872"/>
    </row>
    <row r="29" spans="1:9">
      <c r="A29" s="2487">
        <v>11</v>
      </c>
      <c r="B29" s="2180" t="s">
        <v>4824</v>
      </c>
      <c r="C29" s="2183">
        <v>4844435</v>
      </c>
      <c r="D29" s="2171" t="s">
        <v>4727</v>
      </c>
      <c r="E29" s="1261">
        <v>5207260</v>
      </c>
      <c r="F29" s="1247">
        <v>3201071</v>
      </c>
      <c r="G29" s="872"/>
      <c r="H29" s="872"/>
      <c r="I29" s="872"/>
    </row>
    <row r="30" spans="1:9">
      <c r="A30" s="2487">
        <v>12</v>
      </c>
      <c r="B30" s="2181" t="s">
        <v>4826</v>
      </c>
      <c r="C30" s="2183">
        <v>643170</v>
      </c>
      <c r="D30" s="2179" t="s">
        <v>4727</v>
      </c>
      <c r="E30" s="1261">
        <v>504610</v>
      </c>
      <c r="F30" s="1247">
        <v>921939</v>
      </c>
      <c r="G30" s="872"/>
      <c r="H30" s="872"/>
      <c r="I30" s="872"/>
    </row>
    <row r="31" spans="1:9">
      <c r="A31" s="2487">
        <v>13</v>
      </c>
      <c r="B31" s="2181" t="s">
        <v>4825</v>
      </c>
      <c r="C31" s="2183">
        <v>3595929</v>
      </c>
      <c r="D31" s="2179" t="s">
        <v>4727</v>
      </c>
      <c r="E31" s="1261">
        <v>3065288</v>
      </c>
      <c r="F31" s="1247">
        <v>-1928462</v>
      </c>
      <c r="G31" s="872"/>
      <c r="H31" s="872"/>
      <c r="I31" s="872"/>
    </row>
    <row r="32" spans="1:9">
      <c r="A32" s="2487">
        <v>14</v>
      </c>
      <c r="B32" s="2181" t="s">
        <v>5241</v>
      </c>
      <c r="C32" s="2183">
        <v>561300</v>
      </c>
      <c r="D32" s="2171">
        <v>908</v>
      </c>
      <c r="E32" s="1261">
        <v>526466</v>
      </c>
      <c r="F32" s="1247">
        <v>-481893</v>
      </c>
      <c r="G32" s="872"/>
      <c r="H32" s="872"/>
      <c r="I32" s="872"/>
    </row>
    <row r="33" spans="1:9">
      <c r="A33" s="2487">
        <v>15</v>
      </c>
      <c r="B33" s="2180" t="s">
        <v>5242</v>
      </c>
      <c r="C33" s="2183">
        <f>620507+94872</f>
        <v>715379</v>
      </c>
      <c r="D33" s="2171">
        <v>431</v>
      </c>
      <c r="E33" s="1261">
        <f>786725+154941</f>
        <v>941666</v>
      </c>
      <c r="F33" s="1247">
        <f>-360184+-60315</f>
        <v>-420499</v>
      </c>
      <c r="G33" s="872"/>
      <c r="H33" s="872"/>
      <c r="I33" s="872"/>
    </row>
    <row r="34" spans="1:9">
      <c r="A34" s="2487">
        <v>16</v>
      </c>
      <c r="B34" s="2180" t="s">
        <v>5243</v>
      </c>
      <c r="C34" s="2183">
        <v>1440294</v>
      </c>
      <c r="D34" s="2171" t="s">
        <v>4730</v>
      </c>
      <c r="E34" s="1261">
        <v>1354566</v>
      </c>
      <c r="F34" s="1247">
        <v>361389</v>
      </c>
      <c r="G34" s="872"/>
      <c r="H34" s="872"/>
      <c r="I34" s="872"/>
    </row>
    <row r="35" spans="1:9">
      <c r="A35" s="2487">
        <v>17</v>
      </c>
      <c r="B35" s="2180" t="s">
        <v>5244</v>
      </c>
      <c r="C35" s="2183">
        <v>3503635</v>
      </c>
      <c r="D35" s="2171">
        <v>431</v>
      </c>
      <c r="E35" s="1261">
        <v>18315273</v>
      </c>
      <c r="F35" s="1247">
        <v>-22241504</v>
      </c>
      <c r="G35" s="872"/>
      <c r="H35" s="872"/>
      <c r="I35" s="872"/>
    </row>
    <row r="36" spans="1:9">
      <c r="A36" s="2487">
        <v>18</v>
      </c>
      <c r="B36" s="2180" t="s">
        <v>5245</v>
      </c>
      <c r="C36" s="2183">
        <v>1498605</v>
      </c>
      <c r="D36" s="2179" t="s">
        <v>4727</v>
      </c>
      <c r="E36" s="1261">
        <v>6466</v>
      </c>
      <c r="F36" s="1247">
        <v>-95104</v>
      </c>
      <c r="G36" s="872"/>
      <c r="H36" s="872"/>
      <c r="I36" s="872"/>
    </row>
    <row r="37" spans="1:9">
      <c r="A37" s="2487">
        <v>19</v>
      </c>
      <c r="B37" s="2180" t="s">
        <v>5246</v>
      </c>
      <c r="C37" s="2183">
        <v>42</v>
      </c>
      <c r="D37" s="2171" t="s">
        <v>4727</v>
      </c>
      <c r="E37" s="1261">
        <v>268407</v>
      </c>
      <c r="F37" s="1247">
        <v>-268365</v>
      </c>
      <c r="G37" s="872"/>
      <c r="H37" s="872"/>
      <c r="I37" s="872"/>
    </row>
    <row r="38" spans="1:9">
      <c r="A38" s="2487">
        <v>20</v>
      </c>
      <c r="B38" s="2181" t="s">
        <v>5247</v>
      </c>
      <c r="C38" s="2183">
        <v>0</v>
      </c>
      <c r="D38" s="2171">
        <v>930</v>
      </c>
      <c r="E38" s="1261">
        <v>328970</v>
      </c>
      <c r="F38" s="1247">
        <v>-328970</v>
      </c>
      <c r="G38" s="872"/>
      <c r="H38" s="872"/>
      <c r="I38" s="872"/>
    </row>
    <row r="39" spans="1:9">
      <c r="A39" s="2487">
        <v>21</v>
      </c>
      <c r="B39" s="1122" t="s">
        <v>5248</v>
      </c>
      <c r="C39" s="1261">
        <v>0</v>
      </c>
      <c r="D39" s="2171">
        <v>805</v>
      </c>
      <c r="E39" s="1261">
        <v>347375</v>
      </c>
      <c r="F39" s="1247">
        <v>-347375</v>
      </c>
      <c r="G39" s="872"/>
      <c r="H39" s="872"/>
      <c r="I39" s="872"/>
    </row>
    <row r="40" spans="1:9">
      <c r="A40" s="2487">
        <v>22</v>
      </c>
      <c r="B40" s="1122"/>
      <c r="C40" s="1261"/>
      <c r="D40" s="2171"/>
      <c r="E40" s="1261"/>
      <c r="F40" s="2237"/>
      <c r="G40" s="872"/>
      <c r="H40" s="872"/>
      <c r="I40" s="872"/>
    </row>
    <row r="41" spans="1:9" ht="15.75" thickBot="1">
      <c r="A41" s="2487">
        <v>23</v>
      </c>
      <c r="B41" s="1232" t="s">
        <v>172</v>
      </c>
      <c r="C41" s="1243">
        <f>SUM(C19:C39)</f>
        <v>119667343</v>
      </c>
      <c r="D41" s="1330" t="s">
        <v>1789</v>
      </c>
      <c r="E41" s="1243">
        <f>SUM(E19:E39)</f>
        <v>91650925</v>
      </c>
      <c r="F41" s="2238">
        <f>SUM(F19:F39)</f>
        <v>242154875</v>
      </c>
      <c r="G41" s="872"/>
      <c r="H41" s="872"/>
      <c r="I41" s="872"/>
    </row>
    <row r="42" spans="1:9">
      <c r="A42" s="2487">
        <v>24</v>
      </c>
      <c r="B42" s="2233"/>
      <c r="C42" s="2234"/>
      <c r="D42" s="2235"/>
      <c r="E42" s="2236"/>
      <c r="F42" s="1327"/>
      <c r="G42" s="872"/>
      <c r="H42" s="1119"/>
      <c r="I42" s="872"/>
    </row>
    <row r="43" spans="1:9">
      <c r="A43" s="2487">
        <v>25</v>
      </c>
      <c r="B43" s="1122" t="s">
        <v>5336</v>
      </c>
      <c r="C43" s="1261"/>
      <c r="D43" s="1122"/>
      <c r="E43" s="1261"/>
      <c r="F43" s="1263"/>
      <c r="G43" s="872"/>
      <c r="H43" s="872"/>
      <c r="I43" s="872"/>
    </row>
    <row r="44" spans="1:9">
      <c r="A44" s="2487">
        <v>26</v>
      </c>
      <c r="B44" s="1122" t="s">
        <v>5225</v>
      </c>
      <c r="C44" s="1261"/>
      <c r="D44" s="1122"/>
      <c r="E44" s="1261"/>
      <c r="F44" s="1263"/>
      <c r="G44" s="872"/>
      <c r="H44" s="872"/>
      <c r="I44" s="872"/>
    </row>
    <row r="45" spans="1:9">
      <c r="A45" s="2487">
        <v>27</v>
      </c>
      <c r="B45" s="1122" t="s">
        <v>5226</v>
      </c>
      <c r="C45" s="1261"/>
      <c r="D45" s="1122"/>
      <c r="E45" s="1261"/>
      <c r="F45" s="1263"/>
      <c r="G45" s="872"/>
      <c r="H45" s="872"/>
      <c r="I45" s="872"/>
    </row>
    <row r="46" spans="1:9">
      <c r="A46" s="2487">
        <v>28</v>
      </c>
      <c r="B46" s="1122" t="s">
        <v>5227</v>
      </c>
      <c r="C46" s="1261"/>
      <c r="D46" s="1122"/>
      <c r="E46" s="1261"/>
      <c r="F46" s="1247"/>
      <c r="G46" s="872"/>
      <c r="H46" s="872"/>
      <c r="I46" s="872"/>
    </row>
    <row r="47" spans="1:9">
      <c r="A47" s="2487">
        <v>29</v>
      </c>
      <c r="B47" s="1122" t="s">
        <v>5228</v>
      </c>
      <c r="C47" s="1261"/>
      <c r="D47" s="1122"/>
      <c r="E47" s="1261"/>
      <c r="F47" s="1247"/>
      <c r="G47" s="872"/>
      <c r="H47" s="872"/>
      <c r="I47" s="872"/>
    </row>
    <row r="48" spans="1:9">
      <c r="A48" s="2487">
        <v>30</v>
      </c>
      <c r="B48" s="1122" t="s">
        <v>5229</v>
      </c>
      <c r="C48" s="1211"/>
      <c r="D48" s="1122"/>
      <c r="E48" s="1261"/>
      <c r="F48" s="1263"/>
      <c r="G48" s="872"/>
      <c r="H48" s="872"/>
      <c r="I48" s="872"/>
    </row>
    <row r="49" spans="1:9">
      <c r="A49" s="2487">
        <v>31</v>
      </c>
      <c r="B49" s="1122" t="s">
        <v>5230</v>
      </c>
      <c r="C49" s="1211"/>
      <c r="D49" s="1119"/>
      <c r="E49" s="1211"/>
      <c r="F49" s="1263"/>
      <c r="G49" s="872"/>
      <c r="H49" s="872"/>
      <c r="I49" s="872"/>
    </row>
    <row r="50" spans="1:9">
      <c r="A50" s="2487">
        <v>32</v>
      </c>
      <c r="B50" s="1122"/>
      <c r="C50" s="1211"/>
      <c r="D50" s="1119"/>
      <c r="E50" s="1211"/>
      <c r="F50" s="1263"/>
      <c r="G50" s="872"/>
      <c r="H50" s="872"/>
      <c r="I50" s="872"/>
    </row>
    <row r="51" spans="1:9">
      <c r="A51" s="2487">
        <v>33</v>
      </c>
      <c r="B51" s="1122" t="s">
        <v>4827</v>
      </c>
      <c r="C51" s="1211"/>
      <c r="D51" s="1119"/>
      <c r="E51" s="1211"/>
      <c r="F51" s="1263"/>
      <c r="G51" s="872"/>
      <c r="H51" s="872"/>
      <c r="I51" s="872"/>
    </row>
    <row r="52" spans="1:9">
      <c r="A52" s="2487">
        <v>34</v>
      </c>
      <c r="B52" s="1122"/>
      <c r="C52" s="1211"/>
      <c r="D52" s="1119"/>
      <c r="E52" s="1211"/>
      <c r="F52" s="1263"/>
      <c r="G52" s="872"/>
      <c r="H52" s="872"/>
      <c r="I52" s="872"/>
    </row>
    <row r="53" spans="1:9">
      <c r="A53" s="2487">
        <v>35</v>
      </c>
      <c r="B53" s="1122" t="s">
        <v>4828</v>
      </c>
      <c r="C53" s="1211"/>
      <c r="D53" s="1119"/>
      <c r="E53" s="1211"/>
      <c r="F53" s="1263"/>
      <c r="G53" s="872"/>
      <c r="H53" s="872"/>
      <c r="I53" s="872"/>
    </row>
    <row r="54" spans="1:9">
      <c r="A54" s="2487">
        <v>36</v>
      </c>
      <c r="B54" s="1122"/>
      <c r="C54" s="1211"/>
      <c r="D54" s="1119"/>
      <c r="E54" s="1211"/>
      <c r="F54" s="1263"/>
      <c r="G54" s="872"/>
      <c r="H54" s="872"/>
      <c r="I54" s="872"/>
    </row>
    <row r="55" spans="1:9">
      <c r="A55" s="2487">
        <v>37</v>
      </c>
      <c r="B55" s="1122" t="s">
        <v>4829</v>
      </c>
      <c r="C55" s="1211"/>
      <c r="D55" s="1119"/>
      <c r="E55" s="1211"/>
      <c r="F55" s="1263"/>
      <c r="G55" s="872"/>
      <c r="H55" s="872"/>
      <c r="I55" s="872"/>
    </row>
    <row r="56" spans="1:9">
      <c r="A56" s="2487">
        <v>38</v>
      </c>
      <c r="B56" s="1122"/>
      <c r="C56" s="1211"/>
      <c r="D56" s="1119"/>
      <c r="E56" s="1211"/>
      <c r="F56" s="1263"/>
      <c r="G56" s="872"/>
      <c r="H56" s="872"/>
      <c r="I56" s="872"/>
    </row>
    <row r="57" spans="1:9">
      <c r="A57" s="2487">
        <v>39</v>
      </c>
      <c r="B57" s="3412" t="s">
        <v>4833</v>
      </c>
      <c r="C57" s="1211"/>
      <c r="D57" s="1119"/>
      <c r="E57" s="1211"/>
      <c r="F57" s="1263"/>
      <c r="G57" s="872"/>
      <c r="H57" s="872"/>
      <c r="I57" s="872"/>
    </row>
    <row r="58" spans="1:9">
      <c r="A58" s="2487">
        <v>40</v>
      </c>
      <c r="B58" s="3412"/>
      <c r="C58" s="1211"/>
      <c r="D58" s="1119"/>
      <c r="E58" s="1211"/>
      <c r="F58" s="1263"/>
      <c r="G58" s="872"/>
      <c r="H58" s="872"/>
      <c r="I58" s="872"/>
    </row>
    <row r="59" spans="1:9">
      <c r="A59" s="2487">
        <v>41</v>
      </c>
      <c r="B59" s="3412" t="s">
        <v>5327</v>
      </c>
      <c r="C59" s="1211"/>
      <c r="D59" s="1119"/>
      <c r="E59" s="1211"/>
      <c r="F59" s="1263"/>
      <c r="G59" s="872"/>
      <c r="H59" s="872"/>
      <c r="I59" s="872"/>
    </row>
    <row r="60" spans="1:9">
      <c r="A60" s="2487">
        <v>42</v>
      </c>
      <c r="B60" s="3412" t="s">
        <v>5330</v>
      </c>
      <c r="C60" s="1211"/>
      <c r="D60" s="1119"/>
      <c r="E60" s="1211"/>
      <c r="F60" s="1263"/>
      <c r="G60" s="872"/>
      <c r="H60" s="872"/>
      <c r="I60" s="872"/>
    </row>
    <row r="61" spans="1:9">
      <c r="A61" s="2487">
        <v>43</v>
      </c>
      <c r="B61" s="3412" t="s">
        <v>5328</v>
      </c>
      <c r="C61" s="1211"/>
      <c r="D61" s="1119"/>
      <c r="E61" s="1211"/>
      <c r="F61" s="1263"/>
      <c r="G61" s="872"/>
      <c r="H61" s="872"/>
      <c r="I61" s="872"/>
    </row>
    <row r="62" spans="1:9">
      <c r="A62" s="2487">
        <v>44</v>
      </c>
      <c r="B62" s="3412" t="s">
        <v>5329</v>
      </c>
      <c r="C62" s="1211"/>
      <c r="D62" s="1119"/>
      <c r="E62" s="1211"/>
      <c r="F62" s="1263"/>
      <c r="G62" s="872"/>
      <c r="H62" s="872"/>
      <c r="I62" s="872"/>
    </row>
    <row r="63" spans="1:9" ht="15.75" thickBot="1">
      <c r="A63" s="2242">
        <v>45</v>
      </c>
      <c r="B63" s="2239"/>
      <c r="C63" s="2240"/>
      <c r="D63" s="2240"/>
      <c r="E63" s="2240"/>
      <c r="F63" s="2241"/>
      <c r="G63" s="872"/>
      <c r="H63" s="872"/>
      <c r="I63" s="872"/>
    </row>
    <row r="64" spans="1:9" ht="4.5" customHeight="1">
      <c r="A64" s="872"/>
      <c r="B64" s="872" t="s">
        <v>1789</v>
      </c>
      <c r="C64" s="872" t="s">
        <v>1789</v>
      </c>
      <c r="D64" s="1119"/>
      <c r="E64" s="872"/>
      <c r="F64" s="872"/>
      <c r="G64" s="872"/>
      <c r="H64" s="872"/>
      <c r="I64" s="872"/>
    </row>
    <row r="65" spans="1:9">
      <c r="A65" s="1477" t="s">
        <v>4674</v>
      </c>
      <c r="B65" s="1477"/>
      <c r="C65" s="872"/>
      <c r="D65" s="872"/>
      <c r="E65" s="872"/>
      <c r="F65" s="872"/>
      <c r="G65" s="872"/>
      <c r="H65" s="872"/>
      <c r="I65" s="872"/>
    </row>
    <row r="66" spans="1:9">
      <c r="A66" s="886" t="s">
        <v>547</v>
      </c>
      <c r="B66" s="886"/>
      <c r="C66" s="886"/>
      <c r="D66" s="886"/>
      <c r="E66" s="886"/>
      <c r="F66" s="886"/>
      <c r="G66" s="872"/>
      <c r="H66" s="872"/>
      <c r="I66" s="872"/>
    </row>
    <row r="67" spans="1:9">
      <c r="A67" s="872"/>
      <c r="B67" s="872"/>
      <c r="C67" s="872"/>
      <c r="D67" s="872"/>
      <c r="E67" s="872"/>
      <c r="F67" s="872"/>
      <c r="G67" s="872"/>
      <c r="H67" s="872"/>
      <c r="I67" s="872"/>
    </row>
    <row r="68" spans="1:9" ht="15.75">
      <c r="A68" s="890" t="s">
        <v>1192</v>
      </c>
      <c r="B68" s="886"/>
      <c r="C68" s="886"/>
      <c r="D68" s="886"/>
      <c r="E68" s="886"/>
      <c r="F68" s="886"/>
      <c r="G68" s="872"/>
      <c r="H68" s="872"/>
      <c r="I68" s="872"/>
    </row>
    <row r="69" spans="1:9">
      <c r="A69" s="872"/>
      <c r="B69" s="872"/>
      <c r="C69" s="872"/>
      <c r="D69" s="872"/>
      <c r="E69" s="872"/>
      <c r="F69" s="872"/>
      <c r="G69" s="872"/>
      <c r="H69" s="872"/>
      <c r="I69" s="872"/>
    </row>
    <row r="70" spans="1:9" ht="15.75" thickBot="1">
      <c r="A70" s="872" t="s">
        <v>4724</v>
      </c>
      <c r="B70" s="872"/>
      <c r="C70" s="872"/>
      <c r="D70" s="872"/>
      <c r="E70" s="1251" t="str">
        <f>'Data Sheet'!$C$40</f>
        <v>3/31/2016</v>
      </c>
      <c r="F70" s="1015" t="str">
        <f>'Data Sheet'!$C$38</f>
        <v>12/31/2015</v>
      </c>
      <c r="G70" s="872"/>
      <c r="H70" s="872"/>
      <c r="I70" s="872"/>
    </row>
    <row r="71" spans="1:9">
      <c r="A71" s="847"/>
      <c r="B71" s="1001"/>
      <c r="C71" s="1001"/>
      <c r="D71" s="1001"/>
      <c r="E71" s="1331"/>
      <c r="F71" s="1216"/>
      <c r="G71" s="872"/>
      <c r="H71" s="872"/>
      <c r="I71" s="872"/>
    </row>
    <row r="72" spans="1:9" ht="15.75">
      <c r="A72" s="889" t="s">
        <v>535</v>
      </c>
      <c r="B72" s="886"/>
      <c r="C72" s="886"/>
      <c r="D72" s="886"/>
      <c r="E72" s="886"/>
      <c r="F72" s="1253"/>
      <c r="G72" s="872"/>
      <c r="H72" s="872"/>
      <c r="I72" s="872"/>
    </row>
    <row r="73" spans="1:9">
      <c r="A73" s="1262"/>
      <c r="B73" s="886"/>
      <c r="C73" s="886"/>
      <c r="D73" s="886"/>
      <c r="E73" s="886"/>
      <c r="F73" s="1253"/>
      <c r="G73" s="872"/>
      <c r="H73" s="872"/>
      <c r="I73" s="872"/>
    </row>
    <row r="74" spans="1:9">
      <c r="A74" s="1222"/>
      <c r="B74" s="1223"/>
      <c r="C74" s="1223"/>
      <c r="D74" s="1332" t="s">
        <v>540</v>
      </c>
      <c r="E74" s="1127"/>
      <c r="F74" s="1333"/>
      <c r="G74" s="872"/>
      <c r="H74" s="872"/>
      <c r="I74" s="872"/>
    </row>
    <row r="75" spans="1:9">
      <c r="A75" s="878"/>
      <c r="B75" s="1141" t="s">
        <v>541</v>
      </c>
      <c r="C75" s="1122"/>
      <c r="D75" s="1141" t="s">
        <v>176</v>
      </c>
      <c r="E75" s="1122"/>
      <c r="F75" s="1225" t="s">
        <v>1837</v>
      </c>
      <c r="G75" s="872"/>
      <c r="H75" s="872"/>
      <c r="I75" s="872"/>
    </row>
    <row r="76" spans="1:9">
      <c r="A76" s="878" t="s">
        <v>1729</v>
      </c>
      <c r="B76" s="1141" t="s">
        <v>542</v>
      </c>
      <c r="C76" s="1141" t="s">
        <v>543</v>
      </c>
      <c r="D76" s="1141" t="s">
        <v>525</v>
      </c>
      <c r="E76" s="1141" t="s">
        <v>1841</v>
      </c>
      <c r="F76" s="1225" t="s">
        <v>2516</v>
      </c>
      <c r="G76" s="872"/>
      <c r="H76" s="872"/>
      <c r="I76" s="872"/>
    </row>
    <row r="77" spans="1:9">
      <c r="A77" s="1226" t="s">
        <v>1732</v>
      </c>
      <c r="B77" s="1227" t="s">
        <v>3021</v>
      </c>
      <c r="C77" s="1227" t="s">
        <v>3022</v>
      </c>
      <c r="D77" s="1227" t="s">
        <v>3023</v>
      </c>
      <c r="E77" s="1227" t="s">
        <v>544</v>
      </c>
      <c r="F77" s="1228" t="s">
        <v>545</v>
      </c>
      <c r="G77" s="872"/>
      <c r="H77" s="872"/>
      <c r="I77" s="872"/>
    </row>
    <row r="78" spans="1:9">
      <c r="A78" s="878">
        <v>1</v>
      </c>
      <c r="B78" s="1122"/>
      <c r="C78" s="1326"/>
      <c r="D78" s="1326"/>
      <c r="E78" s="1326"/>
      <c r="F78" s="1246"/>
      <c r="G78" s="872"/>
      <c r="H78" s="872"/>
      <c r="I78" s="872"/>
    </row>
    <row r="79" spans="1:9">
      <c r="A79" s="878">
        <v>2</v>
      </c>
      <c r="B79" s="1122"/>
      <c r="C79" s="1261"/>
      <c r="D79" s="1122"/>
      <c r="E79" s="1261"/>
      <c r="F79" s="1247"/>
      <c r="G79" s="872"/>
      <c r="H79" s="872"/>
      <c r="I79" s="872"/>
    </row>
    <row r="80" spans="1:9">
      <c r="A80" s="878">
        <v>3</v>
      </c>
      <c r="B80" s="1122"/>
      <c r="C80" s="1261"/>
      <c r="D80" s="1122"/>
      <c r="E80" s="1261"/>
      <c r="F80" s="1247"/>
      <c r="G80" s="872"/>
      <c r="H80" s="872"/>
      <c r="I80" s="872"/>
    </row>
    <row r="81" spans="1:9">
      <c r="A81" s="878">
        <v>4</v>
      </c>
      <c r="B81" s="1122"/>
      <c r="C81" s="1261"/>
      <c r="D81" s="1122"/>
      <c r="E81" s="1261"/>
      <c r="F81" s="1247"/>
      <c r="G81" s="872"/>
      <c r="H81" s="872"/>
      <c r="I81" s="872"/>
    </row>
    <row r="82" spans="1:9">
      <c r="A82" s="878">
        <v>5</v>
      </c>
      <c r="B82" s="1122"/>
      <c r="C82" s="1261"/>
      <c r="D82" s="1122"/>
      <c r="E82" s="1261"/>
      <c r="F82" s="1247"/>
      <c r="G82" s="872"/>
      <c r="H82" s="872"/>
      <c r="I82" s="872"/>
    </row>
    <row r="83" spans="1:9">
      <c r="A83" s="878">
        <v>6</v>
      </c>
      <c r="B83" s="1122"/>
      <c r="C83" s="1261"/>
      <c r="D83" s="1122"/>
      <c r="E83" s="1261"/>
      <c r="F83" s="1247"/>
      <c r="G83" s="872"/>
      <c r="H83" s="872"/>
      <c r="I83" s="872"/>
    </row>
    <row r="84" spans="1:9">
      <c r="A84" s="878">
        <v>7</v>
      </c>
      <c r="B84" s="1122"/>
      <c r="C84" s="1261"/>
      <c r="D84" s="1122"/>
      <c r="E84" s="1261"/>
      <c r="F84" s="1247"/>
      <c r="G84" s="872"/>
      <c r="H84" s="872"/>
      <c r="I84" s="872"/>
    </row>
    <row r="85" spans="1:9">
      <c r="A85" s="878">
        <v>8</v>
      </c>
      <c r="B85" s="1122"/>
      <c r="C85" s="1261"/>
      <c r="D85" s="1122"/>
      <c r="E85" s="1261"/>
      <c r="F85" s="1247"/>
      <c r="G85" s="872"/>
      <c r="H85" s="872"/>
      <c r="I85" s="872"/>
    </row>
    <row r="86" spans="1:9">
      <c r="A86" s="878">
        <v>9</v>
      </c>
      <c r="B86" s="1122"/>
      <c r="C86" s="1261"/>
      <c r="D86" s="1122"/>
      <c r="E86" s="1261"/>
      <c r="F86" s="1247"/>
      <c r="G86" s="872"/>
      <c r="H86" s="872"/>
      <c r="I86" s="872"/>
    </row>
    <row r="87" spans="1:9">
      <c r="A87" s="878">
        <v>10</v>
      </c>
      <c r="B87" s="1122"/>
      <c r="C87" s="1261"/>
      <c r="D87" s="1122"/>
      <c r="E87" s="1319"/>
      <c r="F87" s="1247"/>
      <c r="G87" s="872"/>
      <c r="H87" s="872"/>
      <c r="I87" s="872"/>
    </row>
    <row r="88" spans="1:9">
      <c r="A88" s="878">
        <v>11</v>
      </c>
      <c r="B88" s="1122"/>
      <c r="C88" s="1261"/>
      <c r="D88" s="1122"/>
      <c r="E88" s="1261"/>
      <c r="F88" s="1247"/>
      <c r="G88" s="872"/>
      <c r="H88" s="872"/>
      <c r="I88" s="872"/>
    </row>
    <row r="89" spans="1:9">
      <c r="A89" s="878">
        <v>12</v>
      </c>
      <c r="B89" s="1122"/>
      <c r="C89" s="1261"/>
      <c r="D89" s="1122"/>
      <c r="E89" s="1261"/>
      <c r="F89" s="1247"/>
      <c r="G89" s="872"/>
      <c r="H89" s="872"/>
      <c r="I89" s="872"/>
    </row>
    <row r="90" spans="1:9">
      <c r="A90" s="878">
        <v>13</v>
      </c>
      <c r="B90" s="1122"/>
      <c r="C90" s="1261"/>
      <c r="D90" s="1122"/>
      <c r="E90" s="1261"/>
      <c r="F90" s="1247"/>
      <c r="G90" s="872"/>
      <c r="H90" s="872"/>
      <c r="I90" s="872"/>
    </row>
    <row r="91" spans="1:9">
      <c r="A91" s="878">
        <v>14</v>
      </c>
      <c r="B91" s="1122"/>
      <c r="C91" s="1261"/>
      <c r="D91" s="1122"/>
      <c r="E91" s="1261"/>
      <c r="F91" s="1247"/>
      <c r="G91" s="872"/>
      <c r="H91" s="872"/>
      <c r="I91" s="872"/>
    </row>
    <row r="92" spans="1:9">
      <c r="A92" s="878">
        <v>15</v>
      </c>
      <c r="B92" s="1122"/>
      <c r="C92" s="1261"/>
      <c r="D92" s="1122"/>
      <c r="E92" s="1261"/>
      <c r="F92" s="1247"/>
      <c r="G92" s="872"/>
      <c r="H92" s="872"/>
      <c r="I92" s="872"/>
    </row>
    <row r="93" spans="1:9">
      <c r="A93" s="878">
        <v>16</v>
      </c>
      <c r="B93" s="1122"/>
      <c r="C93" s="1261"/>
      <c r="D93" s="1122"/>
      <c r="E93" s="1261"/>
      <c r="F93" s="1247"/>
    </row>
    <row r="94" spans="1:9">
      <c r="A94" s="878">
        <v>17</v>
      </c>
      <c r="B94" s="1122"/>
      <c r="C94" s="1261"/>
      <c r="D94" s="1122"/>
      <c r="E94" s="1261"/>
      <c r="F94" s="1247"/>
    </row>
    <row r="95" spans="1:9">
      <c r="A95" s="878">
        <v>18</v>
      </c>
      <c r="B95" s="1122"/>
      <c r="C95" s="1261"/>
      <c r="D95" s="1122"/>
      <c r="E95" s="1261"/>
      <c r="F95" s="1247"/>
    </row>
    <row r="96" spans="1:9">
      <c r="A96" s="878">
        <v>19</v>
      </c>
      <c r="B96" s="1122"/>
      <c r="C96" s="1261"/>
      <c r="D96" s="1122"/>
      <c r="E96" s="1261"/>
      <c r="F96" s="1247"/>
    </row>
    <row r="97" spans="1:6">
      <c r="A97" s="878">
        <v>20</v>
      </c>
      <c r="B97" s="1122"/>
      <c r="C97" s="1261"/>
      <c r="D97" s="1122"/>
      <c r="E97" s="1261"/>
      <c r="F97" s="1247"/>
    </row>
    <row r="98" spans="1:6">
      <c r="A98" s="878">
        <v>21</v>
      </c>
      <c r="B98" s="1122"/>
      <c r="C98" s="1261"/>
      <c r="D98" s="1122"/>
      <c r="E98" s="1261"/>
      <c r="F98" s="1247"/>
    </row>
    <row r="99" spans="1:6">
      <c r="A99" s="878">
        <v>22</v>
      </c>
      <c r="B99" s="1122"/>
      <c r="C99" s="1261"/>
      <c r="D99" s="1122"/>
      <c r="E99" s="1261"/>
      <c r="F99" s="1247"/>
    </row>
    <row r="100" spans="1:6">
      <c r="A100" s="878">
        <v>23</v>
      </c>
      <c r="B100" s="1122"/>
      <c r="C100" s="1261"/>
      <c r="D100" s="1122"/>
      <c r="E100" s="1261"/>
      <c r="F100" s="1247"/>
    </row>
    <row r="101" spans="1:6">
      <c r="A101" s="878">
        <v>24</v>
      </c>
      <c r="B101" s="1122"/>
      <c r="C101" s="1261"/>
      <c r="D101" s="1122"/>
      <c r="E101" s="1261"/>
      <c r="F101" s="1247"/>
    </row>
    <row r="102" spans="1:6">
      <c r="A102" s="878">
        <v>25</v>
      </c>
      <c r="B102" s="1122"/>
      <c r="C102" s="1261"/>
      <c r="D102" s="1122"/>
      <c r="E102" s="1261"/>
      <c r="F102" s="1247"/>
    </row>
    <row r="103" spans="1:6">
      <c r="A103" s="878">
        <v>26</v>
      </c>
      <c r="B103" s="1122"/>
      <c r="C103" s="1261"/>
      <c r="D103" s="1122"/>
      <c r="E103" s="1261"/>
      <c r="F103" s="1247"/>
    </row>
    <row r="104" spans="1:6">
      <c r="A104" s="878">
        <v>27</v>
      </c>
      <c r="B104" s="1122"/>
      <c r="C104" s="1261"/>
      <c r="D104" s="1122"/>
      <c r="E104" s="1261"/>
      <c r="F104" s="1247"/>
    </row>
    <row r="105" spans="1:6">
      <c r="A105" s="878">
        <v>28</v>
      </c>
      <c r="B105" s="1122"/>
      <c r="C105" s="1261"/>
      <c r="D105" s="1122"/>
      <c r="E105" s="1261"/>
      <c r="F105" s="1247"/>
    </row>
    <row r="106" spans="1:6">
      <c r="A106" s="878">
        <v>29</v>
      </c>
      <c r="B106" s="1122"/>
      <c r="C106" s="1261"/>
      <c r="D106" s="1122"/>
      <c r="E106" s="1261"/>
      <c r="F106" s="1247"/>
    </row>
    <row r="107" spans="1:6">
      <c r="A107" s="878">
        <v>30</v>
      </c>
      <c r="B107" s="1122"/>
      <c r="C107" s="1261"/>
      <c r="D107" s="1122"/>
      <c r="E107" s="1261"/>
      <c r="F107" s="1247"/>
    </row>
    <row r="108" spans="1:6">
      <c r="A108" s="878">
        <v>31</v>
      </c>
      <c r="B108" s="1122"/>
      <c r="C108" s="1261"/>
      <c r="D108" s="1122"/>
      <c r="E108" s="1319"/>
      <c r="F108" s="1247"/>
    </row>
    <row r="109" spans="1:6">
      <c r="A109" s="878">
        <v>32</v>
      </c>
      <c r="B109" s="1122"/>
      <c r="C109" s="1261"/>
      <c r="D109" s="1122"/>
      <c r="E109" s="1319"/>
      <c r="F109" s="1247"/>
    </row>
    <row r="110" spans="1:6">
      <c r="A110" s="878">
        <v>33</v>
      </c>
      <c r="B110" s="1122"/>
      <c r="C110" s="1261"/>
      <c r="D110" s="1122"/>
      <c r="E110" s="1319"/>
      <c r="F110" s="1247"/>
    </row>
    <row r="111" spans="1:6">
      <c r="A111" s="878">
        <v>34</v>
      </c>
      <c r="B111" s="1122"/>
      <c r="C111" s="1261"/>
      <c r="D111" s="1122"/>
      <c r="E111" s="1319"/>
      <c r="F111" s="1247"/>
    </row>
    <row r="112" spans="1:6">
      <c r="A112" s="878">
        <v>35</v>
      </c>
      <c r="B112" s="1122"/>
      <c r="C112" s="1261"/>
      <c r="D112" s="1122"/>
      <c r="E112" s="1319"/>
      <c r="F112" s="1247"/>
    </row>
    <row r="113" spans="1:6">
      <c r="A113" s="878">
        <v>36</v>
      </c>
      <c r="B113" s="1122"/>
      <c r="C113" s="1261"/>
      <c r="D113" s="1122"/>
      <c r="E113" s="1319"/>
      <c r="F113" s="1247"/>
    </row>
    <row r="114" spans="1:6">
      <c r="A114" s="878">
        <v>37</v>
      </c>
      <c r="B114" s="1122"/>
      <c r="C114" s="1261"/>
      <c r="D114" s="1122"/>
      <c r="E114" s="1319"/>
      <c r="F114" s="1247"/>
    </row>
    <row r="115" spans="1:6">
      <c r="A115" s="878">
        <v>38</v>
      </c>
      <c r="B115" s="1122"/>
      <c r="C115" s="1261"/>
      <c r="D115" s="1122"/>
      <c r="E115" s="1319"/>
      <c r="F115" s="1247"/>
    </row>
    <row r="116" spans="1:6">
      <c r="A116" s="878">
        <v>39</v>
      </c>
      <c r="B116" s="1122"/>
      <c r="C116" s="1261"/>
      <c r="D116" s="1122"/>
      <c r="E116" s="1319"/>
      <c r="F116" s="1247"/>
    </row>
    <row r="117" spans="1:6">
      <c r="A117" s="878">
        <v>40</v>
      </c>
      <c r="B117" s="1122"/>
      <c r="C117" s="1261"/>
      <c r="D117" s="1122"/>
      <c r="E117" s="1319"/>
      <c r="F117" s="1247"/>
    </row>
    <row r="118" spans="1:6">
      <c r="A118" s="878">
        <v>41</v>
      </c>
      <c r="B118" s="1122"/>
      <c r="C118" s="1261"/>
      <c r="D118" s="1122"/>
      <c r="E118" s="1319"/>
      <c r="F118" s="1247"/>
    </row>
    <row r="119" spans="1:6">
      <c r="A119" s="878">
        <v>42</v>
      </c>
      <c r="B119" s="1122"/>
      <c r="C119" s="1261"/>
      <c r="D119" s="1122"/>
      <c r="E119" s="1319"/>
      <c r="F119" s="1247"/>
    </row>
    <row r="120" spans="1:6">
      <c r="A120" s="878">
        <v>43</v>
      </c>
      <c r="B120" s="1122"/>
      <c r="C120" s="1261"/>
      <c r="D120" s="1122"/>
      <c r="E120" s="1319"/>
      <c r="F120" s="1247"/>
    </row>
    <row r="121" spans="1:6" ht="15.75" thickBot="1">
      <c r="A121" s="1329">
        <v>44</v>
      </c>
      <c r="B121" s="1232" t="s">
        <v>172</v>
      </c>
      <c r="C121" s="1241">
        <f>SUM(C78:C120)</f>
        <v>0</v>
      </c>
      <c r="D121" s="1330" t="s">
        <v>1789</v>
      </c>
      <c r="E121" s="1241">
        <f>SUM(E78:E120)</f>
        <v>0</v>
      </c>
      <c r="F121" s="1242">
        <f>SUM(F78:F120)</f>
        <v>0</v>
      </c>
    </row>
    <row r="122" spans="1:6">
      <c r="A122" s="872"/>
      <c r="B122" s="872" t="s">
        <v>1789</v>
      </c>
      <c r="C122" s="872" t="s">
        <v>1789</v>
      </c>
      <c r="D122" s="872"/>
      <c r="E122" s="872"/>
      <c r="F122" s="872"/>
    </row>
    <row r="123" spans="1:6">
      <c r="A123" s="1477" t="s">
        <v>4674</v>
      </c>
      <c r="B123" s="1477"/>
      <c r="C123" s="872"/>
      <c r="D123" s="872"/>
      <c r="E123" s="872"/>
      <c r="F123" s="872"/>
    </row>
    <row r="124" spans="1:6">
      <c r="A124" s="886" t="s">
        <v>548</v>
      </c>
      <c r="B124" s="886"/>
      <c r="C124" s="886"/>
      <c r="D124" s="886"/>
      <c r="E124" s="886"/>
      <c r="F124" s="886"/>
    </row>
    <row r="125" spans="1:6" ht="15.75" thickBot="1">
      <c r="A125" s="872" t="s">
        <v>4724</v>
      </c>
      <c r="B125" s="872"/>
      <c r="C125" s="872"/>
      <c r="D125" s="872"/>
      <c r="E125" s="1251" t="str">
        <f>'Data Sheet'!$C$40</f>
        <v>3/31/2016</v>
      </c>
      <c r="F125" s="1015" t="str">
        <f>'Data Sheet'!$C$38</f>
        <v>12/31/2015</v>
      </c>
    </row>
    <row r="126" spans="1:6">
      <c r="A126" s="847"/>
      <c r="B126" s="1001"/>
      <c r="C126" s="1001"/>
      <c r="D126" s="1001"/>
      <c r="E126" s="1331"/>
      <c r="F126" s="1216"/>
    </row>
    <row r="127" spans="1:6" ht="15.75">
      <c r="A127" s="889" t="s">
        <v>535</v>
      </c>
      <c r="B127" s="886"/>
      <c r="C127" s="886"/>
      <c r="D127" s="886"/>
      <c r="E127" s="886"/>
      <c r="F127" s="1253"/>
    </row>
    <row r="128" spans="1:6">
      <c r="A128" s="1262"/>
      <c r="B128" s="886"/>
      <c r="C128" s="886"/>
      <c r="D128" s="886"/>
      <c r="E128" s="886"/>
      <c r="F128" s="1253"/>
    </row>
    <row r="129" spans="1:6" ht="18.399999999999999" customHeight="1">
      <c r="A129" s="1222"/>
      <c r="B129" s="1223"/>
      <c r="C129" s="1223"/>
      <c r="D129" s="1332" t="s">
        <v>540</v>
      </c>
      <c r="E129" s="1127"/>
      <c r="F129" s="1333"/>
    </row>
    <row r="130" spans="1:6" ht="18.399999999999999" customHeight="1">
      <c r="A130" s="878"/>
      <c r="B130" s="1141" t="s">
        <v>541</v>
      </c>
      <c r="C130" s="1122"/>
      <c r="D130" s="1141" t="s">
        <v>176</v>
      </c>
      <c r="E130" s="1122"/>
      <c r="F130" s="1225" t="s">
        <v>1837</v>
      </c>
    </row>
    <row r="131" spans="1:6" ht="18.399999999999999" customHeight="1">
      <c r="A131" s="878" t="s">
        <v>1729</v>
      </c>
      <c r="B131" s="1141" t="s">
        <v>542</v>
      </c>
      <c r="C131" s="1141" t="s">
        <v>543</v>
      </c>
      <c r="D131" s="1141" t="s">
        <v>525</v>
      </c>
      <c r="E131" s="1141" t="s">
        <v>1841</v>
      </c>
      <c r="F131" s="1225" t="s">
        <v>2516</v>
      </c>
    </row>
    <row r="132" spans="1:6" ht="18.399999999999999" customHeight="1">
      <c r="A132" s="1226" t="s">
        <v>1732</v>
      </c>
      <c r="B132" s="1227" t="s">
        <v>3021</v>
      </c>
      <c r="C132" s="1227" t="s">
        <v>3022</v>
      </c>
      <c r="D132" s="1227" t="s">
        <v>3023</v>
      </c>
      <c r="E132" s="1227" t="s">
        <v>544</v>
      </c>
      <c r="F132" s="1228" t="s">
        <v>545</v>
      </c>
    </row>
    <row r="133" spans="1:6" ht="18.399999999999999" customHeight="1">
      <c r="A133" s="878">
        <v>1</v>
      </c>
      <c r="B133" s="1122"/>
      <c r="C133" s="1326"/>
      <c r="D133" s="1326"/>
      <c r="E133" s="1326"/>
      <c r="F133" s="1246"/>
    </row>
    <row r="134" spans="1:6" ht="18.399999999999999" customHeight="1">
      <c r="A134" s="878">
        <v>2</v>
      </c>
      <c r="B134" s="1122"/>
      <c r="C134" s="1261"/>
      <c r="D134" s="1122"/>
      <c r="E134" s="1261"/>
      <c r="F134" s="1247"/>
    </row>
    <row r="135" spans="1:6" ht="18.399999999999999" customHeight="1">
      <c r="A135" s="878">
        <v>3</v>
      </c>
      <c r="B135" s="1122"/>
      <c r="C135" s="1261"/>
      <c r="D135" s="1122"/>
      <c r="E135" s="1261"/>
      <c r="F135" s="1247"/>
    </row>
    <row r="136" spans="1:6" ht="18.399999999999999" customHeight="1">
      <c r="A136" s="878">
        <v>4</v>
      </c>
      <c r="B136" s="1122"/>
      <c r="C136" s="1261"/>
      <c r="D136" s="1122"/>
      <c r="E136" s="1261"/>
      <c r="F136" s="1247"/>
    </row>
    <row r="137" spans="1:6" ht="18.399999999999999" customHeight="1">
      <c r="A137" s="878">
        <v>5</v>
      </c>
      <c r="B137" s="1122"/>
      <c r="C137" s="1261"/>
      <c r="D137" s="1122"/>
      <c r="E137" s="1261"/>
      <c r="F137" s="1247"/>
    </row>
    <row r="138" spans="1:6" ht="18.399999999999999" customHeight="1">
      <c r="A138" s="878">
        <v>6</v>
      </c>
      <c r="B138" s="1122"/>
      <c r="C138" s="1261"/>
      <c r="D138" s="1122"/>
      <c r="E138" s="1261"/>
      <c r="F138" s="1247"/>
    </row>
    <row r="139" spans="1:6" ht="18.399999999999999" customHeight="1">
      <c r="A139" s="878">
        <v>7</v>
      </c>
      <c r="B139" s="1122"/>
      <c r="C139" s="1261"/>
      <c r="D139" s="1122"/>
      <c r="E139" s="1261"/>
      <c r="F139" s="1247"/>
    </row>
    <row r="140" spans="1:6" ht="18.399999999999999" customHeight="1">
      <c r="A140" s="878">
        <v>8</v>
      </c>
      <c r="B140" s="1122"/>
      <c r="C140" s="1261"/>
      <c r="D140" s="1122"/>
      <c r="E140" s="1261"/>
      <c r="F140" s="1247"/>
    </row>
    <row r="141" spans="1:6" ht="18.399999999999999" customHeight="1">
      <c r="A141" s="878">
        <v>9</v>
      </c>
      <c r="B141" s="1122"/>
      <c r="C141" s="1261"/>
      <c r="D141" s="1122"/>
      <c r="E141" s="1261"/>
      <c r="F141" s="1247"/>
    </row>
    <row r="142" spans="1:6" ht="18.399999999999999" customHeight="1">
      <c r="A142" s="878">
        <v>10</v>
      </c>
      <c r="B142" s="1122"/>
      <c r="C142" s="1261"/>
      <c r="D142" s="1122"/>
      <c r="E142" s="1319"/>
      <c r="F142" s="1247"/>
    </row>
    <row r="143" spans="1:6" ht="18.399999999999999" customHeight="1">
      <c r="A143" s="878">
        <v>11</v>
      </c>
      <c r="B143" s="1122"/>
      <c r="C143" s="1261"/>
      <c r="D143" s="1122"/>
      <c r="E143" s="1261"/>
      <c r="F143" s="1247"/>
    </row>
    <row r="144" spans="1:6" ht="18.399999999999999" customHeight="1">
      <c r="A144" s="878">
        <v>12</v>
      </c>
      <c r="B144" s="1122"/>
      <c r="C144" s="1261"/>
      <c r="D144" s="1122"/>
      <c r="E144" s="1261"/>
      <c r="F144" s="1247"/>
    </row>
    <row r="145" spans="1:6" ht="18.399999999999999" customHeight="1">
      <c r="A145" s="878">
        <v>13</v>
      </c>
      <c r="B145" s="1122"/>
      <c r="C145" s="1261"/>
      <c r="D145" s="1122"/>
      <c r="E145" s="1261"/>
      <c r="F145" s="1247"/>
    </row>
    <row r="146" spans="1:6" ht="18.399999999999999" customHeight="1">
      <c r="A146" s="878">
        <v>14</v>
      </c>
      <c r="B146" s="1122"/>
      <c r="C146" s="1261"/>
      <c r="D146" s="1122"/>
      <c r="E146" s="1261"/>
      <c r="F146" s="1247"/>
    </row>
    <row r="147" spans="1:6" ht="18.399999999999999" customHeight="1">
      <c r="A147" s="878">
        <v>15</v>
      </c>
      <c r="B147" s="1122"/>
      <c r="C147" s="1261"/>
      <c r="D147" s="1122"/>
      <c r="E147" s="1261"/>
      <c r="F147" s="1247"/>
    </row>
    <row r="148" spans="1:6" ht="18.399999999999999" customHeight="1">
      <c r="A148" s="878">
        <v>16</v>
      </c>
      <c r="B148" s="1122"/>
      <c r="C148" s="1261"/>
      <c r="D148" s="1122"/>
      <c r="E148" s="1261"/>
      <c r="F148" s="1247"/>
    </row>
    <row r="149" spans="1:6" ht="18.399999999999999" customHeight="1">
      <c r="A149" s="878">
        <v>17</v>
      </c>
      <c r="B149" s="1122"/>
      <c r="C149" s="1261"/>
      <c r="D149" s="1122"/>
      <c r="E149" s="1261"/>
      <c r="F149" s="1247"/>
    </row>
    <row r="150" spans="1:6" ht="18.399999999999999" customHeight="1">
      <c r="A150" s="878">
        <v>18</v>
      </c>
      <c r="B150" s="1122"/>
      <c r="C150" s="1261"/>
      <c r="D150" s="1122"/>
      <c r="E150" s="1261"/>
      <c r="F150" s="1247"/>
    </row>
    <row r="151" spans="1:6" ht="18.399999999999999" customHeight="1">
      <c r="A151" s="878">
        <v>19</v>
      </c>
      <c r="B151" s="1122"/>
      <c r="C151" s="1261"/>
      <c r="D151" s="1122"/>
      <c r="E151" s="1261"/>
      <c r="F151" s="1247"/>
    </row>
    <row r="152" spans="1:6" ht="18.399999999999999" customHeight="1">
      <c r="A152" s="878">
        <v>20</v>
      </c>
      <c r="B152" s="1122"/>
      <c r="C152" s="1261"/>
      <c r="D152" s="1122"/>
      <c r="E152" s="1261"/>
      <c r="F152" s="1247"/>
    </row>
    <row r="153" spans="1:6" ht="18.399999999999999" customHeight="1">
      <c r="A153" s="878">
        <v>21</v>
      </c>
      <c r="B153" s="1122"/>
      <c r="C153" s="1261"/>
      <c r="D153" s="1122"/>
      <c r="E153" s="1261"/>
      <c r="F153" s="1247"/>
    </row>
    <row r="154" spans="1:6" ht="18.399999999999999" customHeight="1">
      <c r="A154" s="878">
        <v>22</v>
      </c>
      <c r="B154" s="1122"/>
      <c r="C154" s="1261"/>
      <c r="D154" s="1122"/>
      <c r="E154" s="1261"/>
      <c r="F154" s="1247"/>
    </row>
    <row r="155" spans="1:6" ht="18.399999999999999" customHeight="1">
      <c r="A155" s="878">
        <v>23</v>
      </c>
      <c r="B155" s="1122"/>
      <c r="C155" s="1261"/>
      <c r="D155" s="1122"/>
      <c r="E155" s="1261"/>
      <c r="F155" s="1247"/>
    </row>
    <row r="156" spans="1:6" ht="18.399999999999999" customHeight="1">
      <c r="A156" s="878">
        <v>24</v>
      </c>
      <c r="B156" s="1122"/>
      <c r="C156" s="1261"/>
      <c r="D156" s="1122"/>
      <c r="E156" s="1261"/>
      <c r="F156" s="1247"/>
    </row>
    <row r="157" spans="1:6" ht="18.399999999999999" customHeight="1">
      <c r="A157" s="878">
        <v>25</v>
      </c>
      <c r="B157" s="1122"/>
      <c r="C157" s="1261"/>
      <c r="D157" s="1122"/>
      <c r="E157" s="1261"/>
      <c r="F157" s="1247"/>
    </row>
    <row r="158" spans="1:6" ht="18.399999999999999" customHeight="1">
      <c r="A158" s="878">
        <v>26</v>
      </c>
      <c r="B158" s="1122"/>
      <c r="C158" s="1261"/>
      <c r="D158" s="1122"/>
      <c r="E158" s="1261"/>
      <c r="F158" s="1247"/>
    </row>
    <row r="159" spans="1:6" ht="18.399999999999999" customHeight="1">
      <c r="A159" s="878">
        <v>27</v>
      </c>
      <c r="B159" s="1122"/>
      <c r="C159" s="1261"/>
      <c r="D159" s="1122"/>
      <c r="E159" s="1261"/>
      <c r="F159" s="1247"/>
    </row>
    <row r="160" spans="1:6" ht="18.399999999999999" customHeight="1">
      <c r="A160" s="878">
        <v>28</v>
      </c>
      <c r="B160" s="1122"/>
      <c r="C160" s="1261"/>
      <c r="D160" s="1122"/>
      <c r="E160" s="1261"/>
      <c r="F160" s="1247"/>
    </row>
    <row r="161" spans="1:6" ht="18.399999999999999" customHeight="1">
      <c r="A161" s="878">
        <v>29</v>
      </c>
      <c r="B161" s="1122"/>
      <c r="C161" s="1261"/>
      <c r="D161" s="1122"/>
      <c r="E161" s="1261"/>
      <c r="F161" s="1247"/>
    </row>
    <row r="162" spans="1:6" ht="18.399999999999999" customHeight="1">
      <c r="A162" s="878">
        <v>30</v>
      </c>
      <c r="B162" s="1122"/>
      <c r="C162" s="1261"/>
      <c r="D162" s="1122"/>
      <c r="E162" s="1261"/>
      <c r="F162" s="1247"/>
    </row>
    <row r="163" spans="1:6" ht="18.399999999999999" customHeight="1">
      <c r="A163" s="878">
        <v>31</v>
      </c>
      <c r="B163" s="1122"/>
      <c r="C163" s="1261"/>
      <c r="D163" s="1122"/>
      <c r="E163" s="1319"/>
      <c r="F163" s="1247"/>
    </row>
    <row r="164" spans="1:6" ht="18.399999999999999" customHeight="1">
      <c r="A164" s="878">
        <v>32</v>
      </c>
      <c r="B164" s="1122"/>
      <c r="C164" s="1261"/>
      <c r="D164" s="1122"/>
      <c r="E164" s="1319"/>
      <c r="F164" s="1247"/>
    </row>
    <row r="165" spans="1:6" ht="18.399999999999999" customHeight="1">
      <c r="A165" s="878">
        <v>33</v>
      </c>
      <c r="B165" s="1122"/>
      <c r="C165" s="1261"/>
      <c r="D165" s="1122"/>
      <c r="E165" s="1319"/>
      <c r="F165" s="1247"/>
    </row>
    <row r="166" spans="1:6" ht="18.399999999999999" customHeight="1">
      <c r="A166" s="878">
        <v>34</v>
      </c>
      <c r="B166" s="1122"/>
      <c r="C166" s="1261"/>
      <c r="D166" s="1122"/>
      <c r="E166" s="1319"/>
      <c r="F166" s="1247"/>
    </row>
    <row r="167" spans="1:6" ht="18.399999999999999" customHeight="1">
      <c r="A167" s="878">
        <v>35</v>
      </c>
      <c r="B167" s="1122"/>
      <c r="C167" s="1261"/>
      <c r="D167" s="1122"/>
      <c r="E167" s="1319"/>
      <c r="F167" s="1247"/>
    </row>
    <row r="168" spans="1:6" ht="18.399999999999999" customHeight="1">
      <c r="A168" s="878">
        <v>36</v>
      </c>
      <c r="B168" s="1122"/>
      <c r="C168" s="1261"/>
      <c r="D168" s="1122"/>
      <c r="E168" s="1319"/>
      <c r="F168" s="1247"/>
    </row>
    <row r="169" spans="1:6" ht="18.399999999999999" customHeight="1">
      <c r="A169" s="878">
        <v>37</v>
      </c>
      <c r="B169" s="1122"/>
      <c r="C169" s="1261"/>
      <c r="D169" s="1122"/>
      <c r="E169" s="1319"/>
      <c r="F169" s="1247"/>
    </row>
    <row r="170" spans="1:6" ht="18.399999999999999" customHeight="1">
      <c r="A170" s="878">
        <v>38</v>
      </c>
      <c r="B170" s="1122"/>
      <c r="C170" s="1261"/>
      <c r="D170" s="1122"/>
      <c r="E170" s="1319"/>
      <c r="F170" s="1247"/>
    </row>
    <row r="171" spans="1:6" ht="18.399999999999999" customHeight="1">
      <c r="A171" s="878">
        <v>39</v>
      </c>
      <c r="B171" s="1122"/>
      <c r="C171" s="1261"/>
      <c r="D171" s="1122"/>
      <c r="E171" s="1319"/>
      <c r="F171" s="1247"/>
    </row>
    <row r="172" spans="1:6" ht="18.399999999999999" customHeight="1">
      <c r="A172" s="878">
        <v>40</v>
      </c>
      <c r="B172" s="1122"/>
      <c r="C172" s="1261"/>
      <c r="D172" s="1122"/>
      <c r="E172" s="1319"/>
      <c r="F172" s="1247"/>
    </row>
    <row r="173" spans="1:6" ht="18.399999999999999" customHeight="1">
      <c r="A173" s="878">
        <v>41</v>
      </c>
      <c r="B173" s="1122"/>
      <c r="C173" s="1261"/>
      <c r="D173" s="1122"/>
      <c r="E173" s="1319"/>
      <c r="F173" s="1247"/>
    </row>
    <row r="174" spans="1:6" ht="18.399999999999999" customHeight="1">
      <c r="A174" s="878">
        <v>42</v>
      </c>
      <c r="B174" s="1122"/>
      <c r="C174" s="1261"/>
      <c r="D174" s="1122"/>
      <c r="E174" s="1319"/>
      <c r="F174" s="1247"/>
    </row>
    <row r="175" spans="1:6" ht="18.399999999999999" customHeight="1">
      <c r="A175" s="878">
        <v>43</v>
      </c>
      <c r="B175" s="1122"/>
      <c r="C175" s="1261"/>
      <c r="D175" s="1122"/>
      <c r="E175" s="1319"/>
      <c r="F175" s="1247"/>
    </row>
    <row r="176" spans="1:6" ht="18.399999999999999" customHeight="1" thickBot="1">
      <c r="A176" s="1329">
        <v>44</v>
      </c>
      <c r="B176" s="1232" t="s">
        <v>172</v>
      </c>
      <c r="C176" s="1241">
        <f>SUM(C133:C175)</f>
        <v>0</v>
      </c>
      <c r="D176" s="1330" t="s">
        <v>1789</v>
      </c>
      <c r="E176" s="1241">
        <f>SUM(E133:E175)</f>
        <v>0</v>
      </c>
      <c r="F176" s="1242">
        <f>SUM(F133:F175)</f>
        <v>0</v>
      </c>
    </row>
    <row r="177" spans="1:6">
      <c r="A177" s="872"/>
      <c r="B177" s="872" t="s">
        <v>1789</v>
      </c>
      <c r="C177" s="872" t="s">
        <v>1789</v>
      </c>
      <c r="D177" s="872"/>
      <c r="E177" s="872"/>
      <c r="F177" s="872"/>
    </row>
    <row r="178" spans="1:6">
      <c r="A178" s="1477" t="s">
        <v>4674</v>
      </c>
      <c r="B178" s="1477"/>
      <c r="C178" s="872"/>
      <c r="D178" s="872"/>
      <c r="E178" s="872"/>
      <c r="F178" s="872"/>
    </row>
    <row r="179" spans="1:6">
      <c r="A179" s="886" t="s">
        <v>549</v>
      </c>
      <c r="B179" s="886"/>
      <c r="C179" s="886"/>
      <c r="D179" s="886"/>
      <c r="E179" s="886"/>
      <c r="F179" s="886"/>
    </row>
  </sheetData>
  <printOptions horizontalCentered="1" verticalCentered="1"/>
  <pageMargins left="0.5" right="0.5" top="0.5" bottom="0.5" header="0.5" footer="0.5"/>
  <pageSetup scale="70" orientation="portrait" horizontalDpi="300" verticalDpi="300" r:id="rId1"/>
  <headerFooter alignWithMargins="0"/>
  <rowBreaks count="1" manualBreakCount="1">
    <brk id="124"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35"/>
  <dimension ref="A1:S129"/>
  <sheetViews>
    <sheetView defaultGridColor="0" colorId="22" zoomScaleNormal="100" zoomScaleSheetLayoutView="80" workbookViewId="0">
      <selection activeCell="F2" sqref="F2"/>
    </sheetView>
  </sheetViews>
  <sheetFormatPr defaultColWidth="9.6640625" defaultRowHeight="15"/>
  <cols>
    <col min="1" max="1" width="4.6640625" style="850" customWidth="1"/>
    <col min="2" max="2" width="38.44140625" style="850" customWidth="1"/>
    <col min="3" max="3" width="14.77734375" style="850" customWidth="1"/>
    <col min="4" max="4" width="15" style="850" customWidth="1"/>
    <col min="5" max="5" width="9.6640625" style="850"/>
    <col min="6" max="6" width="14.44140625" style="850" customWidth="1"/>
    <col min="7" max="7" width="13.77734375" style="850" customWidth="1"/>
    <col min="8" max="16384" width="9.6640625" style="850"/>
  </cols>
  <sheetData>
    <row r="1" spans="1:19" ht="16.149999999999999" customHeight="1">
      <c r="A1" s="847" t="s">
        <v>1800</v>
      </c>
      <c r="B1" s="1001"/>
      <c r="C1" s="1217" t="s">
        <v>3291</v>
      </c>
      <c r="D1" s="1001"/>
      <c r="E1" s="848"/>
      <c r="F1" s="1001" t="s">
        <v>1802</v>
      </c>
      <c r="G1" s="1233" t="s">
        <v>1803</v>
      </c>
      <c r="H1" s="872"/>
      <c r="I1" s="872"/>
      <c r="J1" s="872"/>
      <c r="K1" s="872"/>
      <c r="L1" s="872"/>
      <c r="M1" s="872"/>
      <c r="N1" s="872"/>
      <c r="O1" s="872"/>
      <c r="P1" s="872"/>
      <c r="Q1" s="872"/>
      <c r="R1" s="872"/>
      <c r="S1" s="872"/>
    </row>
    <row r="2" spans="1:19" ht="16.149999999999999" customHeight="1">
      <c r="A2" s="851" t="str">
        <f>'Data Sheet'!$C$25</f>
        <v>National Fuel Gas Distribution Corporation</v>
      </c>
      <c r="B2" s="872"/>
      <c r="C2" s="1122" t="s">
        <v>1156</v>
      </c>
      <c r="D2" s="872"/>
      <c r="E2" s="852"/>
      <c r="F2" s="872" t="s">
        <v>3310</v>
      </c>
      <c r="G2" s="1234"/>
      <c r="H2" s="872"/>
      <c r="I2" s="872"/>
      <c r="J2" s="872"/>
      <c r="K2" s="872"/>
      <c r="L2" s="872"/>
      <c r="M2" s="872"/>
      <c r="N2" s="872"/>
      <c r="O2" s="872"/>
      <c r="P2" s="872"/>
      <c r="Q2" s="872"/>
      <c r="R2" s="872"/>
      <c r="S2" s="872"/>
    </row>
    <row r="3" spans="1:19" ht="16.149999999999999" customHeight="1">
      <c r="A3" s="854"/>
      <c r="B3" s="1015"/>
      <c r="C3" s="1219" t="s">
        <v>1157</v>
      </c>
      <c r="D3" s="1015"/>
      <c r="E3" s="852"/>
      <c r="F3" s="954" t="str">
        <f>'Data Sheet'!$C$40</f>
        <v>3/31/2016</v>
      </c>
      <c r="G3" s="1218" t="str">
        <f>'Data Sheet'!$C$38</f>
        <v>12/31/2015</v>
      </c>
      <c r="H3" s="872"/>
      <c r="I3" s="872"/>
      <c r="J3" s="872"/>
      <c r="K3" s="872"/>
      <c r="L3" s="872"/>
      <c r="M3" s="872"/>
      <c r="N3" s="872"/>
      <c r="O3" s="872"/>
      <c r="P3" s="872"/>
      <c r="Q3" s="872"/>
      <c r="R3" s="872"/>
      <c r="S3" s="872"/>
    </row>
    <row r="4" spans="1:19" ht="16.149999999999999" customHeight="1">
      <c r="A4" s="1221" t="s">
        <v>550</v>
      </c>
      <c r="B4" s="1127"/>
      <c r="C4" s="1127"/>
      <c r="D4" s="1257"/>
      <c r="E4" s="1127"/>
      <c r="F4" s="1127"/>
      <c r="G4" s="1128"/>
      <c r="H4" s="872"/>
      <c r="I4" s="872"/>
      <c r="J4" s="872"/>
      <c r="K4" s="872"/>
      <c r="L4" s="872"/>
      <c r="M4" s="872"/>
      <c r="N4" s="872"/>
      <c r="O4" s="872"/>
      <c r="P4" s="872"/>
      <c r="Q4" s="872"/>
      <c r="R4" s="872"/>
      <c r="S4" s="872"/>
    </row>
    <row r="5" spans="1:19" ht="16.149999999999999" customHeight="1">
      <c r="A5" s="851"/>
      <c r="B5" s="872"/>
      <c r="C5" s="872"/>
      <c r="D5" s="872"/>
      <c r="E5" s="872"/>
      <c r="F5" s="872"/>
      <c r="G5" s="853"/>
      <c r="H5" s="872"/>
      <c r="I5" s="872"/>
      <c r="J5" s="872"/>
      <c r="K5" s="872"/>
      <c r="L5" s="872"/>
      <c r="M5" s="872"/>
      <c r="N5" s="872"/>
      <c r="O5" s="872"/>
      <c r="P5" s="872"/>
      <c r="Q5" s="872"/>
      <c r="R5" s="872"/>
      <c r="S5" s="872"/>
    </row>
    <row r="6" spans="1:19" ht="16.149999999999999" customHeight="1">
      <c r="A6" s="851"/>
      <c r="B6" s="872" t="s">
        <v>551</v>
      </c>
      <c r="C6" s="872"/>
      <c r="D6" s="872"/>
      <c r="E6" s="872"/>
      <c r="F6" s="872"/>
      <c r="G6" s="853"/>
      <c r="H6" s="872"/>
      <c r="I6" s="872"/>
      <c r="J6" s="872"/>
      <c r="K6" s="872"/>
      <c r="L6" s="872"/>
      <c r="M6" s="872"/>
      <c r="N6" s="872"/>
      <c r="O6" s="872"/>
      <c r="P6" s="872"/>
      <c r="Q6" s="872"/>
      <c r="R6" s="872"/>
      <c r="S6" s="872"/>
    </row>
    <row r="7" spans="1:19" ht="16.149999999999999" customHeight="1">
      <c r="A7" s="851"/>
      <c r="B7" s="872" t="s">
        <v>552</v>
      </c>
      <c r="C7" s="872"/>
      <c r="D7" s="872"/>
      <c r="E7" s="872"/>
      <c r="F7" s="872"/>
      <c r="G7" s="853"/>
      <c r="H7" s="872"/>
      <c r="I7" s="872"/>
      <c r="J7" s="872"/>
      <c r="K7" s="872"/>
      <c r="L7" s="872"/>
      <c r="M7" s="872"/>
      <c r="N7" s="872"/>
      <c r="O7" s="872"/>
      <c r="P7" s="872"/>
      <c r="Q7" s="872"/>
      <c r="R7" s="872"/>
      <c r="S7" s="872"/>
    </row>
    <row r="8" spans="1:19" ht="16.149999999999999" customHeight="1">
      <c r="A8" s="1476"/>
      <c r="B8" s="1477" t="s">
        <v>4693</v>
      </c>
      <c r="C8" s="1477"/>
      <c r="D8" s="1477"/>
      <c r="E8" s="1477"/>
      <c r="F8" s="1477"/>
      <c r="G8" s="1482"/>
      <c r="H8" s="872"/>
      <c r="I8" s="872"/>
      <c r="J8" s="872"/>
      <c r="K8" s="872"/>
      <c r="L8" s="872"/>
      <c r="M8" s="872"/>
      <c r="N8" s="872"/>
      <c r="O8" s="872"/>
      <c r="P8" s="872"/>
      <c r="Q8" s="872"/>
      <c r="R8" s="872"/>
      <c r="S8" s="872"/>
    </row>
    <row r="9" spans="1:19" ht="16.149999999999999" customHeight="1">
      <c r="A9" s="1476"/>
      <c r="B9" s="1477" t="s">
        <v>553</v>
      </c>
      <c r="C9" s="1477"/>
      <c r="D9" s="1477"/>
      <c r="E9" s="1477"/>
      <c r="F9" s="1477"/>
      <c r="G9" s="1482"/>
      <c r="H9" s="872"/>
      <c r="I9" s="872"/>
      <c r="J9" s="872"/>
      <c r="K9" s="872"/>
      <c r="L9" s="872"/>
      <c r="M9" s="872"/>
      <c r="N9" s="872"/>
      <c r="O9" s="872"/>
      <c r="P9" s="872"/>
      <c r="Q9" s="872"/>
      <c r="R9" s="872"/>
      <c r="S9" s="872"/>
    </row>
    <row r="10" spans="1:19" ht="16.149999999999999" customHeight="1">
      <c r="A10" s="1222"/>
      <c r="B10" s="1223"/>
      <c r="C10" s="1223"/>
      <c r="D10" s="1223"/>
      <c r="E10" s="1332" t="s">
        <v>554</v>
      </c>
      <c r="F10" s="1127"/>
      <c r="G10" s="1237"/>
      <c r="H10" s="872"/>
      <c r="I10" s="872"/>
      <c r="J10" s="872"/>
      <c r="K10" s="872"/>
      <c r="L10" s="872"/>
      <c r="M10" s="872"/>
      <c r="N10" s="872"/>
      <c r="O10" s="872"/>
      <c r="P10" s="872"/>
      <c r="Q10" s="872"/>
      <c r="R10" s="872"/>
      <c r="S10" s="872"/>
    </row>
    <row r="11" spans="1:19" ht="16.149999999999999" customHeight="1">
      <c r="A11" s="878"/>
      <c r="B11" s="1122"/>
      <c r="C11" s="1141" t="s">
        <v>555</v>
      </c>
      <c r="D11" s="1122"/>
      <c r="E11" s="1141" t="s">
        <v>176</v>
      </c>
      <c r="F11" s="1122"/>
      <c r="G11" s="1225" t="s">
        <v>1837</v>
      </c>
      <c r="H11" s="872"/>
      <c r="I11" s="872"/>
      <c r="J11" s="872"/>
      <c r="K11" s="872"/>
      <c r="L11" s="872"/>
      <c r="M11" s="872"/>
      <c r="N11" s="872"/>
      <c r="O11" s="872"/>
      <c r="P11" s="872"/>
      <c r="Q11" s="872"/>
      <c r="R11" s="872"/>
      <c r="S11" s="872"/>
    </row>
    <row r="12" spans="1:19" ht="16.149999999999999" customHeight="1">
      <c r="A12" s="878" t="s">
        <v>1729</v>
      </c>
      <c r="B12" s="1141" t="s">
        <v>556</v>
      </c>
      <c r="C12" s="1141" t="s">
        <v>557</v>
      </c>
      <c r="D12" s="1141" t="s">
        <v>543</v>
      </c>
      <c r="E12" s="1141" t="s">
        <v>525</v>
      </c>
      <c r="F12" s="1141" t="s">
        <v>1841</v>
      </c>
      <c r="G12" s="1225" t="s">
        <v>2516</v>
      </c>
      <c r="H12" s="872"/>
      <c r="I12" s="872"/>
      <c r="J12" s="872"/>
      <c r="K12" s="872"/>
      <c r="L12" s="872"/>
      <c r="M12" s="872"/>
      <c r="N12" s="872"/>
      <c r="O12" s="872"/>
      <c r="P12" s="872"/>
      <c r="Q12" s="872"/>
      <c r="R12" s="872"/>
      <c r="S12" s="872"/>
    </row>
    <row r="13" spans="1:19" ht="16.149999999999999" customHeight="1">
      <c r="A13" s="1226" t="s">
        <v>1732</v>
      </c>
      <c r="B13" s="1227" t="s">
        <v>3021</v>
      </c>
      <c r="C13" s="1227" t="s">
        <v>558</v>
      </c>
      <c r="D13" s="1227" t="s">
        <v>3023</v>
      </c>
      <c r="E13" s="1227" t="s">
        <v>3024</v>
      </c>
      <c r="F13" s="1227" t="s">
        <v>545</v>
      </c>
      <c r="G13" s="1228" t="s">
        <v>559</v>
      </c>
      <c r="H13" s="872"/>
      <c r="I13" s="872"/>
      <c r="J13" s="872"/>
      <c r="K13" s="872"/>
      <c r="L13" s="872"/>
      <c r="M13" s="872"/>
      <c r="N13" s="872"/>
      <c r="O13" s="872"/>
      <c r="P13" s="872"/>
      <c r="Q13" s="872"/>
      <c r="R13" s="872"/>
      <c r="S13" s="872"/>
    </row>
    <row r="14" spans="1:19">
      <c r="A14" s="878">
        <v>1</v>
      </c>
      <c r="B14" s="2217" t="s">
        <v>4795</v>
      </c>
      <c r="C14" s="2218">
        <v>35955875</v>
      </c>
      <c r="D14" s="2218">
        <v>301013</v>
      </c>
      <c r="E14" s="2243" t="s">
        <v>4796</v>
      </c>
      <c r="F14" s="2219">
        <v>2103389</v>
      </c>
      <c r="G14" s="2220">
        <f>+C14+D14-F14</f>
        <v>34153499</v>
      </c>
      <c r="H14" s="872"/>
      <c r="I14" s="872"/>
      <c r="J14" s="872"/>
      <c r="K14" s="872"/>
      <c r="L14" s="872"/>
      <c r="M14" s="872"/>
      <c r="N14" s="872"/>
      <c r="O14" s="872"/>
      <c r="P14" s="872"/>
      <c r="Q14" s="872"/>
      <c r="R14" s="872"/>
      <c r="S14" s="872"/>
    </row>
    <row r="15" spans="1:19">
      <c r="A15" s="878">
        <v>2</v>
      </c>
      <c r="B15" s="2217" t="s">
        <v>4797</v>
      </c>
      <c r="C15" s="2221"/>
      <c r="D15" s="2221"/>
      <c r="E15" s="2222"/>
      <c r="F15" s="2221"/>
      <c r="G15" s="2193"/>
      <c r="H15" s="872"/>
      <c r="I15" s="872"/>
      <c r="J15" s="872"/>
      <c r="K15" s="872"/>
      <c r="L15" s="872"/>
      <c r="M15" s="872"/>
      <c r="N15" s="872"/>
      <c r="O15" s="872"/>
      <c r="P15" s="872"/>
      <c r="Q15" s="872"/>
      <c r="R15" s="872"/>
      <c r="S15" s="872"/>
    </row>
    <row r="16" spans="1:19">
      <c r="A16" s="878">
        <v>3</v>
      </c>
      <c r="B16" s="2217"/>
      <c r="C16" s="2221"/>
      <c r="D16" s="2221"/>
      <c r="E16" s="2222"/>
      <c r="F16" s="2221"/>
      <c r="G16" s="2193"/>
      <c r="H16" s="872"/>
      <c r="I16" s="872"/>
      <c r="J16" s="872"/>
      <c r="K16" s="872"/>
      <c r="L16" s="872"/>
      <c r="M16" s="872"/>
      <c r="N16" s="872"/>
      <c r="O16" s="872"/>
      <c r="P16" s="872"/>
      <c r="Q16" s="872"/>
      <c r="R16" s="872"/>
      <c r="S16" s="872"/>
    </row>
    <row r="17" spans="1:19">
      <c r="A17" s="878">
        <v>4</v>
      </c>
      <c r="B17" s="2217" t="s">
        <v>4798</v>
      </c>
      <c r="C17" s="2221">
        <v>283127</v>
      </c>
      <c r="D17" s="2221">
        <v>3888662</v>
      </c>
      <c r="E17" s="2222" t="s">
        <v>4727</v>
      </c>
      <c r="F17" s="2221">
        <v>3095445</v>
      </c>
      <c r="G17" s="2193">
        <f>+C17+D17-F17</f>
        <v>1076344</v>
      </c>
      <c r="H17" s="872"/>
      <c r="I17" s="872"/>
      <c r="J17" s="872"/>
      <c r="K17" s="872"/>
      <c r="L17" s="872"/>
      <c r="M17" s="872"/>
      <c r="N17" s="872"/>
      <c r="O17" s="872"/>
      <c r="P17" s="872"/>
      <c r="Q17" s="872"/>
      <c r="R17" s="872"/>
      <c r="S17" s="872"/>
    </row>
    <row r="18" spans="1:19">
      <c r="A18" s="878">
        <v>5</v>
      </c>
      <c r="B18" s="2217"/>
      <c r="C18" s="2221"/>
      <c r="D18" s="2221"/>
      <c r="E18" s="2222"/>
      <c r="F18" s="2221"/>
      <c r="G18" s="2193"/>
      <c r="H18" s="872"/>
      <c r="I18" s="872"/>
      <c r="J18" s="872"/>
      <c r="K18" s="872"/>
      <c r="L18" s="872"/>
      <c r="M18" s="872"/>
      <c r="N18" s="872"/>
      <c r="O18" s="872"/>
      <c r="P18" s="872"/>
      <c r="Q18" s="872"/>
      <c r="R18" s="872"/>
      <c r="S18" s="872"/>
    </row>
    <row r="19" spans="1:19">
      <c r="A19" s="878">
        <v>6</v>
      </c>
      <c r="B19" s="2217" t="s">
        <v>4799</v>
      </c>
      <c r="C19" s="2221">
        <v>10248111</v>
      </c>
      <c r="D19" s="2221">
        <v>14498438</v>
      </c>
      <c r="E19" s="2222" t="s">
        <v>4727</v>
      </c>
      <c r="F19" s="2221">
        <f>13751386+1</f>
        <v>13751387</v>
      </c>
      <c r="G19" s="2193">
        <f>+C19+D19-F19</f>
        <v>10995162</v>
      </c>
      <c r="H19" s="872"/>
      <c r="I19" s="872"/>
      <c r="J19" s="872"/>
      <c r="K19" s="872"/>
      <c r="L19" s="872"/>
      <c r="M19" s="872"/>
      <c r="N19" s="872"/>
      <c r="O19" s="872"/>
      <c r="P19" s="872"/>
      <c r="Q19" s="872"/>
      <c r="R19" s="872"/>
      <c r="S19" s="872"/>
    </row>
    <row r="20" spans="1:19">
      <c r="A20" s="878">
        <v>7</v>
      </c>
      <c r="B20" s="2217"/>
      <c r="C20" s="2221"/>
      <c r="D20" s="2221"/>
      <c r="E20" s="2222"/>
      <c r="F20" s="2221"/>
      <c r="G20" s="2193"/>
      <c r="H20" s="872"/>
      <c r="I20" s="872"/>
      <c r="J20" s="872"/>
      <c r="K20" s="872"/>
      <c r="L20" s="872"/>
      <c r="M20" s="872"/>
      <c r="N20" s="872"/>
      <c r="O20" s="872"/>
      <c r="P20" s="872"/>
      <c r="Q20" s="872"/>
      <c r="R20" s="872"/>
      <c r="S20" s="872"/>
    </row>
    <row r="21" spans="1:19">
      <c r="A21" s="878">
        <v>8</v>
      </c>
      <c r="B21" s="2217" t="s">
        <v>4800</v>
      </c>
      <c r="C21" s="2221">
        <v>-259479</v>
      </c>
      <c r="D21" s="2221">
        <v>2221655</v>
      </c>
      <c r="E21" s="2222" t="s">
        <v>4727</v>
      </c>
      <c r="F21" s="2221">
        <v>1213841</v>
      </c>
      <c r="G21" s="2193">
        <f>+C21+D21-F21</f>
        <v>748335</v>
      </c>
      <c r="H21" s="872"/>
      <c r="I21" s="872"/>
      <c r="J21" s="872"/>
      <c r="K21" s="872"/>
      <c r="L21" s="872"/>
      <c r="M21" s="872"/>
      <c r="N21" s="872"/>
      <c r="O21" s="872"/>
      <c r="P21" s="872"/>
      <c r="Q21" s="872"/>
      <c r="R21" s="872"/>
      <c r="S21" s="872"/>
    </row>
    <row r="22" spans="1:19">
      <c r="A22" s="878">
        <v>9</v>
      </c>
      <c r="B22" s="2217"/>
      <c r="C22" s="2221"/>
      <c r="D22" s="2221"/>
      <c r="E22" s="2222"/>
      <c r="F22" s="2221"/>
      <c r="G22" s="2193"/>
      <c r="H22" s="872"/>
      <c r="I22" s="872"/>
      <c r="J22" s="872"/>
      <c r="K22" s="872"/>
      <c r="L22" s="872"/>
      <c r="M22" s="872"/>
      <c r="N22" s="872"/>
      <c r="O22" s="872"/>
      <c r="P22" s="872"/>
      <c r="Q22" s="872"/>
      <c r="R22" s="872"/>
      <c r="S22" s="872"/>
    </row>
    <row r="23" spans="1:19">
      <c r="A23" s="878">
        <v>10</v>
      </c>
      <c r="B23" s="2217" t="s">
        <v>4801</v>
      </c>
      <c r="C23" s="2221">
        <v>25923425</v>
      </c>
      <c r="D23" s="2221">
        <v>1146253</v>
      </c>
      <c r="E23" s="2222" t="s">
        <v>5105</v>
      </c>
      <c r="F23" s="2221">
        <v>2966213</v>
      </c>
      <c r="G23" s="2193">
        <f>+C23+D23-F23</f>
        <v>24103465</v>
      </c>
      <c r="H23" s="872"/>
      <c r="I23" s="872"/>
      <c r="J23" s="872"/>
      <c r="K23" s="872"/>
      <c r="L23" s="872"/>
      <c r="M23" s="872"/>
      <c r="N23" s="872"/>
      <c r="O23" s="872"/>
      <c r="P23" s="872"/>
      <c r="Q23" s="872"/>
      <c r="R23" s="872"/>
      <c r="S23" s="872"/>
    </row>
    <row r="24" spans="1:19">
      <c r="A24" s="878">
        <v>11</v>
      </c>
      <c r="B24" s="2217"/>
      <c r="C24" s="2221"/>
      <c r="D24" s="2221"/>
      <c r="E24" s="2222"/>
      <c r="F24" s="2221"/>
      <c r="G24" s="2193"/>
      <c r="H24" s="872"/>
      <c r="I24" s="872"/>
      <c r="J24" s="872"/>
      <c r="K24" s="872"/>
      <c r="L24" s="872"/>
      <c r="M24" s="872"/>
      <c r="N24" s="872"/>
      <c r="O24" s="872"/>
      <c r="P24" s="872"/>
      <c r="Q24" s="872"/>
      <c r="R24" s="872"/>
      <c r="S24" s="872"/>
    </row>
    <row r="25" spans="1:19">
      <c r="A25" s="878">
        <v>12</v>
      </c>
      <c r="B25" s="2217" t="s">
        <v>4802</v>
      </c>
      <c r="C25" s="2221">
        <v>401946</v>
      </c>
      <c r="D25" s="2221">
        <v>3092560</v>
      </c>
      <c r="E25" s="2222" t="s">
        <v>4727</v>
      </c>
      <c r="F25" s="2221">
        <v>3338483</v>
      </c>
      <c r="G25" s="2193">
        <f>+C25+D25-F25</f>
        <v>156023</v>
      </c>
      <c r="H25" s="872"/>
      <c r="I25" s="872"/>
      <c r="J25" s="872"/>
      <c r="K25" s="872"/>
      <c r="L25" s="872"/>
      <c r="M25" s="872"/>
      <c r="N25" s="872"/>
      <c r="O25" s="872"/>
      <c r="P25" s="872"/>
      <c r="Q25" s="872"/>
      <c r="R25" s="872"/>
      <c r="S25" s="872"/>
    </row>
    <row r="26" spans="1:19">
      <c r="A26" s="878">
        <v>13</v>
      </c>
      <c r="B26" s="2217"/>
      <c r="C26" s="2221"/>
      <c r="D26" s="2221"/>
      <c r="E26" s="2222"/>
      <c r="F26" s="2221"/>
      <c r="G26" s="2193"/>
      <c r="H26" s="872"/>
      <c r="I26" s="872"/>
      <c r="J26" s="872"/>
      <c r="K26" s="872"/>
      <c r="L26" s="872"/>
      <c r="M26" s="872"/>
      <c r="N26" s="872"/>
      <c r="O26" s="872"/>
      <c r="P26" s="872"/>
      <c r="Q26" s="872"/>
      <c r="R26" s="872"/>
      <c r="S26" s="872"/>
    </row>
    <row r="27" spans="1:19">
      <c r="A27" s="878">
        <v>14</v>
      </c>
      <c r="B27" s="2217" t="s">
        <v>4803</v>
      </c>
      <c r="C27" s="2221">
        <v>-28889</v>
      </c>
      <c r="D27" s="2221">
        <v>1036662</v>
      </c>
      <c r="E27" s="2223" t="s">
        <v>4727</v>
      </c>
      <c r="F27" s="2221">
        <v>1334264</v>
      </c>
      <c r="G27" s="2193">
        <f>+C27+D27-F27</f>
        <v>-326491</v>
      </c>
      <c r="H27" s="872"/>
      <c r="I27" s="872"/>
      <c r="J27" s="872"/>
      <c r="K27" s="872"/>
      <c r="L27" s="872"/>
      <c r="M27" s="872"/>
      <c r="N27" s="872"/>
      <c r="O27" s="872"/>
      <c r="P27" s="872"/>
      <c r="Q27" s="872"/>
      <c r="R27" s="872"/>
      <c r="S27" s="872"/>
    </row>
    <row r="28" spans="1:19">
      <c r="A28" s="878">
        <v>15</v>
      </c>
      <c r="B28" s="2217"/>
      <c r="C28" s="2221"/>
      <c r="D28" s="2221"/>
      <c r="E28" s="2223"/>
      <c r="F28" s="2221"/>
      <c r="G28" s="2193"/>
      <c r="H28" s="872"/>
      <c r="I28" s="872"/>
      <c r="J28" s="872"/>
      <c r="K28" s="872"/>
      <c r="L28" s="872"/>
      <c r="M28" s="872"/>
      <c r="N28" s="872"/>
      <c r="O28" s="872"/>
      <c r="P28" s="872"/>
      <c r="Q28" s="872"/>
      <c r="R28" s="872"/>
      <c r="S28" s="872"/>
    </row>
    <row r="29" spans="1:19">
      <c r="A29" s="878">
        <v>16</v>
      </c>
      <c r="B29" s="2217" t="s">
        <v>4804</v>
      </c>
      <c r="C29" s="2221">
        <v>565651</v>
      </c>
      <c r="D29" s="2221">
        <v>325403</v>
      </c>
      <c r="E29" s="2223">
        <v>165</v>
      </c>
      <c r="F29" s="2221">
        <f>608304</f>
        <v>608304</v>
      </c>
      <c r="G29" s="2193">
        <f>+C29+D29-F29</f>
        <v>282750</v>
      </c>
      <c r="H29" s="872"/>
      <c r="I29" s="872"/>
      <c r="J29" s="872"/>
      <c r="K29" s="872"/>
      <c r="L29" s="872"/>
      <c r="M29" s="872"/>
      <c r="N29" s="872"/>
      <c r="O29" s="872"/>
      <c r="P29" s="872"/>
      <c r="Q29" s="872"/>
      <c r="R29" s="872"/>
      <c r="S29" s="872"/>
    </row>
    <row r="30" spans="1:19">
      <c r="A30" s="878">
        <v>17</v>
      </c>
      <c r="B30" s="2217"/>
      <c r="C30" s="2221"/>
      <c r="D30" s="2221"/>
      <c r="E30" s="2222"/>
      <c r="F30" s="2221"/>
      <c r="G30" s="2193"/>
      <c r="H30" s="872"/>
      <c r="I30" s="872"/>
      <c r="J30" s="872"/>
      <c r="K30" s="872"/>
      <c r="L30" s="872"/>
      <c r="M30" s="872"/>
      <c r="N30" s="872"/>
      <c r="O30" s="872"/>
      <c r="P30" s="872"/>
      <c r="Q30" s="872"/>
      <c r="R30" s="872"/>
      <c r="S30" s="872"/>
    </row>
    <row r="31" spans="1:19">
      <c r="A31" s="878">
        <v>18</v>
      </c>
      <c r="B31" s="2217" t="s">
        <v>4805</v>
      </c>
      <c r="C31" s="2221">
        <v>72609</v>
      </c>
      <c r="D31" s="2224">
        <v>0</v>
      </c>
      <c r="E31" s="2222" t="s">
        <v>4806</v>
      </c>
      <c r="F31" s="2224">
        <v>0</v>
      </c>
      <c r="G31" s="2193">
        <f>+C31+D31-F31</f>
        <v>72609</v>
      </c>
      <c r="H31" s="872"/>
      <c r="I31" s="872"/>
      <c r="J31" s="872"/>
      <c r="K31" s="872"/>
      <c r="L31" s="872"/>
      <c r="M31" s="872"/>
      <c r="N31" s="872"/>
      <c r="O31" s="872"/>
      <c r="P31" s="872"/>
      <c r="Q31" s="872"/>
      <c r="R31" s="872"/>
      <c r="S31" s="872"/>
    </row>
    <row r="32" spans="1:19">
      <c r="A32" s="878">
        <v>19</v>
      </c>
      <c r="B32" s="2217"/>
      <c r="C32" s="2221"/>
      <c r="D32" s="2221"/>
      <c r="E32" s="2222"/>
      <c r="F32" s="2221"/>
      <c r="G32" s="2193"/>
      <c r="H32" s="872"/>
      <c r="I32" s="872"/>
      <c r="J32" s="872"/>
      <c r="K32" s="872"/>
      <c r="L32" s="872"/>
      <c r="M32" s="872"/>
      <c r="N32" s="872"/>
      <c r="O32" s="872"/>
      <c r="P32" s="872"/>
      <c r="Q32" s="872"/>
      <c r="R32" s="872"/>
      <c r="S32" s="872"/>
    </row>
    <row r="33" spans="1:19">
      <c r="A33" s="878">
        <v>20</v>
      </c>
      <c r="B33" s="2217" t="s">
        <v>4807</v>
      </c>
      <c r="C33" s="2221">
        <v>-280554</v>
      </c>
      <c r="D33" s="2221">
        <v>294686</v>
      </c>
      <c r="E33" s="2222" t="s">
        <v>4727</v>
      </c>
      <c r="F33" s="2221">
        <v>460476</v>
      </c>
      <c r="G33" s="2193">
        <f>+C33+D33-F33</f>
        <v>-446344</v>
      </c>
      <c r="H33" s="872"/>
      <c r="I33" s="872"/>
      <c r="J33" s="872"/>
      <c r="K33" s="872"/>
      <c r="L33" s="872"/>
      <c r="M33" s="872"/>
      <c r="N33" s="872"/>
      <c r="O33" s="872"/>
      <c r="P33" s="872"/>
      <c r="Q33" s="872"/>
      <c r="R33" s="872"/>
      <c r="S33" s="872"/>
    </row>
    <row r="34" spans="1:19">
      <c r="A34" s="878">
        <v>21</v>
      </c>
      <c r="B34" s="2217"/>
      <c r="C34" s="2221"/>
      <c r="D34" s="2221"/>
      <c r="E34" s="2223"/>
      <c r="F34" s="2221"/>
      <c r="G34" s="2193"/>
      <c r="H34" s="872"/>
      <c r="I34" s="872"/>
      <c r="J34" s="872"/>
      <c r="K34" s="872"/>
      <c r="L34" s="872"/>
      <c r="M34" s="872"/>
      <c r="N34" s="872"/>
      <c r="O34" s="872"/>
      <c r="P34" s="872"/>
      <c r="Q34" s="872"/>
      <c r="R34" s="872"/>
      <c r="S34" s="872"/>
    </row>
    <row r="35" spans="1:19">
      <c r="A35" s="878">
        <v>22</v>
      </c>
      <c r="B35" s="2217" t="s">
        <v>4808</v>
      </c>
      <c r="C35" s="2221">
        <v>13265</v>
      </c>
      <c r="D35" s="2224">
        <v>0</v>
      </c>
      <c r="E35" s="2222" t="s">
        <v>4806</v>
      </c>
      <c r="F35" s="2224">
        <v>0</v>
      </c>
      <c r="G35" s="2193">
        <f>+C35+D35-F35</f>
        <v>13265</v>
      </c>
      <c r="H35" s="872"/>
      <c r="I35" s="872"/>
      <c r="J35" s="872"/>
      <c r="K35" s="872"/>
      <c r="L35" s="872"/>
      <c r="M35" s="872"/>
      <c r="N35" s="872"/>
      <c r="O35" s="872"/>
      <c r="P35" s="872"/>
      <c r="Q35" s="872"/>
      <c r="R35" s="872"/>
      <c r="S35" s="872"/>
    </row>
    <row r="36" spans="1:19">
      <c r="A36" s="878">
        <v>23</v>
      </c>
      <c r="B36" s="2225"/>
      <c r="C36" s="2221"/>
      <c r="D36" s="2224"/>
      <c r="E36" s="2223"/>
      <c r="F36" s="2224"/>
      <c r="G36" s="2193"/>
      <c r="H36" s="872"/>
      <c r="I36" s="872"/>
      <c r="J36" s="872"/>
      <c r="K36" s="872"/>
      <c r="L36" s="872"/>
      <c r="M36" s="872"/>
      <c r="N36" s="872"/>
      <c r="O36" s="872"/>
      <c r="P36" s="872"/>
      <c r="Q36" s="872"/>
      <c r="R36" s="872"/>
      <c r="S36" s="872"/>
    </row>
    <row r="37" spans="1:19">
      <c r="A37" s="878">
        <v>24</v>
      </c>
      <c r="B37" s="2217" t="s">
        <v>2331</v>
      </c>
      <c r="C37" s="2221">
        <v>48224</v>
      </c>
      <c r="D37" s="2224">
        <v>0</v>
      </c>
      <c r="E37" s="2222" t="s">
        <v>4806</v>
      </c>
      <c r="F37" s="2224">
        <v>0</v>
      </c>
      <c r="G37" s="2193">
        <f>+C37+D37-F37</f>
        <v>48224</v>
      </c>
      <c r="H37" s="872"/>
      <c r="I37" s="872"/>
      <c r="J37" s="872"/>
      <c r="K37" s="872"/>
      <c r="L37" s="872"/>
      <c r="M37" s="872"/>
      <c r="N37" s="872"/>
      <c r="O37" s="872"/>
      <c r="P37" s="872"/>
      <c r="Q37" s="872"/>
      <c r="R37" s="872"/>
      <c r="S37" s="872"/>
    </row>
    <row r="38" spans="1:19">
      <c r="A38" s="878">
        <v>25</v>
      </c>
      <c r="B38" s="2225"/>
      <c r="C38" s="2221"/>
      <c r="D38" s="2224"/>
      <c r="E38" s="2223"/>
      <c r="F38" s="2224"/>
      <c r="G38" s="2193"/>
      <c r="H38" s="872"/>
      <c r="I38" s="872"/>
      <c r="J38" s="872"/>
      <c r="K38" s="872"/>
      <c r="L38" s="872"/>
      <c r="M38" s="872"/>
      <c r="N38" s="872"/>
      <c r="O38" s="872"/>
      <c r="P38" s="872"/>
      <c r="Q38" s="872"/>
      <c r="R38" s="872"/>
      <c r="S38" s="872"/>
    </row>
    <row r="39" spans="1:19">
      <c r="A39" s="878">
        <v>26</v>
      </c>
      <c r="B39" s="2217"/>
      <c r="C39" s="2221"/>
      <c r="D39" s="2224"/>
      <c r="E39" s="2222"/>
      <c r="F39" s="2224"/>
      <c r="G39" s="2193"/>
      <c r="H39" s="872"/>
      <c r="I39" s="872"/>
      <c r="J39" s="872"/>
      <c r="K39" s="872"/>
      <c r="L39" s="872"/>
      <c r="M39" s="872"/>
      <c r="N39" s="872"/>
      <c r="O39" s="872"/>
      <c r="P39" s="872"/>
      <c r="Q39" s="872"/>
      <c r="R39" s="872"/>
      <c r="S39" s="872"/>
    </row>
    <row r="40" spans="1:19">
      <c r="A40" s="878">
        <v>27</v>
      </c>
      <c r="B40" s="1335"/>
      <c r="C40" s="1334"/>
      <c r="D40" s="1334"/>
      <c r="E40" s="1256"/>
      <c r="F40" s="1334"/>
      <c r="G40" s="1247">
        <f t="shared" ref="G40:G58" si="0">C40+D40-F40</f>
        <v>0</v>
      </c>
      <c r="H40" s="872"/>
      <c r="I40" s="872"/>
      <c r="J40" s="872"/>
      <c r="K40" s="872"/>
      <c r="L40" s="872"/>
      <c r="M40" s="872"/>
      <c r="N40" s="872"/>
      <c r="O40" s="872"/>
      <c r="P40" s="872"/>
      <c r="Q40" s="872"/>
      <c r="R40" s="872"/>
      <c r="S40" s="872"/>
    </row>
    <row r="41" spans="1:19">
      <c r="A41" s="878">
        <v>28</v>
      </c>
      <c r="B41" s="1335"/>
      <c r="C41" s="1334"/>
      <c r="D41" s="1334"/>
      <c r="E41" s="1256"/>
      <c r="F41" s="1334"/>
      <c r="G41" s="1247">
        <f t="shared" si="0"/>
        <v>0</v>
      </c>
      <c r="H41" s="872"/>
      <c r="I41" s="872"/>
      <c r="J41" s="872"/>
      <c r="K41" s="872"/>
      <c r="L41" s="872"/>
      <c r="M41" s="872"/>
      <c r="N41" s="872"/>
      <c r="O41" s="872"/>
      <c r="P41" s="872"/>
      <c r="Q41" s="872"/>
      <c r="R41" s="872"/>
      <c r="S41" s="872"/>
    </row>
    <row r="42" spans="1:19">
      <c r="A42" s="878">
        <v>29</v>
      </c>
      <c r="B42" s="1335"/>
      <c r="C42" s="1334"/>
      <c r="D42" s="1334"/>
      <c r="E42" s="1256"/>
      <c r="F42" s="1334"/>
      <c r="G42" s="1247">
        <f t="shared" si="0"/>
        <v>0</v>
      </c>
      <c r="H42" s="872"/>
      <c r="I42" s="872"/>
      <c r="J42" s="872"/>
      <c r="K42" s="872"/>
      <c r="L42" s="872"/>
      <c r="M42" s="872"/>
      <c r="N42" s="872"/>
      <c r="O42" s="872"/>
      <c r="P42" s="872"/>
      <c r="Q42" s="872"/>
      <c r="R42" s="872"/>
      <c r="S42" s="872"/>
    </row>
    <row r="43" spans="1:19">
      <c r="A43" s="878">
        <v>30</v>
      </c>
      <c r="B43" s="1335"/>
      <c r="C43" s="1334"/>
      <c r="D43" s="1334"/>
      <c r="E43" s="1256"/>
      <c r="F43" s="1334"/>
      <c r="G43" s="1247">
        <f t="shared" si="0"/>
        <v>0</v>
      </c>
      <c r="H43" s="872"/>
      <c r="I43" s="872"/>
      <c r="J43" s="872"/>
      <c r="K43" s="872"/>
      <c r="L43" s="872"/>
      <c r="M43" s="872"/>
      <c r="N43" s="872"/>
      <c r="O43" s="872"/>
      <c r="P43" s="872"/>
      <c r="Q43" s="872"/>
      <c r="R43" s="872"/>
      <c r="S43" s="872"/>
    </row>
    <row r="44" spans="1:19">
      <c r="A44" s="878">
        <v>31</v>
      </c>
      <c r="B44" s="1335"/>
      <c r="C44" s="1334"/>
      <c r="D44" s="1334"/>
      <c r="E44" s="1256"/>
      <c r="F44" s="1334"/>
      <c r="G44" s="1247">
        <f t="shared" si="0"/>
        <v>0</v>
      </c>
      <c r="H44" s="872"/>
      <c r="I44" s="872"/>
      <c r="J44" s="872"/>
      <c r="K44" s="872"/>
      <c r="L44" s="872"/>
      <c r="M44" s="872"/>
      <c r="N44" s="872"/>
      <c r="O44" s="872"/>
      <c r="P44" s="872"/>
      <c r="Q44" s="872"/>
      <c r="R44" s="872"/>
      <c r="S44" s="872"/>
    </row>
    <row r="45" spans="1:19">
      <c r="A45" s="878">
        <v>32</v>
      </c>
      <c r="B45" s="1335"/>
      <c r="C45" s="1334"/>
      <c r="D45" s="1334"/>
      <c r="E45" s="1256"/>
      <c r="F45" s="1334"/>
      <c r="G45" s="1247">
        <f t="shared" si="0"/>
        <v>0</v>
      </c>
      <c r="H45" s="872"/>
      <c r="I45" s="872"/>
      <c r="J45" s="872"/>
      <c r="K45" s="872"/>
      <c r="L45" s="872"/>
      <c r="M45" s="872"/>
      <c r="N45" s="872"/>
      <c r="O45" s="872"/>
      <c r="P45" s="872"/>
      <c r="Q45" s="872"/>
      <c r="R45" s="872"/>
      <c r="S45" s="872"/>
    </row>
    <row r="46" spans="1:19">
      <c r="A46" s="878">
        <v>33</v>
      </c>
      <c r="B46" s="1335"/>
      <c r="C46" s="1334"/>
      <c r="D46" s="1334"/>
      <c r="E46" s="1256"/>
      <c r="F46" s="1334"/>
      <c r="G46" s="1247">
        <f t="shared" si="0"/>
        <v>0</v>
      </c>
      <c r="H46" s="872"/>
      <c r="I46" s="872"/>
      <c r="J46" s="872"/>
      <c r="K46" s="872"/>
      <c r="L46" s="872"/>
      <c r="M46" s="872"/>
      <c r="N46" s="872"/>
      <c r="O46" s="872"/>
      <c r="P46" s="872"/>
      <c r="Q46" s="872"/>
      <c r="R46" s="872"/>
      <c r="S46" s="872"/>
    </row>
    <row r="47" spans="1:19">
      <c r="A47" s="878">
        <v>34</v>
      </c>
      <c r="B47" s="1335"/>
      <c r="C47" s="1334"/>
      <c r="D47" s="1334"/>
      <c r="E47" s="1256"/>
      <c r="F47" s="1334"/>
      <c r="G47" s="1247">
        <f t="shared" si="0"/>
        <v>0</v>
      </c>
      <c r="H47" s="872"/>
      <c r="I47" s="872"/>
      <c r="J47" s="872"/>
      <c r="K47" s="872"/>
      <c r="L47" s="872"/>
      <c r="M47" s="872"/>
      <c r="N47" s="872"/>
      <c r="O47" s="872"/>
      <c r="P47" s="872"/>
      <c r="Q47" s="872"/>
      <c r="R47" s="872"/>
      <c r="S47" s="872"/>
    </row>
    <row r="48" spans="1:19">
      <c r="A48" s="878">
        <v>35</v>
      </c>
      <c r="B48" s="1335"/>
      <c r="C48" s="1334"/>
      <c r="D48" s="1334"/>
      <c r="E48" s="1256"/>
      <c r="F48" s="1334"/>
      <c r="G48" s="1247">
        <f t="shared" si="0"/>
        <v>0</v>
      </c>
      <c r="H48" s="872"/>
      <c r="I48" s="872"/>
      <c r="J48" s="872"/>
      <c r="K48" s="872"/>
      <c r="L48" s="872"/>
      <c r="M48" s="872"/>
      <c r="N48" s="872"/>
      <c r="O48" s="872"/>
      <c r="P48" s="872"/>
      <c r="Q48" s="872"/>
      <c r="R48" s="872"/>
      <c r="S48" s="872"/>
    </row>
    <row r="49" spans="1:19">
      <c r="A49" s="878">
        <v>36</v>
      </c>
      <c r="B49" s="1335"/>
      <c r="C49" s="1334"/>
      <c r="D49" s="1334"/>
      <c r="E49" s="1256"/>
      <c r="F49" s="1334"/>
      <c r="G49" s="1247">
        <f t="shared" si="0"/>
        <v>0</v>
      </c>
      <c r="H49" s="872"/>
      <c r="I49" s="872"/>
      <c r="J49" s="872"/>
      <c r="K49" s="872"/>
      <c r="L49" s="872"/>
      <c r="M49" s="872"/>
      <c r="N49" s="872"/>
      <c r="O49" s="872"/>
      <c r="P49" s="872"/>
      <c r="Q49" s="872"/>
      <c r="R49" s="872"/>
      <c r="S49" s="872"/>
    </row>
    <row r="50" spans="1:19">
      <c r="A50" s="878">
        <v>37</v>
      </c>
      <c r="B50" s="1335"/>
      <c r="C50" s="1334"/>
      <c r="D50" s="1334"/>
      <c r="E50" s="1256"/>
      <c r="F50" s="1334"/>
      <c r="G50" s="1247">
        <f t="shared" si="0"/>
        <v>0</v>
      </c>
      <c r="H50" s="872"/>
      <c r="I50" s="872"/>
      <c r="J50" s="872"/>
      <c r="K50" s="872"/>
      <c r="L50" s="872"/>
      <c r="M50" s="872"/>
      <c r="N50" s="872"/>
      <c r="O50" s="872"/>
      <c r="P50" s="872"/>
      <c r="Q50" s="872"/>
      <c r="R50" s="872"/>
      <c r="S50" s="872"/>
    </row>
    <row r="51" spans="1:19">
      <c r="A51" s="878">
        <v>38</v>
      </c>
      <c r="B51" s="1335"/>
      <c r="C51" s="1334"/>
      <c r="D51" s="1334"/>
      <c r="E51" s="1256"/>
      <c r="F51" s="1334"/>
      <c r="G51" s="1247">
        <f t="shared" si="0"/>
        <v>0</v>
      </c>
      <c r="H51" s="872"/>
      <c r="I51" s="872"/>
      <c r="J51" s="872"/>
      <c r="K51" s="872"/>
      <c r="L51" s="872"/>
      <c r="M51" s="872"/>
      <c r="N51" s="872"/>
      <c r="O51" s="872"/>
      <c r="P51" s="872"/>
      <c r="Q51" s="872"/>
      <c r="R51" s="872"/>
      <c r="S51" s="872"/>
    </row>
    <row r="52" spans="1:19">
      <c r="A52" s="878">
        <v>39</v>
      </c>
      <c r="B52" s="1335"/>
      <c r="C52" s="1334"/>
      <c r="D52" s="1334"/>
      <c r="E52" s="1256"/>
      <c r="F52" s="1334"/>
      <c r="G52" s="1247">
        <f t="shared" si="0"/>
        <v>0</v>
      </c>
      <c r="H52" s="872"/>
      <c r="I52" s="872"/>
      <c r="J52" s="872"/>
      <c r="K52" s="872"/>
      <c r="L52" s="872"/>
      <c r="M52" s="872"/>
      <c r="N52" s="872"/>
      <c r="O52" s="872"/>
      <c r="P52" s="872"/>
      <c r="Q52" s="872"/>
      <c r="R52" s="872"/>
      <c r="S52" s="872"/>
    </row>
    <row r="53" spans="1:19">
      <c r="A53" s="878">
        <v>40</v>
      </c>
      <c r="B53" s="1335"/>
      <c r="C53" s="1334"/>
      <c r="D53" s="1334"/>
      <c r="E53" s="1256"/>
      <c r="F53" s="1334"/>
      <c r="G53" s="1247">
        <f t="shared" si="0"/>
        <v>0</v>
      </c>
      <c r="H53" s="872"/>
      <c r="I53" s="872"/>
      <c r="J53" s="872"/>
      <c r="K53" s="872"/>
      <c r="L53" s="872"/>
      <c r="M53" s="872"/>
      <c r="N53" s="872"/>
      <c r="O53" s="872"/>
      <c r="P53" s="872"/>
      <c r="Q53" s="872"/>
      <c r="R53" s="872"/>
      <c r="S53" s="872"/>
    </row>
    <row r="54" spans="1:19">
      <c r="A54" s="878">
        <v>41</v>
      </c>
      <c r="B54" s="1335"/>
      <c r="C54" s="1334"/>
      <c r="D54" s="1334"/>
      <c r="E54" s="1256"/>
      <c r="F54" s="1334"/>
      <c r="G54" s="1247">
        <f t="shared" si="0"/>
        <v>0</v>
      </c>
      <c r="H54" s="872"/>
      <c r="I54" s="872"/>
      <c r="J54" s="872"/>
      <c r="K54" s="872"/>
      <c r="L54" s="872"/>
      <c r="M54" s="872"/>
      <c r="N54" s="872"/>
      <c r="O54" s="872"/>
      <c r="P54" s="872"/>
      <c r="Q54" s="872"/>
      <c r="R54" s="872"/>
      <c r="S54" s="872"/>
    </row>
    <row r="55" spans="1:19">
      <c r="A55" s="878">
        <v>42</v>
      </c>
      <c r="B55" s="1335"/>
      <c r="C55" s="1334"/>
      <c r="D55" s="1334"/>
      <c r="E55" s="1256"/>
      <c r="F55" s="1334"/>
      <c r="G55" s="1247">
        <f t="shared" si="0"/>
        <v>0</v>
      </c>
      <c r="H55" s="872"/>
      <c r="I55" s="872"/>
      <c r="J55" s="872"/>
      <c r="K55" s="872"/>
      <c r="L55" s="872"/>
      <c r="M55" s="872"/>
      <c r="N55" s="872"/>
      <c r="O55" s="872"/>
      <c r="P55" s="872"/>
      <c r="Q55" s="872"/>
      <c r="R55" s="872"/>
      <c r="S55" s="872"/>
    </row>
    <row r="56" spans="1:19">
      <c r="A56" s="878">
        <v>43</v>
      </c>
      <c r="B56" s="1335"/>
      <c r="C56" s="1334"/>
      <c r="D56" s="1334"/>
      <c r="E56" s="1256"/>
      <c r="F56" s="1334"/>
      <c r="G56" s="1247">
        <f t="shared" si="0"/>
        <v>0</v>
      </c>
      <c r="H56" s="872"/>
      <c r="I56" s="872"/>
      <c r="J56" s="872"/>
      <c r="K56" s="872"/>
      <c r="L56" s="872"/>
      <c r="M56" s="872"/>
      <c r="N56" s="872"/>
      <c r="O56" s="872"/>
      <c r="P56" s="872"/>
      <c r="Q56" s="872"/>
      <c r="R56" s="872"/>
      <c r="S56" s="872"/>
    </row>
    <row r="57" spans="1:19">
      <c r="A57" s="878">
        <v>44</v>
      </c>
      <c r="B57" s="1335"/>
      <c r="C57" s="1334"/>
      <c r="D57" s="1334"/>
      <c r="E57" s="1256"/>
      <c r="F57" s="1334"/>
      <c r="G57" s="1247">
        <f t="shared" si="0"/>
        <v>0</v>
      </c>
      <c r="H57" s="872"/>
      <c r="I57" s="872"/>
      <c r="J57" s="872"/>
      <c r="K57" s="872"/>
      <c r="L57" s="872"/>
      <c r="M57" s="872"/>
      <c r="N57" s="872"/>
      <c r="O57" s="872"/>
      <c r="P57" s="872"/>
      <c r="Q57" s="872"/>
      <c r="R57" s="872"/>
      <c r="S57" s="872"/>
    </row>
    <row r="58" spans="1:19">
      <c r="A58" s="878" t="s">
        <v>2387</v>
      </c>
      <c r="B58" s="1335"/>
      <c r="C58" s="1334"/>
      <c r="D58" s="1334"/>
      <c r="E58" s="1256"/>
      <c r="F58" s="1334"/>
      <c r="G58" s="1247">
        <f t="shared" si="0"/>
        <v>0</v>
      </c>
      <c r="H58" s="872"/>
      <c r="I58" s="872"/>
      <c r="J58" s="872"/>
      <c r="K58" s="872"/>
      <c r="L58" s="872"/>
      <c r="M58" s="872"/>
      <c r="N58" s="872"/>
      <c r="O58" s="872"/>
      <c r="P58" s="872"/>
      <c r="Q58" s="872"/>
      <c r="R58" s="872"/>
      <c r="S58" s="872"/>
    </row>
    <row r="59" spans="1:19">
      <c r="A59" s="1578">
        <v>46</v>
      </c>
      <c r="B59" s="1582" t="s">
        <v>560</v>
      </c>
      <c r="C59" s="1583">
        <f>C126</f>
        <v>0</v>
      </c>
      <c r="D59" s="1583">
        <f>D126</f>
        <v>0</v>
      </c>
      <c r="E59" s="1336"/>
      <c r="F59" s="1583">
        <f>F126</f>
        <v>0</v>
      </c>
      <c r="G59" s="1247">
        <f>G126</f>
        <v>0</v>
      </c>
      <c r="H59" s="872"/>
      <c r="I59" s="872"/>
      <c r="J59" s="872"/>
      <c r="K59" s="872"/>
      <c r="L59" s="872"/>
      <c r="M59" s="872"/>
      <c r="N59" s="872"/>
      <c r="O59" s="872"/>
      <c r="P59" s="872"/>
      <c r="Q59" s="872"/>
      <c r="R59" s="872"/>
      <c r="S59" s="872"/>
    </row>
    <row r="60" spans="1:19">
      <c r="A60" s="878">
        <v>47</v>
      </c>
      <c r="B60" s="1240" t="s">
        <v>561</v>
      </c>
      <c r="C60" s="1230">
        <f>SUM(C14:C59)</f>
        <v>72943311</v>
      </c>
      <c r="D60" s="1230">
        <f>SUM(D14:D59)</f>
        <v>26805332</v>
      </c>
      <c r="E60" s="1336"/>
      <c r="F60" s="1230">
        <f>SUM(F14:F59)</f>
        <v>28871802</v>
      </c>
      <c r="G60" s="1239">
        <f>SUM(G14:G59)</f>
        <v>70876841</v>
      </c>
      <c r="H60" s="872"/>
      <c r="I60" s="872"/>
      <c r="J60" s="872"/>
      <c r="K60" s="872"/>
      <c r="L60" s="872"/>
      <c r="M60" s="872"/>
      <c r="N60" s="872"/>
      <c r="O60" s="872"/>
      <c r="P60" s="872"/>
      <c r="Q60" s="872"/>
      <c r="R60" s="872"/>
      <c r="S60" s="872"/>
    </row>
    <row r="61" spans="1:19">
      <c r="A61" s="878">
        <v>48</v>
      </c>
      <c r="B61" s="1338" t="s">
        <v>562</v>
      </c>
      <c r="C61" s="1337"/>
      <c r="D61" s="1337"/>
      <c r="E61" s="1256"/>
      <c r="F61" s="1337"/>
      <c r="G61" s="1247">
        <f>C61+D61-F61</f>
        <v>0</v>
      </c>
      <c r="H61" s="872"/>
      <c r="I61" s="872"/>
      <c r="J61" s="872"/>
      <c r="K61" s="872"/>
      <c r="L61" s="872"/>
      <c r="M61" s="872"/>
      <c r="N61" s="872"/>
      <c r="O61" s="872"/>
      <c r="P61" s="872"/>
      <c r="Q61" s="872"/>
      <c r="R61" s="872"/>
      <c r="S61" s="872"/>
    </row>
    <row r="62" spans="1:19">
      <c r="A62" s="878"/>
      <c r="B62" s="1235" t="s">
        <v>563</v>
      </c>
      <c r="C62" s="1336"/>
      <c r="D62" s="1336"/>
      <c r="E62" s="1336"/>
      <c r="F62" s="1336"/>
      <c r="G62" s="1259"/>
      <c r="H62" s="872"/>
      <c r="I62" s="872"/>
      <c r="J62" s="872"/>
      <c r="K62" s="872"/>
      <c r="L62" s="872"/>
      <c r="M62" s="872"/>
      <c r="N62" s="872"/>
      <c r="O62" s="872"/>
      <c r="P62" s="872"/>
      <c r="Q62" s="872"/>
      <c r="R62" s="872"/>
      <c r="S62" s="872"/>
    </row>
    <row r="63" spans="1:19" ht="15.75" thickBot="1">
      <c r="A63" s="1339">
        <v>49</v>
      </c>
      <c r="B63" s="1340" t="s">
        <v>172</v>
      </c>
      <c r="C63" s="1241">
        <f>C60+C61</f>
        <v>72943311</v>
      </c>
      <c r="D63" s="1241">
        <f>D60+D61</f>
        <v>26805332</v>
      </c>
      <c r="E63" s="1341"/>
      <c r="F63" s="1241">
        <f>F60+F61</f>
        <v>28871802</v>
      </c>
      <c r="G63" s="1242">
        <f>G60+G61</f>
        <v>70876841</v>
      </c>
      <c r="H63" s="872"/>
      <c r="I63" s="872"/>
      <c r="J63" s="872"/>
      <c r="K63" s="872"/>
      <c r="L63" s="872"/>
      <c r="M63" s="872"/>
      <c r="N63" s="872"/>
      <c r="O63" s="872"/>
      <c r="P63" s="872"/>
      <c r="Q63" s="872"/>
      <c r="R63" s="872"/>
      <c r="S63" s="872"/>
    </row>
    <row r="64" spans="1:19">
      <c r="A64" s="872"/>
      <c r="B64" s="872"/>
      <c r="C64" s="872"/>
      <c r="D64" s="872"/>
      <c r="E64" s="872"/>
      <c r="F64" s="872"/>
      <c r="G64" s="872"/>
      <c r="H64" s="872"/>
      <c r="I64" s="872"/>
      <c r="J64" s="872"/>
      <c r="K64" s="872"/>
      <c r="L64" s="872"/>
      <c r="M64" s="872"/>
      <c r="N64" s="872"/>
      <c r="O64" s="872"/>
      <c r="P64" s="872"/>
      <c r="Q64" s="872"/>
      <c r="R64" s="872"/>
      <c r="S64" s="872"/>
    </row>
    <row r="65" spans="1:19">
      <c r="A65" s="1477" t="s">
        <v>4681</v>
      </c>
      <c r="B65" s="1477"/>
      <c r="C65" s="872"/>
      <c r="D65" s="872"/>
      <c r="E65" s="872"/>
      <c r="F65" s="872"/>
      <c r="G65" s="872"/>
      <c r="H65" s="872"/>
      <c r="I65" s="872"/>
      <c r="J65" s="872"/>
      <c r="K65" s="872"/>
      <c r="L65" s="872"/>
      <c r="M65" s="872"/>
      <c r="N65" s="872"/>
      <c r="O65" s="872"/>
      <c r="P65" s="872"/>
      <c r="Q65" s="872"/>
      <c r="R65" s="872"/>
      <c r="S65" s="872"/>
    </row>
    <row r="66" spans="1:19">
      <c r="A66" s="886" t="s">
        <v>564</v>
      </c>
      <c r="B66" s="886"/>
      <c r="C66" s="886"/>
      <c r="D66" s="886"/>
      <c r="E66" s="886"/>
      <c r="F66" s="886"/>
      <c r="G66" s="886"/>
      <c r="H66" s="872"/>
      <c r="I66" s="872"/>
      <c r="J66" s="872"/>
      <c r="K66" s="872"/>
      <c r="L66" s="872"/>
      <c r="M66" s="872"/>
      <c r="N66" s="872"/>
      <c r="O66" s="872"/>
      <c r="P66" s="872"/>
      <c r="Q66" s="872"/>
      <c r="R66" s="872"/>
      <c r="S66" s="872"/>
    </row>
    <row r="67" spans="1:19" ht="15.75">
      <c r="A67" s="890" t="s">
        <v>565</v>
      </c>
      <c r="B67" s="886"/>
      <c r="C67" s="886"/>
      <c r="D67" s="886"/>
      <c r="E67" s="886"/>
      <c r="F67" s="886"/>
      <c r="G67" s="886"/>
      <c r="H67" s="872"/>
      <c r="I67" s="872"/>
      <c r="J67" s="872"/>
      <c r="K67" s="872"/>
      <c r="L67" s="872"/>
      <c r="M67" s="872"/>
      <c r="N67" s="872"/>
      <c r="O67" s="872"/>
      <c r="P67" s="872"/>
      <c r="Q67" s="872"/>
      <c r="R67" s="872"/>
      <c r="S67" s="872"/>
    </row>
    <row r="68" spans="1:19">
      <c r="A68" s="872"/>
      <c r="B68" s="872"/>
      <c r="C68" s="872"/>
      <c r="D68" s="872"/>
      <c r="E68" s="872"/>
      <c r="F68" s="872"/>
      <c r="G68" s="872"/>
      <c r="H68" s="872"/>
      <c r="I68" s="872"/>
      <c r="J68" s="872"/>
      <c r="K68" s="872"/>
      <c r="L68" s="872"/>
      <c r="M68" s="872"/>
      <c r="N68" s="872"/>
      <c r="O68" s="872"/>
      <c r="P68" s="872"/>
      <c r="Q68" s="872"/>
      <c r="R68" s="872"/>
      <c r="S68" s="872"/>
    </row>
    <row r="69" spans="1:19" ht="15.75" thickBot="1">
      <c r="A69" s="872" t="str">
        <f>'Data Sheet'!$C$25</f>
        <v>National Fuel Gas Distribution Corporation</v>
      </c>
      <c r="B69" s="872"/>
      <c r="C69" s="872"/>
      <c r="D69" s="872"/>
      <c r="E69" s="872"/>
      <c r="F69" s="1251" t="str">
        <f>'Data Sheet'!$C$40</f>
        <v>3/31/2016</v>
      </c>
      <c r="G69" s="872" t="str">
        <f>'Data Sheet'!$C$38</f>
        <v>12/31/2015</v>
      </c>
      <c r="H69" s="872"/>
      <c r="I69" s="872"/>
      <c r="J69" s="872"/>
      <c r="K69" s="872"/>
      <c r="L69" s="872"/>
      <c r="M69" s="872"/>
      <c r="N69" s="872"/>
      <c r="O69" s="872"/>
      <c r="P69" s="872"/>
      <c r="Q69" s="872"/>
      <c r="R69" s="872"/>
      <c r="S69" s="872"/>
    </row>
    <row r="70" spans="1:19">
      <c r="A70" s="847"/>
      <c r="B70" s="1001"/>
      <c r="C70" s="1001"/>
      <c r="D70" s="1001"/>
      <c r="E70" s="1001"/>
      <c r="F70" s="1001"/>
      <c r="G70" s="1216"/>
      <c r="H70" s="872"/>
      <c r="I70" s="872"/>
      <c r="J70" s="872"/>
      <c r="K70" s="872"/>
      <c r="L70" s="872"/>
      <c r="M70" s="872"/>
      <c r="N70" s="872"/>
      <c r="O70" s="872"/>
      <c r="P70" s="872"/>
      <c r="Q70" s="872"/>
      <c r="R70" s="872"/>
      <c r="S70" s="872"/>
    </row>
    <row r="71" spans="1:19">
      <c r="A71" s="1262" t="s">
        <v>550</v>
      </c>
      <c r="B71" s="886"/>
      <c r="C71" s="886"/>
      <c r="D71" s="886"/>
      <c r="E71" s="886"/>
      <c r="F71" s="886"/>
      <c r="G71" s="1253"/>
      <c r="H71" s="872"/>
      <c r="I71" s="872"/>
      <c r="J71" s="872"/>
      <c r="K71" s="872"/>
      <c r="L71" s="872"/>
      <c r="M71" s="872"/>
      <c r="N71" s="872"/>
      <c r="O71" s="872"/>
      <c r="P71" s="872"/>
      <c r="Q71" s="872"/>
      <c r="R71" s="872"/>
      <c r="S71" s="872"/>
    </row>
    <row r="72" spans="1:19">
      <c r="A72" s="854"/>
      <c r="B72" s="1015"/>
      <c r="C72" s="1015"/>
      <c r="D72" s="1015"/>
      <c r="E72" s="1015"/>
      <c r="F72" s="1015"/>
      <c r="G72" s="1220"/>
      <c r="H72" s="872"/>
      <c r="I72" s="872"/>
      <c r="J72" s="872"/>
      <c r="K72" s="872"/>
      <c r="L72" s="872"/>
      <c r="M72" s="872"/>
      <c r="N72" s="872"/>
      <c r="O72" s="872"/>
      <c r="P72" s="872"/>
      <c r="Q72" s="872"/>
      <c r="R72" s="872"/>
      <c r="S72" s="872"/>
    </row>
    <row r="73" spans="1:19">
      <c r="A73" s="1222"/>
      <c r="B73" s="1223"/>
      <c r="C73" s="1223"/>
      <c r="D73" s="1223"/>
      <c r="E73" s="1332" t="s">
        <v>554</v>
      </c>
      <c r="F73" s="1127"/>
      <c r="G73" s="1237"/>
      <c r="H73" s="872"/>
      <c r="I73" s="872"/>
      <c r="J73" s="872"/>
      <c r="K73" s="872"/>
      <c r="L73" s="872"/>
      <c r="M73" s="872"/>
      <c r="N73" s="872"/>
      <c r="O73" s="872"/>
      <c r="P73" s="872"/>
      <c r="Q73" s="872"/>
      <c r="R73" s="872"/>
      <c r="S73" s="872"/>
    </row>
    <row r="74" spans="1:19">
      <c r="A74" s="878"/>
      <c r="B74" s="1122"/>
      <c r="C74" s="1141" t="s">
        <v>555</v>
      </c>
      <c r="D74" s="1122"/>
      <c r="E74" s="1141" t="s">
        <v>176</v>
      </c>
      <c r="F74" s="1122"/>
      <c r="G74" s="1225" t="s">
        <v>1837</v>
      </c>
      <c r="H74" s="872"/>
      <c r="I74" s="872"/>
      <c r="J74" s="872"/>
      <c r="K74" s="872"/>
      <c r="L74" s="872"/>
      <c r="M74" s="872"/>
      <c r="N74" s="872"/>
      <c r="O74" s="872"/>
      <c r="P74" s="872"/>
      <c r="Q74" s="872"/>
      <c r="R74" s="872"/>
      <c r="S74" s="872"/>
    </row>
    <row r="75" spans="1:19">
      <c r="A75" s="878"/>
      <c r="B75" s="1141" t="s">
        <v>556</v>
      </c>
      <c r="C75" s="1141" t="s">
        <v>557</v>
      </c>
      <c r="D75" s="1141" t="s">
        <v>543</v>
      </c>
      <c r="E75" s="1141" t="s">
        <v>525</v>
      </c>
      <c r="F75" s="1141" t="s">
        <v>1841</v>
      </c>
      <c r="G75" s="1225" t="s">
        <v>2516</v>
      </c>
      <c r="H75" s="872"/>
      <c r="I75" s="872"/>
      <c r="J75" s="872"/>
      <c r="K75" s="872"/>
      <c r="L75" s="872"/>
      <c r="M75" s="872"/>
      <c r="N75" s="872"/>
      <c r="O75" s="872"/>
      <c r="P75" s="872"/>
      <c r="Q75" s="872"/>
      <c r="R75" s="872"/>
      <c r="S75" s="872"/>
    </row>
    <row r="76" spans="1:19">
      <c r="A76" s="1226"/>
      <c r="B76" s="1227" t="s">
        <v>3021</v>
      </c>
      <c r="C76" s="1227" t="s">
        <v>558</v>
      </c>
      <c r="D76" s="1227" t="s">
        <v>3023</v>
      </c>
      <c r="E76" s="1227" t="s">
        <v>3024</v>
      </c>
      <c r="F76" s="1227" t="s">
        <v>545</v>
      </c>
      <c r="G76" s="1228" t="s">
        <v>559</v>
      </c>
      <c r="H76" s="872"/>
      <c r="I76" s="872"/>
      <c r="J76" s="872"/>
      <c r="K76" s="872"/>
      <c r="L76" s="872"/>
      <c r="M76" s="872"/>
      <c r="N76" s="872"/>
      <c r="O76" s="872"/>
      <c r="P76" s="872"/>
      <c r="Q76" s="872"/>
      <c r="R76" s="872"/>
      <c r="S76" s="872"/>
    </row>
    <row r="77" spans="1:19">
      <c r="A77" s="851"/>
      <c r="B77" s="880"/>
      <c r="C77" s="1260"/>
      <c r="D77" s="1319"/>
      <c r="E77" s="872"/>
      <c r="F77" s="1319"/>
      <c r="G77" s="1247">
        <f t="shared" ref="G77:G125" si="1">C77+D77-F77</f>
        <v>0</v>
      </c>
      <c r="H77" s="872"/>
      <c r="I77" s="872"/>
      <c r="J77" s="872"/>
      <c r="K77" s="872"/>
      <c r="L77" s="872"/>
      <c r="M77" s="872"/>
      <c r="N77" s="872"/>
      <c r="O77" s="872"/>
      <c r="P77" s="872"/>
      <c r="Q77" s="872"/>
      <c r="R77" s="872"/>
      <c r="S77" s="872"/>
    </row>
    <row r="78" spans="1:19">
      <c r="A78" s="851"/>
      <c r="B78" s="880"/>
      <c r="C78" s="1260"/>
      <c r="D78" s="1319"/>
      <c r="E78" s="872"/>
      <c r="F78" s="1319"/>
      <c r="G78" s="1247">
        <f t="shared" si="1"/>
        <v>0</v>
      </c>
      <c r="H78" s="872"/>
      <c r="I78" s="872"/>
      <c r="J78" s="872"/>
      <c r="K78" s="872"/>
      <c r="L78" s="872"/>
      <c r="M78" s="872"/>
      <c r="N78" s="872"/>
      <c r="O78" s="872"/>
      <c r="P78" s="872"/>
      <c r="Q78" s="872"/>
      <c r="R78" s="872"/>
      <c r="S78" s="872"/>
    </row>
    <row r="79" spans="1:19">
      <c r="A79" s="851"/>
      <c r="B79" s="880"/>
      <c r="C79" s="1260"/>
      <c r="D79" s="1319"/>
      <c r="E79" s="872"/>
      <c r="F79" s="1319"/>
      <c r="G79" s="1247">
        <f t="shared" si="1"/>
        <v>0</v>
      </c>
      <c r="H79" s="872"/>
      <c r="I79" s="872"/>
      <c r="J79" s="872"/>
      <c r="K79" s="872"/>
      <c r="L79" s="872"/>
      <c r="M79" s="872"/>
      <c r="N79" s="872"/>
      <c r="O79" s="872"/>
      <c r="P79" s="872"/>
      <c r="Q79" s="872"/>
      <c r="R79" s="872"/>
      <c r="S79" s="872"/>
    </row>
    <row r="80" spans="1:19">
      <c r="A80" s="851"/>
      <c r="B80" s="880"/>
      <c r="C80" s="1260"/>
      <c r="D80" s="1319"/>
      <c r="E80" s="872"/>
      <c r="F80" s="1319"/>
      <c r="G80" s="1247">
        <f t="shared" si="1"/>
        <v>0</v>
      </c>
      <c r="H80" s="872"/>
      <c r="I80" s="872"/>
      <c r="J80" s="872"/>
      <c r="K80" s="872"/>
      <c r="L80" s="872"/>
      <c r="M80" s="872"/>
      <c r="N80" s="872"/>
      <c r="O80" s="872"/>
      <c r="P80" s="872"/>
      <c r="Q80" s="872"/>
      <c r="R80" s="872"/>
      <c r="S80" s="872"/>
    </row>
    <row r="81" spans="1:19">
      <c r="A81" s="851"/>
      <c r="B81" s="880"/>
      <c r="C81" s="1260"/>
      <c r="D81" s="1319"/>
      <c r="E81" s="872"/>
      <c r="F81" s="1319"/>
      <c r="G81" s="1247">
        <f t="shared" si="1"/>
        <v>0</v>
      </c>
      <c r="H81" s="872"/>
      <c r="I81" s="872"/>
      <c r="J81" s="872"/>
      <c r="K81" s="872"/>
      <c r="L81" s="872"/>
      <c r="M81" s="872"/>
      <c r="N81" s="872"/>
      <c r="O81" s="872"/>
      <c r="P81" s="872"/>
      <c r="Q81" s="872"/>
      <c r="R81" s="872"/>
      <c r="S81" s="872"/>
    </row>
    <row r="82" spans="1:19">
      <c r="A82" s="851"/>
      <c r="B82" s="880"/>
      <c r="C82" s="1342"/>
      <c r="D82" s="1319"/>
      <c r="E82" s="866"/>
      <c r="F82" s="1343"/>
      <c r="G82" s="1247">
        <f t="shared" si="1"/>
        <v>0</v>
      </c>
      <c r="H82" s="872"/>
      <c r="I82" s="872"/>
      <c r="J82" s="872"/>
      <c r="K82" s="872"/>
      <c r="L82" s="872"/>
      <c r="M82" s="872"/>
      <c r="N82" s="872"/>
      <c r="O82" s="872"/>
      <c r="P82" s="872"/>
      <c r="Q82" s="872"/>
      <c r="R82" s="872"/>
      <c r="S82" s="872"/>
    </row>
    <row r="83" spans="1:19">
      <c r="A83" s="851"/>
      <c r="B83" s="880"/>
      <c r="C83" s="1260"/>
      <c r="D83" s="1319"/>
      <c r="E83" s="872"/>
      <c r="F83" s="1319"/>
      <c r="G83" s="1247">
        <f t="shared" si="1"/>
        <v>0</v>
      </c>
      <c r="H83" s="872"/>
      <c r="I83" s="872"/>
      <c r="J83" s="872"/>
      <c r="K83" s="872"/>
      <c r="L83" s="872"/>
      <c r="M83" s="872"/>
      <c r="N83" s="872"/>
      <c r="O83" s="872"/>
      <c r="P83" s="872"/>
      <c r="Q83" s="872"/>
      <c r="R83" s="872"/>
      <c r="S83" s="872"/>
    </row>
    <row r="84" spans="1:19">
      <c r="A84" s="851"/>
      <c r="B84" s="880"/>
      <c r="C84" s="1260"/>
      <c r="D84" s="1319"/>
      <c r="E84" s="872"/>
      <c r="F84" s="1319"/>
      <c r="G84" s="1247">
        <f t="shared" si="1"/>
        <v>0</v>
      </c>
      <c r="H84" s="872"/>
      <c r="I84" s="872"/>
      <c r="J84" s="872"/>
      <c r="K84" s="872"/>
      <c r="L84" s="872"/>
      <c r="M84" s="872"/>
      <c r="N84" s="872"/>
      <c r="O84" s="872"/>
      <c r="P84" s="872"/>
      <c r="Q84" s="872"/>
      <c r="R84" s="872"/>
      <c r="S84" s="872"/>
    </row>
    <row r="85" spans="1:19">
      <c r="A85" s="851"/>
      <c r="B85" s="880"/>
      <c r="C85" s="1260"/>
      <c r="D85" s="1319"/>
      <c r="E85" s="872"/>
      <c r="F85" s="1319"/>
      <c r="G85" s="1247">
        <f t="shared" si="1"/>
        <v>0</v>
      </c>
      <c r="H85" s="872"/>
      <c r="I85" s="872"/>
      <c r="J85" s="872"/>
      <c r="K85" s="872"/>
      <c r="L85" s="872"/>
      <c r="M85" s="872"/>
      <c r="N85" s="872"/>
      <c r="O85" s="872"/>
      <c r="P85" s="872"/>
      <c r="Q85" s="872"/>
      <c r="R85" s="872"/>
      <c r="S85" s="872"/>
    </row>
    <row r="86" spans="1:19">
      <c r="A86" s="851"/>
      <c r="B86" s="880"/>
      <c r="C86" s="1260"/>
      <c r="D86" s="1319"/>
      <c r="E86" s="872"/>
      <c r="F86" s="1319"/>
      <c r="G86" s="1247">
        <f t="shared" si="1"/>
        <v>0</v>
      </c>
      <c r="H86" s="872"/>
      <c r="I86" s="872"/>
      <c r="J86" s="872"/>
      <c r="K86" s="872"/>
      <c r="L86" s="872"/>
      <c r="M86" s="872"/>
      <c r="N86" s="872"/>
      <c r="O86" s="872"/>
      <c r="P86" s="872"/>
      <c r="Q86" s="872"/>
      <c r="R86" s="872"/>
      <c r="S86" s="872"/>
    </row>
    <row r="87" spans="1:19">
      <c r="A87" s="851"/>
      <c r="B87" s="880"/>
      <c r="C87" s="1260"/>
      <c r="D87" s="1319"/>
      <c r="E87" s="872"/>
      <c r="F87" s="1319"/>
      <c r="G87" s="1247">
        <f t="shared" si="1"/>
        <v>0</v>
      </c>
      <c r="H87" s="872"/>
      <c r="I87" s="872"/>
      <c r="J87" s="872"/>
      <c r="K87" s="872"/>
      <c r="L87" s="872"/>
      <c r="M87" s="872"/>
      <c r="N87" s="872"/>
      <c r="O87" s="872"/>
      <c r="P87" s="872"/>
      <c r="Q87" s="872"/>
      <c r="R87" s="872"/>
      <c r="S87" s="872"/>
    </row>
    <row r="88" spans="1:19">
      <c r="A88" s="851"/>
      <c r="B88" s="880"/>
      <c r="C88" s="1260"/>
      <c r="D88" s="1319"/>
      <c r="E88" s="872"/>
      <c r="F88" s="1319"/>
      <c r="G88" s="1247">
        <f t="shared" si="1"/>
        <v>0</v>
      </c>
      <c r="H88" s="872"/>
      <c r="I88" s="872"/>
      <c r="J88" s="872"/>
      <c r="K88" s="872"/>
      <c r="L88" s="872"/>
      <c r="M88" s="872"/>
      <c r="N88" s="872"/>
      <c r="O88" s="872"/>
      <c r="P88" s="872"/>
      <c r="Q88" s="872"/>
      <c r="R88" s="872"/>
      <c r="S88" s="872"/>
    </row>
    <row r="89" spans="1:19">
      <c r="A89" s="851"/>
      <c r="B89" s="880"/>
      <c r="C89" s="1260"/>
      <c r="D89" s="1319"/>
      <c r="E89" s="872"/>
      <c r="F89" s="1319"/>
      <c r="G89" s="1247">
        <f t="shared" si="1"/>
        <v>0</v>
      </c>
      <c r="H89" s="872"/>
      <c r="I89" s="872"/>
      <c r="J89" s="872"/>
      <c r="K89" s="872"/>
      <c r="L89" s="872"/>
      <c r="M89" s="872"/>
      <c r="N89" s="872"/>
      <c r="O89" s="872"/>
      <c r="P89" s="872"/>
      <c r="Q89" s="872"/>
      <c r="R89" s="872"/>
      <c r="S89" s="872"/>
    </row>
    <row r="90" spans="1:19">
      <c r="A90" s="851"/>
      <c r="B90" s="880"/>
      <c r="C90" s="1260"/>
      <c r="D90" s="1319"/>
      <c r="E90" s="872"/>
      <c r="F90" s="1319"/>
      <c r="G90" s="1247">
        <f t="shared" si="1"/>
        <v>0</v>
      </c>
      <c r="H90" s="872"/>
      <c r="I90" s="872"/>
      <c r="J90" s="872"/>
      <c r="K90" s="872"/>
      <c r="L90" s="872"/>
      <c r="M90" s="872"/>
      <c r="N90" s="872"/>
      <c r="O90" s="872"/>
      <c r="P90" s="872"/>
      <c r="Q90" s="872"/>
      <c r="R90" s="872"/>
      <c r="S90" s="872"/>
    </row>
    <row r="91" spans="1:19">
      <c r="A91" s="851"/>
      <c r="B91" s="880"/>
      <c r="C91" s="1260"/>
      <c r="D91" s="1319"/>
      <c r="E91" s="872"/>
      <c r="F91" s="1319"/>
      <c r="G91" s="1247">
        <f t="shared" si="1"/>
        <v>0</v>
      </c>
      <c r="H91" s="872"/>
      <c r="I91" s="872"/>
      <c r="J91" s="872"/>
      <c r="K91" s="872"/>
      <c r="L91" s="872"/>
      <c r="M91" s="872"/>
      <c r="N91" s="872"/>
      <c r="O91" s="872"/>
      <c r="P91" s="872"/>
      <c r="Q91" s="872"/>
      <c r="R91" s="872"/>
      <c r="S91" s="872"/>
    </row>
    <row r="92" spans="1:19">
      <c r="A92" s="851"/>
      <c r="B92" s="880"/>
      <c r="C92" s="1260"/>
      <c r="D92" s="1319"/>
      <c r="E92" s="872"/>
      <c r="F92" s="1319"/>
      <c r="G92" s="1247">
        <f t="shared" si="1"/>
        <v>0</v>
      </c>
    </row>
    <row r="93" spans="1:19">
      <c r="A93" s="851"/>
      <c r="B93" s="880"/>
      <c r="C93" s="1260"/>
      <c r="D93" s="1319"/>
      <c r="E93" s="872"/>
      <c r="F93" s="1319"/>
      <c r="G93" s="1247">
        <f t="shared" si="1"/>
        <v>0</v>
      </c>
    </row>
    <row r="94" spans="1:19">
      <c r="A94" s="851"/>
      <c r="B94" s="880"/>
      <c r="C94" s="1260"/>
      <c r="D94" s="1319"/>
      <c r="E94" s="872"/>
      <c r="F94" s="1319"/>
      <c r="G94" s="1247">
        <f t="shared" si="1"/>
        <v>0</v>
      </c>
    </row>
    <row r="95" spans="1:19">
      <c r="A95" s="851"/>
      <c r="B95" s="880"/>
      <c r="C95" s="1260"/>
      <c r="D95" s="1319"/>
      <c r="E95" s="872"/>
      <c r="F95" s="1319"/>
      <c r="G95" s="1247">
        <f t="shared" si="1"/>
        <v>0</v>
      </c>
    </row>
    <row r="96" spans="1:19">
      <c r="A96" s="851"/>
      <c r="B96" s="880"/>
      <c r="C96" s="1260"/>
      <c r="D96" s="1319"/>
      <c r="E96" s="872"/>
      <c r="F96" s="1319"/>
      <c r="G96" s="1247">
        <f t="shared" si="1"/>
        <v>0</v>
      </c>
    </row>
    <row r="97" spans="1:7">
      <c r="A97" s="851"/>
      <c r="B97" s="880"/>
      <c r="C97" s="1260"/>
      <c r="D97" s="1319"/>
      <c r="E97" s="872"/>
      <c r="F97" s="1319"/>
      <c r="G97" s="1247">
        <f t="shared" si="1"/>
        <v>0</v>
      </c>
    </row>
    <row r="98" spans="1:7">
      <c r="A98" s="851"/>
      <c r="B98" s="880"/>
      <c r="C98" s="1260"/>
      <c r="D98" s="1319"/>
      <c r="E98" s="872"/>
      <c r="F98" s="1319"/>
      <c r="G98" s="1247">
        <f t="shared" si="1"/>
        <v>0</v>
      </c>
    </row>
    <row r="99" spans="1:7">
      <c r="A99" s="851"/>
      <c r="B99" s="880"/>
      <c r="C99" s="1260"/>
      <c r="D99" s="1319"/>
      <c r="E99" s="872"/>
      <c r="F99" s="1319"/>
      <c r="G99" s="1247">
        <f t="shared" si="1"/>
        <v>0</v>
      </c>
    </row>
    <row r="100" spans="1:7">
      <c r="A100" s="851"/>
      <c r="B100" s="880"/>
      <c r="C100" s="1260"/>
      <c r="D100" s="1319"/>
      <c r="E100" s="872"/>
      <c r="F100" s="1319"/>
      <c r="G100" s="1247">
        <f t="shared" si="1"/>
        <v>0</v>
      </c>
    </row>
    <row r="101" spans="1:7">
      <c r="A101" s="851"/>
      <c r="B101" s="880"/>
      <c r="C101" s="1260"/>
      <c r="D101" s="1319"/>
      <c r="E101" s="872"/>
      <c r="F101" s="1319"/>
      <c r="G101" s="1247">
        <f t="shared" si="1"/>
        <v>0</v>
      </c>
    </row>
    <row r="102" spans="1:7">
      <c r="A102" s="851"/>
      <c r="B102" s="880"/>
      <c r="C102" s="1260"/>
      <c r="D102" s="1319"/>
      <c r="E102" s="872"/>
      <c r="F102" s="1319"/>
      <c r="G102" s="1247">
        <f t="shared" si="1"/>
        <v>0</v>
      </c>
    </row>
    <row r="103" spans="1:7">
      <c r="A103" s="851"/>
      <c r="B103" s="880"/>
      <c r="C103" s="1260"/>
      <c r="D103" s="1319"/>
      <c r="E103" s="872"/>
      <c r="F103" s="1319"/>
      <c r="G103" s="1247">
        <f t="shared" si="1"/>
        <v>0</v>
      </c>
    </row>
    <row r="104" spans="1:7">
      <c r="A104" s="851"/>
      <c r="B104" s="880"/>
      <c r="C104" s="1260"/>
      <c r="D104" s="1319"/>
      <c r="E104" s="872"/>
      <c r="F104" s="1319"/>
      <c r="G104" s="1247">
        <f t="shared" si="1"/>
        <v>0</v>
      </c>
    </row>
    <row r="105" spans="1:7">
      <c r="A105" s="851"/>
      <c r="B105" s="880"/>
      <c r="C105" s="1260"/>
      <c r="D105" s="1319"/>
      <c r="E105" s="872"/>
      <c r="F105" s="1319"/>
      <c r="G105" s="1247">
        <f t="shared" si="1"/>
        <v>0</v>
      </c>
    </row>
    <row r="106" spans="1:7">
      <c r="A106" s="851"/>
      <c r="B106" s="880"/>
      <c r="C106" s="1260"/>
      <c r="D106" s="1319"/>
      <c r="E106" s="872"/>
      <c r="F106" s="1319"/>
      <c r="G106" s="1247">
        <f t="shared" si="1"/>
        <v>0</v>
      </c>
    </row>
    <row r="107" spans="1:7">
      <c r="A107" s="851"/>
      <c r="B107" s="880"/>
      <c r="C107" s="1260"/>
      <c r="D107" s="1319"/>
      <c r="E107" s="872"/>
      <c r="F107" s="1319"/>
      <c r="G107" s="1247">
        <f t="shared" si="1"/>
        <v>0</v>
      </c>
    </row>
    <row r="108" spans="1:7">
      <c r="A108" s="851"/>
      <c r="B108" s="880"/>
      <c r="C108" s="1260"/>
      <c r="D108" s="1319"/>
      <c r="E108" s="872"/>
      <c r="F108" s="1319"/>
      <c r="G108" s="1247">
        <f t="shared" si="1"/>
        <v>0</v>
      </c>
    </row>
    <row r="109" spans="1:7">
      <c r="A109" s="851"/>
      <c r="B109" s="880"/>
      <c r="C109" s="1260"/>
      <c r="D109" s="1319"/>
      <c r="E109" s="872"/>
      <c r="F109" s="1319"/>
      <c r="G109" s="1247">
        <f t="shared" si="1"/>
        <v>0</v>
      </c>
    </row>
    <row r="110" spans="1:7">
      <c r="A110" s="851"/>
      <c r="B110" s="880"/>
      <c r="C110" s="1260"/>
      <c r="D110" s="1319"/>
      <c r="E110" s="872"/>
      <c r="F110" s="1319"/>
      <c r="G110" s="1247">
        <f t="shared" si="1"/>
        <v>0</v>
      </c>
    </row>
    <row r="111" spans="1:7">
      <c r="A111" s="851"/>
      <c r="B111" s="880"/>
      <c r="C111" s="1260"/>
      <c r="D111" s="1319"/>
      <c r="E111" s="872"/>
      <c r="F111" s="1319"/>
      <c r="G111" s="1247">
        <f t="shared" si="1"/>
        <v>0</v>
      </c>
    </row>
    <row r="112" spans="1:7">
      <c r="A112" s="851"/>
      <c r="B112" s="880"/>
      <c r="C112" s="1260"/>
      <c r="D112" s="1319"/>
      <c r="E112" s="872"/>
      <c r="F112" s="1319"/>
      <c r="G112" s="1247">
        <f t="shared" si="1"/>
        <v>0</v>
      </c>
    </row>
    <row r="113" spans="1:7">
      <c r="A113" s="851"/>
      <c r="B113" s="880"/>
      <c r="C113" s="1260"/>
      <c r="D113" s="1319"/>
      <c r="E113" s="872"/>
      <c r="F113" s="1319"/>
      <c r="G113" s="1247">
        <f t="shared" si="1"/>
        <v>0</v>
      </c>
    </row>
    <row r="114" spans="1:7">
      <c r="A114" s="851"/>
      <c r="B114" s="880"/>
      <c r="C114" s="1260"/>
      <c r="D114" s="1319"/>
      <c r="E114" s="872"/>
      <c r="F114" s="1319"/>
      <c r="G114" s="1247">
        <f t="shared" si="1"/>
        <v>0</v>
      </c>
    </row>
    <row r="115" spans="1:7">
      <c r="A115" s="851"/>
      <c r="B115" s="880"/>
      <c r="C115" s="1260"/>
      <c r="D115" s="1319"/>
      <c r="E115" s="872"/>
      <c r="F115" s="1319"/>
      <c r="G115" s="1247">
        <f t="shared" si="1"/>
        <v>0</v>
      </c>
    </row>
    <row r="116" spans="1:7">
      <c r="A116" s="851"/>
      <c r="B116" s="880"/>
      <c r="C116" s="1260"/>
      <c r="D116" s="1319"/>
      <c r="E116" s="872"/>
      <c r="F116" s="1319"/>
      <c r="G116" s="1247">
        <f t="shared" si="1"/>
        <v>0</v>
      </c>
    </row>
    <row r="117" spans="1:7">
      <c r="A117" s="851"/>
      <c r="B117" s="880"/>
      <c r="C117" s="1260"/>
      <c r="D117" s="1319"/>
      <c r="E117" s="872"/>
      <c r="F117" s="1319"/>
      <c r="G117" s="1247">
        <f t="shared" si="1"/>
        <v>0</v>
      </c>
    </row>
    <row r="118" spans="1:7">
      <c r="A118" s="851"/>
      <c r="B118" s="880"/>
      <c r="C118" s="1260"/>
      <c r="D118" s="1319"/>
      <c r="E118" s="872"/>
      <c r="F118" s="1319"/>
      <c r="G118" s="1247">
        <f t="shared" si="1"/>
        <v>0</v>
      </c>
    </row>
    <row r="119" spans="1:7">
      <c r="A119" s="851"/>
      <c r="B119" s="880"/>
      <c r="C119" s="1260"/>
      <c r="D119" s="1319"/>
      <c r="E119" s="872"/>
      <c r="F119" s="1319"/>
      <c r="G119" s="1247">
        <f t="shared" si="1"/>
        <v>0</v>
      </c>
    </row>
    <row r="120" spans="1:7">
      <c r="A120" s="851"/>
      <c r="B120" s="880"/>
      <c r="C120" s="1260"/>
      <c r="D120" s="1319"/>
      <c r="E120" s="872"/>
      <c r="F120" s="1319"/>
      <c r="G120" s="1247">
        <f t="shared" si="1"/>
        <v>0</v>
      </c>
    </row>
    <row r="121" spans="1:7">
      <c r="A121" s="851"/>
      <c r="B121" s="880"/>
      <c r="C121" s="1260"/>
      <c r="D121" s="1319"/>
      <c r="E121" s="872"/>
      <c r="F121" s="1319"/>
      <c r="G121" s="1247">
        <f t="shared" si="1"/>
        <v>0</v>
      </c>
    </row>
    <row r="122" spans="1:7">
      <c r="A122" s="851"/>
      <c r="B122" s="880"/>
      <c r="C122" s="1260"/>
      <c r="D122" s="1319"/>
      <c r="E122" s="872"/>
      <c r="F122" s="1319"/>
      <c r="G122" s="1247">
        <f t="shared" si="1"/>
        <v>0</v>
      </c>
    </row>
    <row r="123" spans="1:7">
      <c r="A123" s="851"/>
      <c r="B123" s="880"/>
      <c r="C123" s="1260"/>
      <c r="D123" s="1319"/>
      <c r="E123" s="872"/>
      <c r="F123" s="1319"/>
      <c r="G123" s="1247">
        <f t="shared" si="1"/>
        <v>0</v>
      </c>
    </row>
    <row r="124" spans="1:7">
      <c r="A124" s="851"/>
      <c r="B124" s="880"/>
      <c r="C124" s="1260"/>
      <c r="D124" s="1319"/>
      <c r="E124" s="872"/>
      <c r="F124" s="1319"/>
      <c r="G124" s="1247">
        <f t="shared" si="1"/>
        <v>0</v>
      </c>
    </row>
    <row r="125" spans="1:7">
      <c r="A125" s="851"/>
      <c r="B125" s="880"/>
      <c r="C125" s="1260"/>
      <c r="D125" s="1319"/>
      <c r="E125" s="872"/>
      <c r="F125" s="1319"/>
      <c r="G125" s="1247">
        <f t="shared" si="1"/>
        <v>0</v>
      </c>
    </row>
    <row r="126" spans="1:7" ht="15.75" thickBot="1">
      <c r="A126" s="1085"/>
      <c r="B126" s="1340" t="s">
        <v>172</v>
      </c>
      <c r="C126" s="1241">
        <f>SUM(C77:C125)</f>
        <v>0</v>
      </c>
      <c r="D126" s="1241">
        <f>SUM(D77:D125)</f>
        <v>0</v>
      </c>
      <c r="E126" s="1341"/>
      <c r="F126" s="1241">
        <f>SUM(F77:F125)</f>
        <v>0</v>
      </c>
      <c r="G126" s="1242">
        <f>SUM(G77:G125)</f>
        <v>0</v>
      </c>
    </row>
    <row r="128" spans="1:7">
      <c r="A128" s="1477" t="s">
        <v>4681</v>
      </c>
      <c r="B128" s="1477"/>
      <c r="C128" s="872"/>
      <c r="D128" s="872"/>
      <c r="E128" s="872"/>
      <c r="F128" s="872"/>
      <c r="G128" s="872"/>
    </row>
    <row r="129" spans="1:7">
      <c r="A129" s="886" t="s">
        <v>566</v>
      </c>
      <c r="B129" s="886"/>
      <c r="C129" s="886"/>
      <c r="D129" s="886"/>
      <c r="E129" s="886"/>
      <c r="F129" s="886"/>
      <c r="G129" s="886"/>
    </row>
  </sheetData>
  <printOptions horizontalCentered="1" verticalCentered="1"/>
  <pageMargins left="0.5" right="0.5" top="0.5" bottom="0.5" header="0.5" footer="0.5"/>
  <pageSetup scale="67" orientation="portrait" horizontalDpi="300" verticalDpi="3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36"/>
  <dimension ref="A1:Q126"/>
  <sheetViews>
    <sheetView defaultGridColor="0" colorId="22" zoomScaleNormal="100" zoomScaleSheetLayoutView="80" workbookViewId="0">
      <selection activeCell="E2" sqref="E2"/>
    </sheetView>
  </sheetViews>
  <sheetFormatPr defaultColWidth="9.6640625" defaultRowHeight="15"/>
  <cols>
    <col min="1" max="1" width="4.6640625" style="9" customWidth="1"/>
    <col min="2" max="2" width="1.6640625" style="9" customWidth="1"/>
    <col min="3" max="3" width="30.6640625" style="9" customWidth="1"/>
    <col min="4" max="4" width="25.6640625" style="9" customWidth="1"/>
    <col min="5" max="6" width="20.6640625" style="9" customWidth="1"/>
    <col min="7" max="16384" width="9.6640625" style="9"/>
  </cols>
  <sheetData>
    <row r="1" spans="1:17" ht="16.899999999999999" customHeight="1">
      <c r="A1" s="26" t="s">
        <v>1800</v>
      </c>
      <c r="B1" s="62"/>
      <c r="C1" s="191"/>
      <c r="D1" s="62" t="s">
        <v>3291</v>
      </c>
      <c r="E1" s="192" t="s">
        <v>1802</v>
      </c>
      <c r="F1" s="63" t="s">
        <v>1803</v>
      </c>
      <c r="G1" s="14"/>
      <c r="H1" s="14"/>
      <c r="I1" s="14"/>
      <c r="J1" s="14"/>
      <c r="K1" s="14"/>
      <c r="L1" s="14"/>
      <c r="M1" s="14"/>
      <c r="N1" s="14"/>
      <c r="O1" s="14"/>
      <c r="P1" s="14"/>
      <c r="Q1" s="14"/>
    </row>
    <row r="2" spans="1:17" ht="16.899999999999999" customHeight="1">
      <c r="A2" s="68" t="str">
        <f>'Data Sheet'!$C$25</f>
        <v>National Fuel Gas Distribution Corporation</v>
      </c>
      <c r="B2" s="14"/>
      <c r="C2" s="77"/>
      <c r="D2" s="14" t="s">
        <v>1156</v>
      </c>
      <c r="E2" s="74" t="s">
        <v>3310</v>
      </c>
      <c r="F2" s="69"/>
      <c r="G2" s="14"/>
      <c r="H2" s="14"/>
      <c r="I2" s="14"/>
      <c r="J2" s="14"/>
      <c r="K2" s="14"/>
      <c r="L2" s="14"/>
      <c r="M2" s="14"/>
      <c r="N2" s="14"/>
      <c r="O2" s="14"/>
      <c r="P2" s="14"/>
      <c r="Q2" s="14"/>
    </row>
    <row r="3" spans="1:17" ht="16.899999999999999" customHeight="1">
      <c r="A3" s="70"/>
      <c r="B3" s="73"/>
      <c r="C3" s="114"/>
      <c r="D3" s="73" t="s">
        <v>1157</v>
      </c>
      <c r="E3" s="522" t="str">
        <f>'Data Sheet'!$C$40</f>
        <v>3/31/2016</v>
      </c>
      <c r="F3" s="204" t="str">
        <f>'Data Sheet'!$C$38</f>
        <v>12/31/2015</v>
      </c>
      <c r="G3" s="14"/>
      <c r="H3" s="14"/>
      <c r="I3" s="14"/>
      <c r="J3" s="14"/>
      <c r="K3" s="14"/>
      <c r="L3" s="14"/>
      <c r="M3" s="14"/>
      <c r="N3" s="14"/>
      <c r="O3" s="14"/>
      <c r="P3" s="14"/>
      <c r="Q3" s="14"/>
    </row>
    <row r="4" spans="1:17" ht="16.899999999999999" customHeight="1">
      <c r="A4" s="220"/>
      <c r="B4" s="195" t="s">
        <v>567</v>
      </c>
      <c r="C4" s="195"/>
      <c r="D4" s="195"/>
      <c r="E4" s="195"/>
      <c r="F4" s="196"/>
      <c r="G4" s="14"/>
      <c r="H4" s="14"/>
      <c r="I4" s="14"/>
      <c r="J4" s="14"/>
      <c r="K4" s="14"/>
      <c r="L4" s="14"/>
      <c r="M4" s="14"/>
      <c r="N4" s="14"/>
      <c r="O4" s="14"/>
      <c r="P4" s="14"/>
      <c r="Q4" s="14"/>
    </row>
    <row r="5" spans="1:17" ht="16.899999999999999" customHeight="1">
      <c r="A5" s="68" t="s">
        <v>568</v>
      </c>
      <c r="B5" s="14"/>
      <c r="C5" s="14"/>
      <c r="D5" s="14"/>
      <c r="E5" s="14"/>
      <c r="F5" s="69"/>
      <c r="G5" s="14"/>
      <c r="H5" s="14"/>
      <c r="I5" s="14"/>
      <c r="J5" s="14"/>
      <c r="K5" s="14"/>
      <c r="L5" s="14"/>
      <c r="M5" s="14"/>
      <c r="N5" s="14"/>
      <c r="O5" s="14"/>
      <c r="P5" s="14"/>
      <c r="Q5" s="14"/>
    </row>
    <row r="6" spans="1:17" ht="16.899999999999999" customHeight="1">
      <c r="A6" s="68"/>
      <c r="B6" s="14"/>
      <c r="C6" s="14" t="s">
        <v>569</v>
      </c>
      <c r="D6" s="14"/>
      <c r="E6" s="14"/>
      <c r="F6" s="69"/>
      <c r="G6" s="14"/>
      <c r="H6" s="14"/>
      <c r="I6" s="14"/>
      <c r="J6" s="14"/>
      <c r="K6" s="14"/>
      <c r="L6" s="14"/>
      <c r="M6" s="14"/>
      <c r="N6" s="14"/>
      <c r="O6" s="14"/>
      <c r="P6" s="14"/>
      <c r="Q6" s="14"/>
    </row>
    <row r="7" spans="1:17" ht="16.899999999999999" customHeight="1">
      <c r="A7" s="68" t="s">
        <v>570</v>
      </c>
      <c r="B7" s="14"/>
      <c r="C7" s="14"/>
      <c r="D7" s="14"/>
      <c r="E7" s="14"/>
      <c r="F7" s="69"/>
      <c r="G7" s="14"/>
      <c r="H7" s="14"/>
      <c r="I7" s="14"/>
      <c r="J7" s="14"/>
      <c r="K7" s="14"/>
      <c r="L7" s="14"/>
      <c r="M7" s="14"/>
      <c r="N7" s="14"/>
      <c r="O7" s="14"/>
      <c r="P7" s="14"/>
      <c r="Q7" s="14"/>
    </row>
    <row r="8" spans="1:17" ht="16.899999999999999" customHeight="1">
      <c r="A8" s="287"/>
      <c r="B8" s="85"/>
      <c r="C8" s="85"/>
      <c r="D8" s="85"/>
      <c r="E8" s="493" t="s">
        <v>571</v>
      </c>
      <c r="F8" s="282" t="s">
        <v>3192</v>
      </c>
      <c r="G8" s="14"/>
      <c r="H8" s="14"/>
      <c r="I8" s="14"/>
      <c r="J8" s="14"/>
      <c r="K8" s="14"/>
      <c r="L8" s="14"/>
      <c r="M8" s="14"/>
      <c r="N8" s="14"/>
      <c r="O8" s="14"/>
      <c r="P8" s="14"/>
      <c r="Q8" s="14"/>
    </row>
    <row r="9" spans="1:17" ht="16.899999999999999" customHeight="1">
      <c r="A9" s="236" t="s">
        <v>572</v>
      </c>
      <c r="B9" s="14"/>
      <c r="C9" s="246" t="s">
        <v>573</v>
      </c>
      <c r="D9" s="14"/>
      <c r="E9" s="245" t="s">
        <v>574</v>
      </c>
      <c r="F9" s="201" t="s">
        <v>575</v>
      </c>
      <c r="G9" s="14"/>
      <c r="H9" s="14"/>
      <c r="I9" s="14"/>
      <c r="J9" s="14"/>
      <c r="K9" s="14"/>
      <c r="L9" s="14"/>
      <c r="M9" s="14"/>
      <c r="N9" s="14"/>
      <c r="O9" s="14"/>
      <c r="P9" s="14"/>
      <c r="Q9" s="14"/>
    </row>
    <row r="10" spans="1:17" ht="16.899999999999999" customHeight="1">
      <c r="A10" s="236" t="s">
        <v>1732</v>
      </c>
      <c r="B10" s="14"/>
      <c r="C10" s="14"/>
      <c r="D10" s="14"/>
      <c r="E10" s="245" t="s">
        <v>576</v>
      </c>
      <c r="F10" s="201" t="s">
        <v>557</v>
      </c>
      <c r="G10" s="14"/>
      <c r="H10" s="14"/>
      <c r="I10" s="14"/>
      <c r="J10" s="14"/>
      <c r="K10" s="14"/>
      <c r="L10" s="14"/>
      <c r="M10" s="14"/>
      <c r="N10" s="14"/>
      <c r="O10" s="14"/>
      <c r="P10" s="14"/>
      <c r="Q10" s="14"/>
    </row>
    <row r="11" spans="1:17" ht="16.899999999999999" customHeight="1">
      <c r="A11" s="236"/>
      <c r="B11" s="73"/>
      <c r="C11" s="490" t="s">
        <v>3021</v>
      </c>
      <c r="D11" s="73"/>
      <c r="E11" s="279" t="s">
        <v>577</v>
      </c>
      <c r="F11" s="204" t="s">
        <v>3023</v>
      </c>
      <c r="G11" s="14"/>
      <c r="H11" s="14"/>
      <c r="I11" s="14"/>
      <c r="J11" s="14"/>
      <c r="K11" s="14"/>
      <c r="L11" s="14"/>
      <c r="M11" s="14"/>
      <c r="N11" s="14"/>
      <c r="O11" s="14"/>
      <c r="P11" s="14"/>
      <c r="Q11" s="14"/>
    </row>
    <row r="12" spans="1:17" ht="16.899999999999999" customHeight="1">
      <c r="A12" s="205">
        <v>1</v>
      </c>
      <c r="B12" s="221" t="s">
        <v>2998</v>
      </c>
      <c r="C12" s="221"/>
      <c r="D12" s="221"/>
      <c r="E12" s="207"/>
      <c r="F12" s="208"/>
      <c r="G12" s="14"/>
      <c r="H12" s="14"/>
      <c r="I12" s="14"/>
      <c r="J12" s="14"/>
      <c r="K12" s="14"/>
      <c r="L12" s="14"/>
      <c r="M12" s="14"/>
      <c r="N12" s="14"/>
      <c r="O12" s="14"/>
      <c r="P12" s="14"/>
      <c r="Q12" s="14"/>
    </row>
    <row r="13" spans="1:17" ht="16.899999999999999" customHeight="1">
      <c r="A13" s="205">
        <f t="shared" ref="A13:A29" si="0">A12+1</f>
        <v>2</v>
      </c>
      <c r="B13" s="221"/>
      <c r="C13" s="221"/>
      <c r="D13" s="221"/>
      <c r="E13" s="223"/>
      <c r="F13" s="222"/>
      <c r="G13" s="14"/>
      <c r="H13" s="14"/>
      <c r="I13" s="14"/>
      <c r="J13" s="14"/>
      <c r="K13" s="14"/>
      <c r="L13" s="14"/>
      <c r="M13" s="14"/>
      <c r="N13" s="14"/>
      <c r="O13" s="14"/>
      <c r="P13" s="14"/>
      <c r="Q13" s="14"/>
    </row>
    <row r="14" spans="1:17" ht="16.899999999999999" customHeight="1">
      <c r="A14" s="205">
        <f t="shared" si="0"/>
        <v>3</v>
      </c>
      <c r="B14" s="221"/>
      <c r="C14" s="221"/>
      <c r="D14" s="221"/>
      <c r="E14" s="226"/>
      <c r="F14" s="225"/>
      <c r="G14" s="14"/>
      <c r="H14" s="14"/>
      <c r="I14" s="14"/>
      <c r="J14" s="14"/>
      <c r="K14" s="14"/>
      <c r="L14" s="14"/>
      <c r="M14" s="14"/>
      <c r="N14" s="14"/>
      <c r="O14" s="14"/>
      <c r="P14" s="14"/>
      <c r="Q14" s="14"/>
    </row>
    <row r="15" spans="1:17" ht="16.899999999999999" customHeight="1">
      <c r="A15" s="205">
        <f t="shared" si="0"/>
        <v>4</v>
      </c>
      <c r="B15" s="221"/>
      <c r="C15" s="221"/>
      <c r="D15" s="221"/>
      <c r="E15" s="226"/>
      <c r="F15" s="225"/>
      <c r="G15" s="14"/>
      <c r="H15" s="14"/>
      <c r="I15" s="14"/>
      <c r="J15" s="14"/>
      <c r="K15" s="14"/>
      <c r="L15" s="14"/>
      <c r="M15" s="14"/>
      <c r="N15" s="14"/>
      <c r="O15" s="14"/>
      <c r="P15" s="14"/>
      <c r="Q15" s="14"/>
    </row>
    <row r="16" spans="1:17" ht="16.899999999999999" customHeight="1">
      <c r="A16" s="205">
        <f t="shared" si="0"/>
        <v>5</v>
      </c>
      <c r="B16" s="221"/>
      <c r="C16" s="221"/>
      <c r="D16" s="221"/>
      <c r="E16" s="226"/>
      <c r="F16" s="225"/>
      <c r="G16" s="14"/>
      <c r="H16" s="14"/>
      <c r="I16" s="14"/>
      <c r="J16" s="14"/>
      <c r="K16" s="14"/>
      <c r="L16" s="14"/>
      <c r="M16" s="14"/>
      <c r="N16" s="14"/>
      <c r="O16" s="14"/>
      <c r="P16" s="14"/>
      <c r="Q16" s="14"/>
    </row>
    <row r="17" spans="1:17" ht="16.899999999999999" customHeight="1">
      <c r="A17" s="205">
        <f t="shared" si="0"/>
        <v>6</v>
      </c>
      <c r="B17" s="221"/>
      <c r="C17" s="221"/>
      <c r="D17" s="221"/>
      <c r="E17" s="226"/>
      <c r="F17" s="225"/>
      <c r="G17" s="14"/>
      <c r="H17" s="14"/>
      <c r="I17" s="14"/>
      <c r="J17" s="14"/>
      <c r="K17" s="14"/>
      <c r="L17" s="14"/>
      <c r="M17" s="14"/>
      <c r="N17" s="14"/>
      <c r="O17" s="14"/>
      <c r="P17" s="14"/>
      <c r="Q17" s="14"/>
    </row>
    <row r="18" spans="1:17" ht="16.899999999999999" customHeight="1">
      <c r="A18" s="205">
        <f t="shared" si="0"/>
        <v>7</v>
      </c>
      <c r="B18" s="221" t="s">
        <v>2331</v>
      </c>
      <c r="C18" s="221"/>
      <c r="D18" s="221"/>
      <c r="E18" s="226"/>
      <c r="F18" s="225"/>
      <c r="G18" s="14"/>
      <c r="H18" s="14"/>
      <c r="I18" s="14"/>
      <c r="J18" s="14"/>
      <c r="K18" s="14"/>
      <c r="L18" s="14"/>
      <c r="M18" s="14"/>
      <c r="N18" s="14"/>
      <c r="O18" s="14"/>
      <c r="P18" s="14"/>
      <c r="Q18" s="14"/>
    </row>
    <row r="19" spans="1:17" ht="16.899999999999999" customHeight="1">
      <c r="A19" s="205">
        <f t="shared" si="0"/>
        <v>8</v>
      </c>
      <c r="B19" s="221" t="s">
        <v>578</v>
      </c>
      <c r="C19" s="221"/>
      <c r="D19" s="221"/>
      <c r="E19" s="223">
        <f>SUM(E13:E18)</f>
        <v>0</v>
      </c>
      <c r="F19" s="222">
        <f>SUM(F13:F18)</f>
        <v>0</v>
      </c>
      <c r="G19" s="14"/>
      <c r="H19" s="14"/>
      <c r="I19" s="14"/>
      <c r="J19" s="14"/>
      <c r="K19" s="14"/>
      <c r="L19" s="14"/>
      <c r="M19" s="14"/>
      <c r="N19" s="14"/>
      <c r="O19" s="14"/>
      <c r="P19" s="14"/>
      <c r="Q19" s="14"/>
    </row>
    <row r="20" spans="1:17" ht="16.899999999999999" customHeight="1">
      <c r="A20" s="205">
        <f t="shared" si="0"/>
        <v>9</v>
      </c>
      <c r="B20" s="221" t="s">
        <v>2999</v>
      </c>
      <c r="C20" s="221"/>
      <c r="D20" s="221"/>
      <c r="E20" s="207"/>
      <c r="F20" s="214"/>
      <c r="G20" s="14"/>
      <c r="H20" s="14"/>
      <c r="I20" s="14"/>
      <c r="J20" s="14"/>
      <c r="K20" s="14"/>
      <c r="L20" s="14"/>
      <c r="M20" s="14"/>
      <c r="N20" s="14"/>
      <c r="O20" s="14"/>
      <c r="P20" s="14"/>
      <c r="Q20" s="14"/>
    </row>
    <row r="21" spans="1:17" ht="16.899999999999999" customHeight="1">
      <c r="A21" s="205">
        <f t="shared" si="0"/>
        <v>10</v>
      </c>
      <c r="B21" s="221"/>
      <c r="C21" s="221"/>
      <c r="D21" s="221"/>
      <c r="E21" s="223"/>
      <c r="F21" s="222"/>
      <c r="G21" s="14"/>
      <c r="H21" s="14"/>
      <c r="I21" s="14"/>
      <c r="J21" s="14"/>
      <c r="K21" s="14"/>
      <c r="L21" s="14"/>
      <c r="M21" s="14"/>
      <c r="N21" s="14"/>
      <c r="O21" s="14"/>
      <c r="P21" s="14"/>
      <c r="Q21" s="14"/>
    </row>
    <row r="22" spans="1:17" ht="16.899999999999999" customHeight="1">
      <c r="A22" s="205">
        <f t="shared" si="0"/>
        <v>11</v>
      </c>
      <c r="B22" s="221"/>
      <c r="C22" s="221"/>
      <c r="D22" s="221"/>
      <c r="E22" s="226">
        <v>141505</v>
      </c>
      <c r="F22" s="225">
        <v>141505</v>
      </c>
      <c r="G22" s="14"/>
      <c r="H22" s="14"/>
      <c r="I22" s="14"/>
      <c r="J22" s="14"/>
      <c r="K22" s="14"/>
      <c r="L22" s="14"/>
      <c r="M22" s="14"/>
      <c r="N22" s="14"/>
      <c r="O22" s="14"/>
      <c r="P22" s="14"/>
      <c r="Q22" s="14"/>
    </row>
    <row r="23" spans="1:17" ht="16.899999999999999" customHeight="1">
      <c r="A23" s="205">
        <f t="shared" si="0"/>
        <v>12</v>
      </c>
      <c r="B23" s="221"/>
      <c r="C23" s="221"/>
      <c r="D23" s="221"/>
      <c r="E23" s="226"/>
      <c r="F23" s="225"/>
      <c r="G23" s="14"/>
      <c r="H23" s="14"/>
      <c r="I23" s="14"/>
      <c r="J23" s="14"/>
      <c r="K23" s="14"/>
      <c r="L23" s="14"/>
      <c r="M23" s="14"/>
      <c r="N23" s="14"/>
      <c r="O23" s="14"/>
      <c r="P23" s="14"/>
      <c r="Q23" s="14"/>
    </row>
    <row r="24" spans="1:17" ht="16.899999999999999" customHeight="1">
      <c r="A24" s="205">
        <f t="shared" si="0"/>
        <v>13</v>
      </c>
      <c r="B24" s="221"/>
      <c r="C24" s="221"/>
      <c r="D24" s="221"/>
      <c r="E24" s="226"/>
      <c r="F24" s="225"/>
      <c r="G24" s="14"/>
      <c r="H24" s="14"/>
      <c r="I24" s="14"/>
      <c r="J24" s="14"/>
      <c r="K24" s="14"/>
      <c r="L24" s="14"/>
      <c r="M24" s="14"/>
      <c r="N24" s="14"/>
      <c r="O24" s="14"/>
      <c r="P24" s="14"/>
      <c r="Q24" s="14"/>
    </row>
    <row r="25" spans="1:17" ht="16.899999999999999" customHeight="1">
      <c r="A25" s="205">
        <f t="shared" si="0"/>
        <v>14</v>
      </c>
      <c r="B25" s="221"/>
      <c r="C25" s="221"/>
      <c r="D25" s="221"/>
      <c r="E25" s="226"/>
      <c r="F25" s="225"/>
      <c r="G25" s="14"/>
      <c r="H25" s="14"/>
      <c r="I25" s="14"/>
      <c r="J25" s="14"/>
      <c r="K25" s="14"/>
      <c r="L25" s="14"/>
      <c r="M25" s="14"/>
      <c r="N25" s="14"/>
      <c r="O25" s="14"/>
      <c r="P25" s="14"/>
      <c r="Q25" s="14"/>
    </row>
    <row r="26" spans="1:17" ht="16.899999999999999" customHeight="1">
      <c r="A26" s="205">
        <f t="shared" si="0"/>
        <v>15</v>
      </c>
      <c r="B26" s="221" t="s">
        <v>2331</v>
      </c>
      <c r="C26" s="221"/>
      <c r="D26" s="221"/>
      <c r="E26" s="226"/>
      <c r="F26" s="225"/>
      <c r="G26" s="14"/>
      <c r="H26" s="14"/>
      <c r="I26" s="14"/>
      <c r="J26" s="14"/>
      <c r="K26" s="14"/>
      <c r="L26" s="14"/>
      <c r="M26" s="14"/>
      <c r="N26" s="14"/>
      <c r="O26" s="14"/>
      <c r="P26" s="14"/>
      <c r="Q26" s="14"/>
    </row>
    <row r="27" spans="1:17" ht="16.899999999999999" customHeight="1">
      <c r="A27" s="205">
        <f t="shared" si="0"/>
        <v>16</v>
      </c>
      <c r="B27" s="221" t="s">
        <v>579</v>
      </c>
      <c r="C27" s="14"/>
      <c r="D27" s="14"/>
      <c r="E27" s="223">
        <f>SUM(E21:E26)</f>
        <v>141505</v>
      </c>
      <c r="F27" s="222">
        <f>SUM(F21:F26)</f>
        <v>141505</v>
      </c>
      <c r="G27" s="14"/>
      <c r="H27" s="14"/>
      <c r="I27" s="14"/>
      <c r="J27" s="14"/>
      <c r="K27" s="14"/>
      <c r="L27" s="14"/>
      <c r="M27" s="14"/>
      <c r="N27" s="14"/>
      <c r="O27" s="14"/>
      <c r="P27" s="14"/>
      <c r="Q27" s="14"/>
    </row>
    <row r="28" spans="1:17" ht="16.899999999999999" customHeight="1">
      <c r="A28" s="205">
        <f t="shared" si="0"/>
        <v>17</v>
      </c>
      <c r="B28" s="221" t="s">
        <v>2997</v>
      </c>
      <c r="C28" s="221"/>
      <c r="D28" s="221"/>
      <c r="E28" s="226"/>
      <c r="F28" s="225"/>
      <c r="G28" s="14"/>
      <c r="H28" s="14"/>
      <c r="I28" s="14"/>
      <c r="J28" s="14"/>
      <c r="K28" s="14"/>
      <c r="L28" s="14"/>
      <c r="M28" s="14"/>
      <c r="N28" s="14"/>
      <c r="O28" s="14"/>
      <c r="P28" s="14"/>
      <c r="Q28" s="14"/>
    </row>
    <row r="29" spans="1:17" ht="16.899999999999999" customHeight="1">
      <c r="A29" s="205">
        <f t="shared" si="0"/>
        <v>18</v>
      </c>
      <c r="B29" s="221" t="s">
        <v>580</v>
      </c>
      <c r="C29" s="221"/>
      <c r="D29" s="221"/>
      <c r="E29" s="223">
        <f>E19+E27+E28</f>
        <v>141505</v>
      </c>
      <c r="F29" s="222">
        <f>F19+F27+F28</f>
        <v>141505</v>
      </c>
      <c r="G29" s="14"/>
      <c r="H29" s="14"/>
      <c r="I29" s="14"/>
      <c r="J29" s="14"/>
      <c r="K29" s="14"/>
      <c r="L29" s="14"/>
      <c r="M29" s="14"/>
      <c r="N29" s="14"/>
      <c r="O29" s="14"/>
      <c r="P29" s="14"/>
      <c r="Q29" s="14"/>
    </row>
    <row r="30" spans="1:17" ht="16.899999999999999" customHeight="1">
      <c r="A30" s="288" t="s">
        <v>581</v>
      </c>
      <c r="B30" s="289"/>
      <c r="C30" s="289"/>
      <c r="D30" s="289"/>
      <c r="E30" s="289"/>
      <c r="F30" s="290"/>
      <c r="G30" s="14"/>
      <c r="H30" s="14"/>
      <c r="I30" s="14"/>
      <c r="J30" s="14"/>
      <c r="K30" s="14"/>
      <c r="L30" s="14"/>
      <c r="M30" s="14"/>
      <c r="N30" s="14"/>
      <c r="O30" s="14"/>
      <c r="P30" s="14"/>
      <c r="Q30" s="14"/>
    </row>
    <row r="31" spans="1:17" ht="16.899999999999999" customHeight="1">
      <c r="A31" s="68"/>
      <c r="B31" s="14"/>
      <c r="C31" s="14"/>
      <c r="D31" s="14"/>
      <c r="E31" s="14"/>
      <c r="F31" s="69"/>
      <c r="G31" s="14"/>
      <c r="H31" s="14"/>
      <c r="I31" s="14"/>
      <c r="J31" s="14"/>
      <c r="K31" s="14"/>
      <c r="L31" s="14"/>
      <c r="M31" s="14"/>
      <c r="N31" s="14"/>
      <c r="O31" s="14"/>
      <c r="P31" s="14"/>
      <c r="Q31" s="14"/>
    </row>
    <row r="32" spans="1:17">
      <c r="A32" s="68"/>
      <c r="B32" s="14"/>
      <c r="C32" s="14"/>
      <c r="D32" s="14"/>
      <c r="E32" s="14"/>
      <c r="F32" s="69"/>
      <c r="G32" s="14"/>
      <c r="H32" s="14"/>
      <c r="I32" s="14"/>
      <c r="J32" s="14"/>
      <c r="K32" s="14"/>
      <c r="L32" s="14"/>
      <c r="M32" s="14"/>
      <c r="N32" s="14"/>
      <c r="O32" s="14"/>
      <c r="P32" s="14"/>
      <c r="Q32" s="14"/>
    </row>
    <row r="33" spans="1:17">
      <c r="A33" s="68"/>
      <c r="B33" s="14"/>
      <c r="C33" s="14"/>
      <c r="D33" s="14"/>
      <c r="E33" s="14"/>
      <c r="F33" s="69"/>
      <c r="G33" s="14"/>
      <c r="H33" s="14"/>
      <c r="I33" s="14"/>
      <c r="J33" s="14"/>
      <c r="K33" s="14"/>
      <c r="L33" s="14"/>
      <c r="M33" s="14"/>
      <c r="N33" s="14"/>
      <c r="O33" s="14"/>
      <c r="P33" s="14"/>
      <c r="Q33" s="14"/>
    </row>
    <row r="34" spans="1:17">
      <c r="A34" s="68"/>
      <c r="B34" s="14"/>
      <c r="C34" s="14"/>
      <c r="D34" s="14"/>
      <c r="E34" s="14"/>
      <c r="F34" s="69"/>
      <c r="G34" s="14"/>
      <c r="H34" s="14"/>
      <c r="I34" s="14"/>
      <c r="J34" s="14"/>
      <c r="K34" s="14"/>
      <c r="L34" s="14"/>
      <c r="M34" s="14"/>
      <c r="N34" s="14"/>
      <c r="O34" s="14"/>
      <c r="P34" s="14"/>
      <c r="Q34" s="14"/>
    </row>
    <row r="35" spans="1:17">
      <c r="A35" s="68"/>
      <c r="B35" s="14"/>
      <c r="C35" s="14"/>
      <c r="D35" s="14"/>
      <c r="E35" s="14"/>
      <c r="F35" s="69"/>
      <c r="G35" s="14"/>
      <c r="H35" s="14"/>
      <c r="I35" s="14"/>
      <c r="J35" s="14"/>
      <c r="K35" s="14"/>
      <c r="L35" s="14"/>
      <c r="M35" s="14"/>
      <c r="N35" s="14"/>
      <c r="O35" s="14"/>
      <c r="P35" s="14"/>
      <c r="Q35" s="14"/>
    </row>
    <row r="36" spans="1:17">
      <c r="A36" s="68"/>
      <c r="B36" s="14"/>
      <c r="C36" s="14"/>
      <c r="D36" s="14"/>
      <c r="E36" s="14"/>
      <c r="F36" s="69"/>
      <c r="G36" s="14"/>
      <c r="H36" s="14"/>
      <c r="I36" s="14"/>
      <c r="J36" s="14"/>
      <c r="K36" s="14"/>
      <c r="L36" s="14"/>
      <c r="M36" s="14"/>
      <c r="N36" s="14"/>
      <c r="O36" s="14"/>
      <c r="P36" s="14"/>
      <c r="Q36" s="14"/>
    </row>
    <row r="37" spans="1:17">
      <c r="A37" s="68"/>
      <c r="B37" s="14"/>
      <c r="C37" s="14"/>
      <c r="D37" s="14"/>
      <c r="E37" s="14"/>
      <c r="F37" s="69"/>
      <c r="G37" s="14"/>
      <c r="H37" s="14"/>
      <c r="I37" s="14"/>
      <c r="J37" s="14"/>
      <c r="K37" s="14"/>
      <c r="L37" s="14"/>
      <c r="M37" s="14"/>
      <c r="N37" s="14"/>
      <c r="O37" s="14"/>
      <c r="P37" s="14"/>
      <c r="Q37" s="14"/>
    </row>
    <row r="38" spans="1:17">
      <c r="A38" s="68"/>
      <c r="B38" s="14"/>
      <c r="C38" s="14"/>
      <c r="D38" s="14"/>
      <c r="E38" s="14"/>
      <c r="F38" s="69"/>
      <c r="G38" s="14"/>
      <c r="H38" s="14"/>
      <c r="I38" s="14"/>
      <c r="J38" s="14"/>
      <c r="K38" s="14"/>
      <c r="L38" s="14"/>
      <c r="M38" s="14"/>
      <c r="N38" s="14"/>
      <c r="O38" s="14"/>
      <c r="P38" s="14"/>
      <c r="Q38" s="14"/>
    </row>
    <row r="39" spans="1:17">
      <c r="A39" s="68"/>
      <c r="B39" s="14"/>
      <c r="C39" s="14"/>
      <c r="D39" s="14"/>
      <c r="E39" s="14"/>
      <c r="F39" s="69"/>
      <c r="G39" s="14"/>
      <c r="H39" s="14"/>
      <c r="I39" s="14"/>
      <c r="J39" s="14"/>
      <c r="K39" s="14"/>
      <c r="L39" s="14"/>
      <c r="M39" s="14"/>
      <c r="N39" s="14"/>
      <c r="O39" s="14"/>
      <c r="P39" s="14"/>
      <c r="Q39" s="14"/>
    </row>
    <row r="40" spans="1:17">
      <c r="A40" s="68"/>
      <c r="B40" s="14"/>
      <c r="C40" s="14"/>
      <c r="D40" s="14"/>
      <c r="E40" s="14"/>
      <c r="F40" s="69"/>
      <c r="G40" s="14"/>
      <c r="H40" s="14"/>
      <c r="I40" s="14"/>
      <c r="J40" s="14"/>
      <c r="K40" s="14"/>
      <c r="L40" s="14"/>
      <c r="M40" s="14"/>
      <c r="N40" s="14"/>
      <c r="O40" s="14"/>
      <c r="P40" s="14"/>
      <c r="Q40" s="14"/>
    </row>
    <row r="41" spans="1:17">
      <c r="A41" s="68"/>
      <c r="B41" s="14"/>
      <c r="C41" s="14"/>
      <c r="D41" s="14"/>
      <c r="E41" s="14"/>
      <c r="F41" s="69"/>
      <c r="G41" s="14"/>
      <c r="H41" s="14"/>
      <c r="I41" s="14"/>
      <c r="J41" s="14"/>
      <c r="K41" s="14"/>
      <c r="L41" s="14"/>
      <c r="M41" s="14"/>
      <c r="N41" s="14"/>
      <c r="O41" s="14"/>
      <c r="P41" s="14"/>
      <c r="Q41" s="14"/>
    </row>
    <row r="42" spans="1:17">
      <c r="A42" s="68"/>
      <c r="B42" s="14"/>
      <c r="C42" s="14"/>
      <c r="D42" s="14"/>
      <c r="E42" s="14"/>
      <c r="F42" s="69"/>
      <c r="G42" s="14"/>
      <c r="H42" s="14"/>
      <c r="I42" s="14"/>
      <c r="J42" s="14"/>
      <c r="K42" s="14"/>
      <c r="L42" s="14"/>
      <c r="M42" s="14"/>
      <c r="N42" s="14"/>
      <c r="O42" s="14"/>
      <c r="P42" s="14"/>
      <c r="Q42" s="14"/>
    </row>
    <row r="43" spans="1:17">
      <c r="A43" s="68"/>
      <c r="B43" s="14"/>
      <c r="C43" s="14"/>
      <c r="D43" s="14"/>
      <c r="E43" s="14"/>
      <c r="F43" s="69"/>
      <c r="G43" s="14"/>
      <c r="H43" s="14"/>
      <c r="I43" s="14"/>
      <c r="J43" s="14"/>
      <c r="K43" s="14"/>
      <c r="L43" s="14"/>
      <c r="M43" s="14"/>
      <c r="N43" s="14"/>
      <c r="O43" s="14"/>
      <c r="P43" s="14"/>
      <c r="Q43" s="14"/>
    </row>
    <row r="44" spans="1:17">
      <c r="A44" s="68"/>
      <c r="B44" s="14"/>
      <c r="C44" s="14"/>
      <c r="D44" s="14"/>
      <c r="E44" s="14"/>
      <c r="F44" s="69"/>
      <c r="G44" s="14"/>
      <c r="H44" s="14"/>
      <c r="I44" s="14"/>
      <c r="J44" s="14"/>
      <c r="K44" s="14"/>
      <c r="L44" s="14"/>
      <c r="M44" s="14"/>
      <c r="N44" s="14"/>
      <c r="O44" s="14"/>
      <c r="P44" s="14"/>
      <c r="Q44" s="14"/>
    </row>
    <row r="45" spans="1:17">
      <c r="A45" s="68"/>
      <c r="B45" s="14"/>
      <c r="C45" s="14"/>
      <c r="D45" s="14"/>
      <c r="E45" s="14"/>
      <c r="F45" s="69"/>
      <c r="G45" s="14"/>
      <c r="H45" s="14"/>
      <c r="I45" s="14"/>
      <c r="J45" s="14"/>
      <c r="K45" s="14"/>
      <c r="L45" s="14"/>
      <c r="M45" s="14"/>
      <c r="N45" s="14"/>
      <c r="O45" s="14"/>
      <c r="P45" s="14"/>
      <c r="Q45" s="14"/>
    </row>
    <row r="46" spans="1:17">
      <c r="A46" s="68"/>
      <c r="B46" s="14"/>
      <c r="C46" s="14"/>
      <c r="D46" s="14"/>
      <c r="E46" s="14"/>
      <c r="F46" s="69"/>
      <c r="G46" s="14"/>
      <c r="H46" s="14"/>
      <c r="I46" s="14"/>
      <c r="J46" s="14"/>
      <c r="K46" s="14"/>
      <c r="L46" s="14"/>
      <c r="M46" s="14"/>
      <c r="N46" s="14"/>
      <c r="O46" s="14"/>
      <c r="P46" s="14"/>
      <c r="Q46" s="14"/>
    </row>
    <row r="47" spans="1:17">
      <c r="A47" s="68"/>
      <c r="B47" s="14"/>
      <c r="C47" s="14"/>
      <c r="D47" s="14"/>
      <c r="E47" s="14"/>
      <c r="F47" s="69"/>
      <c r="G47" s="14"/>
      <c r="H47" s="14"/>
      <c r="I47" s="14"/>
      <c r="J47" s="14"/>
      <c r="K47" s="14"/>
      <c r="L47" s="14"/>
      <c r="M47" s="14"/>
      <c r="N47" s="14"/>
      <c r="O47" s="14"/>
      <c r="P47" s="14"/>
      <c r="Q47" s="14"/>
    </row>
    <row r="48" spans="1:17">
      <c r="A48" s="68"/>
      <c r="B48" s="14"/>
      <c r="C48" s="14"/>
      <c r="D48" s="14"/>
      <c r="E48" s="14"/>
      <c r="F48" s="69"/>
      <c r="G48" s="14"/>
      <c r="H48" s="14"/>
      <c r="I48" s="14"/>
      <c r="J48" s="14"/>
      <c r="K48" s="14"/>
      <c r="L48" s="14"/>
      <c r="M48" s="14"/>
      <c r="N48" s="14"/>
      <c r="O48" s="14"/>
      <c r="P48" s="14"/>
      <c r="Q48" s="14"/>
    </row>
    <row r="49" spans="1:17">
      <c r="A49" s="68"/>
      <c r="B49" s="14"/>
      <c r="C49" s="14"/>
      <c r="D49" s="14"/>
      <c r="E49" s="14"/>
      <c r="F49" s="69"/>
      <c r="G49" s="14"/>
      <c r="H49" s="14"/>
      <c r="I49" s="14"/>
      <c r="J49" s="14"/>
      <c r="K49" s="14"/>
      <c r="L49" s="14"/>
      <c r="M49" s="14"/>
      <c r="N49" s="14"/>
      <c r="O49" s="14"/>
      <c r="P49" s="14"/>
      <c r="Q49" s="14"/>
    </row>
    <row r="50" spans="1:17">
      <c r="A50" s="68"/>
      <c r="B50" s="14"/>
      <c r="C50" s="14"/>
      <c r="D50" s="14"/>
      <c r="E50" s="14"/>
      <c r="F50" s="69"/>
      <c r="G50" s="14"/>
      <c r="H50" s="14"/>
      <c r="I50" s="14"/>
      <c r="J50" s="14"/>
      <c r="K50" s="14"/>
      <c r="L50" s="14"/>
      <c r="M50" s="14"/>
      <c r="N50" s="14"/>
      <c r="O50" s="14"/>
      <c r="P50" s="14"/>
      <c r="Q50" s="14"/>
    </row>
    <row r="51" spans="1:17">
      <c r="A51" s="68"/>
      <c r="B51" s="14"/>
      <c r="C51" s="14"/>
      <c r="D51" s="14"/>
      <c r="E51" s="14"/>
      <c r="F51" s="69"/>
      <c r="G51" s="14"/>
      <c r="H51" s="14"/>
      <c r="I51" s="14"/>
      <c r="J51" s="14"/>
      <c r="K51" s="14"/>
      <c r="L51" s="14"/>
      <c r="M51" s="14"/>
      <c r="N51" s="14"/>
      <c r="O51" s="14"/>
      <c r="P51" s="14"/>
      <c r="Q51" s="14"/>
    </row>
    <row r="52" spans="1:17">
      <c r="A52" s="68"/>
      <c r="B52" s="14"/>
      <c r="C52" s="14"/>
      <c r="D52" s="14"/>
      <c r="E52" s="14"/>
      <c r="F52" s="69"/>
      <c r="G52" s="14"/>
      <c r="H52" s="14"/>
      <c r="I52" s="14"/>
      <c r="J52" s="14"/>
      <c r="K52" s="14"/>
      <c r="L52" s="14"/>
      <c r="M52" s="14"/>
      <c r="N52" s="14"/>
      <c r="O52" s="14"/>
      <c r="P52" s="14"/>
      <c r="Q52" s="14"/>
    </row>
    <row r="53" spans="1:17">
      <c r="A53" s="68"/>
      <c r="B53" s="14"/>
      <c r="C53" s="14"/>
      <c r="D53" s="14"/>
      <c r="E53" s="14"/>
      <c r="F53" s="69"/>
      <c r="G53" s="14"/>
      <c r="H53" s="14"/>
      <c r="I53" s="14"/>
      <c r="J53" s="14"/>
      <c r="K53" s="14"/>
      <c r="L53" s="14"/>
      <c r="M53" s="14"/>
      <c r="N53" s="14"/>
      <c r="O53" s="14"/>
      <c r="P53" s="14"/>
      <c r="Q53" s="14"/>
    </row>
    <row r="54" spans="1:17">
      <c r="A54" s="68"/>
      <c r="B54" s="14"/>
      <c r="C54" s="14"/>
      <c r="D54" s="14"/>
      <c r="E54" s="14"/>
      <c r="F54" s="69"/>
      <c r="G54" s="14"/>
      <c r="H54" s="14"/>
      <c r="I54" s="14"/>
      <c r="J54" s="14"/>
      <c r="K54" s="14"/>
      <c r="L54" s="14"/>
      <c r="M54" s="14"/>
      <c r="N54" s="14"/>
      <c r="O54" s="14"/>
      <c r="P54" s="14"/>
      <c r="Q54" s="14"/>
    </row>
    <row r="55" spans="1:17">
      <c r="A55" s="68"/>
      <c r="B55" s="14"/>
      <c r="C55" s="14"/>
      <c r="D55" s="14"/>
      <c r="E55" s="14"/>
      <c r="F55" s="69"/>
      <c r="G55" s="14"/>
      <c r="H55" s="14"/>
      <c r="I55" s="14"/>
      <c r="J55" s="14"/>
      <c r="K55" s="14"/>
      <c r="L55" s="14"/>
      <c r="M55" s="14"/>
      <c r="N55" s="14"/>
      <c r="O55" s="14"/>
      <c r="P55" s="14"/>
      <c r="Q55" s="14"/>
    </row>
    <row r="56" spans="1:17">
      <c r="A56" s="68"/>
      <c r="B56" s="14"/>
      <c r="C56" s="14"/>
      <c r="D56" s="14"/>
      <c r="E56" s="14"/>
      <c r="F56" s="69"/>
      <c r="G56" s="14"/>
      <c r="H56" s="14"/>
      <c r="I56" s="14"/>
      <c r="J56" s="14"/>
      <c r="K56" s="14"/>
      <c r="L56" s="14"/>
      <c r="M56" s="14"/>
      <c r="N56" s="14"/>
      <c r="O56" s="14"/>
      <c r="P56" s="14"/>
      <c r="Q56" s="14"/>
    </row>
    <row r="57" spans="1:17">
      <c r="A57" s="68"/>
      <c r="B57" s="14"/>
      <c r="C57" s="14"/>
      <c r="D57" s="14"/>
      <c r="E57" s="14"/>
      <c r="F57" s="69"/>
      <c r="G57" s="14"/>
      <c r="H57" s="14"/>
      <c r="I57" s="14"/>
      <c r="J57" s="14"/>
      <c r="K57" s="14"/>
      <c r="L57" s="14"/>
      <c r="M57" s="14"/>
      <c r="N57" s="14"/>
      <c r="O57" s="14"/>
      <c r="P57" s="14"/>
      <c r="Q57" s="14"/>
    </row>
    <row r="58" spans="1:17">
      <c r="A58" s="68"/>
      <c r="B58" s="14"/>
      <c r="C58" s="14"/>
      <c r="D58" s="14"/>
      <c r="E58" s="14"/>
      <c r="F58" s="69"/>
      <c r="G58" s="14"/>
      <c r="H58" s="14"/>
      <c r="I58" s="14"/>
      <c r="J58" s="14"/>
      <c r="K58" s="14"/>
      <c r="L58" s="14"/>
      <c r="M58" s="14"/>
      <c r="N58" s="14"/>
      <c r="O58" s="14"/>
      <c r="P58" s="14"/>
      <c r="Q58" s="14"/>
    </row>
    <row r="59" spans="1:17">
      <c r="A59" s="68"/>
      <c r="B59" s="14"/>
      <c r="C59" s="14"/>
      <c r="D59" s="14"/>
      <c r="E59" s="14"/>
      <c r="F59" s="69"/>
      <c r="G59" s="14"/>
      <c r="H59" s="14"/>
      <c r="I59" s="14"/>
      <c r="J59" s="14"/>
      <c r="K59" s="14"/>
      <c r="L59" s="14"/>
      <c r="M59" s="14"/>
      <c r="N59" s="14"/>
      <c r="O59" s="14"/>
      <c r="P59" s="14"/>
      <c r="Q59" s="14"/>
    </row>
    <row r="60" spans="1:17">
      <c r="A60" s="68"/>
      <c r="B60" s="14"/>
      <c r="C60" s="14"/>
      <c r="D60" s="14"/>
      <c r="E60" s="14"/>
      <c r="F60" s="69"/>
      <c r="G60" s="14"/>
      <c r="H60" s="14"/>
      <c r="I60" s="14"/>
      <c r="J60" s="14"/>
      <c r="K60" s="14"/>
      <c r="L60" s="14"/>
      <c r="M60" s="14"/>
      <c r="N60" s="14"/>
      <c r="O60" s="14"/>
      <c r="P60" s="14"/>
      <c r="Q60" s="14"/>
    </row>
    <row r="61" spans="1:17" ht="15.75" thickBot="1">
      <c r="A61" s="108"/>
      <c r="B61" s="109"/>
      <c r="C61" s="109"/>
      <c r="D61" s="109"/>
      <c r="E61" s="109"/>
      <c r="F61" s="110"/>
      <c r="G61" s="14"/>
      <c r="H61" s="14"/>
      <c r="I61" s="14"/>
      <c r="J61" s="14"/>
      <c r="K61" s="14"/>
      <c r="L61" s="14"/>
      <c r="M61" s="14"/>
      <c r="N61" s="14"/>
      <c r="O61" s="14"/>
      <c r="P61" s="14"/>
      <c r="Q61" s="14"/>
    </row>
    <row r="62" spans="1:17">
      <c r="A62" s="14"/>
      <c r="B62" s="14"/>
      <c r="C62" s="14"/>
      <c r="D62" s="14"/>
      <c r="E62" s="14"/>
      <c r="F62" s="14"/>
      <c r="G62" s="14"/>
      <c r="H62" s="14"/>
      <c r="I62" s="14"/>
      <c r="J62" s="14"/>
      <c r="K62" s="14"/>
      <c r="L62" s="14"/>
      <c r="M62" s="14"/>
      <c r="N62" s="14"/>
      <c r="O62" s="14"/>
      <c r="P62" s="14"/>
      <c r="Q62" s="14"/>
    </row>
    <row r="63" spans="1:17">
      <c r="A63" s="14" t="s">
        <v>582</v>
      </c>
      <c r="B63" s="14"/>
      <c r="C63" s="14"/>
      <c r="D63" s="14"/>
      <c r="E63" s="14"/>
      <c r="F63" s="14"/>
      <c r="G63" s="14"/>
      <c r="H63" s="14"/>
      <c r="I63" s="14"/>
      <c r="J63" s="14"/>
      <c r="K63" s="14"/>
      <c r="L63" s="14"/>
      <c r="M63" s="14"/>
      <c r="N63" s="14"/>
      <c r="O63" s="14"/>
      <c r="P63" s="14"/>
      <c r="Q63" s="14"/>
    </row>
    <row r="64" spans="1:17">
      <c r="A64" s="65" t="s">
        <v>583</v>
      </c>
      <c r="B64" s="65"/>
      <c r="C64" s="65"/>
      <c r="D64" s="65"/>
      <c r="E64" s="65"/>
      <c r="F64" s="65" t="s">
        <v>584</v>
      </c>
      <c r="G64" s="14"/>
      <c r="H64" s="14"/>
      <c r="I64" s="14"/>
      <c r="J64" s="14"/>
      <c r="K64" s="14"/>
      <c r="L64" s="14"/>
      <c r="M64" s="14"/>
      <c r="N64" s="14"/>
      <c r="O64" s="14"/>
      <c r="P64" s="14"/>
      <c r="Q64" s="14"/>
    </row>
    <row r="65" spans="1:17" ht="15.75">
      <c r="A65" s="67" t="s">
        <v>565</v>
      </c>
      <c r="B65" s="65"/>
      <c r="C65" s="65"/>
      <c r="D65" s="65"/>
      <c r="E65" s="65"/>
      <c r="F65" s="65"/>
      <c r="G65" s="14"/>
      <c r="H65" s="14"/>
      <c r="I65" s="14"/>
      <c r="J65" s="14"/>
      <c r="K65" s="14"/>
      <c r="L65" s="14"/>
      <c r="M65" s="14"/>
      <c r="N65" s="14"/>
      <c r="O65" s="14"/>
      <c r="P65" s="14"/>
      <c r="Q65" s="14"/>
    </row>
    <row r="66" spans="1:17">
      <c r="A66" s="14"/>
      <c r="B66" s="14"/>
      <c r="C66" s="14"/>
      <c r="D66" s="14"/>
      <c r="E66" s="14"/>
      <c r="F66" s="14"/>
      <c r="G66" s="14"/>
      <c r="H66" s="14"/>
      <c r="I66" s="14"/>
      <c r="J66" s="14"/>
      <c r="K66" s="14"/>
      <c r="L66" s="14"/>
      <c r="M66" s="14"/>
      <c r="N66" s="14"/>
      <c r="O66" s="14"/>
      <c r="P66" s="14"/>
      <c r="Q66" s="14"/>
    </row>
    <row r="67" spans="1:17" ht="15.75" thickBot="1">
      <c r="A67" s="14" t="str">
        <f>'Data Sheet'!$C$25</f>
        <v>National Fuel Gas Distribution Corporation</v>
      </c>
      <c r="B67" s="14"/>
      <c r="C67" s="14"/>
      <c r="D67" s="14"/>
      <c r="E67" s="518" t="str">
        <f>'Data Sheet'!$C$40</f>
        <v>3/31/2016</v>
      </c>
      <c r="F67" s="198" t="str">
        <f>'Data Sheet'!$C$38</f>
        <v>12/31/2015</v>
      </c>
      <c r="G67" s="14"/>
      <c r="H67" s="14"/>
      <c r="I67" s="14"/>
      <c r="J67" s="14"/>
      <c r="K67" s="14"/>
      <c r="L67" s="14"/>
      <c r="M67" s="14"/>
      <c r="N67" s="14"/>
      <c r="O67" s="14"/>
      <c r="P67" s="14"/>
      <c r="Q67" s="14"/>
    </row>
    <row r="68" spans="1:17">
      <c r="A68" s="26"/>
      <c r="B68" s="62"/>
      <c r="C68" s="62"/>
      <c r="D68" s="62"/>
      <c r="E68" s="62"/>
      <c r="F68" s="63"/>
      <c r="G68" s="14"/>
      <c r="H68" s="14"/>
      <c r="I68" s="14"/>
      <c r="J68" s="14"/>
      <c r="K68" s="14"/>
      <c r="L68" s="14"/>
      <c r="M68" s="14"/>
      <c r="N68" s="14"/>
      <c r="O68" s="14"/>
      <c r="P68" s="14"/>
      <c r="Q68" s="14"/>
    </row>
    <row r="69" spans="1:17">
      <c r="A69" s="68"/>
      <c r="B69" s="65" t="s">
        <v>567</v>
      </c>
      <c r="C69" s="65"/>
      <c r="D69" s="65"/>
      <c r="E69" s="65"/>
      <c r="F69" s="66"/>
      <c r="G69" s="14"/>
      <c r="H69" s="14"/>
      <c r="I69" s="14"/>
      <c r="J69" s="14"/>
      <c r="K69" s="14"/>
      <c r="L69" s="14"/>
      <c r="M69" s="14"/>
      <c r="N69" s="14"/>
      <c r="O69" s="14"/>
      <c r="P69" s="14"/>
      <c r="Q69" s="14"/>
    </row>
    <row r="70" spans="1:17">
      <c r="A70" s="70"/>
      <c r="B70" s="73"/>
      <c r="C70" s="73"/>
      <c r="D70" s="73"/>
      <c r="E70" s="73"/>
      <c r="F70" s="72"/>
      <c r="G70" s="14"/>
      <c r="H70" s="14"/>
      <c r="I70" s="14"/>
      <c r="J70" s="14"/>
      <c r="K70" s="14"/>
      <c r="L70" s="14"/>
      <c r="M70" s="14"/>
      <c r="N70" s="14"/>
      <c r="O70" s="14"/>
      <c r="P70" s="14"/>
      <c r="Q70" s="14"/>
    </row>
    <row r="71" spans="1:17">
      <c r="A71" s="287"/>
      <c r="B71" s="85"/>
      <c r="C71" s="85"/>
      <c r="D71" s="85"/>
      <c r="E71" s="493" t="s">
        <v>571</v>
      </c>
      <c r="F71" s="282" t="s">
        <v>3192</v>
      </c>
      <c r="G71" s="14"/>
      <c r="H71" s="14"/>
      <c r="I71" s="14"/>
      <c r="J71" s="14"/>
      <c r="K71" s="14"/>
      <c r="L71" s="14"/>
      <c r="M71" s="14"/>
      <c r="N71" s="14"/>
      <c r="O71" s="14"/>
      <c r="P71" s="14"/>
      <c r="Q71" s="14"/>
    </row>
    <row r="72" spans="1:17">
      <c r="A72" s="236" t="s">
        <v>572</v>
      </c>
      <c r="B72" s="14"/>
      <c r="C72" s="65" t="s">
        <v>573</v>
      </c>
      <c r="D72" s="65"/>
      <c r="E72" s="245" t="s">
        <v>574</v>
      </c>
      <c r="F72" s="201" t="s">
        <v>575</v>
      </c>
      <c r="G72" s="14"/>
      <c r="H72" s="14"/>
      <c r="I72" s="14"/>
      <c r="J72" s="14"/>
      <c r="K72" s="14"/>
      <c r="L72" s="14"/>
      <c r="M72" s="14"/>
      <c r="N72" s="14"/>
      <c r="O72" s="14"/>
      <c r="P72" s="14"/>
      <c r="Q72" s="14"/>
    </row>
    <row r="73" spans="1:17">
      <c r="A73" s="236" t="s">
        <v>1732</v>
      </c>
      <c r="B73" s="14"/>
      <c r="C73" s="14"/>
      <c r="D73" s="14"/>
      <c r="E73" s="245" t="s">
        <v>576</v>
      </c>
      <c r="F73" s="201" t="s">
        <v>557</v>
      </c>
      <c r="G73" s="14"/>
      <c r="H73" s="14"/>
      <c r="I73" s="14"/>
      <c r="J73" s="14"/>
      <c r="K73" s="14"/>
      <c r="L73" s="14"/>
      <c r="M73" s="14"/>
      <c r="N73" s="14"/>
      <c r="O73" s="14"/>
      <c r="P73" s="14"/>
      <c r="Q73" s="14"/>
    </row>
    <row r="74" spans="1:17">
      <c r="A74" s="237"/>
      <c r="B74" s="73"/>
      <c r="C74" s="71" t="s">
        <v>3021</v>
      </c>
      <c r="D74" s="71"/>
      <c r="E74" s="279" t="s">
        <v>577</v>
      </c>
      <c r="F74" s="204" t="s">
        <v>3023</v>
      </c>
      <c r="G74" s="14"/>
      <c r="H74" s="14"/>
      <c r="I74" s="14"/>
      <c r="J74" s="14"/>
      <c r="K74" s="14"/>
      <c r="L74" s="14"/>
      <c r="M74" s="14"/>
      <c r="N74" s="14"/>
      <c r="O74" s="14"/>
      <c r="P74" s="14"/>
      <c r="Q74" s="14"/>
    </row>
    <row r="75" spans="1:17">
      <c r="A75" s="68"/>
      <c r="B75" s="94"/>
      <c r="C75" s="248"/>
      <c r="D75" s="14"/>
      <c r="E75" s="270"/>
      <c r="F75" s="264"/>
      <c r="G75" s="14"/>
      <c r="H75" s="14"/>
      <c r="I75" s="14"/>
      <c r="J75" s="14"/>
      <c r="K75" s="14"/>
      <c r="L75" s="14"/>
      <c r="M75" s="14"/>
      <c r="N75" s="14"/>
      <c r="O75" s="14"/>
      <c r="P75" s="14"/>
      <c r="Q75" s="14"/>
    </row>
    <row r="76" spans="1:17">
      <c r="A76" s="68"/>
      <c r="B76" s="94"/>
      <c r="C76" s="14"/>
      <c r="D76" s="14"/>
      <c r="E76" s="270"/>
      <c r="F76" s="264"/>
      <c r="G76" s="14"/>
      <c r="H76" s="14"/>
      <c r="I76" s="14"/>
      <c r="J76" s="14"/>
      <c r="K76" s="14"/>
      <c r="L76" s="14"/>
      <c r="M76" s="14"/>
      <c r="N76" s="14"/>
      <c r="O76" s="14"/>
      <c r="P76" s="14"/>
      <c r="Q76" s="14"/>
    </row>
    <row r="77" spans="1:17">
      <c r="A77" s="68"/>
      <c r="B77" s="94"/>
      <c r="C77" s="14"/>
      <c r="D77" s="14"/>
      <c r="E77" s="270"/>
      <c r="F77" s="264"/>
      <c r="G77" s="14"/>
      <c r="H77" s="14"/>
      <c r="I77" s="14"/>
      <c r="J77" s="14"/>
      <c r="K77" s="14"/>
      <c r="L77" s="14"/>
      <c r="M77" s="14"/>
      <c r="N77" s="14"/>
      <c r="O77" s="14"/>
      <c r="P77" s="14"/>
      <c r="Q77" s="14"/>
    </row>
    <row r="78" spans="1:17">
      <c r="A78" s="68"/>
      <c r="B78" s="94"/>
      <c r="C78" s="14"/>
      <c r="D78" s="14"/>
      <c r="E78" s="270"/>
      <c r="F78" s="264"/>
      <c r="G78" s="14"/>
      <c r="H78" s="14"/>
      <c r="I78" s="14"/>
      <c r="J78" s="14"/>
      <c r="K78" s="14"/>
      <c r="L78" s="14"/>
      <c r="M78" s="14"/>
      <c r="N78" s="14"/>
      <c r="O78" s="14"/>
      <c r="P78" s="14"/>
      <c r="Q78" s="14"/>
    </row>
    <row r="79" spans="1:17">
      <c r="A79" s="68"/>
      <c r="B79" s="94"/>
      <c r="C79" s="14"/>
      <c r="D79" s="14"/>
      <c r="E79" s="270"/>
      <c r="F79" s="264"/>
      <c r="G79" s="14"/>
      <c r="H79" s="14"/>
      <c r="I79" s="14"/>
      <c r="J79" s="14"/>
      <c r="K79" s="14"/>
      <c r="L79" s="14"/>
      <c r="M79" s="14"/>
      <c r="N79" s="14"/>
      <c r="O79" s="14"/>
      <c r="P79" s="14"/>
      <c r="Q79" s="14"/>
    </row>
    <row r="80" spans="1:17">
      <c r="A80" s="68"/>
      <c r="B80" s="94"/>
      <c r="C80" s="14"/>
      <c r="D80" s="14"/>
      <c r="E80" s="270"/>
      <c r="F80" s="264"/>
      <c r="G80" s="14"/>
      <c r="H80" s="14"/>
      <c r="I80" s="14"/>
      <c r="J80" s="14"/>
      <c r="K80" s="14"/>
      <c r="L80" s="14"/>
      <c r="M80" s="14"/>
      <c r="N80" s="14"/>
      <c r="O80" s="14"/>
      <c r="P80" s="14"/>
      <c r="Q80" s="14"/>
    </row>
    <row r="81" spans="1:17">
      <c r="A81" s="68"/>
      <c r="B81" s="94"/>
      <c r="C81" s="14"/>
      <c r="D81" s="14"/>
      <c r="E81" s="270"/>
      <c r="F81" s="264"/>
      <c r="G81" s="14"/>
      <c r="H81" s="14"/>
      <c r="I81" s="14"/>
      <c r="J81" s="14"/>
      <c r="K81" s="14"/>
      <c r="L81" s="14"/>
      <c r="M81" s="14"/>
      <c r="N81" s="14"/>
      <c r="O81" s="14"/>
      <c r="P81" s="14"/>
      <c r="Q81" s="14"/>
    </row>
    <row r="82" spans="1:17">
      <c r="A82" s="68"/>
      <c r="B82" s="94"/>
      <c r="C82" s="14"/>
      <c r="D82" s="14"/>
      <c r="E82" s="270"/>
      <c r="F82" s="264"/>
      <c r="G82" s="14"/>
      <c r="H82" s="14"/>
      <c r="I82" s="14"/>
      <c r="J82" s="14"/>
      <c r="K82" s="14"/>
      <c r="L82" s="14"/>
      <c r="M82" s="14"/>
      <c r="N82" s="14"/>
      <c r="O82" s="14"/>
      <c r="P82" s="14"/>
      <c r="Q82" s="14"/>
    </row>
    <row r="83" spans="1:17">
      <c r="A83" s="68"/>
      <c r="B83" s="94"/>
      <c r="C83" s="14"/>
      <c r="D83" s="14"/>
      <c r="E83" s="270"/>
      <c r="F83" s="264"/>
      <c r="G83" s="14"/>
      <c r="H83" s="14"/>
      <c r="I83" s="14"/>
      <c r="J83" s="14"/>
      <c r="K83" s="14"/>
      <c r="L83" s="14"/>
      <c r="M83" s="14"/>
      <c r="N83" s="14"/>
      <c r="O83" s="14"/>
      <c r="P83" s="14"/>
      <c r="Q83" s="14"/>
    </row>
    <row r="84" spans="1:17">
      <c r="A84" s="68"/>
      <c r="B84" s="94"/>
      <c r="C84" s="14"/>
      <c r="D84" s="14"/>
      <c r="E84" s="270"/>
      <c r="F84" s="264"/>
      <c r="G84" s="14"/>
      <c r="H84" s="14"/>
      <c r="I84" s="14"/>
      <c r="J84" s="14"/>
      <c r="K84" s="14"/>
      <c r="L84" s="14"/>
      <c r="M84" s="14"/>
      <c r="N84" s="14"/>
      <c r="O84" s="14"/>
      <c r="P84" s="14"/>
      <c r="Q84" s="14"/>
    </row>
    <row r="85" spans="1:17">
      <c r="A85" s="68"/>
      <c r="B85" s="94"/>
      <c r="C85" s="14"/>
      <c r="D85" s="14"/>
      <c r="E85" s="270"/>
      <c r="F85" s="264"/>
      <c r="G85" s="14"/>
      <c r="H85" s="14"/>
      <c r="I85" s="14"/>
      <c r="J85" s="14"/>
      <c r="K85" s="14"/>
      <c r="L85" s="14"/>
      <c r="M85" s="14"/>
      <c r="N85" s="14"/>
      <c r="O85" s="14"/>
      <c r="P85" s="14"/>
      <c r="Q85" s="14"/>
    </row>
    <row r="86" spans="1:17">
      <c r="A86" s="68"/>
      <c r="B86" s="94"/>
      <c r="C86" s="14"/>
      <c r="D86" s="14"/>
      <c r="E86" s="270"/>
      <c r="F86" s="264"/>
      <c r="G86" s="14"/>
      <c r="H86" s="14"/>
      <c r="I86" s="14"/>
      <c r="J86" s="14"/>
      <c r="K86" s="14"/>
      <c r="L86" s="14"/>
      <c r="M86" s="14"/>
      <c r="N86" s="14"/>
      <c r="O86" s="14"/>
      <c r="P86" s="14"/>
      <c r="Q86" s="14"/>
    </row>
    <row r="87" spans="1:17">
      <c r="A87" s="68"/>
      <c r="B87" s="94"/>
      <c r="C87" s="14"/>
      <c r="D87" s="14"/>
      <c r="E87" s="270"/>
      <c r="F87" s="264"/>
      <c r="G87" s="14"/>
      <c r="H87" s="14"/>
      <c r="I87" s="14"/>
      <c r="J87" s="14"/>
      <c r="K87" s="14"/>
      <c r="L87" s="14"/>
      <c r="M87" s="14"/>
      <c r="N87" s="14"/>
      <c r="O87" s="14"/>
      <c r="P87" s="14"/>
      <c r="Q87" s="14"/>
    </row>
    <row r="88" spans="1:17">
      <c r="A88" s="68"/>
      <c r="B88" s="94"/>
      <c r="C88" s="14"/>
      <c r="D88" s="14"/>
      <c r="E88" s="270"/>
      <c r="F88" s="264"/>
      <c r="G88" s="14"/>
      <c r="H88" s="14"/>
      <c r="I88" s="14"/>
      <c r="J88" s="14"/>
      <c r="K88" s="14"/>
      <c r="L88" s="14"/>
      <c r="M88" s="14"/>
      <c r="N88" s="14"/>
      <c r="O88" s="14"/>
      <c r="P88" s="14"/>
      <c r="Q88" s="14"/>
    </row>
    <row r="89" spans="1:17">
      <c r="A89" s="68"/>
      <c r="B89" s="94"/>
      <c r="C89" s="14"/>
      <c r="D89" s="14"/>
      <c r="E89" s="270"/>
      <c r="F89" s="264"/>
      <c r="G89" s="14"/>
      <c r="H89" s="14"/>
      <c r="I89" s="14"/>
      <c r="J89" s="14"/>
      <c r="K89" s="14"/>
      <c r="L89" s="14"/>
      <c r="M89" s="14"/>
      <c r="N89" s="14"/>
      <c r="O89" s="14"/>
      <c r="P89" s="14"/>
      <c r="Q89" s="14"/>
    </row>
    <row r="90" spans="1:17">
      <c r="A90" s="68"/>
      <c r="B90" s="94"/>
      <c r="C90" s="14"/>
      <c r="D90" s="14"/>
      <c r="E90" s="270"/>
      <c r="F90" s="264"/>
      <c r="G90" s="14"/>
      <c r="H90" s="14"/>
      <c r="I90" s="14"/>
      <c r="J90" s="14"/>
      <c r="K90" s="14"/>
      <c r="L90" s="14"/>
      <c r="M90" s="14"/>
      <c r="N90" s="14"/>
      <c r="O90" s="14"/>
      <c r="P90" s="14"/>
      <c r="Q90" s="14"/>
    </row>
    <row r="91" spans="1:17">
      <c r="A91" s="68"/>
      <c r="B91" s="94"/>
      <c r="C91" s="14"/>
      <c r="D91" s="14"/>
      <c r="E91" s="270"/>
      <c r="F91" s="264"/>
      <c r="G91" s="14"/>
      <c r="H91" s="14"/>
      <c r="I91" s="14"/>
      <c r="J91" s="14"/>
      <c r="K91" s="14"/>
      <c r="L91" s="14"/>
      <c r="M91" s="14"/>
      <c r="N91" s="14"/>
      <c r="O91" s="14"/>
      <c r="P91" s="14"/>
      <c r="Q91" s="14"/>
    </row>
    <row r="92" spans="1:17">
      <c r="A92" s="68"/>
      <c r="B92" s="94"/>
      <c r="C92" s="14"/>
      <c r="D92" s="14"/>
      <c r="E92" s="270"/>
      <c r="F92" s="264"/>
      <c r="G92" s="14"/>
      <c r="H92" s="14"/>
      <c r="I92" s="14"/>
      <c r="J92" s="14"/>
      <c r="K92" s="14"/>
      <c r="L92" s="14"/>
      <c r="M92" s="14"/>
      <c r="N92" s="14"/>
      <c r="O92" s="14"/>
      <c r="P92" s="14"/>
      <c r="Q92" s="14"/>
    </row>
    <row r="93" spans="1:17">
      <c r="A93" s="68"/>
      <c r="B93" s="94"/>
      <c r="C93" s="14"/>
      <c r="D93" s="14"/>
      <c r="E93" s="270"/>
      <c r="F93" s="264"/>
      <c r="G93" s="14"/>
      <c r="H93" s="14"/>
      <c r="I93" s="14"/>
      <c r="J93" s="14"/>
      <c r="K93" s="14"/>
      <c r="L93" s="14"/>
      <c r="M93" s="14"/>
      <c r="N93" s="14"/>
      <c r="O93" s="14"/>
      <c r="P93" s="14"/>
      <c r="Q93" s="14"/>
    </row>
    <row r="94" spans="1:17">
      <c r="A94" s="68"/>
      <c r="B94" s="94"/>
      <c r="C94" s="14"/>
      <c r="D94" s="14"/>
      <c r="E94" s="270"/>
      <c r="F94" s="264"/>
      <c r="G94" s="14"/>
      <c r="H94" s="14"/>
      <c r="I94" s="14"/>
      <c r="J94" s="14"/>
      <c r="K94" s="14"/>
      <c r="L94" s="14"/>
      <c r="M94" s="14"/>
      <c r="N94" s="14"/>
      <c r="O94" s="14"/>
      <c r="P94" s="14"/>
      <c r="Q94" s="14"/>
    </row>
    <row r="95" spans="1:17">
      <c r="A95" s="68"/>
      <c r="B95" s="94"/>
      <c r="C95" s="14"/>
      <c r="D95" s="14"/>
      <c r="E95" s="270"/>
      <c r="F95" s="264"/>
      <c r="G95" s="14"/>
      <c r="H95" s="14"/>
      <c r="I95" s="14"/>
      <c r="J95" s="14"/>
      <c r="K95" s="14"/>
      <c r="L95" s="14"/>
      <c r="M95" s="14"/>
      <c r="N95" s="14"/>
      <c r="O95" s="14"/>
      <c r="P95" s="14"/>
      <c r="Q95" s="14"/>
    </row>
    <row r="96" spans="1:17">
      <c r="A96" s="68"/>
      <c r="B96" s="94"/>
      <c r="C96" s="14"/>
      <c r="D96" s="14"/>
      <c r="E96" s="270"/>
      <c r="F96" s="264"/>
      <c r="G96" s="14"/>
      <c r="H96" s="14"/>
      <c r="I96" s="14"/>
      <c r="J96" s="14"/>
      <c r="K96" s="14"/>
      <c r="L96" s="14"/>
      <c r="M96" s="14"/>
      <c r="N96" s="14"/>
      <c r="O96" s="14"/>
      <c r="P96" s="14"/>
      <c r="Q96" s="14"/>
    </row>
    <row r="97" spans="1:17">
      <c r="A97" s="68"/>
      <c r="B97" s="94"/>
      <c r="C97" s="14"/>
      <c r="D97" s="14"/>
      <c r="E97" s="270"/>
      <c r="F97" s="264"/>
      <c r="G97" s="14"/>
      <c r="H97" s="14"/>
      <c r="I97" s="14"/>
      <c r="J97" s="14"/>
      <c r="K97" s="14"/>
      <c r="L97" s="14"/>
      <c r="M97" s="14"/>
      <c r="N97" s="14"/>
      <c r="O97" s="14"/>
      <c r="P97" s="14"/>
      <c r="Q97" s="14"/>
    </row>
    <row r="98" spans="1:17">
      <c r="A98" s="68"/>
      <c r="B98" s="94"/>
      <c r="C98" s="14"/>
      <c r="D98" s="14"/>
      <c r="E98" s="270"/>
      <c r="F98" s="264"/>
      <c r="G98" s="14"/>
      <c r="H98" s="14"/>
      <c r="I98" s="14"/>
      <c r="J98" s="14"/>
      <c r="K98" s="14"/>
      <c r="L98" s="14"/>
      <c r="M98" s="14"/>
      <c r="N98" s="14"/>
      <c r="O98" s="14"/>
      <c r="P98" s="14"/>
      <c r="Q98" s="14"/>
    </row>
    <row r="99" spans="1:17">
      <c r="A99" s="68"/>
      <c r="B99" s="94"/>
      <c r="C99" s="14"/>
      <c r="D99" s="14"/>
      <c r="E99" s="270"/>
      <c r="F99" s="264"/>
      <c r="G99" s="14"/>
      <c r="H99" s="14"/>
      <c r="I99" s="14"/>
      <c r="J99" s="14"/>
      <c r="K99" s="14"/>
      <c r="L99" s="14"/>
      <c r="M99" s="14"/>
      <c r="N99" s="14"/>
      <c r="O99" s="14"/>
      <c r="P99" s="14"/>
      <c r="Q99" s="14"/>
    </row>
    <row r="100" spans="1:17">
      <c r="A100" s="68"/>
      <c r="B100" s="94"/>
      <c r="C100" s="14"/>
      <c r="D100" s="14"/>
      <c r="E100" s="270"/>
      <c r="F100" s="264"/>
      <c r="G100" s="14"/>
      <c r="H100" s="14"/>
      <c r="I100" s="14"/>
      <c r="J100" s="14"/>
      <c r="K100" s="14"/>
      <c r="L100" s="14"/>
      <c r="M100" s="14"/>
      <c r="N100" s="14"/>
      <c r="O100" s="14"/>
      <c r="P100" s="14"/>
      <c r="Q100" s="14"/>
    </row>
    <row r="101" spans="1:17">
      <c r="A101" s="68"/>
      <c r="B101" s="94"/>
      <c r="C101" s="14"/>
      <c r="D101" s="14"/>
      <c r="E101" s="270"/>
      <c r="F101" s="264"/>
      <c r="G101" s="14"/>
      <c r="H101" s="14"/>
      <c r="I101" s="14"/>
      <c r="J101" s="14"/>
      <c r="K101" s="14"/>
      <c r="L101" s="14"/>
      <c r="M101" s="14"/>
      <c r="N101" s="14"/>
      <c r="O101" s="14"/>
      <c r="P101" s="14"/>
      <c r="Q101" s="14"/>
    </row>
    <row r="102" spans="1:17">
      <c r="A102" s="68"/>
      <c r="B102" s="94"/>
      <c r="C102" s="14"/>
      <c r="D102" s="14"/>
      <c r="E102" s="270"/>
      <c r="F102" s="264"/>
      <c r="G102" s="14"/>
      <c r="H102" s="14"/>
      <c r="I102" s="14"/>
      <c r="J102" s="14"/>
      <c r="K102" s="14"/>
      <c r="L102" s="14"/>
      <c r="M102" s="14"/>
      <c r="N102" s="14"/>
      <c r="O102" s="14"/>
      <c r="P102" s="14"/>
      <c r="Q102" s="14"/>
    </row>
    <row r="103" spans="1:17">
      <c r="A103" s="68"/>
      <c r="B103" s="94"/>
      <c r="C103" s="14"/>
      <c r="D103" s="14"/>
      <c r="E103" s="270"/>
      <c r="F103" s="264"/>
      <c r="G103" s="14"/>
      <c r="H103" s="14"/>
      <c r="I103" s="14"/>
      <c r="J103" s="14"/>
      <c r="K103" s="14"/>
      <c r="L103" s="14"/>
      <c r="M103" s="14"/>
      <c r="N103" s="14"/>
      <c r="O103" s="14"/>
      <c r="P103" s="14"/>
      <c r="Q103" s="14"/>
    </row>
    <row r="104" spans="1:17">
      <c r="A104" s="68"/>
      <c r="B104" s="94"/>
      <c r="C104" s="14"/>
      <c r="D104" s="14"/>
      <c r="E104" s="270"/>
      <c r="F104" s="264"/>
      <c r="G104" s="14"/>
      <c r="H104" s="14"/>
      <c r="I104" s="14"/>
      <c r="J104" s="14"/>
      <c r="K104" s="14"/>
      <c r="L104" s="14"/>
      <c r="M104" s="14"/>
      <c r="N104" s="14"/>
      <c r="O104" s="14"/>
      <c r="P104" s="14"/>
      <c r="Q104" s="14"/>
    </row>
    <row r="105" spans="1:17">
      <c r="A105" s="68"/>
      <c r="B105" s="94"/>
      <c r="C105" s="14"/>
      <c r="D105" s="14"/>
      <c r="E105" s="270"/>
      <c r="F105" s="264"/>
      <c r="G105" s="14"/>
      <c r="H105" s="14"/>
      <c r="I105" s="14"/>
      <c r="J105" s="14"/>
      <c r="K105" s="14"/>
      <c r="L105" s="14"/>
      <c r="M105" s="14"/>
      <c r="N105" s="14"/>
      <c r="O105" s="14"/>
      <c r="P105" s="14"/>
      <c r="Q105" s="14"/>
    </row>
    <row r="106" spans="1:17">
      <c r="A106" s="68"/>
      <c r="B106" s="94"/>
      <c r="C106" s="14"/>
      <c r="D106" s="14"/>
      <c r="E106" s="270"/>
      <c r="F106" s="264"/>
      <c r="G106" s="14"/>
      <c r="H106" s="14"/>
      <c r="I106" s="14"/>
      <c r="J106" s="14"/>
      <c r="K106" s="14"/>
      <c r="L106" s="14"/>
      <c r="M106" s="14"/>
      <c r="N106" s="14"/>
      <c r="O106" s="14"/>
      <c r="P106" s="14"/>
      <c r="Q106" s="14"/>
    </row>
    <row r="107" spans="1:17">
      <c r="A107" s="68"/>
      <c r="B107" s="94"/>
      <c r="C107" s="14"/>
      <c r="D107" s="14"/>
      <c r="E107" s="270"/>
      <c r="F107" s="264"/>
      <c r="G107" s="14"/>
      <c r="H107" s="14"/>
      <c r="I107" s="14"/>
      <c r="J107" s="14"/>
      <c r="K107" s="14"/>
      <c r="L107" s="14"/>
      <c r="M107" s="14"/>
      <c r="N107" s="14"/>
      <c r="O107" s="14"/>
      <c r="P107" s="14"/>
      <c r="Q107" s="14"/>
    </row>
    <row r="108" spans="1:17">
      <c r="A108" s="68"/>
      <c r="B108" s="94"/>
      <c r="C108" s="14"/>
      <c r="D108" s="14"/>
      <c r="E108" s="270"/>
      <c r="F108" s="264"/>
      <c r="G108" s="14"/>
      <c r="H108" s="14"/>
      <c r="I108" s="14"/>
      <c r="J108" s="14"/>
      <c r="K108" s="14"/>
      <c r="L108" s="14"/>
      <c r="M108" s="14"/>
      <c r="N108" s="14"/>
      <c r="O108" s="14"/>
      <c r="P108" s="14"/>
      <c r="Q108" s="14"/>
    </row>
    <row r="109" spans="1:17">
      <c r="A109" s="68"/>
      <c r="B109" s="94"/>
      <c r="C109" s="14"/>
      <c r="D109" s="14"/>
      <c r="E109" s="270"/>
      <c r="F109" s="264"/>
      <c r="G109" s="14"/>
      <c r="H109" s="14"/>
      <c r="I109" s="14"/>
      <c r="J109" s="14"/>
      <c r="K109" s="14"/>
      <c r="L109" s="14"/>
      <c r="M109" s="14"/>
      <c r="N109" s="14"/>
      <c r="O109" s="14"/>
      <c r="P109" s="14"/>
      <c r="Q109" s="14"/>
    </row>
    <row r="110" spans="1:17">
      <c r="A110" s="68"/>
      <c r="B110" s="94"/>
      <c r="C110" s="14"/>
      <c r="D110" s="14"/>
      <c r="E110" s="270"/>
      <c r="F110" s="264"/>
      <c r="G110" s="14"/>
      <c r="H110" s="14"/>
      <c r="I110" s="14"/>
      <c r="J110" s="14"/>
      <c r="K110" s="14"/>
      <c r="L110" s="14"/>
      <c r="M110" s="14"/>
      <c r="N110" s="14"/>
      <c r="O110" s="14"/>
      <c r="P110" s="14"/>
      <c r="Q110" s="14"/>
    </row>
    <row r="111" spans="1:17">
      <c r="A111" s="68"/>
      <c r="B111" s="94"/>
      <c r="C111" s="14"/>
      <c r="D111" s="14"/>
      <c r="E111" s="270"/>
      <c r="F111" s="264"/>
      <c r="G111" s="14"/>
      <c r="H111" s="14"/>
      <c r="I111" s="14"/>
      <c r="J111" s="14"/>
      <c r="K111" s="14"/>
      <c r="L111" s="14"/>
      <c r="M111" s="14"/>
      <c r="N111" s="14"/>
      <c r="O111" s="14"/>
      <c r="P111" s="14"/>
      <c r="Q111" s="14"/>
    </row>
    <row r="112" spans="1:17">
      <c r="A112" s="68"/>
      <c r="B112" s="94"/>
      <c r="C112" s="14"/>
      <c r="D112" s="14"/>
      <c r="E112" s="270"/>
      <c r="F112" s="264"/>
      <c r="G112" s="14"/>
      <c r="H112" s="14"/>
      <c r="I112" s="14"/>
      <c r="J112" s="14"/>
      <c r="K112" s="14"/>
      <c r="L112" s="14"/>
      <c r="M112" s="14"/>
      <c r="N112" s="14"/>
      <c r="O112" s="14"/>
      <c r="P112" s="14"/>
      <c r="Q112" s="14"/>
    </row>
    <row r="113" spans="1:17">
      <c r="A113" s="68"/>
      <c r="B113" s="94"/>
      <c r="C113" s="14"/>
      <c r="D113" s="14"/>
      <c r="E113" s="270"/>
      <c r="F113" s="264"/>
      <c r="G113" s="14"/>
      <c r="H113" s="14"/>
      <c r="I113" s="14"/>
      <c r="J113" s="14"/>
      <c r="K113" s="14"/>
      <c r="L113" s="14"/>
      <c r="M113" s="14"/>
      <c r="N113" s="14"/>
      <c r="O113" s="14"/>
      <c r="P113" s="14"/>
      <c r="Q113" s="14"/>
    </row>
    <row r="114" spans="1:17">
      <c r="A114" s="68"/>
      <c r="B114" s="94"/>
      <c r="C114" s="14"/>
      <c r="D114" s="14"/>
      <c r="E114" s="270"/>
      <c r="F114" s="264"/>
      <c r="G114" s="14"/>
      <c r="H114" s="14"/>
      <c r="I114" s="14"/>
      <c r="J114" s="14"/>
      <c r="K114" s="14"/>
      <c r="L114" s="14"/>
      <c r="M114" s="14"/>
      <c r="N114" s="14"/>
      <c r="O114" s="14"/>
      <c r="P114" s="14"/>
      <c r="Q114" s="14"/>
    </row>
    <row r="115" spans="1:17">
      <c r="A115" s="68"/>
      <c r="B115" s="94"/>
      <c r="C115" s="14"/>
      <c r="D115" s="14"/>
      <c r="E115" s="270"/>
      <c r="F115" s="264"/>
      <c r="G115" s="14"/>
      <c r="H115" s="14"/>
      <c r="I115" s="14"/>
      <c r="J115" s="14"/>
      <c r="K115" s="14"/>
      <c r="L115" s="14"/>
      <c r="M115" s="14"/>
      <c r="N115" s="14"/>
      <c r="O115" s="14"/>
      <c r="P115" s="14"/>
      <c r="Q115" s="14"/>
    </row>
    <row r="116" spans="1:17">
      <c r="A116" s="68"/>
      <c r="B116" s="94"/>
      <c r="C116" s="14"/>
      <c r="D116" s="14"/>
      <c r="E116" s="270"/>
      <c r="F116" s="264"/>
      <c r="G116" s="14"/>
      <c r="H116" s="14"/>
      <c r="I116" s="14"/>
      <c r="J116" s="14"/>
      <c r="K116" s="14"/>
      <c r="L116" s="14"/>
      <c r="M116" s="14"/>
      <c r="N116" s="14"/>
      <c r="O116" s="14"/>
      <c r="P116" s="14"/>
      <c r="Q116" s="14"/>
    </row>
    <row r="117" spans="1:17">
      <c r="A117" s="68"/>
      <c r="B117" s="94"/>
      <c r="C117" s="14"/>
      <c r="D117" s="14"/>
      <c r="E117" s="270"/>
      <c r="F117" s="264"/>
      <c r="G117" s="14"/>
      <c r="H117" s="14"/>
      <c r="I117" s="14"/>
      <c r="J117" s="14"/>
      <c r="K117" s="14"/>
      <c r="L117" s="14"/>
      <c r="M117" s="14"/>
      <c r="N117" s="14"/>
      <c r="O117" s="14"/>
      <c r="P117" s="14"/>
      <c r="Q117" s="14"/>
    </row>
    <row r="118" spans="1:17">
      <c r="A118" s="68"/>
      <c r="B118" s="94"/>
      <c r="C118" s="14"/>
      <c r="D118" s="14"/>
      <c r="E118" s="270"/>
      <c r="F118" s="264"/>
      <c r="G118" s="14"/>
      <c r="H118" s="14"/>
      <c r="I118" s="14"/>
      <c r="J118" s="14"/>
      <c r="K118" s="14"/>
      <c r="L118" s="14"/>
      <c r="M118" s="14"/>
      <c r="N118" s="14"/>
      <c r="O118" s="14"/>
      <c r="P118" s="14"/>
      <c r="Q118" s="14"/>
    </row>
    <row r="119" spans="1:17">
      <c r="A119" s="68"/>
      <c r="B119" s="94"/>
      <c r="C119" s="14"/>
      <c r="D119" s="14"/>
      <c r="E119" s="270"/>
      <c r="F119" s="264"/>
      <c r="G119" s="14"/>
      <c r="H119" s="14"/>
      <c r="I119" s="14"/>
      <c r="J119" s="14"/>
      <c r="K119" s="14"/>
      <c r="L119" s="14"/>
      <c r="M119" s="14"/>
      <c r="N119" s="14"/>
      <c r="O119" s="14"/>
      <c r="P119" s="14"/>
      <c r="Q119" s="14"/>
    </row>
    <row r="120" spans="1:17">
      <c r="A120" s="68"/>
      <c r="B120" s="94"/>
      <c r="C120" s="14"/>
      <c r="D120" s="14"/>
      <c r="E120" s="270"/>
      <c r="F120" s="264"/>
      <c r="G120" s="14"/>
      <c r="H120" s="14"/>
      <c r="I120" s="14"/>
      <c r="J120" s="14"/>
      <c r="K120" s="14"/>
      <c r="L120" s="14"/>
      <c r="M120" s="14"/>
      <c r="N120" s="14"/>
      <c r="O120" s="14"/>
      <c r="P120" s="14"/>
      <c r="Q120" s="14"/>
    </row>
    <row r="121" spans="1:17">
      <c r="A121" s="68"/>
      <c r="B121" s="94"/>
      <c r="C121" s="14"/>
      <c r="D121" s="14"/>
      <c r="E121" s="270"/>
      <c r="F121" s="264"/>
      <c r="G121" s="14"/>
      <c r="H121" s="14"/>
      <c r="I121" s="14"/>
      <c r="J121" s="14"/>
      <c r="K121" s="14"/>
      <c r="L121" s="14"/>
      <c r="M121" s="14"/>
      <c r="N121" s="14"/>
      <c r="O121" s="14"/>
      <c r="P121" s="14"/>
      <c r="Q121" s="14"/>
    </row>
    <row r="122" spans="1:17">
      <c r="A122" s="68"/>
      <c r="B122" s="94"/>
      <c r="C122" s="14"/>
      <c r="D122" s="14"/>
      <c r="E122" s="270"/>
      <c r="F122" s="264"/>
      <c r="G122" s="14"/>
      <c r="H122" s="14"/>
      <c r="I122" s="14"/>
      <c r="J122" s="14"/>
      <c r="K122" s="14"/>
      <c r="L122" s="14"/>
      <c r="M122" s="14"/>
      <c r="N122" s="14"/>
      <c r="O122" s="14"/>
      <c r="P122" s="14"/>
      <c r="Q122" s="14"/>
    </row>
    <row r="123" spans="1:17">
      <c r="A123" s="68"/>
      <c r="B123" s="94"/>
      <c r="C123" s="14"/>
      <c r="D123" s="14"/>
      <c r="E123" s="270"/>
      <c r="F123" s="264"/>
      <c r="G123" s="14"/>
      <c r="H123" s="14"/>
      <c r="I123" s="14"/>
      <c r="J123" s="14"/>
      <c r="K123" s="14"/>
      <c r="L123" s="14"/>
      <c r="M123" s="14"/>
      <c r="N123" s="14"/>
      <c r="O123" s="14"/>
      <c r="P123" s="14"/>
      <c r="Q123" s="14"/>
    </row>
    <row r="124" spans="1:17" ht="15.75" thickBot="1">
      <c r="A124" s="108"/>
      <c r="B124" s="277"/>
      <c r="C124" s="109"/>
      <c r="D124" s="109"/>
      <c r="E124" s="291"/>
      <c r="F124" s="292"/>
      <c r="G124" s="14"/>
      <c r="H124" s="14"/>
      <c r="I124" s="14"/>
      <c r="J124" s="14"/>
      <c r="K124" s="14"/>
      <c r="L124" s="14"/>
      <c r="M124" s="14"/>
      <c r="N124" s="14"/>
      <c r="O124" s="14"/>
      <c r="P124" s="14"/>
      <c r="Q124" s="14"/>
    </row>
    <row r="125" spans="1:17">
      <c r="A125" s="14"/>
      <c r="B125" s="14"/>
      <c r="C125" s="14"/>
      <c r="D125" s="14"/>
      <c r="E125" s="14"/>
      <c r="F125" s="14"/>
      <c r="G125" s="14"/>
      <c r="H125" s="14"/>
      <c r="I125" s="14"/>
      <c r="J125" s="14"/>
      <c r="K125" s="14"/>
      <c r="L125" s="14"/>
      <c r="M125" s="14"/>
      <c r="N125" s="14"/>
      <c r="O125" s="14"/>
      <c r="P125" s="14"/>
      <c r="Q125" s="14"/>
    </row>
    <row r="126" spans="1:17">
      <c r="A126" s="65" t="s">
        <v>585</v>
      </c>
      <c r="B126" s="65"/>
      <c r="C126" s="65"/>
      <c r="D126" s="65"/>
      <c r="E126" s="65"/>
      <c r="F126" s="65"/>
      <c r="G126" s="14"/>
      <c r="H126" s="14"/>
      <c r="I126" s="14"/>
      <c r="J126" s="14"/>
      <c r="K126" s="14"/>
      <c r="L126" s="14"/>
      <c r="M126" s="14"/>
      <c r="N126" s="14"/>
      <c r="O126" s="14"/>
      <c r="P126" s="14"/>
      <c r="Q126" s="14"/>
    </row>
  </sheetData>
  <printOptions horizontalCentered="1"/>
  <pageMargins left="0.5" right="0.5" top="0.5" bottom="0.5" header="0.5" footer="0.5"/>
  <pageSetup scale="65" orientation="portrait" horizontalDpi="300" verticalDpi="300" r:id="rId1"/>
  <headerFooter alignWithMargins="0"/>
  <rowBreaks count="1" manualBreakCount="1">
    <brk id="65"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4">
    <pageSetUpPr fitToPage="1"/>
  </sheetPr>
  <dimension ref="A1:E88"/>
  <sheetViews>
    <sheetView defaultGridColor="0" colorId="22" zoomScale="80" zoomScaleNormal="80" workbookViewId="0">
      <selection sqref="A1:XFD1048576"/>
    </sheetView>
  </sheetViews>
  <sheetFormatPr defaultColWidth="9.6640625" defaultRowHeight="15"/>
  <cols>
    <col min="1" max="1" width="20.6640625" style="1593" customWidth="1"/>
    <col min="2" max="2" width="75.6640625" style="1593" customWidth="1"/>
    <col min="3" max="3" width="9.6640625" style="1593"/>
    <col min="4" max="5" width="16.6640625" style="1593" customWidth="1"/>
    <col min="6" max="16384" width="9.6640625" style="1593"/>
  </cols>
  <sheetData>
    <row r="1" spans="1:5" ht="18.75" thickBot="1">
      <c r="A1" s="2384" t="str">
        <f>'Data Sheet'!A64</f>
        <v>Annual Report of National Fuel Gas Distribution Corporation                                                                                                                                       Year ended 12/31/2015</v>
      </c>
      <c r="B1" s="2385"/>
      <c r="C1" s="2385"/>
      <c r="D1" s="2385"/>
      <c r="E1" s="2385"/>
    </row>
    <row r="2" spans="1:5" ht="18">
      <c r="A2" s="2386"/>
      <c r="B2" s="2387"/>
      <c r="C2" s="2387"/>
      <c r="D2" s="2387"/>
      <c r="E2" s="2388"/>
    </row>
    <row r="3" spans="1:5" ht="16.149999999999999" customHeight="1">
      <c r="A3" s="3579" t="s">
        <v>1781</v>
      </c>
      <c r="B3" s="3580"/>
      <c r="C3" s="3580"/>
      <c r="D3" s="3580"/>
      <c r="E3" s="3581"/>
    </row>
    <row r="4" spans="1:5" ht="16.149999999999999" customHeight="1">
      <c r="A4" s="2389"/>
      <c r="B4" s="2384"/>
      <c r="C4" s="2384"/>
      <c r="D4" s="2384"/>
      <c r="E4" s="2390"/>
    </row>
    <row r="5" spans="1:5" ht="48.6" customHeight="1">
      <c r="A5" s="3576" t="s">
        <v>1782</v>
      </c>
      <c r="B5" s="3577"/>
      <c r="C5" s="3577"/>
      <c r="D5" s="3577"/>
      <c r="E5" s="3578"/>
    </row>
    <row r="6" spans="1:5" ht="15.75" thickBot="1">
      <c r="A6" s="1690"/>
      <c r="B6" s="1698"/>
      <c r="C6" s="1698"/>
      <c r="D6" s="1698"/>
      <c r="E6" s="1623"/>
    </row>
    <row r="7" spans="1:5" ht="18">
      <c r="A7" s="2391"/>
      <c r="B7" s="2387"/>
      <c r="C7" s="2387"/>
      <c r="D7" s="2391"/>
      <c r="E7" s="2388"/>
    </row>
    <row r="8" spans="1:5" ht="18">
      <c r="A8" s="2392" t="s">
        <v>1783</v>
      </c>
      <c r="B8" s="2393" t="s">
        <v>1784</v>
      </c>
      <c r="C8" s="2394"/>
      <c r="D8" s="2392" t="s">
        <v>1785</v>
      </c>
      <c r="E8" s="2395" t="s">
        <v>1786</v>
      </c>
    </row>
    <row r="9" spans="1:5" ht="18">
      <c r="A9" s="2396" t="s">
        <v>1787</v>
      </c>
      <c r="B9" s="2384"/>
      <c r="C9" s="2384"/>
      <c r="D9" s="2396" t="s">
        <v>1787</v>
      </c>
      <c r="E9" s="2397" t="s">
        <v>1787</v>
      </c>
    </row>
    <row r="10" spans="1:5" ht="18.75" thickBot="1">
      <c r="A10" s="2398"/>
      <c r="B10" s="2399"/>
      <c r="C10" s="2399"/>
      <c r="D10" s="2398"/>
      <c r="E10" s="2400"/>
    </row>
    <row r="11" spans="1:5">
      <c r="A11" s="2401"/>
      <c r="B11" s="2402"/>
      <c r="C11" s="2402"/>
      <c r="D11" s="2403"/>
      <c r="E11" s="2404"/>
    </row>
    <row r="12" spans="1:5">
      <c r="A12" s="2401"/>
      <c r="B12" s="2402"/>
      <c r="C12" s="2402"/>
      <c r="D12" s="2403"/>
      <c r="E12" s="2404"/>
    </row>
    <row r="13" spans="1:5">
      <c r="A13" s="2401"/>
      <c r="B13" s="2402"/>
      <c r="C13" s="2402"/>
      <c r="D13" s="2403"/>
      <c r="E13" s="2404"/>
    </row>
    <row r="14" spans="1:5">
      <c r="A14" s="2401"/>
      <c r="B14" s="2402"/>
      <c r="C14" s="2402"/>
      <c r="D14" s="2403"/>
      <c r="E14" s="2404"/>
    </row>
    <row r="15" spans="1:5">
      <c r="A15" s="2401"/>
      <c r="B15" s="2402"/>
      <c r="C15" s="2402"/>
      <c r="D15" s="2403"/>
      <c r="E15" s="2404"/>
    </row>
    <row r="16" spans="1:5">
      <c r="A16" s="2401"/>
      <c r="B16" s="2402"/>
      <c r="C16" s="2402"/>
      <c r="D16" s="2403"/>
      <c r="E16" s="2404"/>
    </row>
    <row r="17" spans="1:5">
      <c r="A17" s="2401"/>
      <c r="B17" s="2402"/>
      <c r="C17" s="2402"/>
      <c r="D17" s="2403"/>
      <c r="E17" s="2404"/>
    </row>
    <row r="18" spans="1:5">
      <c r="A18" s="2401"/>
      <c r="B18" s="2402"/>
      <c r="C18" s="2402"/>
      <c r="D18" s="2403"/>
      <c r="E18" s="2404"/>
    </row>
    <row r="19" spans="1:5">
      <c r="A19" s="2401"/>
      <c r="B19" s="2402"/>
      <c r="C19" s="2402"/>
      <c r="D19" s="2403"/>
      <c r="E19" s="2404"/>
    </row>
    <row r="20" spans="1:5">
      <c r="A20" s="2401"/>
      <c r="B20" s="2402"/>
      <c r="C20" s="2402"/>
      <c r="D20" s="2403"/>
      <c r="E20" s="2404"/>
    </row>
    <row r="21" spans="1:5">
      <c r="A21" s="2401"/>
      <c r="B21" s="2402"/>
      <c r="C21" s="2402"/>
      <c r="D21" s="2403"/>
      <c r="E21" s="2404"/>
    </row>
    <row r="22" spans="1:5">
      <c r="A22" s="2401"/>
      <c r="B22" s="2402"/>
      <c r="C22" s="2402"/>
      <c r="D22" s="2403"/>
      <c r="E22" s="2404"/>
    </row>
    <row r="23" spans="1:5">
      <c r="A23" s="2401"/>
      <c r="B23" s="2402"/>
      <c r="C23" s="2402"/>
      <c r="D23" s="2403"/>
      <c r="E23" s="2404"/>
    </row>
    <row r="24" spans="1:5">
      <c r="A24" s="2401"/>
      <c r="B24" s="2402"/>
      <c r="C24" s="2402"/>
      <c r="D24" s="2403"/>
      <c r="E24" s="2404"/>
    </row>
    <row r="25" spans="1:5">
      <c r="A25" s="2401"/>
      <c r="B25" s="2402"/>
      <c r="C25" s="2402"/>
      <c r="D25" s="2403"/>
      <c r="E25" s="2404"/>
    </row>
    <row r="26" spans="1:5">
      <c r="A26" s="2401"/>
      <c r="B26" s="2402"/>
      <c r="C26" s="2402"/>
      <c r="D26" s="2403"/>
      <c r="E26" s="2404"/>
    </row>
    <row r="27" spans="1:5">
      <c r="A27" s="2401"/>
      <c r="B27" s="2402"/>
      <c r="C27" s="2402"/>
      <c r="D27" s="2403"/>
      <c r="E27" s="2404"/>
    </row>
    <row r="28" spans="1:5">
      <c r="A28" s="2401"/>
      <c r="B28" s="2402"/>
      <c r="C28" s="2402"/>
      <c r="D28" s="2403"/>
      <c r="E28" s="2404"/>
    </row>
    <row r="29" spans="1:5">
      <c r="A29" s="2401"/>
      <c r="B29" s="2402"/>
      <c r="C29" s="2402"/>
      <c r="D29" s="2403"/>
      <c r="E29" s="2404"/>
    </row>
    <row r="30" spans="1:5">
      <c r="A30" s="2401"/>
      <c r="B30" s="2402"/>
      <c r="C30" s="2402"/>
      <c r="D30" s="2403"/>
      <c r="E30" s="2404"/>
    </row>
    <row r="31" spans="1:5">
      <c r="A31" s="2401"/>
      <c r="B31" s="2402"/>
      <c r="C31" s="2402"/>
      <c r="D31" s="2403"/>
      <c r="E31" s="2404"/>
    </row>
    <row r="32" spans="1:5">
      <c r="A32" s="2401"/>
      <c r="B32" s="2402"/>
      <c r="C32" s="2402"/>
      <c r="D32" s="2403"/>
      <c r="E32" s="2404"/>
    </row>
    <row r="33" spans="1:5">
      <c r="A33" s="2401"/>
      <c r="B33" s="2402"/>
      <c r="C33" s="2402"/>
      <c r="D33" s="2403"/>
      <c r="E33" s="2404"/>
    </row>
    <row r="34" spans="1:5">
      <c r="A34" s="2401"/>
      <c r="B34" s="2402"/>
      <c r="C34" s="2402"/>
      <c r="D34" s="2403"/>
      <c r="E34" s="2404"/>
    </row>
    <row r="35" spans="1:5">
      <c r="A35" s="2401"/>
      <c r="B35" s="2402"/>
      <c r="C35" s="2402"/>
      <c r="D35" s="2403"/>
      <c r="E35" s="2404"/>
    </row>
    <row r="36" spans="1:5">
      <c r="A36" s="2401"/>
      <c r="B36" s="2402"/>
      <c r="C36" s="2402"/>
      <c r="D36" s="2403"/>
      <c r="E36" s="2404"/>
    </row>
    <row r="37" spans="1:5">
      <c r="A37" s="2401"/>
      <c r="B37" s="2402"/>
      <c r="C37" s="2402"/>
      <c r="D37" s="2403"/>
      <c r="E37" s="2404"/>
    </row>
    <row r="38" spans="1:5">
      <c r="A38" s="2401"/>
      <c r="B38" s="2402"/>
      <c r="C38" s="2402"/>
      <c r="D38" s="2403"/>
      <c r="E38" s="2404"/>
    </row>
    <row r="39" spans="1:5">
      <c r="A39" s="2401"/>
      <c r="B39" s="2402"/>
      <c r="C39" s="2402"/>
      <c r="D39" s="2403"/>
      <c r="E39" s="2404"/>
    </row>
    <row r="40" spans="1:5">
      <c r="A40" s="2401"/>
      <c r="B40" s="2402"/>
      <c r="C40" s="2402"/>
      <c r="D40" s="2403"/>
      <c r="E40" s="2404"/>
    </row>
    <row r="41" spans="1:5">
      <c r="A41" s="2401"/>
      <c r="B41" s="2402"/>
      <c r="C41" s="2402"/>
      <c r="D41" s="2403"/>
      <c r="E41" s="2404"/>
    </row>
    <row r="42" spans="1:5">
      <c r="A42" s="2401"/>
      <c r="B42" s="2402"/>
      <c r="C42" s="2402"/>
      <c r="D42" s="2403"/>
      <c r="E42" s="2404"/>
    </row>
    <row r="43" spans="1:5">
      <c r="A43" s="2401"/>
      <c r="B43" s="2402"/>
      <c r="C43" s="2402"/>
      <c r="D43" s="2403"/>
      <c r="E43" s="2404"/>
    </row>
    <row r="44" spans="1:5">
      <c r="A44" s="2401"/>
      <c r="B44" s="2402"/>
      <c r="C44" s="2402"/>
      <c r="D44" s="2403"/>
      <c r="E44" s="2404"/>
    </row>
    <row r="45" spans="1:5">
      <c r="A45" s="2401"/>
      <c r="B45" s="2402"/>
      <c r="C45" s="2402"/>
      <c r="D45" s="2403"/>
      <c r="E45" s="2404"/>
    </row>
    <row r="46" spans="1:5">
      <c r="A46" s="2401"/>
      <c r="B46" s="2402"/>
      <c r="C46" s="2402"/>
      <c r="D46" s="2403"/>
      <c r="E46" s="2404"/>
    </row>
    <row r="47" spans="1:5">
      <c r="A47" s="2401"/>
      <c r="B47" s="2402"/>
      <c r="C47" s="2402"/>
      <c r="D47" s="2403"/>
      <c r="E47" s="2404"/>
    </row>
    <row r="48" spans="1:5">
      <c r="A48" s="2401"/>
      <c r="B48" s="2402"/>
      <c r="C48" s="2402"/>
      <c r="D48" s="2403"/>
      <c r="E48" s="2404"/>
    </row>
    <row r="49" spans="1:5">
      <c r="A49" s="2401"/>
      <c r="B49" s="2402"/>
      <c r="C49" s="2402"/>
      <c r="D49" s="2403"/>
      <c r="E49" s="2404"/>
    </row>
    <row r="50" spans="1:5">
      <c r="A50" s="2401"/>
      <c r="B50" s="2402"/>
      <c r="C50" s="2402"/>
      <c r="D50" s="2403"/>
      <c r="E50" s="2404"/>
    </row>
    <row r="51" spans="1:5">
      <c r="A51" s="2401"/>
      <c r="B51" s="2402"/>
      <c r="C51" s="2402"/>
      <c r="D51" s="2403"/>
      <c r="E51" s="2404"/>
    </row>
    <row r="52" spans="1:5">
      <c r="A52" s="2401"/>
      <c r="B52" s="2402"/>
      <c r="C52" s="2402"/>
      <c r="D52" s="2403"/>
      <c r="E52" s="2404"/>
    </row>
    <row r="53" spans="1:5">
      <c r="A53" s="2401"/>
      <c r="B53" s="2402"/>
      <c r="C53" s="2402"/>
      <c r="D53" s="2403"/>
      <c r="E53" s="2404"/>
    </row>
    <row r="54" spans="1:5">
      <c r="A54" s="2401"/>
      <c r="B54" s="2402"/>
      <c r="C54" s="2402"/>
      <c r="D54" s="2403"/>
      <c r="E54" s="2404"/>
    </row>
    <row r="55" spans="1:5">
      <c r="A55" s="2401"/>
      <c r="B55" s="2402"/>
      <c r="C55" s="2402"/>
      <c r="D55" s="2403"/>
      <c r="E55" s="2404"/>
    </row>
    <row r="56" spans="1:5">
      <c r="A56" s="2401"/>
      <c r="B56" s="2402"/>
      <c r="C56" s="2402"/>
      <c r="D56" s="2403"/>
      <c r="E56" s="2404"/>
    </row>
    <row r="57" spans="1:5">
      <c r="A57" s="2401"/>
      <c r="B57" s="2402"/>
      <c r="C57" s="2402"/>
      <c r="D57" s="2403"/>
      <c r="E57" s="2404"/>
    </row>
    <row r="58" spans="1:5">
      <c r="A58" s="2401"/>
      <c r="B58" s="2402"/>
      <c r="C58" s="2402"/>
      <c r="D58" s="2403"/>
      <c r="E58" s="2404"/>
    </row>
    <row r="59" spans="1:5">
      <c r="A59" s="2401"/>
      <c r="B59" s="2402"/>
      <c r="C59" s="2402"/>
      <c r="D59" s="2403"/>
      <c r="E59" s="2404"/>
    </row>
    <row r="60" spans="1:5">
      <c r="A60" s="2401"/>
      <c r="B60" s="2402"/>
      <c r="C60" s="2402"/>
      <c r="D60" s="2403"/>
      <c r="E60" s="2404"/>
    </row>
    <row r="61" spans="1:5">
      <c r="A61" s="2401"/>
      <c r="B61" s="2402"/>
      <c r="C61" s="2402"/>
      <c r="D61" s="2403"/>
      <c r="E61" s="2404"/>
    </row>
    <row r="62" spans="1:5">
      <c r="A62" s="2401"/>
      <c r="B62" s="2402"/>
      <c r="C62" s="2402"/>
      <c r="D62" s="2403"/>
      <c r="E62" s="2404"/>
    </row>
    <row r="63" spans="1:5">
      <c r="A63" s="2401"/>
      <c r="B63" s="2402"/>
      <c r="C63" s="2402"/>
      <c r="D63" s="2403"/>
      <c r="E63" s="2404"/>
    </row>
    <row r="64" spans="1:5">
      <c r="A64" s="2401"/>
      <c r="B64" s="2402"/>
      <c r="C64" s="2402"/>
      <c r="D64" s="2403"/>
      <c r="E64" s="2404"/>
    </row>
    <row r="65" spans="1:5">
      <c r="A65" s="2401"/>
      <c r="B65" s="2402"/>
      <c r="C65" s="2402"/>
      <c r="D65" s="2403"/>
      <c r="E65" s="2404"/>
    </row>
    <row r="66" spans="1:5">
      <c r="A66" s="2401"/>
      <c r="B66" s="2402"/>
      <c r="C66" s="2402"/>
      <c r="D66" s="2403"/>
      <c r="E66" s="2404"/>
    </row>
    <row r="67" spans="1:5">
      <c r="A67" s="2401"/>
      <c r="B67" s="2402"/>
      <c r="C67" s="2402"/>
      <c r="D67" s="2403"/>
      <c r="E67" s="2404"/>
    </row>
    <row r="68" spans="1:5">
      <c r="A68" s="2401"/>
      <c r="B68" s="2402"/>
      <c r="C68" s="2402"/>
      <c r="D68" s="2403"/>
      <c r="E68" s="2404"/>
    </row>
    <row r="69" spans="1:5">
      <c r="A69" s="2401"/>
      <c r="B69" s="2402"/>
      <c r="C69" s="2402"/>
      <c r="D69" s="2403"/>
      <c r="E69" s="2404"/>
    </row>
    <row r="70" spans="1:5">
      <c r="A70" s="2401"/>
      <c r="B70" s="2402"/>
      <c r="C70" s="2402"/>
      <c r="D70" s="2403"/>
      <c r="E70" s="2404"/>
    </row>
    <row r="71" spans="1:5">
      <c r="A71" s="2401"/>
      <c r="B71" s="2402"/>
      <c r="C71" s="2402"/>
      <c r="D71" s="2403"/>
      <c r="E71" s="2404"/>
    </row>
    <row r="72" spans="1:5">
      <c r="A72" s="2401"/>
      <c r="B72" s="2402"/>
      <c r="C72" s="2402"/>
      <c r="D72" s="2403"/>
      <c r="E72" s="2404"/>
    </row>
    <row r="73" spans="1:5">
      <c r="A73" s="2401"/>
      <c r="B73" s="2402"/>
      <c r="C73" s="2402"/>
      <c r="D73" s="2403"/>
      <c r="E73" s="2404"/>
    </row>
    <row r="74" spans="1:5" ht="15.75" thickBot="1">
      <c r="A74" s="2405"/>
      <c r="B74" s="2406"/>
      <c r="C74" s="2406"/>
      <c r="D74" s="2407"/>
      <c r="E74" s="2408"/>
    </row>
    <row r="75" spans="1:5" ht="18">
      <c r="A75" s="1699" t="s">
        <v>1788</v>
      </c>
      <c r="B75" s="2394"/>
      <c r="C75" s="1699"/>
      <c r="D75" s="1699"/>
      <c r="E75" s="1699"/>
    </row>
    <row r="81" spans="1:2">
      <c r="B81" s="2368"/>
    </row>
    <row r="82" spans="1:2">
      <c r="A82" s="1698"/>
      <c r="B82" s="2368"/>
    </row>
    <row r="83" spans="1:2">
      <c r="B83" s="2368"/>
    </row>
    <row r="84" spans="1:2">
      <c r="B84" s="2368"/>
    </row>
    <row r="85" spans="1:2">
      <c r="B85" s="2368"/>
    </row>
    <row r="86" spans="1:2">
      <c r="B86" s="2368"/>
    </row>
    <row r="87" spans="1:2">
      <c r="B87" s="2368"/>
    </row>
    <row r="88" spans="1:2">
      <c r="B88" s="2368"/>
    </row>
  </sheetData>
  <mergeCells count="2">
    <mergeCell ref="A5:E5"/>
    <mergeCell ref="A3:E3"/>
  </mergeCells>
  <printOptions horizontalCentered="1" verticalCentered="1"/>
  <pageMargins left="0.5" right="0.5" top="0.5" bottom="0.5" header="0.5" footer="0.5"/>
  <pageSetup scale="57" orientation="portrait" horizontalDpi="300" verticalDpi="300"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37"/>
  <dimension ref="A1:T187"/>
  <sheetViews>
    <sheetView defaultGridColor="0" topLeftCell="H1" colorId="22" zoomScaleNormal="100" zoomScaleSheetLayoutView="80" workbookViewId="0">
      <selection activeCell="K20" sqref="K20"/>
    </sheetView>
  </sheetViews>
  <sheetFormatPr defaultColWidth="9.6640625" defaultRowHeight="15"/>
  <cols>
    <col min="1" max="1" width="5.6640625" style="9" customWidth="1"/>
    <col min="2" max="2" width="41.6640625" style="9" customWidth="1"/>
    <col min="3" max="3" width="20.88671875" style="9" customWidth="1"/>
    <col min="4" max="4" width="19.6640625" style="9" customWidth="1"/>
    <col min="5" max="5" width="19.77734375" style="9" customWidth="1"/>
    <col min="6" max="6" width="2.6640625" style="9" customWidth="1"/>
    <col min="7" max="8" width="17.6640625" style="9" customWidth="1"/>
    <col min="9" max="9" width="21.6640625" style="9" customWidth="1"/>
    <col min="10" max="10" width="16.6640625" style="9" customWidth="1"/>
    <col min="11" max="12" width="15.6640625" style="9" customWidth="1"/>
    <col min="13" max="13" width="5.6640625" style="9" customWidth="1"/>
    <col min="14" max="16384" width="9.6640625" style="9"/>
  </cols>
  <sheetData>
    <row r="1" spans="1:20">
      <c r="A1" s="26" t="s">
        <v>1800</v>
      </c>
      <c r="B1" s="191"/>
      <c r="C1" s="62" t="s">
        <v>3291</v>
      </c>
      <c r="D1" s="192" t="s">
        <v>1802</v>
      </c>
      <c r="E1" s="63" t="s">
        <v>1803</v>
      </c>
      <c r="F1" s="26" t="s">
        <v>1800</v>
      </c>
      <c r="G1" s="62"/>
      <c r="H1" s="191"/>
      <c r="I1" s="62" t="s">
        <v>3291</v>
      </c>
      <c r="J1" s="193" t="s">
        <v>1802</v>
      </c>
      <c r="K1" s="191"/>
      <c r="L1" s="62" t="s">
        <v>1803</v>
      </c>
      <c r="M1" s="63"/>
      <c r="N1" s="14"/>
      <c r="O1" s="14"/>
      <c r="P1" s="14"/>
      <c r="Q1" s="14"/>
      <c r="R1" s="14"/>
      <c r="S1" s="14"/>
      <c r="T1" s="14"/>
    </row>
    <row r="2" spans="1:20">
      <c r="A2" s="68" t="str">
        <f>'Data Sheet'!$C$25</f>
        <v>National Fuel Gas Distribution Corporation</v>
      </c>
      <c r="B2" s="77"/>
      <c r="C2" s="14" t="s">
        <v>1819</v>
      </c>
      <c r="D2" s="74" t="s">
        <v>3310</v>
      </c>
      <c r="E2" s="69"/>
      <c r="F2" s="68" t="str">
        <f>'Data Sheet'!$C$25</f>
        <v>National Fuel Gas Distribution Corporation</v>
      </c>
      <c r="G2" s="14"/>
      <c r="H2" s="77"/>
      <c r="I2" s="14" t="s">
        <v>1819</v>
      </c>
      <c r="J2" s="94" t="s">
        <v>3310</v>
      </c>
      <c r="K2" s="77"/>
      <c r="L2" s="14"/>
      <c r="M2" s="69"/>
      <c r="N2" s="14"/>
      <c r="O2" s="14"/>
      <c r="P2" s="14"/>
      <c r="Q2" s="14"/>
      <c r="R2" s="14"/>
      <c r="S2" s="14"/>
      <c r="T2" s="14"/>
    </row>
    <row r="3" spans="1:20" ht="15" customHeight="1">
      <c r="A3" s="70"/>
      <c r="B3" s="114"/>
      <c r="C3" s="114" t="s">
        <v>2993</v>
      </c>
      <c r="D3" s="523" t="str">
        <f>'Data Sheet'!$C$40</f>
        <v>3/31/2016</v>
      </c>
      <c r="E3" s="107" t="str">
        <f>'Data Sheet'!$C$38</f>
        <v>12/31/2015</v>
      </c>
      <c r="F3" s="70"/>
      <c r="G3" s="73"/>
      <c r="H3" s="114"/>
      <c r="I3" s="73" t="s">
        <v>2993</v>
      </c>
      <c r="J3" s="521" t="str">
        <f>'Data Sheet'!$C$40</f>
        <v>3/31/2016</v>
      </c>
      <c r="K3" s="114"/>
      <c r="L3" s="101" t="str">
        <f>'Data Sheet'!$C$38</f>
        <v>12/31/2015</v>
      </c>
      <c r="M3" s="72"/>
      <c r="N3" s="14"/>
      <c r="O3" s="520"/>
      <c r="P3" s="14"/>
      <c r="Q3" s="14"/>
      <c r="R3" s="14"/>
      <c r="S3" s="14"/>
      <c r="T3" s="14"/>
    </row>
    <row r="4" spans="1:20" ht="15" customHeight="1">
      <c r="A4" s="220"/>
      <c r="B4" s="195" t="s">
        <v>586</v>
      </c>
      <c r="C4" s="195"/>
      <c r="D4" s="195"/>
      <c r="E4" s="196"/>
      <c r="F4" s="220"/>
      <c r="G4" s="195" t="s">
        <v>587</v>
      </c>
      <c r="H4" s="195"/>
      <c r="I4" s="195"/>
      <c r="J4" s="195"/>
      <c r="K4" s="195"/>
      <c r="L4" s="195"/>
      <c r="M4" s="196"/>
      <c r="N4" s="14"/>
      <c r="O4" s="14"/>
      <c r="P4" s="14"/>
      <c r="Q4" s="14"/>
      <c r="R4" s="14"/>
      <c r="S4" s="14"/>
      <c r="T4" s="14"/>
    </row>
    <row r="5" spans="1:20">
      <c r="A5" s="519"/>
      <c r="B5" s="348"/>
      <c r="C5" s="348"/>
      <c r="D5" s="348"/>
      <c r="E5" s="534"/>
      <c r="F5" s="68"/>
      <c r="G5" s="14"/>
      <c r="H5" s="14"/>
      <c r="I5" s="14"/>
      <c r="J5" s="14"/>
      <c r="K5" s="14"/>
      <c r="L5" s="14"/>
      <c r="M5" s="69"/>
      <c r="N5" s="14"/>
      <c r="O5" s="14"/>
      <c r="P5" s="14"/>
      <c r="Q5" s="14"/>
      <c r="R5" s="14"/>
      <c r="S5" s="14"/>
      <c r="T5" s="14"/>
    </row>
    <row r="6" spans="1:20">
      <c r="A6" s="3687" t="s">
        <v>3859</v>
      </c>
      <c r="B6" s="3688"/>
      <c r="C6" s="3688"/>
      <c r="D6" s="3688"/>
      <c r="E6" s="3685"/>
      <c r="F6" s="3687" t="s">
        <v>588</v>
      </c>
      <c r="G6" s="3684"/>
      <c r="H6" s="3684"/>
      <c r="I6" s="3684"/>
      <c r="J6" s="3684"/>
      <c r="K6" s="3684"/>
      <c r="L6" s="3684"/>
      <c r="M6" s="199"/>
      <c r="N6" s="14"/>
      <c r="O6" s="14"/>
      <c r="P6" s="14"/>
      <c r="Q6" s="14"/>
      <c r="R6" s="14"/>
      <c r="S6" s="14"/>
      <c r="T6" s="14"/>
    </row>
    <row r="7" spans="1:20">
      <c r="A7" s="3687" t="s">
        <v>3860</v>
      </c>
      <c r="B7" s="3688"/>
      <c r="C7" s="3688"/>
      <c r="D7" s="3688"/>
      <c r="E7" s="3685"/>
      <c r="F7" s="3687" t="s">
        <v>3863</v>
      </c>
      <c r="G7" s="3684"/>
      <c r="H7" s="3684"/>
      <c r="I7" s="3684"/>
      <c r="J7" s="3684"/>
      <c r="K7" s="3684"/>
      <c r="L7" s="3684"/>
      <c r="M7" s="199"/>
      <c r="N7" s="14"/>
      <c r="O7" s="14"/>
      <c r="P7" s="14"/>
      <c r="Q7" s="14"/>
      <c r="R7" s="14"/>
      <c r="S7" s="14"/>
      <c r="T7" s="14"/>
    </row>
    <row r="8" spans="1:20">
      <c r="A8" s="3687" t="s">
        <v>3862</v>
      </c>
      <c r="B8" s="3688"/>
      <c r="C8" s="3688"/>
      <c r="D8" s="3688"/>
      <c r="E8" s="3685"/>
      <c r="F8" s="3687" t="s">
        <v>930</v>
      </c>
      <c r="G8" s="3684"/>
      <c r="H8" s="3684"/>
      <c r="I8" s="3684"/>
      <c r="J8" s="3684"/>
      <c r="K8" s="3684"/>
      <c r="L8" s="3684"/>
      <c r="M8" s="199"/>
      <c r="N8" s="14"/>
      <c r="O8" s="14"/>
      <c r="P8" s="14"/>
      <c r="Q8" s="14"/>
      <c r="R8" s="14"/>
      <c r="S8" s="14"/>
      <c r="T8" s="14"/>
    </row>
    <row r="9" spans="1:20">
      <c r="A9" s="3687" t="s">
        <v>3861</v>
      </c>
      <c r="B9" s="3688"/>
      <c r="C9" s="3688"/>
      <c r="D9" s="3688"/>
      <c r="E9" s="3685"/>
      <c r="F9" s="3687" t="s">
        <v>3864</v>
      </c>
      <c r="G9" s="3684"/>
      <c r="H9" s="3684"/>
      <c r="I9" s="3684"/>
      <c r="J9" s="3684"/>
      <c r="K9" s="3684"/>
      <c r="L9" s="3684"/>
      <c r="M9" s="199"/>
      <c r="N9" s="14"/>
      <c r="O9" s="14"/>
      <c r="P9" s="14"/>
      <c r="Q9" s="14"/>
      <c r="R9" s="14"/>
      <c r="S9" s="14"/>
      <c r="T9" s="14"/>
    </row>
    <row r="10" spans="1:20">
      <c r="A10" s="3687" t="s">
        <v>931</v>
      </c>
      <c r="B10" s="3688"/>
      <c r="C10" s="3688"/>
      <c r="D10" s="3688"/>
      <c r="E10" s="3685"/>
      <c r="F10" s="3687" t="s">
        <v>3865</v>
      </c>
      <c r="G10" s="3684"/>
      <c r="H10" s="3684"/>
      <c r="I10" s="3684"/>
      <c r="J10" s="3684"/>
      <c r="K10" s="3684"/>
      <c r="L10" s="3684"/>
      <c r="M10" s="199"/>
      <c r="N10" s="14"/>
      <c r="O10" s="14"/>
      <c r="P10" s="14"/>
      <c r="Q10" s="14"/>
      <c r="R10" s="14"/>
      <c r="S10" s="14"/>
      <c r="T10" s="14"/>
    </row>
    <row r="11" spans="1:20">
      <c r="A11" s="3687" t="s">
        <v>932</v>
      </c>
      <c r="B11" s="3688"/>
      <c r="C11" s="3688"/>
      <c r="D11" s="3688"/>
      <c r="E11" s="3685"/>
      <c r="F11" s="68"/>
      <c r="G11" s="14"/>
      <c r="H11" s="14"/>
      <c r="I11" s="14"/>
      <c r="J11" s="14"/>
      <c r="K11" s="14"/>
      <c r="L11" s="14"/>
      <c r="M11" s="69"/>
      <c r="N11" s="14"/>
      <c r="O11" s="14"/>
      <c r="P11" s="14"/>
      <c r="Q11" s="14"/>
      <c r="R11" s="14"/>
      <c r="S11" s="14"/>
      <c r="T11" s="14"/>
    </row>
    <row r="12" spans="1:20">
      <c r="A12" s="3687" t="s">
        <v>933</v>
      </c>
      <c r="B12" s="3688"/>
      <c r="C12" s="3688"/>
      <c r="D12" s="3688"/>
      <c r="E12" s="3685"/>
      <c r="F12" s="68"/>
      <c r="G12" s="14"/>
      <c r="H12" s="14"/>
      <c r="I12" s="14"/>
      <c r="J12" s="14"/>
      <c r="K12" s="14"/>
      <c r="L12" s="14"/>
      <c r="M12" s="69"/>
      <c r="N12" s="14"/>
      <c r="O12" s="14"/>
      <c r="P12" s="14"/>
      <c r="Q12" s="14"/>
      <c r="R12" s="14"/>
      <c r="S12" s="14"/>
      <c r="T12" s="14"/>
    </row>
    <row r="13" spans="1:20">
      <c r="A13" s="70"/>
      <c r="B13" s="73"/>
      <c r="C13" s="73"/>
      <c r="D13" s="73"/>
      <c r="E13" s="72"/>
      <c r="F13" s="70"/>
      <c r="G13" s="73"/>
      <c r="H13" s="73"/>
      <c r="I13" s="73"/>
      <c r="J13" s="73"/>
      <c r="K13" s="73"/>
      <c r="L13" s="73"/>
      <c r="M13" s="72"/>
      <c r="N13" s="14"/>
      <c r="O13" s="14"/>
      <c r="P13" s="14"/>
      <c r="Q13" s="14"/>
      <c r="R13" s="14"/>
      <c r="S13" s="14"/>
      <c r="T13" s="14"/>
    </row>
    <row r="14" spans="1:20">
      <c r="A14" s="202"/>
      <c r="B14" s="94"/>
      <c r="C14" s="479" t="s">
        <v>1787</v>
      </c>
      <c r="D14" s="480" t="s">
        <v>934</v>
      </c>
      <c r="E14" s="357" t="s">
        <v>935</v>
      </c>
      <c r="F14" s="3749" t="s">
        <v>936</v>
      </c>
      <c r="G14" s="3750"/>
      <c r="H14" s="3751"/>
      <c r="I14" s="94"/>
      <c r="J14" s="14" t="s">
        <v>937</v>
      </c>
      <c r="K14" s="14"/>
      <c r="L14" s="14"/>
      <c r="M14" s="79"/>
      <c r="N14" s="14"/>
      <c r="O14" s="14"/>
      <c r="P14" s="14"/>
      <c r="Q14" s="14"/>
      <c r="R14" s="14"/>
      <c r="S14" s="14"/>
      <c r="T14" s="14"/>
    </row>
    <row r="15" spans="1:20">
      <c r="A15" s="202"/>
      <c r="B15" s="245" t="s">
        <v>938</v>
      </c>
      <c r="C15" s="480" t="s">
        <v>939</v>
      </c>
      <c r="D15" s="480" t="s">
        <v>940</v>
      </c>
      <c r="E15" s="357" t="s">
        <v>941</v>
      </c>
      <c r="F15" s="3752" t="s">
        <v>942</v>
      </c>
      <c r="G15" s="3689"/>
      <c r="H15" s="3753"/>
      <c r="I15" s="101"/>
      <c r="J15" s="73"/>
      <c r="K15" s="73"/>
      <c r="L15" s="73"/>
      <c r="M15" s="79"/>
      <c r="N15" s="14"/>
      <c r="O15" s="14"/>
      <c r="P15" s="14"/>
      <c r="Q15" s="14"/>
      <c r="R15" s="14"/>
      <c r="S15" s="14"/>
      <c r="T15" s="14"/>
    </row>
    <row r="16" spans="1:20">
      <c r="A16" s="202"/>
      <c r="B16" s="245" t="s">
        <v>943</v>
      </c>
      <c r="C16" s="480" t="s">
        <v>944</v>
      </c>
      <c r="D16" s="480" t="s">
        <v>945</v>
      </c>
      <c r="E16" s="357" t="s">
        <v>2516</v>
      </c>
      <c r="F16" s="3752" t="s">
        <v>946</v>
      </c>
      <c r="G16" s="3689"/>
      <c r="H16" s="3753"/>
      <c r="I16" s="94" t="s">
        <v>947</v>
      </c>
      <c r="J16" s="14"/>
      <c r="K16" s="94" t="s">
        <v>948</v>
      </c>
      <c r="L16" s="14"/>
      <c r="M16" s="79"/>
      <c r="N16" s="14"/>
      <c r="O16" s="14"/>
      <c r="P16" s="14"/>
      <c r="Q16" s="14"/>
      <c r="R16" s="14"/>
      <c r="S16" s="14"/>
      <c r="T16" s="14"/>
    </row>
    <row r="17" spans="1:20">
      <c r="A17" s="202"/>
      <c r="B17" s="94"/>
      <c r="C17" s="480" t="s">
        <v>949</v>
      </c>
      <c r="D17" s="480" t="s">
        <v>950</v>
      </c>
      <c r="E17" s="69"/>
      <c r="F17" s="3752" t="s">
        <v>951</v>
      </c>
      <c r="G17" s="3689"/>
      <c r="H17" s="3753"/>
      <c r="I17" s="94" t="s">
        <v>952</v>
      </c>
      <c r="J17" s="14"/>
      <c r="K17" s="94" t="s">
        <v>953</v>
      </c>
      <c r="L17" s="14"/>
      <c r="M17" s="79"/>
      <c r="N17" s="14"/>
      <c r="O17" s="14"/>
      <c r="P17" s="14"/>
      <c r="Q17" s="14"/>
      <c r="R17" s="14"/>
      <c r="S17" s="14"/>
      <c r="T17" s="14"/>
    </row>
    <row r="18" spans="1:20">
      <c r="A18" s="202"/>
      <c r="B18" s="94"/>
      <c r="C18" s="74"/>
      <c r="D18" s="74"/>
      <c r="E18" s="69"/>
      <c r="F18" s="70"/>
      <c r="G18" s="73"/>
      <c r="H18" s="14"/>
      <c r="I18" s="101"/>
      <c r="J18" s="73"/>
      <c r="K18" s="101"/>
      <c r="L18" s="73"/>
      <c r="M18" s="107"/>
      <c r="N18" s="14"/>
      <c r="O18" s="14"/>
      <c r="P18" s="14"/>
      <c r="Q18" s="14"/>
      <c r="R18" s="14"/>
      <c r="S18" s="14"/>
      <c r="T18" s="14"/>
    </row>
    <row r="19" spans="1:20">
      <c r="A19" s="202" t="s">
        <v>1729</v>
      </c>
      <c r="B19" s="94"/>
      <c r="C19" s="74"/>
      <c r="D19" s="74"/>
      <c r="E19" s="69"/>
      <c r="F19" s="83"/>
      <c r="G19" s="491" t="s">
        <v>954</v>
      </c>
      <c r="H19" s="493" t="s">
        <v>1841</v>
      </c>
      <c r="I19" s="245" t="s">
        <v>954</v>
      </c>
      <c r="J19" s="245" t="s">
        <v>955</v>
      </c>
      <c r="K19" s="245" t="s">
        <v>954</v>
      </c>
      <c r="L19" s="245" t="s">
        <v>1841</v>
      </c>
      <c r="M19" s="201" t="s">
        <v>1729</v>
      </c>
      <c r="N19" s="14"/>
      <c r="O19" s="14"/>
      <c r="P19" s="14"/>
      <c r="Q19" s="14"/>
      <c r="R19" s="14"/>
      <c r="S19" s="14"/>
      <c r="T19" s="14"/>
    </row>
    <row r="20" spans="1:20">
      <c r="A20" s="203" t="s">
        <v>1732</v>
      </c>
      <c r="B20" s="279" t="s">
        <v>3021</v>
      </c>
      <c r="C20" s="489" t="s">
        <v>3022</v>
      </c>
      <c r="D20" s="489" t="s">
        <v>3023</v>
      </c>
      <c r="E20" s="437" t="s">
        <v>3024</v>
      </c>
      <c r="F20" s="70"/>
      <c r="G20" s="490" t="s">
        <v>2347</v>
      </c>
      <c r="H20" s="279" t="s">
        <v>2348</v>
      </c>
      <c r="I20" s="279" t="s">
        <v>2349</v>
      </c>
      <c r="J20" s="279" t="s">
        <v>2350</v>
      </c>
      <c r="K20" s="279" t="s">
        <v>2351</v>
      </c>
      <c r="L20" s="279" t="s">
        <v>2352</v>
      </c>
      <c r="M20" s="204" t="s">
        <v>1732</v>
      </c>
      <c r="N20" s="14"/>
      <c r="O20" s="14"/>
      <c r="P20" s="14"/>
      <c r="Q20" s="14"/>
      <c r="R20" s="14"/>
      <c r="S20" s="14"/>
      <c r="T20" s="14"/>
    </row>
    <row r="21" spans="1:20">
      <c r="A21" s="202">
        <v>1</v>
      </c>
      <c r="B21" s="252" t="s">
        <v>956</v>
      </c>
      <c r="C21" s="293"/>
      <c r="D21" s="294"/>
      <c r="E21" s="295"/>
      <c r="F21" s="296"/>
      <c r="G21" s="297"/>
      <c r="H21" s="298"/>
      <c r="I21" s="293"/>
      <c r="J21" s="293"/>
      <c r="K21" s="293"/>
      <c r="L21" s="293"/>
      <c r="M21" s="299">
        <v>1</v>
      </c>
      <c r="N21" s="259"/>
      <c r="O21" s="259"/>
      <c r="P21" s="14"/>
      <c r="Q21" s="14"/>
      <c r="R21" s="14"/>
      <c r="S21" s="14"/>
      <c r="T21" s="14"/>
    </row>
    <row r="22" spans="1:20">
      <c r="A22" s="202">
        <v>2</v>
      </c>
      <c r="B22" s="94" t="s">
        <v>4734</v>
      </c>
      <c r="C22" s="260">
        <v>2000</v>
      </c>
      <c r="D22" s="300">
        <v>29585.3</v>
      </c>
      <c r="E22" s="301" t="s">
        <v>4735</v>
      </c>
      <c r="F22" s="302"/>
      <c r="G22" s="259">
        <v>2000</v>
      </c>
      <c r="H22" s="265">
        <v>59170600</v>
      </c>
      <c r="I22" s="260" t="s">
        <v>4735</v>
      </c>
      <c r="J22" s="265" t="s">
        <v>4735</v>
      </c>
      <c r="K22" s="260" t="s">
        <v>4735</v>
      </c>
      <c r="L22" s="265" t="s">
        <v>4735</v>
      </c>
      <c r="M22" s="299">
        <v>2</v>
      </c>
      <c r="N22" s="259"/>
      <c r="O22" s="259"/>
      <c r="P22" s="14"/>
      <c r="Q22" s="14"/>
      <c r="R22" s="14"/>
      <c r="S22" s="14"/>
      <c r="T22" s="14"/>
    </row>
    <row r="23" spans="1:20">
      <c r="A23" s="202">
        <v>3</v>
      </c>
      <c r="B23" s="94"/>
      <c r="C23" s="260"/>
      <c r="D23" s="303"/>
      <c r="E23" s="304"/>
      <c r="F23" s="302"/>
      <c r="G23" s="259"/>
      <c r="H23" s="260"/>
      <c r="I23" s="260"/>
      <c r="J23" s="260"/>
      <c r="K23" s="260"/>
      <c r="L23" s="260"/>
      <c r="M23" s="299">
        <v>3</v>
      </c>
      <c r="N23" s="259"/>
      <c r="O23" s="259"/>
      <c r="P23" s="14"/>
      <c r="Q23" s="14"/>
      <c r="R23" s="14"/>
      <c r="S23" s="14"/>
      <c r="T23" s="14"/>
    </row>
    <row r="24" spans="1:20">
      <c r="A24" s="202">
        <v>4</v>
      </c>
      <c r="B24" s="94"/>
      <c r="C24" s="260"/>
      <c r="D24" s="303"/>
      <c r="E24" s="304"/>
      <c r="F24" s="302"/>
      <c r="G24" s="259"/>
      <c r="H24" s="260"/>
      <c r="I24" s="260"/>
      <c r="J24" s="260"/>
      <c r="K24" s="260"/>
      <c r="L24" s="260"/>
      <c r="M24" s="299">
        <v>4</v>
      </c>
      <c r="N24" s="259"/>
      <c r="O24" s="259"/>
      <c r="P24" s="14"/>
      <c r="Q24" s="14"/>
      <c r="R24" s="14"/>
      <c r="S24" s="14"/>
      <c r="T24" s="14"/>
    </row>
    <row r="25" spans="1:20">
      <c r="A25" s="202">
        <v>5</v>
      </c>
      <c r="B25" s="94"/>
      <c r="C25" s="260"/>
      <c r="D25" s="303"/>
      <c r="E25" s="304"/>
      <c r="F25" s="302"/>
      <c r="G25" s="259"/>
      <c r="H25" s="260"/>
      <c r="I25" s="260"/>
      <c r="J25" s="260"/>
      <c r="K25" s="260"/>
      <c r="L25" s="260"/>
      <c r="M25" s="299">
        <v>5</v>
      </c>
      <c r="N25" s="259"/>
      <c r="O25" s="259"/>
      <c r="P25" s="14"/>
      <c r="Q25" s="14"/>
      <c r="R25" s="14"/>
      <c r="S25" s="14"/>
      <c r="T25" s="14"/>
    </row>
    <row r="26" spans="1:20">
      <c r="A26" s="202">
        <v>6</v>
      </c>
      <c r="B26" s="94"/>
      <c r="C26" s="260"/>
      <c r="D26" s="303"/>
      <c r="E26" s="304"/>
      <c r="F26" s="302"/>
      <c r="G26" s="259"/>
      <c r="H26" s="260"/>
      <c r="I26" s="260"/>
      <c r="J26" s="260"/>
      <c r="K26" s="260"/>
      <c r="L26" s="260"/>
      <c r="M26" s="299">
        <v>6</v>
      </c>
      <c r="N26" s="259"/>
      <c r="O26" s="259"/>
      <c r="P26" s="14"/>
      <c r="Q26" s="14"/>
      <c r="R26" s="14"/>
      <c r="S26" s="14"/>
      <c r="T26" s="14"/>
    </row>
    <row r="27" spans="1:20">
      <c r="A27" s="202">
        <v>7</v>
      </c>
      <c r="B27" s="94"/>
      <c r="C27" s="260"/>
      <c r="D27" s="303"/>
      <c r="E27" s="304"/>
      <c r="F27" s="302"/>
      <c r="G27" s="259"/>
      <c r="H27" s="260"/>
      <c r="I27" s="260"/>
      <c r="J27" s="260"/>
      <c r="K27" s="260"/>
      <c r="L27" s="260"/>
      <c r="M27" s="299">
        <v>7</v>
      </c>
      <c r="N27" s="259"/>
      <c r="O27" s="259"/>
      <c r="P27" s="14"/>
      <c r="Q27" s="14"/>
      <c r="R27" s="14"/>
      <c r="S27" s="14"/>
      <c r="T27" s="14"/>
    </row>
    <row r="28" spans="1:20">
      <c r="A28" s="202">
        <v>8</v>
      </c>
      <c r="B28" s="94"/>
      <c r="C28" s="260"/>
      <c r="D28" s="303"/>
      <c r="E28" s="304"/>
      <c r="F28" s="302"/>
      <c r="G28" s="259"/>
      <c r="H28" s="260"/>
      <c r="I28" s="260"/>
      <c r="J28" s="260"/>
      <c r="K28" s="260"/>
      <c r="L28" s="260"/>
      <c r="M28" s="299">
        <v>8</v>
      </c>
      <c r="N28" s="259"/>
      <c r="O28" s="259"/>
      <c r="P28" s="14"/>
      <c r="Q28" s="14"/>
      <c r="R28" s="14"/>
      <c r="S28" s="14"/>
      <c r="T28" s="14"/>
    </row>
    <row r="29" spans="1:20">
      <c r="A29" s="202">
        <v>9</v>
      </c>
      <c r="B29" s="94"/>
      <c r="C29" s="260"/>
      <c r="D29" s="303"/>
      <c r="E29" s="304"/>
      <c r="F29" s="302"/>
      <c r="G29" s="259"/>
      <c r="H29" s="260"/>
      <c r="I29" s="260"/>
      <c r="J29" s="260"/>
      <c r="K29" s="260"/>
      <c r="L29" s="260"/>
      <c r="M29" s="299">
        <v>9</v>
      </c>
      <c r="N29" s="259"/>
      <c r="O29" s="259"/>
      <c r="P29" s="14"/>
      <c r="Q29" s="14"/>
      <c r="R29" s="14"/>
      <c r="S29" s="14"/>
      <c r="T29" s="14"/>
    </row>
    <row r="30" spans="1:20">
      <c r="A30" s="202">
        <v>10</v>
      </c>
      <c r="B30" s="94"/>
      <c r="C30" s="260"/>
      <c r="D30" s="303"/>
      <c r="E30" s="304"/>
      <c r="F30" s="302"/>
      <c r="G30" s="259"/>
      <c r="H30" s="260"/>
      <c r="I30" s="260"/>
      <c r="J30" s="260"/>
      <c r="K30" s="260"/>
      <c r="L30" s="260"/>
      <c r="M30" s="299">
        <v>10</v>
      </c>
      <c r="N30" s="259"/>
      <c r="O30" s="259"/>
      <c r="P30" s="14"/>
      <c r="Q30" s="14"/>
      <c r="R30" s="14"/>
      <c r="S30" s="14"/>
      <c r="T30" s="14"/>
    </row>
    <row r="31" spans="1:20">
      <c r="A31" s="202">
        <v>11</v>
      </c>
      <c r="B31" s="94"/>
      <c r="C31" s="260"/>
      <c r="D31" s="303"/>
      <c r="E31" s="304"/>
      <c r="F31" s="302"/>
      <c r="G31" s="259"/>
      <c r="H31" s="260"/>
      <c r="I31" s="260"/>
      <c r="J31" s="260"/>
      <c r="K31" s="260"/>
      <c r="L31" s="260"/>
      <c r="M31" s="299">
        <v>11</v>
      </c>
      <c r="N31" s="259"/>
      <c r="O31" s="259"/>
      <c r="P31" s="14"/>
      <c r="Q31" s="14"/>
      <c r="R31" s="14"/>
      <c r="S31" s="14"/>
      <c r="T31" s="14"/>
    </row>
    <row r="32" spans="1:20">
      <c r="A32" s="202">
        <v>12</v>
      </c>
      <c r="B32" s="94"/>
      <c r="C32" s="260"/>
      <c r="D32" s="303"/>
      <c r="E32" s="304"/>
      <c r="F32" s="302"/>
      <c r="G32" s="259"/>
      <c r="H32" s="260"/>
      <c r="I32" s="260"/>
      <c r="J32" s="260"/>
      <c r="K32" s="260"/>
      <c r="L32" s="260"/>
      <c r="M32" s="299">
        <v>12</v>
      </c>
      <c r="N32" s="259"/>
      <c r="O32" s="259"/>
      <c r="P32" s="14"/>
      <c r="Q32" s="14"/>
      <c r="R32" s="14"/>
      <c r="S32" s="14"/>
      <c r="T32" s="14"/>
    </row>
    <row r="33" spans="1:20">
      <c r="A33" s="202">
        <v>13</v>
      </c>
      <c r="B33" s="94"/>
      <c r="C33" s="260"/>
      <c r="D33" s="303"/>
      <c r="E33" s="304"/>
      <c r="F33" s="302"/>
      <c r="G33" s="259"/>
      <c r="H33" s="260"/>
      <c r="I33" s="260"/>
      <c r="J33" s="260"/>
      <c r="K33" s="260"/>
      <c r="L33" s="260"/>
      <c r="M33" s="299">
        <v>13</v>
      </c>
      <c r="N33" s="259"/>
      <c r="O33" s="259"/>
      <c r="P33" s="14"/>
      <c r="Q33" s="14"/>
      <c r="R33" s="14"/>
      <c r="S33" s="14"/>
      <c r="T33" s="14"/>
    </row>
    <row r="34" spans="1:20">
      <c r="A34" s="202">
        <v>14</v>
      </c>
      <c r="B34" s="94"/>
      <c r="C34" s="260"/>
      <c r="D34" s="303"/>
      <c r="E34" s="304"/>
      <c r="F34" s="302"/>
      <c r="G34" s="259"/>
      <c r="H34" s="260"/>
      <c r="I34" s="260"/>
      <c r="J34" s="260"/>
      <c r="K34" s="260"/>
      <c r="L34" s="260"/>
      <c r="M34" s="299">
        <v>14</v>
      </c>
      <c r="N34" s="259"/>
      <c r="O34" s="259"/>
      <c r="P34" s="14"/>
      <c r="Q34" s="14"/>
      <c r="R34" s="14"/>
      <c r="S34" s="14"/>
      <c r="T34" s="14"/>
    </row>
    <row r="35" spans="1:20">
      <c r="A35" s="202">
        <v>15</v>
      </c>
      <c r="B35" s="94"/>
      <c r="C35" s="260"/>
      <c r="D35" s="303"/>
      <c r="E35" s="304"/>
      <c r="F35" s="68"/>
      <c r="G35" s="259"/>
      <c r="H35" s="260"/>
      <c r="I35" s="94"/>
      <c r="J35" s="260"/>
      <c r="K35" s="260"/>
      <c r="L35" s="260"/>
      <c r="M35" s="201">
        <v>15</v>
      </c>
      <c r="N35" s="14"/>
      <c r="O35" s="14"/>
      <c r="P35" s="14"/>
      <c r="Q35" s="14"/>
      <c r="R35" s="14"/>
      <c r="S35" s="14"/>
      <c r="T35" s="14"/>
    </row>
    <row r="36" spans="1:20">
      <c r="A36" s="202">
        <v>16</v>
      </c>
      <c r="B36" s="94"/>
      <c r="C36" s="260"/>
      <c r="D36" s="303"/>
      <c r="E36" s="304"/>
      <c r="F36" s="302"/>
      <c r="G36" s="259"/>
      <c r="H36" s="260"/>
      <c r="I36" s="260"/>
      <c r="J36" s="260"/>
      <c r="K36" s="260"/>
      <c r="L36" s="260"/>
      <c r="M36" s="299">
        <v>16</v>
      </c>
      <c r="N36" s="259"/>
      <c r="O36" s="259"/>
      <c r="P36" s="14"/>
      <c r="Q36" s="14"/>
      <c r="R36" s="14"/>
      <c r="S36" s="14"/>
      <c r="T36" s="14"/>
    </row>
    <row r="37" spans="1:20">
      <c r="A37" s="202">
        <v>17</v>
      </c>
      <c r="B37" s="94"/>
      <c r="C37" s="260"/>
      <c r="D37" s="303"/>
      <c r="E37" s="304"/>
      <c r="F37" s="68"/>
      <c r="G37" s="259"/>
      <c r="H37" s="260"/>
      <c r="I37" s="94"/>
      <c r="J37" s="260"/>
      <c r="K37" s="260"/>
      <c r="L37" s="260"/>
      <c r="M37" s="299">
        <v>17</v>
      </c>
      <c r="N37" s="14"/>
      <c r="O37" s="14"/>
      <c r="P37" s="14"/>
      <c r="Q37" s="14"/>
      <c r="R37" s="14"/>
      <c r="S37" s="14"/>
      <c r="T37" s="14"/>
    </row>
    <row r="38" spans="1:20">
      <c r="A38" s="202">
        <v>18</v>
      </c>
      <c r="B38" s="94"/>
      <c r="C38" s="260"/>
      <c r="D38" s="303"/>
      <c r="E38" s="304"/>
      <c r="F38" s="302"/>
      <c r="G38" s="259"/>
      <c r="H38" s="260"/>
      <c r="I38" s="260"/>
      <c r="J38" s="260"/>
      <c r="K38" s="260"/>
      <c r="L38" s="260"/>
      <c r="M38" s="299">
        <v>18</v>
      </c>
      <c r="N38" s="259"/>
      <c r="O38" s="259"/>
      <c r="P38" s="14"/>
      <c r="Q38" s="14"/>
      <c r="R38" s="14"/>
      <c r="S38" s="14"/>
      <c r="T38" s="14"/>
    </row>
    <row r="39" spans="1:20">
      <c r="A39" s="202">
        <v>19</v>
      </c>
      <c r="B39" s="94"/>
      <c r="C39" s="270"/>
      <c r="D39" s="303"/>
      <c r="E39" s="304"/>
      <c r="F39" s="302"/>
      <c r="G39" s="305"/>
      <c r="H39" s="260"/>
      <c r="I39" s="260"/>
      <c r="J39" s="260"/>
      <c r="K39" s="260"/>
      <c r="L39" s="260"/>
      <c r="M39" s="299">
        <v>19</v>
      </c>
      <c r="N39" s="259"/>
      <c r="O39" s="259"/>
      <c r="P39" s="14"/>
      <c r="Q39" s="14"/>
      <c r="R39" s="14"/>
      <c r="S39" s="14"/>
      <c r="T39" s="14"/>
    </row>
    <row r="40" spans="1:20">
      <c r="A40" s="202">
        <v>20</v>
      </c>
      <c r="B40" s="245" t="s">
        <v>2332</v>
      </c>
      <c r="C40" s="226">
        <f>SUM(C21:C39)</f>
        <v>2000</v>
      </c>
      <c r="D40" s="270"/>
      <c r="E40" s="304"/>
      <c r="F40" s="306"/>
      <c r="G40" s="227">
        <f t="shared" ref="G40:L40" si="0">SUM(G21:G39)</f>
        <v>2000</v>
      </c>
      <c r="H40" s="223">
        <f t="shared" si="0"/>
        <v>59170600</v>
      </c>
      <c r="I40" s="226">
        <f t="shared" si="0"/>
        <v>0</v>
      </c>
      <c r="J40" s="223">
        <f t="shared" si="0"/>
        <v>0</v>
      </c>
      <c r="K40" s="226">
        <f t="shared" si="0"/>
        <v>0</v>
      </c>
      <c r="L40" s="223">
        <f t="shared" si="0"/>
        <v>0</v>
      </c>
      <c r="M40" s="299">
        <v>20</v>
      </c>
      <c r="N40" s="259"/>
      <c r="O40" s="259"/>
      <c r="P40" s="14"/>
      <c r="Q40" s="14"/>
      <c r="R40" s="14"/>
      <c r="S40" s="14"/>
      <c r="T40" s="14"/>
    </row>
    <row r="41" spans="1:20">
      <c r="A41" s="202">
        <v>21</v>
      </c>
      <c r="B41" s="307"/>
      <c r="C41" s="308"/>
      <c r="D41" s="309"/>
      <c r="E41" s="310"/>
      <c r="F41" s="311"/>
      <c r="G41" s="312"/>
      <c r="H41" s="308"/>
      <c r="I41" s="308"/>
      <c r="J41" s="308"/>
      <c r="K41" s="308"/>
      <c r="L41" s="308"/>
      <c r="M41" s="299">
        <v>21</v>
      </c>
      <c r="N41" s="259"/>
      <c r="O41" s="259"/>
      <c r="P41" s="14"/>
      <c r="Q41" s="14"/>
      <c r="R41" s="14"/>
      <c r="S41" s="14"/>
      <c r="T41" s="14"/>
    </row>
    <row r="42" spans="1:20">
      <c r="A42" s="202">
        <v>22</v>
      </c>
      <c r="B42" s="252" t="s">
        <v>957</v>
      </c>
      <c r="C42" s="293"/>
      <c r="D42" s="294"/>
      <c r="E42" s="313"/>
      <c r="F42" s="296"/>
      <c r="G42" s="297"/>
      <c r="H42" s="293"/>
      <c r="I42" s="293"/>
      <c r="J42" s="293"/>
      <c r="K42" s="293"/>
      <c r="L42" s="293"/>
      <c r="M42" s="299">
        <v>22</v>
      </c>
      <c r="N42" s="259"/>
      <c r="O42" s="259"/>
      <c r="P42" s="14"/>
      <c r="Q42" s="14"/>
      <c r="R42" s="14"/>
      <c r="S42" s="14"/>
      <c r="T42" s="14"/>
    </row>
    <row r="43" spans="1:20">
      <c r="A43" s="202">
        <v>23</v>
      </c>
      <c r="B43" s="94"/>
      <c r="C43" s="260"/>
      <c r="D43" s="300"/>
      <c r="E43" s="301"/>
      <c r="F43" s="302"/>
      <c r="G43" s="259"/>
      <c r="H43" s="265"/>
      <c r="I43" s="260"/>
      <c r="J43" s="265"/>
      <c r="K43" s="260"/>
      <c r="L43" s="265"/>
      <c r="M43" s="299">
        <v>23</v>
      </c>
      <c r="N43" s="259"/>
      <c r="O43" s="259"/>
      <c r="P43" s="14"/>
      <c r="Q43" s="14"/>
      <c r="R43" s="14"/>
      <c r="S43" s="14"/>
      <c r="T43" s="14"/>
    </row>
    <row r="44" spans="1:20">
      <c r="A44" s="202">
        <v>24</v>
      </c>
      <c r="B44" s="260"/>
      <c r="C44" s="260"/>
      <c r="D44" s="270"/>
      <c r="E44" s="264"/>
      <c r="F44" s="302"/>
      <c r="G44" s="259"/>
      <c r="H44" s="260"/>
      <c r="I44" s="260"/>
      <c r="J44" s="260"/>
      <c r="K44" s="260"/>
      <c r="L44" s="260"/>
      <c r="M44" s="299">
        <v>24</v>
      </c>
      <c r="N44" s="259"/>
      <c r="O44" s="259"/>
      <c r="P44" s="14"/>
      <c r="Q44" s="14"/>
      <c r="R44" s="14"/>
      <c r="S44" s="14"/>
      <c r="T44" s="14"/>
    </row>
    <row r="45" spans="1:20">
      <c r="A45" s="202">
        <v>25</v>
      </c>
      <c r="B45" s="260"/>
      <c r="C45" s="260"/>
      <c r="D45" s="270"/>
      <c r="E45" s="264"/>
      <c r="F45" s="302"/>
      <c r="G45" s="259"/>
      <c r="H45" s="260"/>
      <c r="I45" s="260"/>
      <c r="J45" s="260"/>
      <c r="K45" s="260"/>
      <c r="L45" s="260"/>
      <c r="M45" s="299">
        <v>25</v>
      </c>
      <c r="N45" s="259"/>
      <c r="O45" s="259"/>
      <c r="P45" s="14"/>
      <c r="Q45" s="14"/>
      <c r="R45" s="14"/>
      <c r="S45" s="14"/>
      <c r="T45" s="14"/>
    </row>
    <row r="46" spans="1:20">
      <c r="A46" s="202">
        <v>26</v>
      </c>
      <c r="B46" s="260"/>
      <c r="C46" s="260"/>
      <c r="D46" s="270"/>
      <c r="E46" s="264"/>
      <c r="F46" s="302"/>
      <c r="G46" s="259"/>
      <c r="H46" s="260"/>
      <c r="I46" s="260"/>
      <c r="J46" s="260"/>
      <c r="K46" s="260"/>
      <c r="L46" s="260"/>
      <c r="M46" s="299">
        <v>26</v>
      </c>
      <c r="N46" s="259"/>
      <c r="O46" s="259"/>
      <c r="P46" s="14"/>
      <c r="Q46" s="14"/>
      <c r="R46" s="14"/>
      <c r="S46" s="14"/>
      <c r="T46" s="14"/>
    </row>
    <row r="47" spans="1:20">
      <c r="A47" s="202">
        <v>27</v>
      </c>
      <c r="B47" s="260"/>
      <c r="C47" s="260"/>
      <c r="D47" s="270"/>
      <c r="E47" s="264"/>
      <c r="F47" s="302"/>
      <c r="G47" s="259"/>
      <c r="H47" s="260"/>
      <c r="I47" s="260"/>
      <c r="J47" s="260"/>
      <c r="K47" s="260"/>
      <c r="L47" s="260"/>
      <c r="M47" s="299">
        <v>27</v>
      </c>
      <c r="N47" s="259"/>
      <c r="O47" s="259"/>
      <c r="P47" s="14"/>
      <c r="Q47" s="14"/>
      <c r="R47" s="14"/>
      <c r="S47" s="14"/>
      <c r="T47" s="14"/>
    </row>
    <row r="48" spans="1:20">
      <c r="A48" s="202">
        <v>28</v>
      </c>
      <c r="B48" s="260"/>
      <c r="C48" s="260"/>
      <c r="D48" s="270"/>
      <c r="E48" s="264"/>
      <c r="F48" s="302"/>
      <c r="G48" s="259"/>
      <c r="H48" s="260"/>
      <c r="I48" s="260"/>
      <c r="J48" s="260"/>
      <c r="K48" s="260"/>
      <c r="L48" s="260"/>
      <c r="M48" s="299">
        <v>28</v>
      </c>
      <c r="N48" s="259"/>
      <c r="O48" s="259"/>
      <c r="P48" s="14"/>
      <c r="Q48" s="14"/>
      <c r="R48" s="14"/>
      <c r="S48" s="14"/>
      <c r="T48" s="14"/>
    </row>
    <row r="49" spans="1:20">
      <c r="A49" s="202">
        <v>29</v>
      </c>
      <c r="B49" s="260"/>
      <c r="C49" s="260"/>
      <c r="D49" s="270"/>
      <c r="E49" s="264"/>
      <c r="F49" s="302"/>
      <c r="G49" s="259"/>
      <c r="H49" s="260"/>
      <c r="I49" s="260"/>
      <c r="J49" s="260"/>
      <c r="K49" s="260"/>
      <c r="L49" s="260"/>
      <c r="M49" s="299">
        <v>29</v>
      </c>
      <c r="N49" s="259"/>
      <c r="O49" s="259"/>
      <c r="P49" s="14"/>
      <c r="Q49" s="14"/>
      <c r="R49" s="14"/>
      <c r="S49" s="14"/>
      <c r="T49" s="14"/>
    </row>
    <row r="50" spans="1:20">
      <c r="A50" s="202">
        <v>30</v>
      </c>
      <c r="B50" s="260"/>
      <c r="C50" s="260"/>
      <c r="D50" s="270"/>
      <c r="E50" s="264"/>
      <c r="F50" s="302"/>
      <c r="G50" s="259"/>
      <c r="H50" s="260"/>
      <c r="I50" s="260"/>
      <c r="J50" s="260"/>
      <c r="K50" s="260"/>
      <c r="L50" s="260"/>
      <c r="M50" s="201">
        <v>30</v>
      </c>
      <c r="N50" s="14"/>
      <c r="O50" s="14"/>
      <c r="P50" s="14"/>
      <c r="Q50" s="14"/>
      <c r="R50" s="14"/>
      <c r="S50" s="14"/>
      <c r="T50" s="14"/>
    </row>
    <row r="51" spans="1:20">
      <c r="A51" s="202">
        <v>31</v>
      </c>
      <c r="B51" s="260"/>
      <c r="C51" s="260"/>
      <c r="D51" s="270"/>
      <c r="E51" s="264"/>
      <c r="F51" s="302"/>
      <c r="G51" s="259"/>
      <c r="H51" s="260"/>
      <c r="I51" s="260"/>
      <c r="J51" s="260"/>
      <c r="K51" s="260"/>
      <c r="L51" s="260"/>
      <c r="M51" s="201">
        <v>31</v>
      </c>
      <c r="N51" s="14"/>
      <c r="O51" s="14"/>
      <c r="P51" s="14"/>
      <c r="Q51" s="14"/>
      <c r="R51" s="14"/>
      <c r="S51" s="14"/>
      <c r="T51" s="14"/>
    </row>
    <row r="52" spans="1:20">
      <c r="A52" s="202">
        <v>32</v>
      </c>
      <c r="B52" s="260"/>
      <c r="C52" s="260"/>
      <c r="D52" s="270"/>
      <c r="E52" s="264"/>
      <c r="F52" s="302"/>
      <c r="G52" s="259"/>
      <c r="H52" s="260"/>
      <c r="I52" s="260"/>
      <c r="J52" s="260"/>
      <c r="K52" s="260"/>
      <c r="L52" s="260"/>
      <c r="M52" s="201">
        <v>32</v>
      </c>
      <c r="N52" s="14"/>
      <c r="O52" s="14"/>
      <c r="P52" s="14"/>
      <c r="Q52" s="14"/>
      <c r="R52" s="14"/>
      <c r="S52" s="14"/>
      <c r="T52" s="14"/>
    </row>
    <row r="53" spans="1:20">
      <c r="A53" s="202">
        <v>33</v>
      </c>
      <c r="B53" s="260"/>
      <c r="C53" s="260"/>
      <c r="D53" s="270"/>
      <c r="E53" s="264"/>
      <c r="F53" s="302"/>
      <c r="G53" s="259"/>
      <c r="H53" s="260"/>
      <c r="I53" s="260"/>
      <c r="J53" s="260"/>
      <c r="K53" s="260"/>
      <c r="L53" s="260"/>
      <c r="M53" s="201">
        <v>33</v>
      </c>
      <c r="N53" s="14"/>
      <c r="O53" s="14"/>
      <c r="P53" s="14"/>
      <c r="Q53" s="14"/>
      <c r="R53" s="14"/>
      <c r="S53" s="14"/>
      <c r="T53" s="14"/>
    </row>
    <row r="54" spans="1:20">
      <c r="A54" s="202">
        <v>34</v>
      </c>
      <c r="B54" s="260"/>
      <c r="C54" s="260"/>
      <c r="D54" s="270"/>
      <c r="E54" s="264"/>
      <c r="F54" s="302"/>
      <c r="G54" s="259"/>
      <c r="H54" s="260"/>
      <c r="I54" s="260"/>
      <c r="J54" s="260"/>
      <c r="K54" s="260"/>
      <c r="L54" s="260"/>
      <c r="M54" s="201">
        <v>34</v>
      </c>
      <c r="N54" s="14"/>
      <c r="O54" s="14"/>
      <c r="P54" s="14"/>
      <c r="Q54" s="14"/>
      <c r="R54" s="14"/>
      <c r="S54" s="14"/>
      <c r="T54" s="14"/>
    </row>
    <row r="55" spans="1:20">
      <c r="A55" s="202">
        <v>35</v>
      </c>
      <c r="B55" s="260"/>
      <c r="C55" s="260"/>
      <c r="D55" s="270"/>
      <c r="E55" s="264"/>
      <c r="F55" s="302"/>
      <c r="G55" s="259"/>
      <c r="H55" s="260"/>
      <c r="I55" s="260"/>
      <c r="J55" s="260"/>
      <c r="K55" s="260"/>
      <c r="L55" s="260"/>
      <c r="M55" s="201">
        <v>35</v>
      </c>
      <c r="N55" s="14"/>
      <c r="O55" s="14"/>
      <c r="P55" s="14"/>
      <c r="Q55" s="14"/>
      <c r="R55" s="14"/>
      <c r="S55" s="14"/>
      <c r="T55" s="14"/>
    </row>
    <row r="56" spans="1:20">
      <c r="A56" s="202">
        <v>36</v>
      </c>
      <c r="B56" s="260"/>
      <c r="C56" s="260"/>
      <c r="D56" s="270"/>
      <c r="E56" s="264"/>
      <c r="F56" s="302"/>
      <c r="G56" s="259"/>
      <c r="H56" s="260"/>
      <c r="I56" s="260"/>
      <c r="J56" s="260"/>
      <c r="K56" s="260"/>
      <c r="L56" s="260"/>
      <c r="M56" s="201">
        <v>36</v>
      </c>
      <c r="N56" s="14"/>
      <c r="O56" s="14"/>
      <c r="P56" s="14"/>
      <c r="Q56" s="14"/>
      <c r="R56" s="14"/>
      <c r="S56" s="14"/>
      <c r="T56" s="14"/>
    </row>
    <row r="57" spans="1:20">
      <c r="A57" s="202">
        <v>37</v>
      </c>
      <c r="B57" s="260"/>
      <c r="C57" s="260"/>
      <c r="D57" s="270"/>
      <c r="E57" s="264"/>
      <c r="F57" s="302"/>
      <c r="G57" s="259"/>
      <c r="H57" s="260"/>
      <c r="I57" s="260"/>
      <c r="J57" s="260"/>
      <c r="K57" s="260"/>
      <c r="L57" s="260"/>
      <c r="M57" s="201">
        <v>37</v>
      </c>
      <c r="N57" s="14"/>
      <c r="O57" s="14"/>
      <c r="P57" s="14"/>
      <c r="Q57" s="14"/>
      <c r="R57" s="14"/>
      <c r="S57" s="14"/>
      <c r="T57" s="14"/>
    </row>
    <row r="58" spans="1:20">
      <c r="A58" s="202">
        <v>38</v>
      </c>
      <c r="B58" s="260"/>
      <c r="C58" s="260"/>
      <c r="D58" s="270"/>
      <c r="E58" s="264"/>
      <c r="F58" s="302"/>
      <c r="G58" s="259"/>
      <c r="H58" s="260"/>
      <c r="I58" s="260"/>
      <c r="J58" s="260"/>
      <c r="K58" s="260"/>
      <c r="L58" s="260"/>
      <c r="M58" s="201">
        <v>38</v>
      </c>
      <c r="N58" s="14"/>
      <c r="O58" s="14"/>
      <c r="P58" s="14"/>
      <c r="Q58" s="14"/>
      <c r="R58" s="14"/>
      <c r="S58" s="14"/>
      <c r="T58" s="14"/>
    </row>
    <row r="59" spans="1:20">
      <c r="A59" s="202">
        <v>39</v>
      </c>
      <c r="B59" s="260"/>
      <c r="C59" s="260"/>
      <c r="D59" s="270"/>
      <c r="E59" s="264"/>
      <c r="F59" s="302"/>
      <c r="G59" s="259"/>
      <c r="H59" s="260"/>
      <c r="I59" s="260"/>
      <c r="J59" s="260"/>
      <c r="K59" s="260"/>
      <c r="L59" s="260"/>
      <c r="M59" s="201">
        <v>39</v>
      </c>
      <c r="N59" s="14"/>
      <c r="O59" s="14"/>
      <c r="P59" s="14"/>
      <c r="Q59" s="14"/>
      <c r="R59" s="14"/>
      <c r="S59" s="14"/>
      <c r="T59" s="14"/>
    </row>
    <row r="60" spans="1:20">
      <c r="A60" s="202">
        <v>40</v>
      </c>
      <c r="B60" s="260"/>
      <c r="C60" s="260"/>
      <c r="D60" s="270"/>
      <c r="E60" s="264"/>
      <c r="F60" s="302"/>
      <c r="G60" s="259"/>
      <c r="H60" s="260"/>
      <c r="I60" s="260"/>
      <c r="J60" s="260"/>
      <c r="K60" s="260"/>
      <c r="L60" s="260"/>
      <c r="M60" s="201">
        <v>40</v>
      </c>
      <c r="N60" s="14"/>
      <c r="O60" s="14"/>
      <c r="P60" s="14"/>
      <c r="Q60" s="14"/>
      <c r="R60" s="14"/>
      <c r="S60" s="14"/>
      <c r="T60" s="14"/>
    </row>
    <row r="61" spans="1:20">
      <c r="A61" s="202">
        <v>41</v>
      </c>
      <c r="B61" s="245" t="s">
        <v>2332</v>
      </c>
      <c r="C61" s="226">
        <f>SUM(C42:C60)</f>
        <v>0</v>
      </c>
      <c r="D61" s="303"/>
      <c r="E61" s="304"/>
      <c r="F61" s="220"/>
      <c r="G61" s="227">
        <f t="shared" ref="G61:L61" si="1">SUM(G42:G60)</f>
        <v>0</v>
      </c>
      <c r="H61" s="223">
        <f t="shared" si="1"/>
        <v>0</v>
      </c>
      <c r="I61" s="226">
        <f t="shared" si="1"/>
        <v>0</v>
      </c>
      <c r="J61" s="223">
        <f t="shared" si="1"/>
        <v>0</v>
      </c>
      <c r="K61" s="226">
        <f t="shared" si="1"/>
        <v>0</v>
      </c>
      <c r="L61" s="223">
        <f t="shared" si="1"/>
        <v>0</v>
      </c>
      <c r="M61" s="201">
        <v>41</v>
      </c>
      <c r="N61" s="14"/>
      <c r="O61" s="14"/>
      <c r="P61" s="14"/>
      <c r="Q61" s="14"/>
      <c r="R61" s="14"/>
      <c r="S61" s="14"/>
      <c r="T61" s="14"/>
    </row>
    <row r="62" spans="1:20" ht="15.75" thickBot="1">
      <c r="A62" s="284">
        <v>42</v>
      </c>
      <c r="B62" s="242"/>
      <c r="C62" s="242"/>
      <c r="D62" s="314"/>
      <c r="E62" s="315"/>
      <c r="F62" s="316"/>
      <c r="G62" s="243"/>
      <c r="H62" s="242"/>
      <c r="I62" s="242"/>
      <c r="J62" s="242"/>
      <c r="K62" s="242"/>
      <c r="L62" s="242"/>
      <c r="M62" s="218">
        <v>42</v>
      </c>
      <c r="N62" s="14"/>
      <c r="O62" s="14"/>
      <c r="P62" s="14"/>
      <c r="Q62" s="14"/>
      <c r="R62" s="14"/>
      <c r="S62" s="14"/>
      <c r="T62" s="14"/>
    </row>
    <row r="63" spans="1:20">
      <c r="A63" s="14"/>
      <c r="B63" s="14"/>
      <c r="C63" s="14"/>
      <c r="D63" s="14"/>
      <c r="E63" s="14"/>
      <c r="F63" s="14"/>
      <c r="G63" s="14"/>
      <c r="H63" s="14"/>
      <c r="I63" s="14"/>
      <c r="J63" s="14"/>
      <c r="K63" s="14"/>
      <c r="L63" s="14"/>
      <c r="M63" s="14"/>
      <c r="N63" s="14"/>
      <c r="O63" s="14"/>
      <c r="P63" s="14"/>
      <c r="Q63" s="14"/>
      <c r="R63" s="14"/>
      <c r="S63" s="14"/>
      <c r="T63" s="14"/>
    </row>
    <row r="64" spans="1:20">
      <c r="A64" s="3697" t="s">
        <v>958</v>
      </c>
      <c r="B64" s="3697"/>
      <c r="C64" s="14"/>
      <c r="D64" s="14"/>
      <c r="E64" s="14"/>
      <c r="F64" s="3697" t="str">
        <f>A64</f>
        <v>FERC FORM NO. 1 (ED. 12- 91) NYPSC-Modified-96</v>
      </c>
      <c r="G64" s="3697"/>
      <c r="H64" s="3697"/>
      <c r="I64" s="3697"/>
      <c r="J64" s="14"/>
      <c r="K64" s="14"/>
      <c r="L64" s="14"/>
      <c r="M64" s="14"/>
      <c r="N64" s="14"/>
      <c r="O64" s="14"/>
      <c r="P64" s="14"/>
      <c r="Q64" s="14"/>
      <c r="R64" s="14"/>
      <c r="S64" s="14"/>
      <c r="T64" s="14"/>
    </row>
    <row r="65" spans="1:20">
      <c r="A65" s="65" t="s">
        <v>959</v>
      </c>
      <c r="B65" s="65"/>
      <c r="C65" s="65"/>
      <c r="D65" s="65"/>
      <c r="E65" s="65"/>
      <c r="F65" s="65" t="s">
        <v>960</v>
      </c>
      <c r="G65" s="65"/>
      <c r="H65" s="65"/>
      <c r="I65" s="65"/>
      <c r="J65" s="65"/>
      <c r="K65" s="65"/>
      <c r="L65" s="65"/>
      <c r="M65" s="65"/>
      <c r="N65" s="14"/>
      <c r="O65" s="14"/>
      <c r="P65" s="14"/>
      <c r="Q65" s="14"/>
      <c r="R65" s="14"/>
      <c r="S65" s="14"/>
      <c r="T65" s="14"/>
    </row>
    <row r="66" spans="1:20">
      <c r="A66" s="65"/>
      <c r="B66" s="65"/>
      <c r="C66" s="65"/>
      <c r="D66" s="65"/>
      <c r="E66" s="65"/>
      <c r="F66" s="65"/>
      <c r="G66" s="65"/>
      <c r="H66" s="65"/>
      <c r="I66" s="65"/>
      <c r="J66" s="65"/>
      <c r="K66" s="65"/>
      <c r="L66" s="65"/>
      <c r="M66" s="65"/>
      <c r="N66" s="14"/>
      <c r="O66" s="14"/>
      <c r="P66" s="14"/>
      <c r="Q66" s="14"/>
      <c r="R66" s="14"/>
      <c r="S66" s="14"/>
      <c r="T66" s="14"/>
    </row>
    <row r="67" spans="1:20">
      <c r="A67" s="65"/>
      <c r="B67" s="65"/>
      <c r="C67" s="65"/>
      <c r="D67" s="65"/>
      <c r="E67" s="65"/>
      <c r="F67" s="65"/>
      <c r="G67" s="65"/>
      <c r="H67" s="65"/>
      <c r="I67" s="65"/>
      <c r="J67" s="65"/>
      <c r="K67" s="65"/>
      <c r="L67" s="65"/>
      <c r="M67" s="65"/>
      <c r="N67" s="14"/>
      <c r="O67" s="14"/>
      <c r="P67" s="14"/>
      <c r="Q67" s="14"/>
      <c r="R67" s="14"/>
      <c r="S67" s="14"/>
      <c r="T67" s="14"/>
    </row>
    <row r="68" spans="1:20">
      <c r="A68" s="65"/>
      <c r="B68" s="65"/>
      <c r="C68" s="65"/>
      <c r="D68" s="65"/>
      <c r="E68" s="65"/>
      <c r="F68" s="65"/>
      <c r="G68" s="65"/>
      <c r="H68" s="65"/>
      <c r="I68" s="65"/>
      <c r="J68" s="65"/>
      <c r="K68" s="65"/>
      <c r="L68" s="65"/>
      <c r="M68" s="65"/>
      <c r="N68" s="14"/>
      <c r="O68" s="14"/>
      <c r="P68" s="14"/>
      <c r="Q68" s="14"/>
      <c r="R68" s="14"/>
      <c r="S68" s="14"/>
      <c r="T68" s="14"/>
    </row>
    <row r="69" spans="1:20">
      <c r="A69" s="65"/>
      <c r="B69" s="65"/>
      <c r="C69" s="65"/>
      <c r="D69" s="65"/>
      <c r="E69" s="65"/>
      <c r="F69" s="65"/>
      <c r="G69" s="65"/>
      <c r="H69" s="65"/>
      <c r="I69" s="65"/>
      <c r="J69" s="65"/>
      <c r="K69" s="65"/>
      <c r="L69" s="65"/>
      <c r="M69" s="65"/>
      <c r="N69" s="14"/>
      <c r="O69" s="14"/>
      <c r="P69" s="14"/>
      <c r="Q69" s="14"/>
      <c r="R69" s="14"/>
      <c r="S69" s="14"/>
      <c r="T69" s="14"/>
    </row>
    <row r="70" spans="1:20">
      <c r="A70" s="65"/>
      <c r="B70" s="65"/>
      <c r="C70" s="65"/>
      <c r="D70" s="65"/>
      <c r="E70" s="65"/>
      <c r="F70" s="65"/>
      <c r="G70" s="65"/>
      <c r="H70" s="65"/>
      <c r="I70" s="65"/>
      <c r="J70" s="65"/>
      <c r="K70" s="65"/>
      <c r="L70" s="65"/>
      <c r="M70" s="65"/>
      <c r="N70" s="14"/>
      <c r="O70" s="14"/>
      <c r="P70" s="14"/>
      <c r="Q70" s="14"/>
      <c r="R70" s="14"/>
      <c r="S70" s="14"/>
      <c r="T70" s="14"/>
    </row>
    <row r="71" spans="1:20">
      <c r="A71" s="65"/>
      <c r="B71" s="65"/>
      <c r="C71" s="65"/>
      <c r="D71" s="65"/>
      <c r="E71" s="65"/>
      <c r="F71" s="65"/>
      <c r="G71" s="65"/>
      <c r="H71" s="65"/>
      <c r="I71" s="65"/>
      <c r="J71" s="65"/>
      <c r="K71" s="65"/>
      <c r="L71" s="65"/>
      <c r="M71" s="65"/>
      <c r="N71" s="14"/>
      <c r="O71" s="14"/>
      <c r="P71" s="14"/>
      <c r="Q71" s="14"/>
      <c r="R71" s="14"/>
      <c r="S71" s="14"/>
      <c r="T71" s="14"/>
    </row>
    <row r="72" spans="1:20">
      <c r="A72" s="14"/>
      <c r="B72" s="14"/>
      <c r="C72" s="14"/>
      <c r="D72" s="14"/>
      <c r="E72" s="14"/>
      <c r="F72" s="14"/>
      <c r="G72" s="14"/>
      <c r="H72" s="14"/>
      <c r="I72" s="14"/>
      <c r="J72" s="14"/>
      <c r="K72" s="14"/>
      <c r="L72" s="14"/>
      <c r="M72" s="14"/>
      <c r="N72" s="14"/>
      <c r="O72" s="14"/>
      <c r="P72" s="14"/>
      <c r="Q72" s="14"/>
      <c r="R72" s="14"/>
      <c r="S72" s="14"/>
      <c r="T72" s="14"/>
    </row>
    <row r="73" spans="1:20">
      <c r="A73" s="14"/>
      <c r="B73" s="14"/>
      <c r="C73" s="14"/>
      <c r="D73" s="14"/>
      <c r="E73" s="14"/>
      <c r="F73" s="14"/>
      <c r="G73" s="14"/>
      <c r="H73" s="14"/>
      <c r="I73" s="14"/>
      <c r="J73" s="14"/>
      <c r="K73" s="14"/>
      <c r="L73" s="14"/>
      <c r="M73" s="14"/>
      <c r="N73" s="14"/>
      <c r="O73" s="14"/>
      <c r="P73" s="14"/>
      <c r="Q73" s="14"/>
      <c r="R73" s="14"/>
      <c r="S73" s="14"/>
      <c r="T73" s="14"/>
    </row>
    <row r="74" spans="1:20">
      <c r="A74" s="14"/>
      <c r="B74" s="14"/>
      <c r="C74" s="14"/>
      <c r="D74" s="14"/>
      <c r="E74" s="14"/>
      <c r="F74" s="14"/>
      <c r="G74" s="14"/>
      <c r="H74" s="14"/>
      <c r="I74" s="14"/>
      <c r="J74" s="14"/>
      <c r="K74" s="14"/>
      <c r="L74" s="14"/>
      <c r="M74" s="14"/>
      <c r="N74" s="14"/>
      <c r="O74" s="14"/>
      <c r="P74" s="14"/>
      <c r="Q74" s="14"/>
      <c r="R74" s="14"/>
      <c r="S74" s="14"/>
      <c r="T74" s="14"/>
    </row>
    <row r="75" spans="1:20">
      <c r="A75" s="14"/>
      <c r="B75" s="14"/>
      <c r="C75" s="14"/>
      <c r="D75" s="14"/>
      <c r="E75" s="14"/>
      <c r="F75" s="14"/>
      <c r="G75" s="14"/>
      <c r="H75" s="14"/>
      <c r="I75" s="14"/>
      <c r="J75" s="14"/>
      <c r="K75" s="14"/>
      <c r="L75" s="14"/>
      <c r="M75" s="14"/>
      <c r="N75" s="14"/>
      <c r="O75" s="14"/>
      <c r="P75" s="14"/>
      <c r="Q75" s="14"/>
      <c r="R75" s="14"/>
      <c r="S75" s="14"/>
      <c r="T75" s="14"/>
    </row>
    <row r="76" spans="1:20">
      <c r="A76" s="14"/>
      <c r="B76" s="14"/>
      <c r="C76" s="14"/>
      <c r="D76" s="14"/>
      <c r="E76" s="14"/>
      <c r="F76" s="14"/>
      <c r="G76" s="14"/>
      <c r="H76" s="14"/>
      <c r="I76" s="14"/>
      <c r="J76" s="14"/>
      <c r="K76" s="14"/>
      <c r="L76" s="14"/>
      <c r="M76" s="14"/>
      <c r="N76" s="14"/>
      <c r="O76" s="14"/>
      <c r="P76" s="14"/>
      <c r="Q76" s="14"/>
      <c r="R76" s="14"/>
      <c r="S76" s="14"/>
      <c r="T76" s="14"/>
    </row>
    <row r="77" spans="1:20">
      <c r="A77" s="14"/>
      <c r="B77" s="14"/>
      <c r="C77" s="14"/>
      <c r="D77" s="14"/>
      <c r="E77" s="14"/>
      <c r="F77" s="14"/>
      <c r="G77" s="14"/>
      <c r="H77" s="14"/>
      <c r="I77" s="14"/>
      <c r="J77" s="14"/>
      <c r="K77" s="14"/>
      <c r="L77" s="14"/>
      <c r="M77" s="14"/>
      <c r="N77" s="14"/>
      <c r="O77" s="14"/>
      <c r="P77" s="14"/>
      <c r="Q77" s="14"/>
      <c r="R77" s="14"/>
      <c r="S77" s="14"/>
      <c r="T77" s="14"/>
    </row>
    <row r="78" spans="1:20">
      <c r="A78" s="14"/>
      <c r="B78" s="14"/>
      <c r="C78" s="14"/>
      <c r="D78" s="14"/>
      <c r="E78" s="14"/>
      <c r="F78" s="14"/>
      <c r="G78" s="14"/>
      <c r="H78" s="14"/>
      <c r="I78" s="14"/>
      <c r="J78" s="14"/>
      <c r="K78" s="14"/>
      <c r="L78" s="14"/>
      <c r="M78" s="14"/>
      <c r="N78" s="14"/>
      <c r="O78" s="14"/>
      <c r="P78" s="14"/>
      <c r="Q78" s="14"/>
      <c r="R78" s="14"/>
      <c r="S78" s="14"/>
      <c r="T78" s="14"/>
    </row>
    <row r="79" spans="1:20">
      <c r="A79" s="14"/>
      <c r="B79" s="14"/>
      <c r="C79" s="14"/>
      <c r="D79" s="14"/>
      <c r="E79" s="14"/>
      <c r="F79" s="14"/>
      <c r="G79" s="14"/>
      <c r="H79" s="14"/>
      <c r="I79" s="14"/>
      <c r="J79" s="14"/>
      <c r="K79" s="14"/>
      <c r="L79" s="14"/>
      <c r="M79" s="14"/>
      <c r="N79" s="14"/>
      <c r="O79" s="14"/>
      <c r="P79" s="14"/>
      <c r="Q79" s="14"/>
      <c r="R79" s="14"/>
      <c r="S79" s="14"/>
      <c r="T79" s="14"/>
    </row>
    <row r="80" spans="1:20">
      <c r="A80" s="14"/>
      <c r="B80" s="14"/>
      <c r="C80" s="14"/>
      <c r="D80" s="14"/>
      <c r="E80" s="14"/>
      <c r="F80" s="14"/>
      <c r="G80" s="14"/>
      <c r="H80" s="14"/>
      <c r="I80" s="14"/>
      <c r="J80" s="14"/>
      <c r="K80" s="14"/>
      <c r="L80" s="14"/>
      <c r="M80" s="14"/>
      <c r="N80" s="14"/>
      <c r="O80" s="14"/>
      <c r="P80" s="14"/>
      <c r="Q80" s="14"/>
      <c r="R80" s="14"/>
      <c r="S80" s="14"/>
      <c r="T80" s="14"/>
    </row>
    <row r="81" spans="1:20">
      <c r="A81" s="14"/>
      <c r="B81" s="14"/>
      <c r="C81" s="14"/>
      <c r="D81" s="14"/>
      <c r="E81" s="14"/>
      <c r="F81" s="14"/>
      <c r="G81" s="14"/>
      <c r="H81" s="14"/>
      <c r="I81" s="14"/>
      <c r="J81" s="14"/>
      <c r="K81" s="14"/>
      <c r="L81" s="14"/>
      <c r="M81" s="14"/>
      <c r="N81" s="14"/>
      <c r="O81" s="14"/>
      <c r="P81" s="14"/>
      <c r="Q81" s="14"/>
      <c r="R81" s="14"/>
      <c r="S81" s="14"/>
      <c r="T81" s="14"/>
    </row>
    <row r="82" spans="1:20">
      <c r="A82" s="14"/>
      <c r="B82" s="14"/>
      <c r="C82" s="14"/>
      <c r="D82" s="14"/>
      <c r="E82" s="14"/>
      <c r="F82" s="14"/>
      <c r="G82" s="14"/>
      <c r="H82" s="14"/>
      <c r="I82" s="14"/>
      <c r="J82" s="14"/>
      <c r="K82" s="14"/>
      <c r="L82" s="14"/>
      <c r="M82" s="14"/>
      <c r="N82" s="14"/>
      <c r="O82" s="14"/>
      <c r="P82" s="14"/>
      <c r="Q82" s="14"/>
      <c r="R82" s="14"/>
      <c r="S82" s="14"/>
      <c r="T82" s="14"/>
    </row>
    <row r="83" spans="1:20">
      <c r="A83" s="14"/>
      <c r="B83" s="14"/>
      <c r="C83" s="14"/>
      <c r="D83" s="14"/>
      <c r="E83" s="14"/>
      <c r="F83" s="14"/>
      <c r="G83" s="14"/>
      <c r="H83" s="14"/>
      <c r="I83" s="14"/>
      <c r="J83" s="14"/>
      <c r="K83" s="14"/>
      <c r="L83" s="14"/>
      <c r="M83" s="14"/>
      <c r="N83" s="14"/>
      <c r="O83" s="14"/>
      <c r="P83" s="14"/>
      <c r="Q83" s="14"/>
      <c r="R83" s="14"/>
      <c r="S83" s="14"/>
      <c r="T83" s="14"/>
    </row>
    <row r="84" spans="1:20">
      <c r="A84" s="14"/>
      <c r="B84" s="14"/>
      <c r="C84" s="14"/>
      <c r="D84" s="14"/>
      <c r="E84" s="14"/>
      <c r="F84" s="14"/>
      <c r="G84" s="14"/>
      <c r="H84" s="14"/>
      <c r="I84" s="14"/>
      <c r="J84" s="14"/>
      <c r="K84" s="14"/>
      <c r="L84" s="14"/>
      <c r="M84" s="14"/>
      <c r="N84" s="14"/>
      <c r="O84" s="14"/>
      <c r="P84" s="14"/>
      <c r="Q84" s="14"/>
      <c r="R84" s="14"/>
      <c r="S84" s="14"/>
      <c r="T84" s="14"/>
    </row>
    <row r="85" spans="1:20">
      <c r="A85" s="14"/>
      <c r="B85" s="14"/>
      <c r="C85" s="14"/>
      <c r="D85" s="14"/>
      <c r="E85" s="14"/>
      <c r="F85" s="14"/>
      <c r="G85" s="14"/>
      <c r="H85" s="14"/>
      <c r="I85" s="14"/>
      <c r="J85" s="14"/>
      <c r="K85" s="14"/>
      <c r="L85" s="14"/>
      <c r="M85" s="14"/>
      <c r="N85" s="14"/>
      <c r="O85" s="14"/>
      <c r="P85" s="14"/>
      <c r="Q85" s="14"/>
      <c r="R85" s="14"/>
      <c r="S85" s="14"/>
      <c r="T85" s="14"/>
    </row>
    <row r="86" spans="1:20">
      <c r="A86" s="14"/>
      <c r="B86" s="14"/>
      <c r="C86" s="14"/>
      <c r="D86" s="14"/>
      <c r="E86" s="14"/>
      <c r="F86" s="14"/>
      <c r="G86" s="14"/>
      <c r="H86" s="14"/>
      <c r="I86" s="14"/>
      <c r="J86" s="14"/>
      <c r="K86" s="14"/>
      <c r="L86" s="14"/>
      <c r="M86" s="14"/>
      <c r="N86" s="14"/>
      <c r="O86" s="14"/>
      <c r="P86" s="14"/>
      <c r="Q86" s="14"/>
      <c r="R86" s="14"/>
      <c r="S86" s="14"/>
      <c r="T86" s="14"/>
    </row>
    <row r="87" spans="1:20">
      <c r="A87" s="14"/>
      <c r="B87" s="14"/>
      <c r="C87" s="14"/>
      <c r="D87" s="14"/>
      <c r="E87" s="14"/>
      <c r="F87" s="14"/>
      <c r="G87" s="14"/>
      <c r="H87" s="14"/>
      <c r="I87" s="14"/>
      <c r="J87" s="14"/>
      <c r="K87" s="14"/>
      <c r="L87" s="14"/>
      <c r="M87" s="14"/>
      <c r="N87" s="14"/>
      <c r="O87" s="14"/>
      <c r="P87" s="14"/>
      <c r="Q87" s="14"/>
      <c r="R87" s="14"/>
      <c r="S87" s="14"/>
      <c r="T87" s="14"/>
    </row>
    <row r="88" spans="1:20">
      <c r="A88" s="14"/>
      <c r="B88" s="14"/>
      <c r="C88" s="14"/>
      <c r="D88" s="14"/>
      <c r="E88" s="14"/>
      <c r="F88" s="14"/>
      <c r="G88" s="14"/>
      <c r="H88" s="14"/>
      <c r="I88" s="14"/>
      <c r="J88" s="14"/>
      <c r="K88" s="14"/>
      <c r="L88" s="14"/>
      <c r="M88" s="14"/>
      <c r="N88" s="14"/>
      <c r="O88" s="14"/>
      <c r="P88" s="14"/>
      <c r="Q88" s="14"/>
      <c r="R88" s="14"/>
      <c r="S88" s="14"/>
      <c r="T88" s="14"/>
    </row>
    <row r="89" spans="1:20">
      <c r="A89" s="14"/>
      <c r="B89" s="14"/>
      <c r="C89" s="14"/>
      <c r="D89" s="14"/>
      <c r="E89" s="14"/>
      <c r="F89" s="14"/>
      <c r="G89" s="14"/>
      <c r="H89" s="14"/>
      <c r="I89" s="14"/>
      <c r="J89" s="14"/>
      <c r="K89" s="14"/>
      <c r="L89" s="14"/>
      <c r="M89" s="14"/>
      <c r="N89" s="14"/>
      <c r="O89" s="14"/>
      <c r="P89" s="14"/>
      <c r="Q89" s="14"/>
      <c r="R89" s="14"/>
      <c r="S89" s="14"/>
      <c r="T89" s="14"/>
    </row>
    <row r="90" spans="1:20">
      <c r="A90" s="14"/>
      <c r="B90" s="14"/>
      <c r="C90" s="14"/>
      <c r="D90" s="14"/>
      <c r="E90" s="14"/>
      <c r="F90" s="14"/>
      <c r="G90" s="14"/>
      <c r="H90" s="14"/>
      <c r="I90" s="14"/>
      <c r="J90" s="14"/>
      <c r="K90" s="14"/>
      <c r="L90" s="14"/>
      <c r="M90" s="14"/>
      <c r="N90" s="14"/>
      <c r="O90" s="14"/>
      <c r="P90" s="14"/>
      <c r="Q90" s="14"/>
      <c r="R90" s="14"/>
      <c r="S90" s="14"/>
      <c r="T90" s="14"/>
    </row>
    <row r="91" spans="1:20">
      <c r="A91" s="14"/>
      <c r="B91" s="14"/>
      <c r="C91" s="14"/>
      <c r="D91" s="14"/>
      <c r="E91" s="14"/>
      <c r="F91" s="14"/>
      <c r="G91" s="14"/>
      <c r="H91" s="14"/>
      <c r="I91" s="14"/>
      <c r="J91" s="14"/>
      <c r="K91" s="14"/>
      <c r="L91" s="14"/>
      <c r="M91" s="14"/>
      <c r="N91" s="14"/>
      <c r="O91" s="14"/>
      <c r="P91" s="14"/>
      <c r="Q91" s="14"/>
      <c r="R91" s="14"/>
      <c r="S91" s="14"/>
      <c r="T91" s="14"/>
    </row>
    <row r="92" spans="1:20">
      <c r="A92" s="14"/>
      <c r="B92" s="14"/>
      <c r="C92" s="14"/>
      <c r="D92" s="14"/>
      <c r="E92" s="14"/>
      <c r="F92" s="14"/>
      <c r="G92" s="14"/>
      <c r="H92" s="14"/>
      <c r="I92" s="14"/>
      <c r="J92" s="14"/>
      <c r="K92" s="14"/>
      <c r="L92" s="14"/>
      <c r="M92" s="14"/>
      <c r="N92" s="14"/>
      <c r="O92" s="14"/>
      <c r="P92" s="14"/>
      <c r="Q92" s="14"/>
      <c r="R92" s="14"/>
      <c r="S92" s="14"/>
      <c r="T92" s="14"/>
    </row>
    <row r="93" spans="1:20">
      <c r="A93" s="14"/>
      <c r="B93" s="14"/>
      <c r="C93" s="14"/>
      <c r="D93" s="14"/>
      <c r="E93" s="14"/>
      <c r="F93" s="14"/>
      <c r="G93" s="14"/>
      <c r="H93" s="14"/>
      <c r="I93" s="14"/>
      <c r="J93" s="14"/>
      <c r="K93" s="14"/>
      <c r="L93" s="14"/>
      <c r="M93" s="14"/>
      <c r="N93" s="14"/>
      <c r="O93" s="14"/>
      <c r="P93" s="14"/>
      <c r="Q93" s="14"/>
      <c r="R93" s="14"/>
      <c r="S93" s="14"/>
      <c r="T93" s="14"/>
    </row>
    <row r="94" spans="1:20">
      <c r="A94" s="14"/>
      <c r="B94" s="14"/>
      <c r="C94" s="14"/>
      <c r="D94" s="14"/>
      <c r="E94" s="14"/>
      <c r="F94" s="14"/>
      <c r="G94" s="14"/>
      <c r="H94" s="14"/>
      <c r="I94" s="14"/>
      <c r="J94" s="14"/>
      <c r="K94" s="14"/>
      <c r="L94" s="14"/>
      <c r="M94" s="14"/>
      <c r="N94" s="14"/>
      <c r="O94" s="14"/>
      <c r="P94" s="14"/>
      <c r="Q94" s="14"/>
      <c r="R94" s="14"/>
      <c r="S94" s="14"/>
      <c r="T94" s="14"/>
    </row>
    <row r="95" spans="1:20">
      <c r="A95" s="14"/>
      <c r="B95" s="14"/>
      <c r="C95" s="14"/>
      <c r="D95" s="14"/>
      <c r="E95" s="14"/>
      <c r="F95" s="14"/>
      <c r="G95" s="14"/>
      <c r="H95" s="14"/>
      <c r="I95" s="14"/>
      <c r="J95" s="14"/>
      <c r="K95" s="14"/>
      <c r="L95" s="14"/>
      <c r="M95" s="14"/>
      <c r="N95" s="14"/>
      <c r="O95" s="14"/>
      <c r="P95" s="14"/>
      <c r="Q95" s="14"/>
      <c r="R95" s="14"/>
      <c r="S95" s="14"/>
      <c r="T95" s="14"/>
    </row>
    <row r="96" spans="1:20">
      <c r="A96" s="14"/>
      <c r="B96" s="14"/>
      <c r="C96" s="14"/>
      <c r="D96" s="14"/>
      <c r="E96" s="14"/>
      <c r="F96" s="14"/>
      <c r="G96" s="14"/>
      <c r="H96" s="14"/>
      <c r="I96" s="14"/>
      <c r="J96" s="14"/>
      <c r="K96" s="14"/>
      <c r="L96" s="14"/>
      <c r="M96" s="14"/>
      <c r="N96" s="14"/>
      <c r="O96" s="14"/>
      <c r="P96" s="14"/>
      <c r="Q96" s="14"/>
      <c r="R96" s="14"/>
      <c r="S96" s="14"/>
      <c r="T96" s="14"/>
    </row>
    <row r="97" spans="1:20">
      <c r="A97" s="14"/>
      <c r="B97" s="14"/>
      <c r="C97" s="14"/>
      <c r="D97" s="14"/>
      <c r="E97" s="14"/>
      <c r="F97" s="14"/>
      <c r="G97" s="14"/>
      <c r="H97" s="14"/>
      <c r="I97" s="14"/>
      <c r="J97" s="14"/>
      <c r="K97" s="14"/>
      <c r="L97" s="14"/>
      <c r="M97" s="14"/>
      <c r="N97" s="14"/>
      <c r="O97" s="14"/>
      <c r="P97" s="14"/>
      <c r="Q97" s="14"/>
      <c r="R97" s="14"/>
      <c r="S97" s="14"/>
      <c r="T97" s="14"/>
    </row>
    <row r="98" spans="1:20">
      <c r="A98" s="14"/>
      <c r="B98" s="14"/>
      <c r="C98" s="14"/>
      <c r="D98" s="14"/>
      <c r="E98" s="14"/>
      <c r="F98" s="14"/>
      <c r="G98" s="14"/>
      <c r="H98" s="14"/>
      <c r="I98" s="14"/>
      <c r="J98" s="14"/>
      <c r="K98" s="14"/>
      <c r="L98" s="14"/>
      <c r="M98" s="14"/>
      <c r="N98" s="14"/>
      <c r="O98" s="14"/>
      <c r="P98" s="14"/>
      <c r="Q98" s="14"/>
      <c r="R98" s="14"/>
      <c r="S98" s="14"/>
      <c r="T98" s="14"/>
    </row>
    <row r="99" spans="1:20">
      <c r="A99" s="14"/>
      <c r="B99" s="14"/>
      <c r="C99" s="14"/>
      <c r="D99" s="14"/>
      <c r="E99" s="14"/>
      <c r="F99" s="14"/>
      <c r="G99" s="14"/>
      <c r="H99" s="14"/>
      <c r="I99" s="14"/>
      <c r="J99" s="14"/>
      <c r="K99" s="14"/>
      <c r="L99" s="14"/>
      <c r="M99" s="14"/>
      <c r="N99" s="14"/>
      <c r="O99" s="14"/>
      <c r="P99" s="14"/>
      <c r="Q99" s="14"/>
      <c r="R99" s="14"/>
      <c r="S99" s="14"/>
      <c r="T99" s="14"/>
    </row>
    <row r="100" spans="1:20">
      <c r="A100" s="14"/>
      <c r="B100" s="14"/>
      <c r="C100" s="14"/>
      <c r="D100" s="14"/>
      <c r="E100" s="14"/>
      <c r="F100" s="14"/>
      <c r="G100" s="14"/>
      <c r="H100" s="14"/>
      <c r="I100" s="14"/>
      <c r="J100" s="14"/>
      <c r="K100" s="14"/>
      <c r="L100" s="14"/>
      <c r="M100" s="14"/>
      <c r="N100" s="14"/>
      <c r="O100" s="14"/>
      <c r="P100" s="14"/>
      <c r="Q100" s="14"/>
      <c r="R100" s="14"/>
      <c r="S100" s="14"/>
      <c r="T100" s="14"/>
    </row>
    <row r="101" spans="1:20">
      <c r="A101" s="14"/>
      <c r="B101" s="14"/>
      <c r="C101" s="14"/>
      <c r="D101" s="14"/>
      <c r="E101" s="14"/>
      <c r="F101" s="14"/>
      <c r="G101" s="14"/>
      <c r="H101" s="14"/>
      <c r="I101" s="14"/>
      <c r="J101" s="14"/>
      <c r="K101" s="14"/>
      <c r="L101" s="14"/>
      <c r="M101" s="14"/>
      <c r="N101" s="14"/>
      <c r="O101" s="14"/>
      <c r="P101" s="14"/>
      <c r="Q101" s="14"/>
      <c r="R101" s="14"/>
      <c r="S101" s="14"/>
      <c r="T101" s="14"/>
    </row>
    <row r="102" spans="1:20">
      <c r="A102" s="14"/>
      <c r="B102" s="14"/>
      <c r="C102" s="14"/>
      <c r="D102" s="14"/>
      <c r="E102" s="14"/>
      <c r="F102" s="14"/>
      <c r="G102" s="14"/>
      <c r="H102" s="14"/>
      <c r="I102" s="14"/>
      <c r="J102" s="14"/>
      <c r="K102" s="14"/>
      <c r="L102" s="14"/>
      <c r="M102" s="14"/>
      <c r="N102" s="14"/>
      <c r="O102" s="14"/>
      <c r="P102" s="14"/>
      <c r="Q102" s="14"/>
      <c r="R102" s="14"/>
      <c r="S102" s="14"/>
      <c r="T102" s="14"/>
    </row>
    <row r="103" spans="1:20">
      <c r="A103" s="14"/>
      <c r="B103" s="14"/>
      <c r="C103" s="14"/>
      <c r="D103" s="14"/>
      <c r="E103" s="14"/>
      <c r="F103" s="14"/>
      <c r="G103" s="14"/>
      <c r="H103" s="14"/>
      <c r="I103" s="14"/>
      <c r="J103" s="14"/>
      <c r="K103" s="14"/>
      <c r="L103" s="14"/>
      <c r="M103" s="14"/>
      <c r="N103" s="14"/>
      <c r="O103" s="14"/>
      <c r="P103" s="14"/>
      <c r="Q103" s="14"/>
      <c r="R103" s="14"/>
      <c r="S103" s="14"/>
      <c r="T103" s="14"/>
    </row>
    <row r="104" spans="1:20">
      <c r="A104" s="14"/>
      <c r="B104" s="14"/>
      <c r="C104" s="14"/>
      <c r="D104" s="14"/>
      <c r="E104" s="14"/>
      <c r="F104" s="14"/>
      <c r="G104" s="14"/>
      <c r="H104" s="14"/>
      <c r="I104" s="14"/>
      <c r="J104" s="14"/>
      <c r="K104" s="14"/>
      <c r="L104" s="14"/>
      <c r="M104" s="14"/>
      <c r="N104" s="14"/>
      <c r="O104" s="14"/>
      <c r="P104" s="14"/>
      <c r="Q104" s="14"/>
      <c r="R104" s="14"/>
      <c r="S104" s="14"/>
      <c r="T104" s="14"/>
    </row>
    <row r="105" spans="1:20">
      <c r="A105" s="14"/>
      <c r="B105" s="14"/>
      <c r="C105" s="14"/>
      <c r="D105" s="14"/>
      <c r="E105" s="14"/>
      <c r="F105" s="14"/>
      <c r="G105" s="14"/>
      <c r="H105" s="14"/>
      <c r="I105" s="14"/>
      <c r="J105" s="14"/>
      <c r="K105" s="14"/>
      <c r="L105" s="14"/>
      <c r="M105" s="14"/>
      <c r="N105" s="14"/>
      <c r="O105" s="14"/>
      <c r="P105" s="14"/>
      <c r="Q105" s="14"/>
      <c r="R105" s="14"/>
      <c r="S105" s="14"/>
      <c r="T105" s="14"/>
    </row>
    <row r="106" spans="1:20">
      <c r="A106" s="14"/>
      <c r="B106" s="14"/>
      <c r="C106" s="14"/>
      <c r="D106" s="14"/>
      <c r="E106" s="14"/>
      <c r="F106" s="14"/>
      <c r="G106" s="14"/>
      <c r="H106" s="14"/>
      <c r="I106" s="14"/>
      <c r="J106" s="14"/>
      <c r="K106" s="14"/>
      <c r="L106" s="14"/>
      <c r="M106" s="14"/>
      <c r="N106" s="14"/>
      <c r="O106" s="14"/>
      <c r="P106" s="14"/>
      <c r="Q106" s="14"/>
      <c r="R106" s="14"/>
      <c r="S106" s="14"/>
      <c r="T106" s="14"/>
    </row>
    <row r="107" spans="1:20">
      <c r="A107" s="14"/>
      <c r="B107" s="14"/>
      <c r="C107" s="14"/>
      <c r="D107" s="14"/>
      <c r="E107" s="14"/>
      <c r="F107" s="14"/>
      <c r="G107" s="14"/>
      <c r="H107" s="14"/>
      <c r="I107" s="14"/>
      <c r="J107" s="14"/>
      <c r="K107" s="14"/>
      <c r="L107" s="14"/>
      <c r="M107" s="14"/>
      <c r="N107" s="14"/>
      <c r="O107" s="14"/>
      <c r="P107" s="14"/>
      <c r="Q107" s="14"/>
      <c r="R107" s="14"/>
      <c r="S107" s="14"/>
      <c r="T107" s="14"/>
    </row>
    <row r="108" spans="1:20">
      <c r="A108" s="14"/>
      <c r="B108" s="14"/>
      <c r="C108" s="14"/>
      <c r="D108" s="14"/>
      <c r="E108" s="14"/>
      <c r="F108" s="14"/>
      <c r="G108" s="14"/>
      <c r="H108" s="14"/>
      <c r="I108" s="14"/>
      <c r="J108" s="14"/>
      <c r="K108" s="14"/>
      <c r="L108" s="14"/>
      <c r="M108" s="14"/>
      <c r="N108" s="14"/>
      <c r="O108" s="14"/>
      <c r="P108" s="14"/>
      <c r="Q108" s="14"/>
      <c r="R108" s="14"/>
      <c r="S108" s="14"/>
      <c r="T108" s="14"/>
    </row>
    <row r="109" spans="1:20">
      <c r="A109" s="14"/>
      <c r="B109" s="14"/>
      <c r="C109" s="14"/>
      <c r="D109" s="14"/>
      <c r="E109" s="14"/>
      <c r="F109" s="14"/>
      <c r="G109" s="14"/>
      <c r="H109" s="14"/>
      <c r="I109" s="14"/>
      <c r="J109" s="14"/>
      <c r="K109" s="14"/>
      <c r="L109" s="14"/>
      <c r="M109" s="14"/>
      <c r="N109" s="14"/>
      <c r="O109" s="14"/>
      <c r="P109" s="14"/>
      <c r="Q109" s="14"/>
      <c r="R109" s="14"/>
      <c r="S109" s="14"/>
      <c r="T109" s="14"/>
    </row>
    <row r="110" spans="1:20">
      <c r="A110" s="14"/>
      <c r="B110" s="14"/>
      <c r="C110" s="14"/>
      <c r="D110" s="14"/>
      <c r="E110" s="14"/>
      <c r="F110" s="14"/>
      <c r="G110" s="14"/>
      <c r="H110" s="14"/>
      <c r="I110" s="14"/>
      <c r="J110" s="14"/>
      <c r="K110" s="14"/>
      <c r="L110" s="14"/>
      <c r="M110" s="14"/>
      <c r="N110" s="14"/>
      <c r="O110" s="14"/>
      <c r="P110" s="14"/>
      <c r="Q110" s="14"/>
      <c r="R110" s="14"/>
      <c r="S110" s="14"/>
      <c r="T110" s="14"/>
    </row>
    <row r="111" spans="1:20">
      <c r="A111" s="14"/>
      <c r="B111" s="14"/>
      <c r="C111" s="14"/>
      <c r="D111" s="14"/>
      <c r="E111" s="14"/>
      <c r="F111" s="14"/>
      <c r="G111" s="14"/>
      <c r="H111" s="14"/>
      <c r="I111" s="14"/>
      <c r="J111" s="14"/>
      <c r="K111" s="14"/>
      <c r="L111" s="14"/>
      <c r="M111" s="14"/>
      <c r="N111" s="14"/>
      <c r="O111" s="14"/>
      <c r="P111" s="14"/>
      <c r="Q111" s="14"/>
      <c r="R111" s="14"/>
      <c r="S111" s="14"/>
      <c r="T111" s="14"/>
    </row>
    <row r="112" spans="1:20">
      <c r="A112" s="14"/>
      <c r="B112" s="14"/>
      <c r="C112" s="14"/>
      <c r="D112" s="14"/>
      <c r="E112" s="14"/>
      <c r="F112" s="14"/>
      <c r="G112" s="14"/>
      <c r="H112" s="14"/>
      <c r="I112" s="14"/>
      <c r="J112" s="14"/>
      <c r="K112" s="14"/>
      <c r="L112" s="14"/>
      <c r="M112" s="14"/>
      <c r="N112" s="14"/>
      <c r="O112" s="14"/>
      <c r="P112" s="14"/>
      <c r="Q112" s="14"/>
      <c r="R112" s="14"/>
      <c r="S112" s="14"/>
      <c r="T112" s="14"/>
    </row>
    <row r="113" spans="1:20">
      <c r="A113" s="14"/>
      <c r="B113" s="14"/>
      <c r="C113" s="14"/>
      <c r="D113" s="14"/>
      <c r="E113" s="14"/>
      <c r="F113" s="14"/>
      <c r="G113" s="14"/>
      <c r="H113" s="14"/>
      <c r="I113" s="14"/>
      <c r="J113" s="14"/>
      <c r="K113" s="14"/>
      <c r="L113" s="14"/>
      <c r="M113" s="14"/>
      <c r="N113" s="14"/>
      <c r="O113" s="14"/>
      <c r="P113" s="14"/>
      <c r="Q113" s="14"/>
      <c r="R113" s="14"/>
      <c r="S113" s="14"/>
      <c r="T113" s="14"/>
    </row>
    <row r="114" spans="1:20">
      <c r="A114" s="14"/>
      <c r="B114" s="14"/>
      <c r="C114" s="14"/>
      <c r="D114" s="14"/>
      <c r="E114" s="14"/>
      <c r="F114" s="14"/>
      <c r="G114" s="14"/>
      <c r="H114" s="14"/>
      <c r="I114" s="14"/>
      <c r="J114" s="14"/>
      <c r="K114" s="14"/>
      <c r="L114" s="14"/>
      <c r="M114" s="14"/>
      <c r="N114" s="14"/>
      <c r="O114" s="14"/>
      <c r="P114" s="14"/>
      <c r="Q114" s="14"/>
      <c r="R114" s="14"/>
      <c r="S114" s="14"/>
      <c r="T114" s="14"/>
    </row>
    <row r="115" spans="1:20">
      <c r="A115" s="14"/>
      <c r="B115" s="14"/>
      <c r="C115" s="14"/>
      <c r="D115" s="14"/>
      <c r="E115" s="14"/>
      <c r="F115" s="14"/>
      <c r="G115" s="14"/>
      <c r="H115" s="14"/>
      <c r="I115" s="14"/>
      <c r="J115" s="14"/>
      <c r="K115" s="14"/>
      <c r="L115" s="14"/>
      <c r="M115" s="14"/>
      <c r="N115" s="14"/>
      <c r="O115" s="14"/>
      <c r="P115" s="14"/>
      <c r="Q115" s="14"/>
      <c r="R115" s="14"/>
      <c r="S115" s="14"/>
      <c r="T115" s="14"/>
    </row>
    <row r="116" spans="1:20">
      <c r="A116" s="14"/>
      <c r="B116" s="14"/>
      <c r="C116" s="14"/>
      <c r="D116" s="14"/>
      <c r="E116" s="14"/>
      <c r="F116" s="14"/>
      <c r="G116" s="14"/>
      <c r="H116" s="14"/>
      <c r="I116" s="14"/>
      <c r="J116" s="14"/>
      <c r="K116" s="14"/>
      <c r="L116" s="14"/>
      <c r="M116" s="14"/>
      <c r="N116" s="14"/>
      <c r="O116" s="14"/>
      <c r="P116" s="14"/>
      <c r="Q116" s="14"/>
      <c r="R116" s="14"/>
      <c r="S116" s="14"/>
      <c r="T116" s="14"/>
    </row>
    <row r="117" spans="1:20">
      <c r="A117" s="14"/>
      <c r="B117" s="14"/>
      <c r="C117" s="14"/>
      <c r="D117" s="14"/>
      <c r="E117" s="14"/>
      <c r="F117" s="14"/>
      <c r="G117" s="14"/>
      <c r="H117" s="14"/>
      <c r="I117" s="14"/>
      <c r="J117" s="14"/>
      <c r="K117" s="14"/>
      <c r="L117" s="14"/>
      <c r="M117" s="14"/>
      <c r="N117" s="14"/>
      <c r="O117" s="14"/>
      <c r="P117" s="14"/>
      <c r="Q117" s="14"/>
      <c r="R117" s="14"/>
      <c r="S117" s="14"/>
      <c r="T117" s="14"/>
    </row>
    <row r="118" spans="1:20">
      <c r="A118" s="14"/>
      <c r="B118" s="14"/>
      <c r="C118" s="14"/>
      <c r="D118" s="14"/>
      <c r="E118" s="14"/>
      <c r="F118" s="14"/>
      <c r="G118" s="14"/>
      <c r="H118" s="14"/>
      <c r="I118" s="14"/>
      <c r="J118" s="14"/>
      <c r="K118" s="14"/>
      <c r="L118" s="14"/>
      <c r="M118" s="14"/>
      <c r="N118" s="14"/>
      <c r="O118" s="14"/>
      <c r="P118" s="14"/>
      <c r="Q118" s="14"/>
      <c r="R118" s="14"/>
      <c r="S118" s="14"/>
      <c r="T118" s="14"/>
    </row>
    <row r="119" spans="1:20">
      <c r="A119" s="14"/>
      <c r="B119" s="14"/>
      <c r="C119" s="14"/>
      <c r="D119" s="14"/>
      <c r="E119" s="14"/>
      <c r="F119" s="14"/>
      <c r="G119" s="14"/>
      <c r="H119" s="14"/>
      <c r="I119" s="14"/>
      <c r="J119" s="14"/>
      <c r="K119" s="14"/>
      <c r="L119" s="14"/>
      <c r="M119" s="14"/>
      <c r="N119" s="14"/>
      <c r="O119" s="14"/>
      <c r="P119" s="14"/>
      <c r="Q119" s="14"/>
      <c r="R119" s="14"/>
      <c r="S119" s="14"/>
      <c r="T119" s="14"/>
    </row>
    <row r="120" spans="1:20">
      <c r="A120" s="14"/>
      <c r="B120" s="14"/>
      <c r="C120" s="14"/>
      <c r="D120" s="14"/>
      <c r="E120" s="14"/>
      <c r="F120" s="14"/>
      <c r="G120" s="14"/>
      <c r="H120" s="14"/>
      <c r="I120" s="14"/>
      <c r="J120" s="14"/>
      <c r="K120" s="14"/>
      <c r="L120" s="14"/>
      <c r="M120" s="14"/>
      <c r="N120" s="14"/>
      <c r="O120" s="14"/>
      <c r="P120" s="14"/>
      <c r="Q120" s="14"/>
      <c r="R120" s="14"/>
      <c r="S120" s="14"/>
      <c r="T120" s="14"/>
    </row>
    <row r="121" spans="1:20">
      <c r="A121" s="14"/>
      <c r="B121" s="14"/>
      <c r="C121" s="14"/>
      <c r="D121" s="14"/>
      <c r="E121" s="14"/>
      <c r="F121" s="14"/>
      <c r="G121" s="14"/>
      <c r="H121" s="14"/>
      <c r="I121" s="14"/>
      <c r="J121" s="14"/>
      <c r="K121" s="14"/>
      <c r="L121" s="14"/>
      <c r="M121" s="14"/>
      <c r="N121" s="14"/>
      <c r="O121" s="14"/>
      <c r="P121" s="14"/>
      <c r="Q121" s="14"/>
      <c r="R121" s="14"/>
      <c r="S121" s="14"/>
      <c r="T121" s="14"/>
    </row>
    <row r="122" spans="1:20">
      <c r="A122" s="14"/>
      <c r="B122" s="14"/>
      <c r="C122" s="14"/>
      <c r="D122" s="14"/>
      <c r="E122" s="14"/>
      <c r="F122" s="14"/>
      <c r="G122" s="14"/>
      <c r="H122" s="14"/>
      <c r="I122" s="14"/>
      <c r="J122" s="14"/>
      <c r="K122" s="14"/>
      <c r="L122" s="14"/>
      <c r="M122" s="14"/>
      <c r="N122" s="14"/>
      <c r="O122" s="14"/>
      <c r="P122" s="14"/>
      <c r="Q122" s="14"/>
      <c r="R122" s="14"/>
      <c r="S122" s="14"/>
      <c r="T122" s="14"/>
    </row>
    <row r="123" spans="1:20">
      <c r="A123" s="14"/>
      <c r="B123" s="14"/>
      <c r="C123" s="14"/>
      <c r="D123" s="14"/>
      <c r="E123" s="14"/>
      <c r="F123" s="14"/>
      <c r="G123" s="14"/>
      <c r="H123" s="14"/>
      <c r="I123" s="14"/>
      <c r="J123" s="14"/>
      <c r="K123" s="14"/>
      <c r="L123" s="14"/>
      <c r="M123" s="14"/>
      <c r="N123" s="14"/>
      <c r="O123" s="14"/>
      <c r="P123" s="14"/>
      <c r="Q123" s="14"/>
      <c r="R123" s="14"/>
      <c r="S123" s="14"/>
      <c r="T123" s="14"/>
    </row>
    <row r="124" spans="1:20">
      <c r="A124" s="14"/>
      <c r="B124" s="14"/>
      <c r="C124" s="14"/>
      <c r="D124" s="14"/>
      <c r="E124" s="14"/>
      <c r="F124" s="14"/>
      <c r="G124" s="14"/>
      <c r="H124" s="14"/>
      <c r="I124" s="14"/>
      <c r="J124" s="14"/>
      <c r="K124" s="14"/>
      <c r="L124" s="14"/>
      <c r="M124" s="14"/>
      <c r="N124" s="14"/>
      <c r="O124" s="14"/>
      <c r="P124" s="14"/>
      <c r="Q124" s="14"/>
      <c r="R124" s="14"/>
      <c r="S124" s="14"/>
      <c r="T124" s="14"/>
    </row>
    <row r="125" spans="1:20">
      <c r="A125" s="14"/>
      <c r="B125" s="14"/>
      <c r="C125" s="14"/>
      <c r="D125" s="14"/>
      <c r="E125" s="14"/>
      <c r="F125" s="14"/>
      <c r="G125" s="14"/>
      <c r="H125" s="14"/>
      <c r="I125" s="14"/>
      <c r="J125" s="14"/>
      <c r="K125" s="14"/>
      <c r="L125" s="14"/>
      <c r="M125" s="14"/>
      <c r="N125" s="14"/>
      <c r="O125" s="14"/>
      <c r="P125" s="14"/>
      <c r="Q125" s="14"/>
      <c r="R125" s="14"/>
      <c r="S125" s="14"/>
      <c r="T125" s="14"/>
    </row>
    <row r="126" spans="1:20">
      <c r="A126" s="14"/>
      <c r="B126" s="14"/>
      <c r="C126" s="14"/>
      <c r="D126" s="14"/>
      <c r="E126" s="14"/>
      <c r="F126" s="14"/>
      <c r="G126" s="14"/>
      <c r="H126" s="14"/>
      <c r="I126" s="14"/>
      <c r="J126" s="14"/>
      <c r="K126" s="14"/>
      <c r="L126" s="14"/>
      <c r="M126" s="14"/>
      <c r="N126" s="14"/>
      <c r="O126" s="14"/>
      <c r="P126" s="14"/>
      <c r="Q126" s="14"/>
      <c r="R126" s="14"/>
      <c r="S126" s="14"/>
      <c r="T126" s="14"/>
    </row>
    <row r="127" spans="1:20">
      <c r="A127" s="14"/>
      <c r="B127" s="14"/>
      <c r="C127" s="14"/>
      <c r="D127" s="14"/>
      <c r="E127" s="14"/>
      <c r="F127" s="14"/>
      <c r="G127" s="14"/>
      <c r="H127" s="14"/>
      <c r="I127" s="14"/>
      <c r="J127" s="14"/>
      <c r="K127" s="14"/>
      <c r="L127" s="14"/>
      <c r="M127" s="14"/>
      <c r="N127" s="14"/>
      <c r="O127" s="14"/>
      <c r="P127" s="14"/>
      <c r="Q127" s="14"/>
      <c r="R127" s="14"/>
      <c r="S127" s="14"/>
      <c r="T127" s="14"/>
    </row>
    <row r="128" spans="1:20">
      <c r="A128" s="14"/>
      <c r="B128" s="14"/>
      <c r="C128" s="14"/>
      <c r="D128" s="14"/>
      <c r="E128" s="14"/>
      <c r="F128" s="14"/>
      <c r="G128" s="14"/>
      <c r="H128" s="14"/>
      <c r="I128" s="14"/>
      <c r="J128" s="14"/>
      <c r="K128" s="14"/>
      <c r="L128" s="14"/>
      <c r="M128" s="14"/>
      <c r="N128" s="14"/>
      <c r="O128" s="14"/>
      <c r="P128" s="14"/>
      <c r="Q128" s="14"/>
      <c r="R128" s="14"/>
      <c r="S128" s="14"/>
      <c r="T128" s="14"/>
    </row>
    <row r="129" spans="1:20">
      <c r="A129" s="14"/>
      <c r="B129" s="14"/>
      <c r="C129" s="14"/>
      <c r="D129" s="14"/>
      <c r="E129" s="14"/>
      <c r="F129" s="14"/>
      <c r="G129" s="14"/>
      <c r="H129" s="14"/>
      <c r="I129" s="14"/>
      <c r="J129" s="14"/>
      <c r="K129" s="14"/>
      <c r="L129" s="14"/>
      <c r="M129" s="14"/>
      <c r="N129" s="14"/>
      <c r="O129" s="14"/>
      <c r="P129" s="14"/>
      <c r="Q129" s="14"/>
      <c r="R129" s="14"/>
      <c r="S129" s="14"/>
      <c r="T129" s="14"/>
    </row>
    <row r="130" spans="1:20">
      <c r="A130" s="14"/>
      <c r="B130" s="14"/>
      <c r="C130" s="14"/>
      <c r="D130" s="14"/>
      <c r="E130" s="14"/>
      <c r="F130" s="14"/>
      <c r="G130" s="14"/>
      <c r="H130" s="14"/>
      <c r="I130" s="14"/>
      <c r="J130" s="14"/>
      <c r="K130" s="14"/>
      <c r="L130" s="14"/>
      <c r="M130" s="14"/>
      <c r="N130" s="14"/>
      <c r="O130" s="14"/>
      <c r="P130" s="14"/>
      <c r="Q130" s="14"/>
      <c r="R130" s="14"/>
      <c r="S130" s="14"/>
      <c r="T130" s="14"/>
    </row>
    <row r="131" spans="1:20">
      <c r="A131" s="14"/>
      <c r="B131" s="14"/>
      <c r="C131" s="14"/>
      <c r="D131" s="14"/>
      <c r="E131" s="14"/>
      <c r="F131" s="14"/>
      <c r="G131" s="14"/>
      <c r="H131" s="14"/>
      <c r="I131" s="14"/>
      <c r="J131" s="14"/>
      <c r="K131" s="14"/>
      <c r="L131" s="14"/>
      <c r="M131" s="14"/>
      <c r="N131" s="14"/>
      <c r="O131" s="14"/>
      <c r="P131" s="14"/>
      <c r="Q131" s="14"/>
      <c r="R131" s="14"/>
      <c r="S131" s="14"/>
      <c r="T131" s="14"/>
    </row>
    <row r="132" spans="1:20">
      <c r="A132" s="14"/>
      <c r="B132" s="14"/>
      <c r="C132" s="14"/>
      <c r="D132" s="14"/>
      <c r="E132" s="14"/>
      <c r="F132" s="14"/>
      <c r="G132" s="14"/>
      <c r="H132" s="14"/>
      <c r="I132" s="14"/>
      <c r="J132" s="14"/>
      <c r="K132" s="14"/>
      <c r="L132" s="14"/>
      <c r="M132" s="14"/>
      <c r="N132" s="14"/>
      <c r="O132" s="14"/>
      <c r="P132" s="14"/>
      <c r="Q132" s="14"/>
      <c r="R132" s="14"/>
      <c r="S132" s="14"/>
      <c r="T132" s="14"/>
    </row>
    <row r="133" spans="1:20">
      <c r="A133" s="14"/>
      <c r="B133" s="14"/>
      <c r="C133" s="14"/>
      <c r="D133" s="14"/>
      <c r="E133" s="14"/>
      <c r="F133" s="14"/>
      <c r="G133" s="14"/>
      <c r="H133" s="14"/>
      <c r="I133" s="14"/>
      <c r="J133" s="14"/>
      <c r="K133" s="14"/>
      <c r="L133" s="14"/>
      <c r="M133" s="14"/>
      <c r="N133" s="14"/>
      <c r="O133" s="14"/>
      <c r="P133" s="14"/>
      <c r="Q133" s="14"/>
      <c r="R133" s="14"/>
      <c r="S133" s="14"/>
      <c r="T133" s="14"/>
    </row>
    <row r="134" spans="1:20">
      <c r="A134" s="14"/>
      <c r="B134" s="14"/>
      <c r="C134" s="14"/>
      <c r="D134" s="14"/>
      <c r="E134" s="14"/>
      <c r="F134" s="14"/>
      <c r="G134" s="14"/>
      <c r="H134" s="14"/>
      <c r="I134" s="14"/>
      <c r="J134" s="14"/>
      <c r="K134" s="14"/>
      <c r="L134" s="14"/>
      <c r="M134" s="14"/>
      <c r="N134" s="14"/>
      <c r="O134" s="14"/>
      <c r="P134" s="14"/>
      <c r="Q134" s="14"/>
      <c r="R134" s="14"/>
      <c r="S134" s="14"/>
      <c r="T134" s="14"/>
    </row>
    <row r="135" spans="1:20">
      <c r="A135" s="14"/>
      <c r="B135" s="14"/>
      <c r="C135" s="14"/>
      <c r="D135" s="14"/>
      <c r="E135" s="14"/>
      <c r="F135" s="14"/>
      <c r="G135" s="14"/>
      <c r="H135" s="14"/>
      <c r="I135" s="14"/>
      <c r="J135" s="14"/>
      <c r="K135" s="14"/>
      <c r="L135" s="14"/>
      <c r="M135" s="14"/>
      <c r="N135" s="14"/>
      <c r="O135" s="14"/>
      <c r="P135" s="14"/>
      <c r="Q135" s="14"/>
      <c r="R135" s="14"/>
      <c r="S135" s="14"/>
      <c r="T135" s="14"/>
    </row>
    <row r="136" spans="1:20">
      <c r="A136" s="14"/>
      <c r="B136" s="14"/>
      <c r="C136" s="14"/>
      <c r="D136" s="14"/>
      <c r="E136" s="14"/>
      <c r="F136" s="14"/>
      <c r="G136" s="14"/>
      <c r="H136" s="14"/>
      <c r="I136" s="14"/>
      <c r="J136" s="14"/>
      <c r="K136" s="14"/>
      <c r="L136" s="14"/>
      <c r="M136" s="14"/>
      <c r="N136" s="14"/>
      <c r="O136" s="14"/>
      <c r="P136" s="14"/>
      <c r="Q136" s="14"/>
      <c r="R136" s="14"/>
      <c r="S136" s="14"/>
      <c r="T136" s="14"/>
    </row>
    <row r="137" spans="1:20">
      <c r="A137" s="14"/>
      <c r="B137" s="14"/>
      <c r="C137" s="14"/>
      <c r="D137" s="14"/>
      <c r="E137" s="14"/>
      <c r="F137" s="14"/>
      <c r="G137" s="14"/>
      <c r="H137" s="14"/>
      <c r="I137" s="14"/>
      <c r="J137" s="14"/>
      <c r="K137" s="14"/>
      <c r="L137" s="14"/>
      <c r="M137" s="14"/>
      <c r="N137" s="14"/>
      <c r="O137" s="14"/>
      <c r="P137" s="14"/>
      <c r="Q137" s="14"/>
      <c r="R137" s="14"/>
      <c r="S137" s="14"/>
      <c r="T137" s="14"/>
    </row>
    <row r="138" spans="1:20">
      <c r="A138" s="14"/>
      <c r="B138" s="14"/>
      <c r="C138" s="14"/>
      <c r="D138" s="14"/>
      <c r="E138" s="14"/>
      <c r="F138" s="14"/>
      <c r="G138" s="14"/>
      <c r="H138" s="14"/>
      <c r="I138" s="14"/>
      <c r="J138" s="14"/>
      <c r="K138" s="14"/>
      <c r="L138" s="14"/>
      <c r="M138" s="14"/>
      <c r="N138" s="14"/>
      <c r="O138" s="14"/>
      <c r="P138" s="14"/>
      <c r="Q138" s="14"/>
      <c r="R138" s="14"/>
      <c r="S138" s="14"/>
      <c r="T138" s="14"/>
    </row>
    <row r="139" spans="1:20">
      <c r="A139" s="14"/>
      <c r="B139" s="14"/>
      <c r="C139" s="14"/>
      <c r="D139" s="14"/>
      <c r="E139" s="14"/>
      <c r="F139" s="14"/>
      <c r="G139" s="14"/>
      <c r="H139" s="14"/>
      <c r="I139" s="14"/>
      <c r="J139" s="14"/>
      <c r="K139" s="14"/>
      <c r="L139" s="14"/>
      <c r="M139" s="14"/>
      <c r="N139" s="14"/>
      <c r="O139" s="14"/>
      <c r="P139" s="14"/>
      <c r="Q139" s="14"/>
      <c r="R139" s="14"/>
      <c r="S139" s="14"/>
      <c r="T139" s="14"/>
    </row>
    <row r="140" spans="1:20">
      <c r="A140" s="14"/>
      <c r="B140" s="14"/>
      <c r="C140" s="14"/>
      <c r="D140" s="14"/>
      <c r="E140" s="14"/>
      <c r="F140" s="14"/>
      <c r="G140" s="14"/>
      <c r="H140" s="14"/>
      <c r="I140" s="14"/>
      <c r="J140" s="14"/>
      <c r="K140" s="14"/>
      <c r="L140" s="14"/>
      <c r="M140" s="14"/>
      <c r="N140" s="14"/>
      <c r="O140" s="14"/>
      <c r="P140" s="14"/>
      <c r="Q140" s="14"/>
      <c r="R140" s="14"/>
      <c r="S140" s="14"/>
      <c r="T140" s="14"/>
    </row>
    <row r="141" spans="1:20">
      <c r="A141" s="14"/>
      <c r="B141" s="14"/>
      <c r="C141" s="14"/>
      <c r="D141" s="14"/>
      <c r="E141" s="14"/>
      <c r="F141" s="14"/>
      <c r="G141" s="14"/>
      <c r="H141" s="14"/>
      <c r="I141" s="14"/>
      <c r="J141" s="14"/>
      <c r="K141" s="14"/>
      <c r="L141" s="14"/>
      <c r="M141" s="14"/>
      <c r="N141" s="14"/>
      <c r="O141" s="14"/>
      <c r="P141" s="14"/>
      <c r="Q141" s="14"/>
      <c r="R141" s="14"/>
      <c r="S141" s="14"/>
      <c r="T141" s="14"/>
    </row>
    <row r="142" spans="1:20">
      <c r="A142" s="14"/>
      <c r="B142" s="14"/>
      <c r="C142" s="14"/>
      <c r="D142" s="14"/>
      <c r="E142" s="14"/>
      <c r="F142" s="14"/>
      <c r="G142" s="14"/>
      <c r="H142" s="14"/>
      <c r="I142" s="14"/>
      <c r="J142" s="14"/>
      <c r="K142" s="14"/>
      <c r="L142" s="14"/>
      <c r="M142" s="14"/>
      <c r="N142" s="14"/>
      <c r="O142" s="14"/>
      <c r="P142" s="14"/>
      <c r="Q142" s="14"/>
      <c r="R142" s="14"/>
      <c r="S142" s="14"/>
      <c r="T142" s="14"/>
    </row>
    <row r="143" spans="1:20">
      <c r="A143" s="14"/>
      <c r="B143" s="14"/>
      <c r="C143" s="14"/>
      <c r="D143" s="14"/>
      <c r="E143" s="14"/>
      <c r="F143" s="14"/>
      <c r="G143" s="14"/>
      <c r="H143" s="14"/>
      <c r="I143" s="14"/>
      <c r="J143" s="14"/>
      <c r="K143" s="14"/>
      <c r="L143" s="14"/>
      <c r="M143" s="14"/>
      <c r="N143" s="14"/>
      <c r="O143" s="14"/>
      <c r="P143" s="14"/>
      <c r="Q143" s="14"/>
      <c r="R143" s="14"/>
      <c r="S143" s="14"/>
      <c r="T143" s="14"/>
    </row>
    <row r="144" spans="1:20">
      <c r="A144" s="14"/>
      <c r="B144" s="14"/>
      <c r="C144" s="14"/>
      <c r="D144" s="14"/>
      <c r="E144" s="14"/>
      <c r="F144" s="14"/>
      <c r="G144" s="14"/>
      <c r="H144" s="14"/>
      <c r="I144" s="14"/>
      <c r="J144" s="14"/>
      <c r="K144" s="14"/>
      <c r="L144" s="14"/>
      <c r="M144" s="14"/>
      <c r="N144" s="14"/>
      <c r="O144" s="14"/>
      <c r="P144" s="14"/>
      <c r="Q144" s="14"/>
      <c r="R144" s="14"/>
      <c r="S144" s="14"/>
      <c r="T144" s="14"/>
    </row>
    <row r="145" spans="1:20">
      <c r="A145" s="14"/>
      <c r="B145" s="14"/>
      <c r="C145" s="14"/>
      <c r="D145" s="14"/>
      <c r="E145" s="14"/>
      <c r="F145" s="14"/>
      <c r="G145" s="14"/>
      <c r="H145" s="14"/>
      <c r="I145" s="14"/>
      <c r="J145" s="14"/>
      <c r="K145" s="14"/>
      <c r="L145" s="14"/>
      <c r="M145" s="14"/>
      <c r="N145" s="14"/>
      <c r="O145" s="14"/>
      <c r="P145" s="14"/>
      <c r="Q145" s="14"/>
      <c r="R145" s="14"/>
      <c r="S145" s="14"/>
      <c r="T145" s="14"/>
    </row>
    <row r="146" spans="1:20">
      <c r="A146" s="14"/>
      <c r="B146" s="14"/>
      <c r="C146" s="14"/>
      <c r="D146" s="14"/>
      <c r="E146" s="14"/>
      <c r="F146" s="14"/>
      <c r="G146" s="14"/>
      <c r="H146" s="14"/>
      <c r="I146" s="14"/>
      <c r="J146" s="14"/>
      <c r="K146" s="14"/>
      <c r="L146" s="14"/>
      <c r="M146" s="14"/>
      <c r="N146" s="14"/>
      <c r="O146" s="14"/>
      <c r="P146" s="14"/>
      <c r="Q146" s="14"/>
      <c r="R146" s="14"/>
      <c r="S146" s="14"/>
      <c r="T146" s="14"/>
    </row>
    <row r="147" spans="1:20">
      <c r="A147" s="14"/>
      <c r="B147" s="14"/>
      <c r="C147" s="14"/>
      <c r="D147" s="14"/>
      <c r="E147" s="14"/>
      <c r="F147" s="14"/>
      <c r="G147" s="14"/>
      <c r="H147" s="14"/>
      <c r="I147" s="14"/>
      <c r="J147" s="14"/>
      <c r="K147" s="14"/>
      <c r="L147" s="14"/>
      <c r="M147" s="14"/>
      <c r="N147" s="14"/>
      <c r="O147" s="14"/>
      <c r="P147" s="14"/>
      <c r="Q147" s="14"/>
      <c r="R147" s="14"/>
      <c r="S147" s="14"/>
      <c r="T147" s="14"/>
    </row>
    <row r="148" spans="1:20">
      <c r="A148" s="14"/>
      <c r="B148" s="14"/>
      <c r="C148" s="14"/>
      <c r="D148" s="14"/>
      <c r="E148" s="14"/>
      <c r="F148" s="14"/>
      <c r="G148" s="14"/>
      <c r="H148" s="14"/>
      <c r="I148" s="14"/>
      <c r="J148" s="14"/>
      <c r="K148" s="14"/>
      <c r="L148" s="14"/>
      <c r="M148" s="14"/>
      <c r="N148" s="14"/>
      <c r="O148" s="14"/>
      <c r="P148" s="14"/>
      <c r="Q148" s="14"/>
      <c r="R148" s="14"/>
      <c r="S148" s="14"/>
      <c r="T148" s="14"/>
    </row>
    <row r="149" spans="1:20">
      <c r="A149" s="14"/>
      <c r="B149" s="14"/>
      <c r="C149" s="14"/>
      <c r="D149" s="14"/>
      <c r="E149" s="14"/>
      <c r="F149" s="14"/>
      <c r="G149" s="14"/>
      <c r="H149" s="14"/>
      <c r="I149" s="14"/>
      <c r="J149" s="14"/>
      <c r="K149" s="14"/>
      <c r="L149" s="14"/>
      <c r="M149" s="14"/>
      <c r="N149" s="14"/>
      <c r="O149" s="14"/>
      <c r="P149" s="14"/>
      <c r="Q149" s="14"/>
      <c r="R149" s="14"/>
      <c r="S149" s="14"/>
      <c r="T149" s="14"/>
    </row>
    <row r="150" spans="1:20">
      <c r="A150" s="14"/>
      <c r="B150" s="14"/>
      <c r="C150" s="14"/>
      <c r="D150" s="14"/>
      <c r="E150" s="14"/>
      <c r="F150" s="14"/>
      <c r="G150" s="14"/>
      <c r="H150" s="14"/>
      <c r="I150" s="14"/>
      <c r="J150" s="14"/>
      <c r="K150" s="14"/>
      <c r="L150" s="14"/>
      <c r="M150" s="14"/>
      <c r="N150" s="14"/>
      <c r="O150" s="14"/>
      <c r="P150" s="14"/>
      <c r="Q150" s="14"/>
      <c r="R150" s="14"/>
      <c r="S150" s="14"/>
      <c r="T150" s="14"/>
    </row>
    <row r="151" spans="1:20">
      <c r="A151" s="14"/>
      <c r="B151" s="14"/>
      <c r="C151" s="14"/>
      <c r="D151" s="14"/>
      <c r="E151" s="14"/>
      <c r="F151" s="14"/>
      <c r="G151" s="14"/>
      <c r="H151" s="14"/>
      <c r="I151" s="14"/>
      <c r="J151" s="14"/>
      <c r="K151" s="14"/>
      <c r="L151" s="14"/>
      <c r="M151" s="14"/>
      <c r="N151" s="14"/>
      <c r="O151" s="14"/>
      <c r="P151" s="14"/>
      <c r="Q151" s="14"/>
      <c r="R151" s="14"/>
      <c r="S151" s="14"/>
      <c r="T151" s="14"/>
    </row>
    <row r="152" spans="1:20">
      <c r="A152" s="14"/>
      <c r="B152" s="14"/>
      <c r="C152" s="14"/>
      <c r="D152" s="14"/>
      <c r="E152" s="14"/>
      <c r="F152" s="14"/>
      <c r="G152" s="14"/>
      <c r="H152" s="14"/>
      <c r="I152" s="14"/>
      <c r="J152" s="14"/>
      <c r="K152" s="14"/>
      <c r="L152" s="14"/>
      <c r="M152" s="14"/>
      <c r="N152" s="14"/>
      <c r="O152" s="14"/>
      <c r="P152" s="14"/>
      <c r="Q152" s="14"/>
      <c r="R152" s="14"/>
      <c r="S152" s="14"/>
      <c r="T152" s="14"/>
    </row>
    <row r="153" spans="1:20">
      <c r="A153" s="14"/>
      <c r="B153" s="14"/>
      <c r="C153" s="14"/>
      <c r="D153" s="14"/>
      <c r="E153" s="14"/>
      <c r="F153" s="14"/>
      <c r="G153" s="14"/>
      <c r="H153" s="14"/>
      <c r="I153" s="14"/>
      <c r="J153" s="14"/>
      <c r="K153" s="14"/>
      <c r="L153" s="14"/>
      <c r="M153" s="14"/>
      <c r="N153" s="14"/>
      <c r="O153" s="14"/>
      <c r="P153" s="14"/>
      <c r="Q153" s="14"/>
      <c r="R153" s="14"/>
      <c r="S153" s="14"/>
      <c r="T153" s="14"/>
    </row>
    <row r="154" spans="1:20">
      <c r="A154" s="14"/>
      <c r="B154" s="14"/>
      <c r="C154" s="14"/>
      <c r="D154" s="14"/>
      <c r="E154" s="14"/>
      <c r="F154" s="14"/>
      <c r="G154" s="14"/>
      <c r="H154" s="14"/>
      <c r="I154" s="14"/>
      <c r="J154" s="14"/>
      <c r="K154" s="14"/>
      <c r="L154" s="14"/>
      <c r="M154" s="14"/>
      <c r="N154" s="14"/>
      <c r="O154" s="14"/>
      <c r="P154" s="14"/>
      <c r="Q154" s="14"/>
      <c r="R154" s="14"/>
      <c r="S154" s="14"/>
      <c r="T154" s="14"/>
    </row>
    <row r="155" spans="1:20">
      <c r="A155" s="14"/>
      <c r="B155" s="14"/>
      <c r="C155" s="14"/>
      <c r="D155" s="14"/>
      <c r="E155" s="14"/>
      <c r="F155" s="14"/>
      <c r="G155" s="14"/>
      <c r="H155" s="14"/>
      <c r="I155" s="14"/>
      <c r="J155" s="14"/>
      <c r="K155" s="14"/>
      <c r="L155" s="14"/>
      <c r="M155" s="14"/>
      <c r="N155" s="14"/>
      <c r="O155" s="14"/>
      <c r="P155" s="14"/>
      <c r="Q155" s="14"/>
      <c r="R155" s="14"/>
      <c r="S155" s="14"/>
      <c r="T155" s="14"/>
    </row>
    <row r="156" spans="1:20">
      <c r="A156" s="14"/>
      <c r="B156" s="14"/>
      <c r="C156" s="14"/>
      <c r="D156" s="14"/>
      <c r="E156" s="14"/>
      <c r="F156" s="14"/>
      <c r="G156" s="14"/>
      <c r="H156" s="14"/>
      <c r="I156" s="14"/>
      <c r="J156" s="14"/>
      <c r="K156" s="14"/>
      <c r="L156" s="14"/>
      <c r="M156" s="14"/>
      <c r="N156" s="14"/>
      <c r="O156" s="14"/>
      <c r="P156" s="14"/>
      <c r="Q156" s="14"/>
      <c r="R156" s="14"/>
      <c r="S156" s="14"/>
      <c r="T156" s="14"/>
    </row>
    <row r="157" spans="1:20">
      <c r="A157" s="14"/>
      <c r="B157" s="14"/>
      <c r="C157" s="14"/>
      <c r="D157" s="14"/>
      <c r="E157" s="14"/>
      <c r="F157" s="14"/>
      <c r="G157" s="14"/>
      <c r="H157" s="14"/>
      <c r="I157" s="14"/>
      <c r="J157" s="14"/>
      <c r="K157" s="14"/>
      <c r="L157" s="14"/>
      <c r="M157" s="14"/>
      <c r="N157" s="14"/>
      <c r="O157" s="14"/>
      <c r="P157" s="14"/>
      <c r="Q157" s="14"/>
      <c r="R157" s="14"/>
      <c r="S157" s="14"/>
      <c r="T157" s="14"/>
    </row>
    <row r="158" spans="1:20">
      <c r="A158" s="14"/>
      <c r="B158" s="14"/>
      <c r="C158" s="14"/>
      <c r="D158" s="14"/>
      <c r="E158" s="14"/>
      <c r="F158" s="14"/>
      <c r="G158" s="14"/>
      <c r="H158" s="14"/>
      <c r="I158" s="14"/>
      <c r="J158" s="14"/>
      <c r="K158" s="14"/>
      <c r="L158" s="14"/>
      <c r="M158" s="14"/>
      <c r="N158" s="14"/>
      <c r="O158" s="14"/>
      <c r="P158" s="14"/>
      <c r="Q158" s="14"/>
      <c r="R158" s="14"/>
      <c r="S158" s="14"/>
      <c r="T158" s="14"/>
    </row>
    <row r="159" spans="1:20">
      <c r="A159" s="14"/>
      <c r="B159" s="14"/>
      <c r="C159" s="14"/>
      <c r="D159" s="14"/>
      <c r="E159" s="14"/>
      <c r="F159" s="14"/>
      <c r="G159" s="14"/>
      <c r="H159" s="14"/>
      <c r="I159" s="14"/>
      <c r="J159" s="14"/>
      <c r="K159" s="14"/>
      <c r="L159" s="14"/>
      <c r="M159" s="14"/>
      <c r="N159" s="14"/>
      <c r="O159" s="14"/>
      <c r="P159" s="14"/>
      <c r="Q159" s="14"/>
      <c r="R159" s="14"/>
      <c r="S159" s="14"/>
      <c r="T159" s="14"/>
    </row>
    <row r="160" spans="1:20">
      <c r="A160" s="14"/>
      <c r="B160" s="14"/>
      <c r="C160" s="14"/>
      <c r="D160" s="14"/>
      <c r="E160" s="14"/>
      <c r="F160" s="14"/>
      <c r="G160" s="14"/>
      <c r="H160" s="14"/>
      <c r="I160" s="14"/>
      <c r="J160" s="14"/>
      <c r="K160" s="14"/>
      <c r="L160" s="14"/>
      <c r="M160" s="14"/>
      <c r="N160" s="14"/>
      <c r="O160" s="14"/>
      <c r="P160" s="14"/>
      <c r="Q160" s="14"/>
      <c r="R160" s="14"/>
      <c r="S160" s="14"/>
      <c r="T160" s="14"/>
    </row>
    <row r="161" spans="1:20">
      <c r="A161" s="14"/>
      <c r="B161" s="14"/>
      <c r="C161" s="14"/>
      <c r="D161" s="14"/>
      <c r="E161" s="14"/>
      <c r="F161" s="14"/>
      <c r="G161" s="14"/>
      <c r="H161" s="14"/>
      <c r="I161" s="14"/>
      <c r="J161" s="14"/>
      <c r="K161" s="14"/>
      <c r="L161" s="14"/>
      <c r="M161" s="14"/>
      <c r="N161" s="14"/>
      <c r="O161" s="14"/>
      <c r="P161" s="14"/>
      <c r="Q161" s="14"/>
      <c r="R161" s="14"/>
      <c r="S161" s="14"/>
      <c r="T161" s="14"/>
    </row>
    <row r="162" spans="1:20">
      <c r="A162" s="14"/>
      <c r="B162" s="14"/>
      <c r="C162" s="14"/>
      <c r="D162" s="14"/>
      <c r="E162" s="14"/>
      <c r="F162" s="14"/>
      <c r="G162" s="14"/>
      <c r="H162" s="14"/>
      <c r="I162" s="14"/>
      <c r="J162" s="14"/>
      <c r="K162" s="14"/>
      <c r="L162" s="14"/>
      <c r="M162" s="14"/>
      <c r="N162" s="14"/>
      <c r="O162" s="14"/>
      <c r="P162" s="14"/>
      <c r="Q162" s="14"/>
      <c r="R162" s="14"/>
      <c r="S162" s="14"/>
      <c r="T162" s="14"/>
    </row>
    <row r="163" spans="1:20">
      <c r="A163" s="14"/>
      <c r="B163" s="14"/>
      <c r="C163" s="14"/>
      <c r="D163" s="14"/>
      <c r="E163" s="14"/>
      <c r="F163" s="14"/>
      <c r="G163" s="14"/>
      <c r="H163" s="14"/>
      <c r="I163" s="14"/>
      <c r="J163" s="14"/>
      <c r="K163" s="14"/>
      <c r="L163" s="14"/>
      <c r="M163" s="14"/>
      <c r="N163" s="14"/>
      <c r="O163" s="14"/>
      <c r="P163" s="14"/>
      <c r="Q163" s="14"/>
      <c r="R163" s="14"/>
      <c r="S163" s="14"/>
      <c r="T163" s="14"/>
    </row>
    <row r="164" spans="1:20">
      <c r="A164" s="14"/>
      <c r="B164" s="14"/>
      <c r="C164" s="14"/>
      <c r="D164" s="14"/>
      <c r="E164" s="14"/>
      <c r="F164" s="14"/>
      <c r="G164" s="14"/>
      <c r="H164" s="14"/>
      <c r="I164" s="14"/>
      <c r="J164" s="14"/>
      <c r="K164" s="14"/>
      <c r="L164" s="14"/>
      <c r="M164" s="14"/>
      <c r="N164" s="14"/>
      <c r="O164" s="14"/>
      <c r="P164" s="14"/>
      <c r="Q164" s="14"/>
      <c r="R164" s="14"/>
      <c r="S164" s="14"/>
      <c r="T164" s="14"/>
    </row>
    <row r="165" spans="1:20">
      <c r="A165" s="14"/>
      <c r="B165" s="14"/>
      <c r="C165" s="14"/>
      <c r="D165" s="14"/>
      <c r="E165" s="14"/>
      <c r="F165" s="14"/>
      <c r="G165" s="14"/>
      <c r="H165" s="14"/>
      <c r="I165" s="14"/>
      <c r="J165" s="14"/>
      <c r="K165" s="14"/>
      <c r="L165" s="14"/>
      <c r="M165" s="14"/>
      <c r="N165" s="14"/>
      <c r="O165" s="14"/>
      <c r="P165" s="14"/>
      <c r="Q165" s="14"/>
      <c r="R165" s="14"/>
      <c r="S165" s="14"/>
      <c r="T165" s="14"/>
    </row>
    <row r="166" spans="1:20">
      <c r="A166" s="14"/>
      <c r="B166" s="14"/>
      <c r="C166" s="14"/>
      <c r="D166" s="14"/>
      <c r="E166" s="14"/>
      <c r="F166" s="14"/>
      <c r="G166" s="14"/>
      <c r="H166" s="14"/>
      <c r="I166" s="14"/>
      <c r="J166" s="14"/>
      <c r="K166" s="14"/>
      <c r="L166" s="14"/>
      <c r="M166" s="14"/>
      <c r="N166" s="14"/>
      <c r="O166" s="14"/>
      <c r="P166" s="14"/>
      <c r="Q166" s="14"/>
      <c r="R166" s="14"/>
      <c r="S166" s="14"/>
      <c r="T166" s="14"/>
    </row>
    <row r="167" spans="1:20">
      <c r="A167" s="14"/>
      <c r="B167" s="14"/>
      <c r="C167" s="14"/>
      <c r="D167" s="14"/>
      <c r="E167" s="14"/>
      <c r="F167" s="14"/>
      <c r="G167" s="14"/>
      <c r="H167" s="14"/>
      <c r="I167" s="14"/>
      <c r="J167" s="14"/>
      <c r="K167" s="14"/>
      <c r="L167" s="14"/>
      <c r="M167" s="14"/>
      <c r="N167" s="14"/>
      <c r="O167" s="14"/>
      <c r="P167" s="14"/>
      <c r="Q167" s="14"/>
      <c r="R167" s="14"/>
      <c r="S167" s="14"/>
      <c r="T167" s="14"/>
    </row>
    <row r="168" spans="1:20">
      <c r="A168" s="14"/>
      <c r="B168" s="14"/>
      <c r="C168" s="14"/>
      <c r="D168" s="14"/>
      <c r="E168" s="14"/>
      <c r="F168" s="14"/>
      <c r="G168" s="14"/>
      <c r="H168" s="14"/>
      <c r="I168" s="14"/>
      <c r="J168" s="14"/>
      <c r="K168" s="14"/>
      <c r="L168" s="14"/>
      <c r="M168" s="14"/>
      <c r="N168" s="14"/>
      <c r="O168" s="14"/>
      <c r="P168" s="14"/>
      <c r="Q168" s="14"/>
      <c r="R168" s="14"/>
      <c r="S168" s="14"/>
      <c r="T168" s="14"/>
    </row>
    <row r="169" spans="1:20">
      <c r="A169" s="14"/>
      <c r="B169" s="14"/>
      <c r="C169" s="14"/>
      <c r="D169" s="14"/>
      <c r="E169" s="14"/>
      <c r="F169" s="14"/>
      <c r="G169" s="14"/>
      <c r="H169" s="14"/>
      <c r="I169" s="14"/>
      <c r="J169" s="14"/>
      <c r="K169" s="14"/>
      <c r="L169" s="14"/>
      <c r="M169" s="14"/>
      <c r="N169" s="14"/>
      <c r="O169" s="14"/>
      <c r="P169" s="14"/>
      <c r="Q169" s="14"/>
      <c r="R169" s="14"/>
      <c r="S169" s="14"/>
      <c r="T169" s="14"/>
    </row>
    <row r="170" spans="1:20">
      <c r="A170" s="14"/>
      <c r="B170" s="14"/>
      <c r="C170" s="14"/>
      <c r="D170" s="14"/>
      <c r="E170" s="14"/>
      <c r="F170" s="14"/>
      <c r="G170" s="14"/>
      <c r="H170" s="14"/>
      <c r="I170" s="14"/>
      <c r="J170" s="14"/>
      <c r="K170" s="14"/>
      <c r="L170" s="14"/>
      <c r="M170" s="14"/>
      <c r="N170" s="14"/>
      <c r="O170" s="14"/>
      <c r="P170" s="14"/>
      <c r="Q170" s="14"/>
      <c r="R170" s="14"/>
      <c r="S170" s="14"/>
      <c r="T170" s="14"/>
    </row>
    <row r="171" spans="1:20">
      <c r="A171" s="14"/>
      <c r="B171" s="14"/>
      <c r="C171" s="14"/>
      <c r="D171" s="14"/>
      <c r="E171" s="14"/>
      <c r="F171" s="14"/>
      <c r="G171" s="14"/>
      <c r="H171" s="14"/>
      <c r="I171" s="14"/>
      <c r="J171" s="14"/>
      <c r="K171" s="14"/>
      <c r="L171" s="14"/>
      <c r="M171" s="14"/>
      <c r="N171" s="14"/>
      <c r="O171" s="14"/>
      <c r="P171" s="14"/>
      <c r="Q171" s="14"/>
      <c r="R171" s="14"/>
      <c r="S171" s="14"/>
      <c r="T171" s="14"/>
    </row>
    <row r="172" spans="1:20">
      <c r="A172" s="14"/>
      <c r="B172" s="14"/>
      <c r="C172" s="14"/>
      <c r="D172" s="14"/>
      <c r="E172" s="14"/>
      <c r="F172" s="14"/>
      <c r="G172" s="14"/>
      <c r="H172" s="14"/>
      <c r="I172" s="14"/>
      <c r="J172" s="14"/>
      <c r="K172" s="14"/>
      <c r="L172" s="14"/>
      <c r="M172" s="14"/>
      <c r="N172" s="14"/>
      <c r="O172" s="14"/>
      <c r="P172" s="14"/>
      <c r="Q172" s="14"/>
      <c r="R172" s="14"/>
      <c r="S172" s="14"/>
      <c r="T172" s="14"/>
    </row>
    <row r="173" spans="1:20">
      <c r="A173" s="14"/>
      <c r="B173" s="14"/>
      <c r="C173" s="14"/>
      <c r="D173" s="14"/>
      <c r="E173" s="14"/>
      <c r="F173" s="14"/>
      <c r="G173" s="14"/>
      <c r="H173" s="14"/>
      <c r="I173" s="14"/>
      <c r="J173" s="14"/>
      <c r="K173" s="14"/>
      <c r="L173" s="14"/>
      <c r="M173" s="14"/>
      <c r="N173" s="14"/>
      <c r="O173" s="14"/>
      <c r="P173" s="14"/>
      <c r="Q173" s="14"/>
      <c r="R173" s="14"/>
      <c r="S173" s="14"/>
      <c r="T173" s="14"/>
    </row>
    <row r="174" spans="1:20">
      <c r="A174" s="14"/>
      <c r="B174" s="14"/>
      <c r="C174" s="14"/>
      <c r="D174" s="14"/>
      <c r="E174" s="14"/>
      <c r="F174" s="14"/>
      <c r="G174" s="14"/>
      <c r="H174" s="14"/>
      <c r="I174" s="14"/>
      <c r="J174" s="14"/>
      <c r="K174" s="14"/>
      <c r="L174" s="14"/>
      <c r="M174" s="14"/>
      <c r="N174" s="14"/>
      <c r="O174" s="14"/>
      <c r="P174" s="14"/>
      <c r="Q174" s="14"/>
      <c r="R174" s="14"/>
      <c r="S174" s="14"/>
      <c r="T174" s="14"/>
    </row>
    <row r="175" spans="1:20">
      <c r="A175" s="14"/>
      <c r="B175" s="14"/>
      <c r="C175" s="14"/>
      <c r="D175" s="14"/>
      <c r="E175" s="14"/>
      <c r="F175" s="14"/>
      <c r="G175" s="14"/>
      <c r="H175" s="14"/>
      <c r="I175" s="14"/>
      <c r="J175" s="14"/>
      <c r="K175" s="14"/>
      <c r="L175" s="14"/>
      <c r="M175" s="14"/>
      <c r="N175" s="14"/>
      <c r="O175" s="14"/>
      <c r="P175" s="14"/>
      <c r="Q175" s="14"/>
      <c r="R175" s="14"/>
      <c r="S175" s="14"/>
      <c r="T175" s="14"/>
    </row>
    <row r="176" spans="1:20">
      <c r="A176" s="14"/>
      <c r="B176" s="14"/>
      <c r="C176" s="14"/>
      <c r="D176" s="14"/>
      <c r="E176" s="14"/>
      <c r="F176" s="14"/>
      <c r="G176" s="14"/>
      <c r="H176" s="14"/>
      <c r="I176" s="14"/>
      <c r="J176" s="14"/>
      <c r="K176" s="14"/>
      <c r="L176" s="14"/>
      <c r="M176" s="14"/>
      <c r="N176" s="14"/>
      <c r="O176" s="14"/>
      <c r="P176" s="14"/>
      <c r="Q176" s="14"/>
      <c r="R176" s="14"/>
      <c r="S176" s="14"/>
      <c r="T176" s="14"/>
    </row>
    <row r="177" spans="1:20">
      <c r="A177" s="14"/>
      <c r="B177" s="14"/>
      <c r="C177" s="14"/>
      <c r="D177" s="14"/>
      <c r="E177" s="14"/>
      <c r="F177" s="14"/>
      <c r="G177" s="14"/>
      <c r="H177" s="14"/>
      <c r="I177" s="14"/>
      <c r="J177" s="14"/>
      <c r="K177" s="14"/>
      <c r="L177" s="14"/>
      <c r="M177" s="14"/>
      <c r="N177" s="14"/>
      <c r="O177" s="14"/>
      <c r="P177" s="14"/>
      <c r="Q177" s="14"/>
      <c r="R177" s="14"/>
      <c r="S177" s="14"/>
      <c r="T177" s="14"/>
    </row>
    <row r="178" spans="1:20">
      <c r="A178" s="14"/>
      <c r="B178" s="14"/>
      <c r="C178" s="14"/>
      <c r="D178" s="14"/>
      <c r="E178" s="14"/>
      <c r="F178" s="14"/>
      <c r="G178" s="14"/>
      <c r="H178" s="14"/>
      <c r="I178" s="14"/>
      <c r="J178" s="14"/>
      <c r="K178" s="14"/>
      <c r="L178" s="14"/>
      <c r="M178" s="14"/>
      <c r="N178" s="14"/>
      <c r="O178" s="14"/>
      <c r="P178" s="14"/>
      <c r="Q178" s="14"/>
      <c r="R178" s="14"/>
      <c r="S178" s="14"/>
      <c r="T178" s="14"/>
    </row>
    <row r="179" spans="1:20">
      <c r="A179" s="14"/>
      <c r="B179" s="14"/>
      <c r="C179" s="14"/>
      <c r="D179" s="14"/>
      <c r="E179" s="14"/>
      <c r="F179" s="14"/>
      <c r="G179" s="14"/>
      <c r="H179" s="14"/>
      <c r="I179" s="14"/>
      <c r="J179" s="14"/>
      <c r="K179" s="14"/>
      <c r="L179" s="14"/>
      <c r="M179" s="14"/>
      <c r="N179" s="14"/>
      <c r="O179" s="14"/>
      <c r="P179" s="14"/>
      <c r="Q179" s="14"/>
      <c r="R179" s="14"/>
      <c r="S179" s="14"/>
      <c r="T179" s="14"/>
    </row>
    <row r="180" spans="1:20">
      <c r="A180" s="14"/>
      <c r="B180" s="14"/>
      <c r="C180" s="14"/>
      <c r="D180" s="14"/>
      <c r="E180" s="14"/>
      <c r="F180" s="14"/>
      <c r="G180" s="14"/>
      <c r="H180" s="14"/>
      <c r="I180" s="14"/>
      <c r="J180" s="14"/>
      <c r="K180" s="14"/>
      <c r="L180" s="14"/>
      <c r="M180" s="14"/>
      <c r="N180" s="14"/>
      <c r="O180" s="14"/>
      <c r="P180" s="14"/>
      <c r="Q180" s="14"/>
      <c r="R180" s="14"/>
      <c r="S180" s="14"/>
      <c r="T180" s="14"/>
    </row>
    <row r="181" spans="1:20">
      <c r="A181" s="14"/>
      <c r="B181" s="14"/>
      <c r="C181" s="14"/>
      <c r="D181" s="14"/>
      <c r="E181" s="14"/>
      <c r="F181" s="14"/>
      <c r="G181" s="14"/>
      <c r="H181" s="14"/>
      <c r="I181" s="14"/>
      <c r="J181" s="14"/>
      <c r="K181" s="14"/>
      <c r="L181" s="14"/>
      <c r="M181" s="14"/>
      <c r="N181" s="14"/>
      <c r="O181" s="14"/>
      <c r="P181" s="14"/>
      <c r="Q181" s="14"/>
      <c r="R181" s="14"/>
      <c r="S181" s="14"/>
      <c r="T181" s="14"/>
    </row>
    <row r="182" spans="1:20">
      <c r="A182" s="14"/>
      <c r="B182" s="14"/>
      <c r="C182" s="14"/>
      <c r="D182" s="14"/>
      <c r="E182" s="14"/>
      <c r="F182" s="14"/>
      <c r="G182" s="14"/>
      <c r="H182" s="14"/>
      <c r="I182" s="14"/>
      <c r="J182" s="14"/>
      <c r="K182" s="14"/>
      <c r="L182" s="14"/>
      <c r="M182" s="14"/>
      <c r="N182" s="14"/>
      <c r="O182" s="14"/>
      <c r="P182" s="14"/>
      <c r="Q182" s="14"/>
      <c r="R182" s="14"/>
      <c r="S182" s="14"/>
      <c r="T182" s="14"/>
    </row>
    <row r="183" spans="1:20">
      <c r="A183" s="14"/>
      <c r="B183" s="14"/>
      <c r="C183" s="14"/>
      <c r="D183" s="14"/>
      <c r="E183" s="14"/>
      <c r="F183" s="14"/>
      <c r="G183" s="14"/>
      <c r="H183" s="14"/>
      <c r="I183" s="14"/>
      <c r="J183" s="14"/>
      <c r="K183" s="14"/>
      <c r="L183" s="14"/>
      <c r="M183" s="14"/>
      <c r="N183" s="14"/>
      <c r="O183" s="14"/>
      <c r="P183" s="14"/>
      <c r="Q183" s="14"/>
      <c r="R183" s="14"/>
      <c r="S183" s="14"/>
      <c r="T183" s="14"/>
    </row>
    <row r="184" spans="1:20">
      <c r="A184" s="14"/>
      <c r="B184" s="14"/>
      <c r="C184" s="14"/>
      <c r="D184" s="14"/>
      <c r="E184" s="14"/>
      <c r="F184" s="14"/>
      <c r="G184" s="14"/>
      <c r="H184" s="14"/>
      <c r="I184" s="14"/>
      <c r="J184" s="14"/>
      <c r="K184" s="14"/>
      <c r="L184" s="14"/>
      <c r="M184" s="14"/>
      <c r="N184" s="14"/>
      <c r="O184" s="14"/>
      <c r="P184" s="14"/>
      <c r="Q184" s="14"/>
      <c r="R184" s="14"/>
      <c r="S184" s="14"/>
      <c r="T184" s="14"/>
    </row>
    <row r="185" spans="1:20">
      <c r="A185" s="14"/>
      <c r="B185" s="14"/>
      <c r="C185" s="14"/>
      <c r="D185" s="14"/>
      <c r="E185" s="14"/>
      <c r="F185" s="14"/>
      <c r="G185" s="14"/>
      <c r="H185" s="14"/>
      <c r="I185" s="14"/>
      <c r="J185" s="14"/>
      <c r="K185" s="14"/>
      <c r="L185" s="14"/>
      <c r="M185" s="14"/>
      <c r="N185" s="14"/>
      <c r="O185" s="14"/>
      <c r="P185" s="14"/>
      <c r="Q185" s="14"/>
      <c r="R185" s="14"/>
      <c r="S185" s="14"/>
      <c r="T185" s="14"/>
    </row>
    <row r="186" spans="1:20">
      <c r="A186" s="14"/>
      <c r="B186" s="14"/>
      <c r="C186" s="14"/>
      <c r="D186" s="14"/>
      <c r="E186" s="14"/>
      <c r="F186" s="14"/>
      <c r="G186" s="14"/>
      <c r="H186" s="14"/>
      <c r="I186" s="14"/>
      <c r="J186" s="14"/>
      <c r="K186" s="14"/>
      <c r="L186" s="14"/>
      <c r="M186" s="14"/>
      <c r="N186" s="14"/>
      <c r="O186" s="14"/>
      <c r="P186" s="14"/>
      <c r="Q186" s="14"/>
      <c r="R186" s="14"/>
      <c r="S186" s="14"/>
      <c r="T186" s="14"/>
    </row>
    <row r="187" spans="1:20">
      <c r="A187" s="14"/>
      <c r="B187" s="14"/>
      <c r="C187" s="14"/>
      <c r="D187" s="14"/>
      <c r="E187" s="14"/>
      <c r="F187" s="14"/>
      <c r="G187" s="14"/>
      <c r="H187" s="14"/>
      <c r="I187" s="14"/>
      <c r="J187" s="14"/>
      <c r="K187" s="14"/>
      <c r="L187" s="14"/>
      <c r="M187" s="14"/>
      <c r="N187" s="14"/>
      <c r="O187" s="14"/>
      <c r="P187" s="14"/>
      <c r="Q187" s="14"/>
      <c r="R187" s="14"/>
      <c r="S187" s="14"/>
      <c r="T187" s="14"/>
    </row>
  </sheetData>
  <mergeCells count="18">
    <mergeCell ref="A6:E6"/>
    <mergeCell ref="A7:E7"/>
    <mergeCell ref="A8:E8"/>
    <mergeCell ref="A9:E9"/>
    <mergeCell ref="F6:L6"/>
    <mergeCell ref="F7:L7"/>
    <mergeCell ref="F8:L8"/>
    <mergeCell ref="F9:L9"/>
    <mergeCell ref="A10:E10"/>
    <mergeCell ref="A11:E11"/>
    <mergeCell ref="F64:I64"/>
    <mergeCell ref="A64:B64"/>
    <mergeCell ref="F14:H14"/>
    <mergeCell ref="F15:H15"/>
    <mergeCell ref="F16:H16"/>
    <mergeCell ref="F17:H17"/>
    <mergeCell ref="A12:E12"/>
    <mergeCell ref="F10:L10"/>
  </mergeCells>
  <printOptions horizontalCentered="1" verticalCentered="1"/>
  <pageMargins left="0.5" right="0.5" top="0.5" bottom="0.5" header="0.5" footer="0.5"/>
  <pageSetup scale="70" fitToWidth="2" orientation="portrait" horizontalDpi="300" verticalDpi="300" r:id="rId1"/>
  <headerFooter alignWithMargins="0"/>
  <colBreaks count="1" manualBreakCount="1">
    <brk id="5" max="64"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38">
    <pageSetUpPr fitToPage="1"/>
  </sheetPr>
  <dimension ref="A1:F88"/>
  <sheetViews>
    <sheetView defaultGridColor="0" colorId="22" zoomScaleNormal="100" zoomScaleSheetLayoutView="80" workbookViewId="0">
      <selection activeCell="B4" sqref="B4"/>
    </sheetView>
  </sheetViews>
  <sheetFormatPr defaultColWidth="9.6640625" defaultRowHeight="15"/>
  <cols>
    <col min="1" max="1" width="2.6640625" style="9" customWidth="1"/>
    <col min="2" max="2" width="4.6640625" style="9" customWidth="1"/>
    <col min="3" max="3" width="30.6640625" style="9" customWidth="1"/>
    <col min="4" max="4" width="20.88671875" style="9" customWidth="1"/>
    <col min="5" max="5" width="15.6640625" style="9" customWidth="1"/>
    <col min="6" max="6" width="16.6640625" style="9" customWidth="1"/>
    <col min="7" max="16384" width="9.6640625" style="9"/>
  </cols>
  <sheetData>
    <row r="1" spans="1:6">
      <c r="A1" s="26" t="s">
        <v>1800</v>
      </c>
      <c r="B1" s="62"/>
      <c r="C1" s="191"/>
      <c r="D1" s="192" t="s">
        <v>3291</v>
      </c>
      <c r="E1" s="192" t="s">
        <v>1802</v>
      </c>
      <c r="F1" s="219" t="s">
        <v>1803</v>
      </c>
    </row>
    <row r="2" spans="1:6">
      <c r="A2" s="68" t="str">
        <f>'Data Sheet'!$C$25</f>
        <v>National Fuel Gas Distribution Corporation</v>
      </c>
      <c r="B2" s="14"/>
      <c r="C2" s="77"/>
      <c r="D2" s="74" t="s">
        <v>1819</v>
      </c>
      <c r="E2" s="74" t="s">
        <v>3310</v>
      </c>
      <c r="F2" s="79"/>
    </row>
    <row r="3" spans="1:6" ht="15" customHeight="1">
      <c r="A3" s="70"/>
      <c r="B3" s="73"/>
      <c r="C3" s="114"/>
      <c r="D3" s="82" t="s">
        <v>2993</v>
      </c>
      <c r="E3" s="523" t="str">
        <f>'Data Sheet'!$C$40</f>
        <v>3/31/2016</v>
      </c>
      <c r="F3" s="107" t="str">
        <f>'Data Sheet'!$C$38</f>
        <v>12/31/2015</v>
      </c>
    </row>
    <row r="4" spans="1:6" ht="15" customHeight="1">
      <c r="A4" s="220"/>
      <c r="B4" s="195" t="s">
        <v>961</v>
      </c>
      <c r="C4" s="195"/>
      <c r="D4" s="195"/>
      <c r="E4" s="195"/>
      <c r="F4" s="196"/>
    </row>
    <row r="5" spans="1:6">
      <c r="A5" s="68"/>
      <c r="B5" s="3754" t="s">
        <v>882</v>
      </c>
      <c r="C5" s="3754"/>
      <c r="D5" s="3754"/>
      <c r="E5" s="3754"/>
      <c r="F5" s="3755"/>
    </row>
    <row r="6" spans="1:6">
      <c r="A6" s="68"/>
      <c r="B6" s="3697" t="s">
        <v>2366</v>
      </c>
      <c r="C6" s="3697"/>
      <c r="D6" s="3697"/>
      <c r="E6" s="3697"/>
      <c r="F6" s="3698"/>
    </row>
    <row r="7" spans="1:6">
      <c r="A7" s="68"/>
      <c r="B7" s="3697" t="s">
        <v>2367</v>
      </c>
      <c r="C7" s="3697"/>
      <c r="D7" s="3697"/>
      <c r="E7" s="3697"/>
      <c r="F7" s="3698"/>
    </row>
    <row r="8" spans="1:6">
      <c r="A8" s="68"/>
      <c r="B8" s="3697" t="s">
        <v>2368</v>
      </c>
      <c r="C8" s="3697"/>
      <c r="D8" s="3697"/>
      <c r="E8" s="3697"/>
      <c r="F8" s="3698"/>
    </row>
    <row r="9" spans="1:6">
      <c r="A9" s="68"/>
      <c r="B9" s="3697" t="s">
        <v>1325</v>
      </c>
      <c r="C9" s="3697"/>
      <c r="D9" s="3697"/>
      <c r="E9" s="3697"/>
      <c r="F9" s="3698"/>
    </row>
    <row r="10" spans="1:6">
      <c r="A10" s="68"/>
      <c r="B10" s="3697" t="s">
        <v>883</v>
      </c>
      <c r="C10" s="3697"/>
      <c r="D10" s="3697"/>
      <c r="E10" s="3697"/>
      <c r="F10" s="3698"/>
    </row>
    <row r="11" spans="1:6">
      <c r="A11" s="68"/>
      <c r="B11" s="3697" t="s">
        <v>1326</v>
      </c>
      <c r="C11" s="3697"/>
      <c r="D11" s="3697"/>
      <c r="E11" s="3697"/>
      <c r="F11" s="3698"/>
    </row>
    <row r="12" spans="1:6">
      <c r="A12" s="68"/>
      <c r="B12" s="3697" t="s">
        <v>884</v>
      </c>
      <c r="C12" s="3697"/>
      <c r="D12" s="3697"/>
      <c r="E12" s="3697"/>
      <c r="F12" s="3698"/>
    </row>
    <row r="13" spans="1:6">
      <c r="A13" s="68"/>
      <c r="B13" s="3697" t="s">
        <v>1327</v>
      </c>
      <c r="C13" s="3697"/>
      <c r="D13" s="3697"/>
      <c r="E13" s="3697"/>
      <c r="F13" s="3698"/>
    </row>
    <row r="14" spans="1:6">
      <c r="A14" s="68"/>
      <c r="B14" s="3697" t="s">
        <v>1328</v>
      </c>
      <c r="C14" s="3697"/>
      <c r="D14" s="3697"/>
      <c r="E14" s="3697"/>
      <c r="F14" s="3698"/>
    </row>
    <row r="15" spans="1:6">
      <c r="A15" s="68"/>
      <c r="B15" s="3697" t="s">
        <v>885</v>
      </c>
      <c r="C15" s="3697"/>
      <c r="D15" s="3697"/>
      <c r="E15" s="3697"/>
      <c r="F15" s="3698"/>
    </row>
    <row r="16" spans="1:6">
      <c r="A16" s="68"/>
      <c r="B16" s="3697" t="s">
        <v>1329</v>
      </c>
      <c r="C16" s="3697"/>
      <c r="D16" s="3697"/>
      <c r="E16" s="3697"/>
      <c r="F16" s="3698"/>
    </row>
    <row r="17" spans="1:6">
      <c r="A17" s="68"/>
      <c r="B17" s="3697" t="s">
        <v>1330</v>
      </c>
      <c r="C17" s="3697"/>
      <c r="D17" s="3697"/>
      <c r="E17" s="3697"/>
      <c r="F17" s="3698"/>
    </row>
    <row r="18" spans="1:6">
      <c r="A18" s="68"/>
      <c r="B18" s="3697" t="s">
        <v>886</v>
      </c>
      <c r="C18" s="3697"/>
      <c r="D18" s="3697"/>
      <c r="E18" s="3697"/>
      <c r="F18" s="3698"/>
    </row>
    <row r="19" spans="1:6">
      <c r="A19" s="68"/>
      <c r="B19" s="3697" t="s">
        <v>1331</v>
      </c>
      <c r="C19" s="3697"/>
      <c r="D19" s="3697"/>
      <c r="E19" s="3697"/>
      <c r="F19" s="3698"/>
    </row>
    <row r="20" spans="1:6">
      <c r="A20" s="68"/>
      <c r="B20" s="3697" t="s">
        <v>1332</v>
      </c>
      <c r="C20" s="3697"/>
      <c r="D20" s="3697"/>
      <c r="E20" s="3697"/>
      <c r="F20" s="3698"/>
    </row>
    <row r="21" spans="1:6">
      <c r="A21" s="68"/>
      <c r="B21" s="14"/>
      <c r="C21" s="14"/>
      <c r="D21" s="14"/>
      <c r="E21" s="14"/>
      <c r="F21" s="69"/>
    </row>
    <row r="22" spans="1:6">
      <c r="A22" s="83"/>
      <c r="B22" s="85" t="s">
        <v>1729</v>
      </c>
      <c r="C22" s="436" t="s">
        <v>1783</v>
      </c>
      <c r="D22" s="289"/>
      <c r="E22" s="289"/>
      <c r="F22" s="282" t="s">
        <v>1841</v>
      </c>
    </row>
    <row r="23" spans="1:6">
      <c r="A23" s="70"/>
      <c r="B23" s="73" t="s">
        <v>1732</v>
      </c>
      <c r="C23" s="266" t="s">
        <v>3021</v>
      </c>
      <c r="D23" s="71"/>
      <c r="E23" s="71"/>
      <c r="F23" s="204" t="s">
        <v>3022</v>
      </c>
    </row>
    <row r="24" spans="1:6">
      <c r="A24" s="68"/>
      <c r="B24" s="77">
        <v>1</v>
      </c>
      <c r="C24" s="248" t="s">
        <v>1333</v>
      </c>
      <c r="D24" s="14"/>
      <c r="E24" s="14"/>
      <c r="F24" s="239"/>
    </row>
    <row r="25" spans="1:6">
      <c r="A25" s="68"/>
      <c r="B25" s="77">
        <v>2</v>
      </c>
      <c r="C25" s="1480" t="s">
        <v>4773</v>
      </c>
      <c r="D25" s="845"/>
      <c r="E25" s="845"/>
      <c r="F25" s="2198">
        <v>403668</v>
      </c>
    </row>
    <row r="26" spans="1:6">
      <c r="A26" s="68"/>
      <c r="B26" s="77">
        <v>3</v>
      </c>
      <c r="C26" s="1480" t="s">
        <v>4774</v>
      </c>
      <c r="D26" s="845"/>
      <c r="E26" s="845"/>
      <c r="F26" s="2199">
        <v>43596</v>
      </c>
    </row>
    <row r="27" spans="1:6">
      <c r="A27" s="68"/>
      <c r="B27" s="77">
        <v>4</v>
      </c>
      <c r="C27" s="2201" t="s">
        <v>4775</v>
      </c>
      <c r="D27" s="845"/>
      <c r="E27" s="2202"/>
      <c r="F27" s="2199"/>
    </row>
    <row r="28" spans="1:6">
      <c r="A28" s="68"/>
      <c r="B28" s="77">
        <v>5</v>
      </c>
      <c r="C28" s="2201" t="s">
        <v>4776</v>
      </c>
      <c r="D28" s="845"/>
      <c r="E28" s="1505"/>
      <c r="F28" s="2199">
        <v>159920</v>
      </c>
    </row>
    <row r="29" spans="1:6">
      <c r="A29" s="68"/>
      <c r="B29" s="77">
        <v>6</v>
      </c>
      <c r="C29" s="1480" t="s">
        <v>4777</v>
      </c>
      <c r="D29" s="845"/>
      <c r="E29" s="1505"/>
      <c r="F29" s="2199"/>
    </row>
    <row r="30" spans="1:6">
      <c r="A30" s="68"/>
      <c r="B30" s="77">
        <v>7</v>
      </c>
      <c r="C30" s="845" t="s">
        <v>4778</v>
      </c>
      <c r="D30" s="845"/>
      <c r="E30" s="1505"/>
      <c r="F30" s="2199">
        <v>3500000</v>
      </c>
    </row>
    <row r="31" spans="1:6">
      <c r="A31" s="68"/>
      <c r="B31" s="77">
        <v>8</v>
      </c>
      <c r="C31" s="1480" t="s">
        <v>4779</v>
      </c>
      <c r="D31" s="843"/>
      <c r="E31" s="1505"/>
      <c r="F31" s="2199">
        <v>9215000</v>
      </c>
    </row>
    <row r="32" spans="1:6">
      <c r="A32" s="68"/>
      <c r="B32" s="77">
        <v>9</v>
      </c>
      <c r="C32" s="1480" t="s">
        <v>4780</v>
      </c>
      <c r="D32" s="845"/>
      <c r="E32" s="845"/>
      <c r="F32" s="2199">
        <v>22030000</v>
      </c>
    </row>
    <row r="33" spans="1:6">
      <c r="A33" s="68"/>
      <c r="B33" s="77">
        <v>10</v>
      </c>
      <c r="C33" s="1480" t="s">
        <v>4781</v>
      </c>
      <c r="D33" s="845"/>
      <c r="E33" s="1505"/>
      <c r="F33" s="2199">
        <v>12322500</v>
      </c>
    </row>
    <row r="34" spans="1:6">
      <c r="A34" s="68"/>
      <c r="B34" s="77">
        <v>11</v>
      </c>
      <c r="C34" s="1480" t="s">
        <v>4782</v>
      </c>
      <c r="D34" s="845"/>
      <c r="E34" s="1505"/>
      <c r="F34" s="2199">
        <v>73925000</v>
      </c>
    </row>
    <row r="35" spans="1:6">
      <c r="A35" s="68"/>
      <c r="B35" s="77">
        <v>12</v>
      </c>
      <c r="C35" s="845" t="s">
        <v>4831</v>
      </c>
      <c r="D35" s="845"/>
      <c r="E35" s="1505"/>
      <c r="F35" s="2199"/>
    </row>
    <row r="36" spans="1:6">
      <c r="A36" s="68"/>
      <c r="B36" s="77">
        <v>13</v>
      </c>
      <c r="C36" s="2226" t="s">
        <v>4830</v>
      </c>
      <c r="D36" s="14"/>
      <c r="E36" s="259"/>
      <c r="F36" s="239">
        <v>11493100</v>
      </c>
    </row>
    <row r="37" spans="1:6">
      <c r="A37" s="68"/>
      <c r="B37" s="77">
        <v>14</v>
      </c>
      <c r="C37" s="14"/>
      <c r="D37" s="14"/>
      <c r="E37" s="259"/>
      <c r="F37" s="239"/>
    </row>
    <row r="38" spans="1:6">
      <c r="A38" s="68"/>
      <c r="B38" s="77">
        <v>15</v>
      </c>
      <c r="C38" s="14"/>
      <c r="D38" s="246" t="s">
        <v>1190</v>
      </c>
      <c r="E38" s="259"/>
      <c r="F38" s="222">
        <f>SUM(F25:F37)</f>
        <v>133092784</v>
      </c>
    </row>
    <row r="39" spans="1:6">
      <c r="A39" s="68"/>
      <c r="B39" s="77">
        <v>16</v>
      </c>
      <c r="C39" s="14"/>
      <c r="D39" s="14"/>
      <c r="E39" s="14"/>
      <c r="F39" s="239"/>
    </row>
    <row r="40" spans="1:6">
      <c r="A40" s="68"/>
      <c r="B40" s="77">
        <v>17</v>
      </c>
      <c r="C40" s="248" t="s">
        <v>1334</v>
      </c>
      <c r="D40" s="14"/>
      <c r="E40" s="259"/>
      <c r="F40" s="239"/>
    </row>
    <row r="41" spans="1:6">
      <c r="A41" s="68"/>
      <c r="B41" s="77">
        <v>18</v>
      </c>
      <c r="C41" s="14"/>
      <c r="D41" s="14"/>
      <c r="E41" s="259"/>
      <c r="F41" s="238"/>
    </row>
    <row r="42" spans="1:6">
      <c r="A42" s="68"/>
      <c r="B42" s="77">
        <v>19</v>
      </c>
      <c r="C42" s="14"/>
      <c r="D42" s="14"/>
      <c r="E42" s="259"/>
      <c r="F42" s="239"/>
    </row>
    <row r="43" spans="1:6">
      <c r="A43" s="68"/>
      <c r="B43" s="77">
        <v>20</v>
      </c>
      <c r="C43" s="14"/>
      <c r="D43" s="14"/>
      <c r="E43" s="259"/>
      <c r="F43" s="239"/>
    </row>
    <row r="44" spans="1:6">
      <c r="A44" s="68"/>
      <c r="B44" s="77">
        <v>21</v>
      </c>
      <c r="C44" s="14"/>
      <c r="D44" s="14"/>
      <c r="E44" s="259"/>
      <c r="F44" s="239"/>
    </row>
    <row r="45" spans="1:6">
      <c r="A45" s="68"/>
      <c r="B45" s="77">
        <v>22</v>
      </c>
      <c r="C45" s="14"/>
      <c r="D45" s="14"/>
      <c r="E45" s="259"/>
      <c r="F45" s="239"/>
    </row>
    <row r="46" spans="1:6">
      <c r="A46" s="68"/>
      <c r="B46" s="77">
        <v>23</v>
      </c>
      <c r="C46" s="14"/>
      <c r="D46" s="14"/>
      <c r="E46" s="259"/>
      <c r="F46" s="239"/>
    </row>
    <row r="47" spans="1:6">
      <c r="A47" s="68"/>
      <c r="B47" s="77">
        <v>24</v>
      </c>
      <c r="C47" s="14"/>
      <c r="D47" s="246" t="s">
        <v>1190</v>
      </c>
      <c r="E47" s="259"/>
      <c r="F47" s="222">
        <f>SUM(F41:F46)</f>
        <v>0</v>
      </c>
    </row>
    <row r="48" spans="1:6">
      <c r="A48" s="68"/>
      <c r="B48" s="77">
        <v>25</v>
      </c>
      <c r="C48" s="14"/>
      <c r="D48" s="14"/>
      <c r="E48" s="259"/>
      <c r="F48" s="239"/>
    </row>
    <row r="49" spans="1:6">
      <c r="A49" s="68"/>
      <c r="B49" s="77">
        <v>26</v>
      </c>
      <c r="C49" s="248" t="s">
        <v>1335</v>
      </c>
      <c r="D49" s="14"/>
      <c r="E49" s="259"/>
      <c r="F49" s="239"/>
    </row>
    <row r="50" spans="1:6">
      <c r="A50" s="68"/>
      <c r="B50" s="77">
        <v>27</v>
      </c>
      <c r="C50" s="14"/>
      <c r="D50" s="14"/>
      <c r="E50" s="259"/>
      <c r="F50" s="238"/>
    </row>
    <row r="51" spans="1:6">
      <c r="A51" s="68"/>
      <c r="B51" s="77">
        <v>28</v>
      </c>
      <c r="C51" s="14"/>
      <c r="D51" s="14"/>
      <c r="E51" s="259"/>
      <c r="F51" s="239"/>
    </row>
    <row r="52" spans="1:6">
      <c r="A52" s="68"/>
      <c r="B52" s="77">
        <v>29</v>
      </c>
      <c r="C52" s="14"/>
      <c r="D52" s="14"/>
      <c r="E52" s="259"/>
      <c r="F52" s="239"/>
    </row>
    <row r="53" spans="1:6">
      <c r="A53" s="68"/>
      <c r="B53" s="77">
        <v>30</v>
      </c>
      <c r="C53" s="14"/>
      <c r="D53" s="14"/>
      <c r="E53" s="259"/>
      <c r="F53" s="239"/>
    </row>
    <row r="54" spans="1:6">
      <c r="A54" s="68"/>
      <c r="B54" s="77">
        <v>31</v>
      </c>
      <c r="C54" s="14"/>
      <c r="D54" s="14"/>
      <c r="E54" s="259"/>
      <c r="F54" s="239"/>
    </row>
    <row r="55" spans="1:6">
      <c r="A55" s="68"/>
      <c r="B55" s="77">
        <v>32</v>
      </c>
      <c r="C55" s="14"/>
      <c r="D55" s="14"/>
      <c r="E55" s="259"/>
      <c r="F55" s="239"/>
    </row>
    <row r="56" spans="1:6">
      <c r="A56" s="68"/>
      <c r="B56" s="77">
        <v>33</v>
      </c>
      <c r="C56" s="14"/>
      <c r="D56" s="246" t="s">
        <v>1190</v>
      </c>
      <c r="E56" s="259"/>
      <c r="F56" s="222">
        <f>SUM(F50:F55)</f>
        <v>0</v>
      </c>
    </row>
    <row r="57" spans="1:6">
      <c r="A57" s="68"/>
      <c r="B57" s="77">
        <v>34</v>
      </c>
      <c r="C57" s="14"/>
      <c r="D57" s="14"/>
      <c r="E57" s="259"/>
      <c r="F57" s="239"/>
    </row>
    <row r="58" spans="1:6">
      <c r="A58" s="68"/>
      <c r="B58" s="77">
        <v>35</v>
      </c>
      <c r="C58" s="248" t="s">
        <v>1336</v>
      </c>
      <c r="D58" s="14"/>
      <c r="E58" s="259"/>
      <c r="F58" s="239"/>
    </row>
    <row r="59" spans="1:6">
      <c r="A59" s="68"/>
      <c r="B59" s="77">
        <v>36</v>
      </c>
      <c r="C59" s="14"/>
      <c r="D59" s="14"/>
      <c r="E59" s="259"/>
      <c r="F59" s="238"/>
    </row>
    <row r="60" spans="1:6">
      <c r="A60" s="68"/>
      <c r="B60" s="77">
        <v>37</v>
      </c>
      <c r="C60" s="14"/>
      <c r="D60" s="14"/>
      <c r="E60" s="259"/>
      <c r="F60" s="239"/>
    </row>
    <row r="61" spans="1:6">
      <c r="A61" s="68"/>
      <c r="B61" s="77">
        <v>38</v>
      </c>
      <c r="C61" s="14"/>
      <c r="D61" s="14"/>
      <c r="E61" s="14"/>
      <c r="F61" s="239"/>
    </row>
    <row r="62" spans="1:6">
      <c r="A62" s="68"/>
      <c r="B62" s="77">
        <v>39</v>
      </c>
      <c r="C62" s="14"/>
      <c r="D62" s="14"/>
      <c r="E62" s="14"/>
      <c r="F62" s="239"/>
    </row>
    <row r="63" spans="1:6">
      <c r="A63" s="68"/>
      <c r="B63" s="77">
        <v>40</v>
      </c>
      <c r="C63" s="14"/>
      <c r="D63" s="14"/>
      <c r="E63" s="14"/>
      <c r="F63" s="239"/>
    </row>
    <row r="64" spans="1:6">
      <c r="A64" s="68"/>
      <c r="B64" s="77">
        <v>41</v>
      </c>
      <c r="C64" s="14"/>
      <c r="D64" s="14"/>
      <c r="E64" s="14"/>
      <c r="F64" s="239"/>
    </row>
    <row r="65" spans="1:6">
      <c r="A65" s="68"/>
      <c r="B65" s="77">
        <v>42</v>
      </c>
      <c r="C65" s="14"/>
      <c r="D65" s="246" t="s">
        <v>1190</v>
      </c>
      <c r="E65" s="14"/>
      <c r="F65" s="222">
        <f>SUM(F59:F64)</f>
        <v>0</v>
      </c>
    </row>
    <row r="66" spans="1:6">
      <c r="A66" s="68"/>
      <c r="B66" s="77">
        <v>43</v>
      </c>
      <c r="C66" s="14"/>
      <c r="D66" s="14"/>
      <c r="E66" s="14"/>
      <c r="F66" s="239"/>
    </row>
    <row r="67" spans="1:6">
      <c r="A67" s="68"/>
      <c r="B67" s="77">
        <v>44</v>
      </c>
      <c r="C67" s="14"/>
      <c r="D67" s="14"/>
      <c r="E67" s="14"/>
      <c r="F67" s="239"/>
    </row>
    <row r="68" spans="1:6">
      <c r="A68" s="68"/>
      <c r="B68" s="77">
        <v>45</v>
      </c>
      <c r="C68" s="14"/>
      <c r="D68" s="14"/>
      <c r="E68" s="14"/>
      <c r="F68" s="239"/>
    </row>
    <row r="69" spans="1:6">
      <c r="A69" s="68"/>
      <c r="B69" s="77">
        <v>46</v>
      </c>
      <c r="C69" s="14"/>
      <c r="D69" s="14"/>
      <c r="E69" s="14"/>
      <c r="F69" s="239"/>
    </row>
    <row r="70" spans="1:6" ht="15.75" thickBot="1">
      <c r="A70" s="253"/>
      <c r="B70" s="216">
        <v>47</v>
      </c>
      <c r="C70" s="233" t="s">
        <v>172</v>
      </c>
      <c r="D70" s="233"/>
      <c r="E70" s="231"/>
      <c r="F70" s="230">
        <f>F38+F47+F56+F65</f>
        <v>133092784</v>
      </c>
    </row>
    <row r="72" spans="1:6">
      <c r="B72" s="3756" t="s">
        <v>1337</v>
      </c>
      <c r="C72" s="3756"/>
      <c r="D72" s="3756"/>
    </row>
    <row r="73" spans="1:6">
      <c r="A73" s="14"/>
      <c r="B73" s="3689" t="s">
        <v>3636</v>
      </c>
      <c r="C73" s="3689"/>
      <c r="D73" s="3689"/>
      <c r="E73" s="3689"/>
      <c r="F73" s="3689"/>
    </row>
    <row r="80" spans="1:6">
      <c r="A80" s="14"/>
      <c r="B80" s="14"/>
      <c r="C80"/>
    </row>
    <row r="81" spans="1:3">
      <c r="A81" s="14"/>
      <c r="B81" s="14"/>
      <c r="C81"/>
    </row>
    <row r="82" spans="1:3">
      <c r="A82" s="14"/>
      <c r="B82" s="14"/>
      <c r="C82"/>
    </row>
    <row r="83" spans="1:3">
      <c r="A83" s="14"/>
      <c r="B83" s="14"/>
      <c r="C83"/>
    </row>
    <row r="84" spans="1:3">
      <c r="A84" s="14"/>
      <c r="B84" s="14"/>
      <c r="C84"/>
    </row>
    <row r="85" spans="1:3">
      <c r="A85" s="14"/>
      <c r="B85" s="14"/>
      <c r="C85"/>
    </row>
    <row r="86" spans="1:3">
      <c r="A86" s="14"/>
      <c r="B86" s="14"/>
      <c r="C86"/>
    </row>
    <row r="87" spans="1:3">
      <c r="A87" s="14"/>
      <c r="B87" s="14"/>
      <c r="C87"/>
    </row>
    <row r="88" spans="1:3">
      <c r="A88" s="14"/>
      <c r="B88" s="14"/>
      <c r="C88"/>
    </row>
  </sheetData>
  <mergeCells count="18">
    <mergeCell ref="B72:D72"/>
    <mergeCell ref="B73:F73"/>
    <mergeCell ref="B17:F17"/>
    <mergeCell ref="B18:F18"/>
    <mergeCell ref="B19:F19"/>
    <mergeCell ref="B20:F20"/>
    <mergeCell ref="B14:F14"/>
    <mergeCell ref="B15:F15"/>
    <mergeCell ref="B16:F16"/>
    <mergeCell ref="B9:F9"/>
    <mergeCell ref="B10:F10"/>
    <mergeCell ref="B11:F11"/>
    <mergeCell ref="B12:F12"/>
    <mergeCell ref="B5:F5"/>
    <mergeCell ref="B6:F6"/>
    <mergeCell ref="B7:F7"/>
    <mergeCell ref="B8:F8"/>
    <mergeCell ref="B13:F13"/>
  </mergeCells>
  <printOptions horizontalCentered="1" verticalCentered="1"/>
  <pageMargins left="0.5" right="0.5" top="0.5" bottom="0.5" header="0.5" footer="0.5"/>
  <pageSetup scale="65" orientation="portrait" horizontalDpi="300" verticalDpi="300"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39"/>
  <dimension ref="A1:AX60"/>
  <sheetViews>
    <sheetView defaultGridColor="0" colorId="22" zoomScaleNormal="100" zoomScaleSheetLayoutView="80" workbookViewId="0">
      <selection activeCell="I22" sqref="I22"/>
    </sheetView>
  </sheetViews>
  <sheetFormatPr defaultColWidth="9.6640625" defaultRowHeight="15"/>
  <cols>
    <col min="1" max="1" width="4.6640625" style="1709" customWidth="1"/>
    <col min="2" max="2" width="35.6640625" style="1709" customWidth="1"/>
    <col min="3" max="3" width="21.5546875" style="1709" customWidth="1"/>
    <col min="4" max="4" width="20.6640625" style="1709" customWidth="1"/>
    <col min="5" max="5" width="14.33203125" style="1709" customWidth="1"/>
    <col min="6" max="16384" width="9.6640625" style="1709"/>
  </cols>
  <sheetData>
    <row r="1" spans="1:50">
      <c r="A1" s="1703" t="s">
        <v>3637</v>
      </c>
      <c r="B1" s="1705"/>
      <c r="C1" s="1708" t="s">
        <v>3291</v>
      </c>
      <c r="D1" s="1706" t="s">
        <v>1802</v>
      </c>
      <c r="E1" s="1800" t="s">
        <v>1803</v>
      </c>
      <c r="F1" s="1712"/>
      <c r="G1" s="1712"/>
      <c r="H1" s="1712"/>
      <c r="I1" s="1712"/>
      <c r="J1" s="1712"/>
      <c r="K1" s="1712"/>
      <c r="L1" s="1712"/>
      <c r="M1" s="1712"/>
      <c r="N1" s="1712"/>
      <c r="O1" s="1712"/>
      <c r="P1" s="1712"/>
      <c r="Q1" s="1712"/>
      <c r="R1" s="1712"/>
      <c r="S1" s="1712"/>
      <c r="T1" s="1712"/>
      <c r="U1" s="1712"/>
      <c r="V1" s="1712"/>
      <c r="W1" s="1712"/>
      <c r="X1" s="1712"/>
      <c r="Y1" s="1712"/>
      <c r="Z1" s="1712"/>
      <c r="AA1" s="1712"/>
      <c r="AB1" s="1712"/>
      <c r="AC1" s="1712"/>
      <c r="AD1" s="1712"/>
      <c r="AE1" s="1712"/>
      <c r="AF1" s="1712"/>
      <c r="AG1" s="1712"/>
      <c r="AH1" s="1712"/>
      <c r="AI1" s="1712"/>
      <c r="AJ1" s="1712"/>
      <c r="AK1" s="1712"/>
      <c r="AL1" s="1712"/>
      <c r="AM1" s="1712"/>
      <c r="AN1" s="1712"/>
      <c r="AO1" s="1712"/>
      <c r="AP1" s="1712"/>
      <c r="AQ1" s="1712"/>
      <c r="AR1" s="1712"/>
      <c r="AS1" s="1712"/>
      <c r="AT1" s="1712"/>
      <c r="AU1" s="1712"/>
      <c r="AV1" s="1712"/>
      <c r="AW1" s="1712"/>
      <c r="AX1" s="1712"/>
    </row>
    <row r="2" spans="1:50">
      <c r="A2" s="1710" t="str">
        <f>'Data Sheet'!$C$25</f>
        <v>National Fuel Gas Distribution Corporation</v>
      </c>
      <c r="B2" s="1712"/>
      <c r="C2" s="1715" t="s">
        <v>1819</v>
      </c>
      <c r="D2" s="1713" t="s">
        <v>3310</v>
      </c>
      <c r="E2" s="1801" t="s">
        <v>1789</v>
      </c>
      <c r="F2" s="1712"/>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row>
    <row r="3" spans="1:50" ht="15" customHeight="1">
      <c r="A3" s="1716"/>
      <c r="B3" s="1722"/>
      <c r="C3" s="1719" t="s">
        <v>407</v>
      </c>
      <c r="D3" s="1717" t="str">
        <f>'Data Sheet'!$C$40</f>
        <v>3/31/2016</v>
      </c>
      <c r="E3" s="1718" t="str">
        <f>'Data Sheet'!$C$38</f>
        <v>12/31/2015</v>
      </c>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row>
    <row r="4" spans="1:50">
      <c r="A4" s="1724" t="s">
        <v>3298</v>
      </c>
      <c r="B4" s="1725"/>
      <c r="C4" s="1725"/>
      <c r="D4" s="1725"/>
      <c r="E4" s="1726"/>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row>
    <row r="5" spans="1:50">
      <c r="A5" s="3757" t="s">
        <v>3299</v>
      </c>
      <c r="B5" s="3758"/>
      <c r="C5" s="3758"/>
      <c r="D5" s="3758"/>
      <c r="E5" s="1729"/>
      <c r="F5" s="1712"/>
      <c r="G5" s="1712"/>
      <c r="H5" s="1712"/>
      <c r="I5" s="1712"/>
      <c r="J5" s="1712"/>
      <c r="K5" s="1712"/>
      <c r="L5" s="1712"/>
      <c r="M5" s="1712"/>
      <c r="N5" s="1712"/>
      <c r="O5" s="1712"/>
      <c r="P5" s="1712"/>
      <c r="Q5" s="1712"/>
      <c r="R5" s="1712"/>
      <c r="S5" s="1712"/>
      <c r="T5" s="1712"/>
      <c r="U5" s="1712"/>
      <c r="V5" s="1712"/>
      <c r="W5" s="1712"/>
      <c r="X5" s="1712"/>
      <c r="Y5" s="1712"/>
      <c r="Z5" s="1712"/>
      <c r="AA5" s="1712"/>
      <c r="AB5" s="1712"/>
      <c r="AC5" s="1712"/>
      <c r="AD5" s="1712"/>
      <c r="AE5" s="1712"/>
      <c r="AF5" s="1712"/>
      <c r="AG5" s="1712"/>
      <c r="AH5" s="1712"/>
      <c r="AI5" s="1712"/>
      <c r="AJ5" s="1712"/>
      <c r="AK5" s="1712"/>
      <c r="AL5" s="1712"/>
      <c r="AM5" s="1712"/>
      <c r="AN5" s="1712"/>
      <c r="AO5" s="1712"/>
      <c r="AP5" s="1712"/>
      <c r="AQ5" s="1712"/>
      <c r="AR5" s="1712"/>
      <c r="AS5" s="1712"/>
      <c r="AT5" s="1712"/>
      <c r="AU5" s="1712"/>
      <c r="AV5" s="1712"/>
      <c r="AW5" s="1712"/>
      <c r="AX5" s="1712"/>
    </row>
    <row r="6" spans="1:50">
      <c r="A6" s="3759" t="s">
        <v>887</v>
      </c>
      <c r="B6" s="3760"/>
      <c r="C6" s="3760"/>
      <c r="D6" s="3760"/>
      <c r="E6" s="1729"/>
      <c r="F6" s="1712"/>
      <c r="G6" s="1712"/>
      <c r="H6" s="1712"/>
      <c r="I6" s="1712"/>
      <c r="J6" s="1712"/>
      <c r="K6" s="1712"/>
      <c r="L6" s="1712"/>
      <c r="M6" s="1712"/>
      <c r="N6" s="1712"/>
      <c r="O6" s="1712"/>
      <c r="P6" s="1712"/>
      <c r="Q6" s="1712"/>
      <c r="R6" s="1712"/>
      <c r="S6" s="1712"/>
      <c r="T6" s="1712"/>
      <c r="U6" s="1712"/>
      <c r="V6" s="1712"/>
      <c r="W6" s="1712"/>
      <c r="X6" s="1712"/>
      <c r="Y6" s="1712"/>
      <c r="Z6" s="1712"/>
      <c r="AA6" s="1712"/>
      <c r="AB6" s="1712"/>
      <c r="AC6" s="1712"/>
      <c r="AD6" s="1712"/>
      <c r="AE6" s="1712"/>
      <c r="AF6" s="1712"/>
      <c r="AG6" s="1712"/>
      <c r="AH6" s="1712"/>
      <c r="AI6" s="1712"/>
      <c r="AJ6" s="1712"/>
      <c r="AK6" s="1712"/>
      <c r="AL6" s="1712"/>
      <c r="AM6" s="1712"/>
      <c r="AN6" s="1712"/>
      <c r="AO6" s="1712"/>
      <c r="AP6" s="1712"/>
      <c r="AQ6" s="1712"/>
      <c r="AR6" s="1712"/>
      <c r="AS6" s="1712"/>
      <c r="AT6" s="1712"/>
      <c r="AU6" s="1712"/>
      <c r="AV6" s="1712"/>
      <c r="AW6" s="1712"/>
      <c r="AX6" s="1712"/>
    </row>
    <row r="7" spans="1:50">
      <c r="A7" s="3759" t="s">
        <v>119</v>
      </c>
      <c r="B7" s="3760"/>
      <c r="C7" s="3760"/>
      <c r="D7" s="3760"/>
      <c r="E7" s="1729"/>
      <c r="F7" s="1712"/>
      <c r="G7" s="1712"/>
      <c r="H7" s="1712"/>
      <c r="I7" s="1712"/>
      <c r="J7" s="1712"/>
      <c r="K7" s="1712"/>
      <c r="L7" s="1712"/>
      <c r="M7" s="1712"/>
      <c r="N7" s="1712"/>
      <c r="O7" s="1712"/>
      <c r="P7" s="1712"/>
      <c r="Q7" s="1712"/>
      <c r="R7" s="1712"/>
      <c r="S7" s="1712"/>
      <c r="T7" s="1712"/>
      <c r="U7" s="1712"/>
      <c r="V7" s="1712"/>
      <c r="W7" s="1712"/>
      <c r="X7" s="1712"/>
      <c r="Y7" s="1712"/>
      <c r="Z7" s="1712"/>
      <c r="AA7" s="1712"/>
      <c r="AB7" s="1712"/>
      <c r="AC7" s="1712"/>
      <c r="AD7" s="1712"/>
      <c r="AE7" s="1712"/>
      <c r="AF7" s="1712"/>
      <c r="AG7" s="1712"/>
      <c r="AH7" s="1712"/>
      <c r="AI7" s="1712"/>
      <c r="AJ7" s="1712"/>
      <c r="AK7" s="1712"/>
      <c r="AL7" s="1712"/>
      <c r="AM7" s="1712"/>
      <c r="AN7" s="1712"/>
      <c r="AO7" s="1712"/>
      <c r="AP7" s="1712"/>
      <c r="AQ7" s="1712"/>
      <c r="AR7" s="1712"/>
      <c r="AS7" s="1712"/>
      <c r="AT7" s="1712"/>
      <c r="AU7" s="1712"/>
      <c r="AV7" s="1712"/>
      <c r="AW7" s="1712"/>
      <c r="AX7" s="1712"/>
    </row>
    <row r="8" spans="1:50">
      <c r="A8" s="3769" t="s">
        <v>120</v>
      </c>
      <c r="B8" s="3770"/>
      <c r="C8" s="3770"/>
      <c r="D8" s="3770"/>
      <c r="E8" s="1714"/>
      <c r="F8" s="1712"/>
      <c r="G8" s="1712"/>
      <c r="H8" s="1712"/>
      <c r="I8" s="1712"/>
      <c r="J8" s="1712"/>
      <c r="K8" s="1712"/>
      <c r="L8" s="1712"/>
      <c r="M8" s="1712"/>
      <c r="N8" s="1712"/>
      <c r="O8" s="1712"/>
      <c r="P8" s="1712"/>
      <c r="Q8" s="1712"/>
      <c r="R8" s="1712"/>
      <c r="S8" s="1712"/>
      <c r="T8" s="1712"/>
      <c r="U8" s="1712"/>
      <c r="V8" s="1712"/>
      <c r="W8" s="1712"/>
      <c r="X8" s="1712"/>
      <c r="Y8" s="1712"/>
      <c r="Z8" s="1712"/>
      <c r="AA8" s="1712"/>
      <c r="AB8" s="1712"/>
      <c r="AC8" s="1712"/>
      <c r="AD8" s="1712"/>
      <c r="AE8" s="1712"/>
      <c r="AF8" s="1712"/>
      <c r="AG8" s="1712"/>
      <c r="AH8" s="1712"/>
      <c r="AI8" s="1712"/>
      <c r="AJ8" s="1712"/>
      <c r="AK8" s="1712"/>
      <c r="AL8" s="1712"/>
      <c r="AM8" s="1712"/>
      <c r="AN8" s="1712"/>
      <c r="AO8" s="1712"/>
      <c r="AP8" s="1712"/>
      <c r="AQ8" s="1712"/>
      <c r="AR8" s="1712"/>
      <c r="AS8" s="1712"/>
      <c r="AT8" s="1712"/>
      <c r="AU8" s="1712"/>
      <c r="AV8" s="1712"/>
      <c r="AW8" s="1712"/>
      <c r="AX8" s="1712"/>
    </row>
    <row r="9" spans="1:50">
      <c r="A9" s="1710"/>
      <c r="B9" s="1712"/>
      <c r="C9" s="1712"/>
      <c r="D9" s="1712"/>
      <c r="E9" s="1714"/>
      <c r="F9" s="1712"/>
      <c r="G9" s="1712"/>
      <c r="H9" s="1712"/>
      <c r="I9" s="1712"/>
      <c r="J9" s="1712"/>
      <c r="K9" s="1712"/>
      <c r="L9" s="1712"/>
      <c r="M9" s="1712"/>
      <c r="N9" s="1712"/>
      <c r="O9" s="1712"/>
      <c r="P9" s="1712"/>
      <c r="Q9" s="1712"/>
      <c r="R9" s="1712"/>
      <c r="S9" s="1712"/>
      <c r="T9" s="1712"/>
      <c r="U9" s="1712"/>
      <c r="V9" s="1712"/>
      <c r="W9" s="1712"/>
      <c r="X9" s="1712"/>
      <c r="Y9" s="1712"/>
      <c r="Z9" s="1712"/>
      <c r="AA9" s="1712"/>
      <c r="AB9" s="1712"/>
      <c r="AC9" s="1712"/>
      <c r="AD9" s="1712"/>
      <c r="AE9" s="1712"/>
      <c r="AF9" s="1712"/>
      <c r="AG9" s="1712"/>
      <c r="AH9" s="1712"/>
      <c r="AI9" s="1712"/>
      <c r="AJ9" s="1712"/>
      <c r="AK9" s="1712"/>
      <c r="AL9" s="1712"/>
      <c r="AM9" s="1712"/>
      <c r="AN9" s="1712"/>
      <c r="AO9" s="1712"/>
      <c r="AP9" s="1712"/>
      <c r="AQ9" s="1712"/>
      <c r="AR9" s="1712"/>
      <c r="AS9" s="1712"/>
      <c r="AT9" s="1712"/>
      <c r="AU9" s="1712"/>
      <c r="AV9" s="1712"/>
      <c r="AW9" s="1712"/>
      <c r="AX9" s="1712"/>
    </row>
    <row r="10" spans="1:50">
      <c r="A10" s="2203"/>
      <c r="B10" s="1732"/>
      <c r="C10" s="1797"/>
      <c r="D10" s="1797"/>
      <c r="E10" s="2204" t="s">
        <v>1837</v>
      </c>
      <c r="F10" s="1712"/>
      <c r="G10" s="1712"/>
      <c r="H10" s="1712"/>
      <c r="I10" s="1712"/>
      <c r="J10" s="1712"/>
      <c r="K10" s="1712"/>
      <c r="L10" s="1712"/>
      <c r="M10" s="1712"/>
      <c r="N10" s="1712"/>
      <c r="O10" s="1712"/>
      <c r="P10" s="1712"/>
      <c r="Q10" s="1712"/>
      <c r="R10" s="1712"/>
      <c r="S10" s="1712"/>
      <c r="T10" s="1712"/>
      <c r="U10" s="1712"/>
      <c r="V10" s="1712"/>
      <c r="W10" s="1712"/>
      <c r="X10" s="1712"/>
      <c r="Y10" s="1712"/>
      <c r="Z10" s="1712"/>
      <c r="AA10" s="1712"/>
      <c r="AB10" s="1712"/>
      <c r="AC10" s="1712"/>
      <c r="AD10" s="1712"/>
      <c r="AE10" s="1712"/>
      <c r="AF10" s="1712"/>
      <c r="AG10" s="1712"/>
      <c r="AH10" s="1712"/>
      <c r="AI10" s="1712"/>
      <c r="AJ10" s="1712"/>
      <c r="AK10" s="1712"/>
      <c r="AL10" s="1712"/>
      <c r="AM10" s="1712"/>
      <c r="AN10" s="1712"/>
      <c r="AO10" s="1712"/>
      <c r="AP10" s="1712"/>
      <c r="AQ10" s="1712"/>
      <c r="AR10" s="1712"/>
      <c r="AS10" s="1712"/>
      <c r="AT10" s="1712"/>
      <c r="AU10" s="1712"/>
      <c r="AV10" s="1712"/>
      <c r="AW10" s="1712"/>
      <c r="AX10" s="1712"/>
    </row>
    <row r="11" spans="1:50">
      <c r="A11" s="1738" t="s">
        <v>1729</v>
      </c>
      <c r="B11" s="3763" t="s">
        <v>3297</v>
      </c>
      <c r="C11" s="3764"/>
      <c r="D11" s="3765"/>
      <c r="E11" s="1737" t="s">
        <v>2516</v>
      </c>
      <c r="F11" s="1712"/>
      <c r="G11" s="1712"/>
      <c r="H11" s="1712"/>
      <c r="I11" s="1712"/>
      <c r="J11" s="1712"/>
      <c r="K11" s="1712"/>
      <c r="L11" s="1712"/>
      <c r="M11" s="1712"/>
      <c r="N11" s="1712"/>
      <c r="O11" s="1712"/>
      <c r="P11" s="1712"/>
      <c r="Q11" s="1712"/>
      <c r="R11" s="1712"/>
      <c r="S11" s="1712"/>
      <c r="T11" s="1712"/>
      <c r="U11" s="1712"/>
      <c r="V11" s="1712"/>
      <c r="W11" s="1712"/>
      <c r="X11" s="1712"/>
      <c r="Y11" s="1712"/>
      <c r="Z11" s="1712"/>
      <c r="AA11" s="1712"/>
      <c r="AB11" s="1712"/>
      <c r="AC11" s="1712"/>
      <c r="AD11" s="1712"/>
      <c r="AE11" s="1712"/>
      <c r="AF11" s="1712"/>
      <c r="AG11" s="1712"/>
      <c r="AH11" s="1712"/>
      <c r="AI11" s="1712"/>
      <c r="AJ11" s="1712"/>
      <c r="AK11" s="1712"/>
      <c r="AL11" s="1712"/>
      <c r="AM11" s="1712"/>
      <c r="AN11" s="1712"/>
      <c r="AO11" s="1712"/>
      <c r="AP11" s="1712"/>
      <c r="AQ11" s="1712"/>
      <c r="AR11" s="1712"/>
      <c r="AS11" s="1712"/>
      <c r="AT11" s="1712"/>
      <c r="AU11" s="1712"/>
      <c r="AV11" s="1712"/>
      <c r="AW11" s="1712"/>
      <c r="AX11" s="1712"/>
    </row>
    <row r="12" spans="1:50">
      <c r="A12" s="1742" t="s">
        <v>1732</v>
      </c>
      <c r="B12" s="3766" t="s">
        <v>3021</v>
      </c>
      <c r="C12" s="3767"/>
      <c r="D12" s="3768"/>
      <c r="E12" s="1748" t="s">
        <v>3022</v>
      </c>
      <c r="F12" s="1712"/>
      <c r="G12" s="1712"/>
      <c r="H12" s="1712"/>
      <c r="I12" s="1712"/>
      <c r="J12" s="1712"/>
      <c r="K12" s="1712"/>
      <c r="L12" s="1712"/>
      <c r="M12" s="1712"/>
      <c r="N12" s="1712"/>
      <c r="O12" s="1712"/>
      <c r="P12" s="1712"/>
      <c r="Q12" s="1712"/>
      <c r="R12" s="1712"/>
      <c r="S12" s="1712"/>
      <c r="T12" s="1712"/>
      <c r="U12" s="1712"/>
      <c r="V12" s="1712"/>
      <c r="W12" s="1712"/>
      <c r="X12" s="1712"/>
      <c r="Y12" s="1712"/>
      <c r="Z12" s="1712"/>
      <c r="AA12" s="1712"/>
      <c r="AB12" s="1712"/>
      <c r="AC12" s="1712"/>
      <c r="AD12" s="1712"/>
      <c r="AE12" s="1712"/>
      <c r="AF12" s="1712"/>
      <c r="AG12" s="1712"/>
      <c r="AH12" s="1712"/>
      <c r="AI12" s="1712"/>
      <c r="AJ12" s="1712"/>
      <c r="AK12" s="1712"/>
      <c r="AL12" s="1712"/>
      <c r="AM12" s="1712"/>
      <c r="AN12" s="1712"/>
      <c r="AO12" s="1712"/>
      <c r="AP12" s="1712"/>
      <c r="AQ12" s="1712"/>
      <c r="AR12" s="1712"/>
      <c r="AS12" s="1712"/>
      <c r="AT12" s="1712"/>
      <c r="AU12" s="1712"/>
      <c r="AV12" s="1712"/>
      <c r="AW12" s="1712"/>
      <c r="AX12" s="1712"/>
    </row>
    <row r="13" spans="1:50">
      <c r="A13" s="1738" t="s">
        <v>1737</v>
      </c>
      <c r="B13" s="1715"/>
      <c r="C13" s="1712"/>
      <c r="D13" s="1712"/>
      <c r="E13" s="2205"/>
      <c r="F13" s="1712"/>
      <c r="G13" s="1712"/>
      <c r="H13" s="1712"/>
      <c r="I13" s="1712"/>
      <c r="J13" s="1712"/>
      <c r="K13" s="1712"/>
      <c r="L13" s="1712"/>
      <c r="M13" s="1712"/>
      <c r="N13" s="1712"/>
      <c r="O13" s="1712"/>
      <c r="P13" s="1712"/>
      <c r="Q13" s="1712"/>
      <c r="R13" s="1712"/>
      <c r="S13" s="1712"/>
      <c r="T13" s="1712"/>
      <c r="U13" s="1712"/>
      <c r="V13" s="1712"/>
      <c r="W13" s="1712"/>
      <c r="X13" s="1712"/>
      <c r="Y13" s="1712"/>
      <c r="Z13" s="1712"/>
      <c r="AA13" s="1712"/>
      <c r="AB13" s="1712"/>
      <c r="AC13" s="1712"/>
      <c r="AD13" s="1712"/>
      <c r="AE13" s="1712"/>
      <c r="AF13" s="1712"/>
      <c r="AG13" s="1712"/>
      <c r="AH13" s="1712"/>
      <c r="AI13" s="1712"/>
      <c r="AJ13" s="1712"/>
      <c r="AK13" s="1712"/>
      <c r="AL13" s="1712"/>
      <c r="AM13" s="1712"/>
      <c r="AN13" s="1712"/>
      <c r="AO13" s="1712"/>
      <c r="AP13" s="1712"/>
      <c r="AQ13" s="1712"/>
      <c r="AR13" s="1712"/>
      <c r="AS13" s="1712"/>
      <c r="AT13" s="1712"/>
      <c r="AU13" s="1712"/>
      <c r="AV13" s="1712"/>
      <c r="AW13" s="1712"/>
      <c r="AX13" s="1712"/>
    </row>
    <row r="14" spans="1:50">
      <c r="A14" s="1738" t="s">
        <v>1738</v>
      </c>
      <c r="B14" s="1715"/>
      <c r="C14" s="1712"/>
      <c r="D14" s="1712"/>
      <c r="E14" s="2110"/>
      <c r="F14" s="1712"/>
      <c r="G14" s="1712"/>
      <c r="H14" s="1712"/>
      <c r="I14" s="1712"/>
      <c r="J14" s="1712"/>
      <c r="K14" s="1712"/>
      <c r="L14" s="1712"/>
      <c r="M14" s="1712"/>
      <c r="N14" s="1712"/>
      <c r="O14" s="1712"/>
      <c r="P14" s="1712"/>
      <c r="Q14" s="1712"/>
      <c r="R14" s="1712"/>
      <c r="S14" s="1712"/>
      <c r="T14" s="1712"/>
      <c r="U14" s="1712"/>
      <c r="V14" s="1712"/>
      <c r="W14" s="1712"/>
      <c r="X14" s="1712"/>
      <c r="Y14" s="1712"/>
      <c r="Z14" s="1712"/>
      <c r="AA14" s="1712"/>
      <c r="AB14" s="1712"/>
      <c r="AC14" s="1712"/>
      <c r="AD14" s="1712"/>
      <c r="AE14" s="1712"/>
      <c r="AF14" s="1712"/>
      <c r="AG14" s="1712"/>
      <c r="AH14" s="1712"/>
      <c r="AI14" s="1712"/>
      <c r="AJ14" s="1712"/>
      <c r="AK14" s="1712"/>
      <c r="AL14" s="1712"/>
      <c r="AM14" s="1712"/>
      <c r="AN14" s="1712"/>
      <c r="AO14" s="1712"/>
      <c r="AP14" s="1712"/>
      <c r="AQ14" s="1712"/>
      <c r="AR14" s="1712"/>
      <c r="AS14" s="1712"/>
      <c r="AT14" s="1712"/>
      <c r="AU14" s="1712"/>
      <c r="AV14" s="1712"/>
      <c r="AW14" s="1712"/>
      <c r="AX14" s="1712"/>
    </row>
    <row r="15" spans="1:50">
      <c r="A15" s="1738" t="s">
        <v>1739</v>
      </c>
      <c r="B15" s="1715"/>
      <c r="C15" s="1712"/>
      <c r="D15" s="1712"/>
      <c r="E15" s="2110"/>
      <c r="F15" s="1712"/>
      <c r="G15" s="1712"/>
      <c r="H15" s="1712"/>
      <c r="I15" s="1712"/>
      <c r="J15" s="1712"/>
      <c r="K15" s="1712"/>
      <c r="L15" s="1712"/>
      <c r="M15" s="1712"/>
      <c r="N15" s="1712"/>
      <c r="O15" s="1712"/>
      <c r="P15" s="1712"/>
      <c r="Q15" s="1712"/>
      <c r="R15" s="1712"/>
      <c r="S15" s="1712"/>
      <c r="T15" s="1712"/>
      <c r="U15" s="1712"/>
      <c r="V15" s="1712"/>
      <c r="W15" s="1712"/>
      <c r="X15" s="1712"/>
      <c r="Y15" s="1712"/>
      <c r="Z15" s="1712"/>
      <c r="AA15" s="1712"/>
      <c r="AB15" s="1712"/>
      <c r="AC15" s="1712"/>
      <c r="AD15" s="1712"/>
      <c r="AE15" s="1712"/>
      <c r="AF15" s="1712"/>
      <c r="AG15" s="1712"/>
      <c r="AH15" s="1712"/>
      <c r="AI15" s="1712"/>
      <c r="AJ15" s="1712"/>
      <c r="AK15" s="1712"/>
      <c r="AL15" s="1712"/>
      <c r="AM15" s="1712"/>
      <c r="AN15" s="1712"/>
      <c r="AO15" s="1712"/>
      <c r="AP15" s="1712"/>
      <c r="AQ15" s="1712"/>
      <c r="AR15" s="1712"/>
      <c r="AS15" s="1712"/>
      <c r="AT15" s="1712"/>
      <c r="AU15" s="1712"/>
      <c r="AV15" s="1712"/>
      <c r="AW15" s="1712"/>
      <c r="AX15" s="1712"/>
    </row>
    <row r="16" spans="1:50">
      <c r="A16" s="1738" t="s">
        <v>1740</v>
      </c>
      <c r="B16" s="1715"/>
      <c r="C16" s="1712"/>
      <c r="D16" s="1712"/>
      <c r="E16" s="2110"/>
      <c r="F16" s="1712"/>
      <c r="G16" s="1712"/>
      <c r="H16" s="1712"/>
      <c r="I16" s="1712"/>
      <c r="J16" s="1712"/>
      <c r="K16" s="1712"/>
      <c r="L16" s="1712"/>
      <c r="M16" s="1712"/>
      <c r="N16" s="1712"/>
      <c r="O16" s="1712"/>
      <c r="P16" s="1712"/>
      <c r="Q16" s="1712"/>
      <c r="R16" s="1712"/>
      <c r="S16" s="1712"/>
      <c r="T16" s="1712"/>
      <c r="U16" s="1712"/>
      <c r="V16" s="1712"/>
      <c r="W16" s="1712"/>
      <c r="X16" s="1712"/>
      <c r="Y16" s="1712"/>
      <c r="Z16" s="1712"/>
      <c r="AA16" s="1712"/>
      <c r="AB16" s="1712"/>
      <c r="AC16" s="1712"/>
      <c r="AD16" s="1712"/>
      <c r="AE16" s="1712"/>
      <c r="AF16" s="1712"/>
      <c r="AG16" s="1712"/>
      <c r="AH16" s="1712"/>
      <c r="AI16" s="1712"/>
      <c r="AJ16" s="1712"/>
      <c r="AK16" s="1712"/>
      <c r="AL16" s="1712"/>
      <c r="AM16" s="1712"/>
      <c r="AN16" s="1712"/>
      <c r="AO16" s="1712"/>
      <c r="AP16" s="1712"/>
      <c r="AQ16" s="1712"/>
      <c r="AR16" s="1712"/>
      <c r="AS16" s="1712"/>
      <c r="AT16" s="1712"/>
      <c r="AU16" s="1712"/>
      <c r="AV16" s="1712"/>
      <c r="AW16" s="1712"/>
      <c r="AX16" s="1712"/>
    </row>
    <row r="17" spans="1:50">
      <c r="A17" s="1738" t="s">
        <v>1741</v>
      </c>
      <c r="B17" s="1715"/>
      <c r="C17" s="1712"/>
      <c r="D17" s="1712"/>
      <c r="E17" s="2110"/>
      <c r="F17" s="1712"/>
      <c r="G17" s="1712"/>
      <c r="H17" s="1712"/>
      <c r="I17" s="1712"/>
      <c r="J17" s="1712"/>
      <c r="K17" s="1712"/>
      <c r="L17" s="1712"/>
      <c r="M17" s="1712"/>
      <c r="N17" s="1712"/>
      <c r="O17" s="1712"/>
      <c r="P17" s="1712"/>
      <c r="Q17" s="1712"/>
      <c r="R17" s="1712"/>
      <c r="S17" s="1712"/>
      <c r="T17" s="1712"/>
      <c r="U17" s="1712"/>
      <c r="V17" s="1712"/>
      <c r="W17" s="1712"/>
      <c r="X17" s="1712"/>
      <c r="Y17" s="1712"/>
      <c r="Z17" s="1712"/>
      <c r="AA17" s="1712"/>
      <c r="AB17" s="1712"/>
      <c r="AC17" s="1712"/>
      <c r="AD17" s="1712"/>
      <c r="AE17" s="1712"/>
      <c r="AF17" s="1712"/>
      <c r="AG17" s="1712"/>
      <c r="AH17" s="1712"/>
      <c r="AI17" s="1712"/>
      <c r="AJ17" s="1712"/>
      <c r="AK17" s="1712"/>
      <c r="AL17" s="1712"/>
      <c r="AM17" s="1712"/>
      <c r="AN17" s="1712"/>
      <c r="AO17" s="1712"/>
      <c r="AP17" s="1712"/>
      <c r="AQ17" s="1712"/>
      <c r="AR17" s="1712"/>
      <c r="AS17" s="1712"/>
      <c r="AT17" s="1712"/>
      <c r="AU17" s="1712"/>
      <c r="AV17" s="1712"/>
      <c r="AW17" s="1712"/>
      <c r="AX17" s="1712"/>
    </row>
    <row r="18" spans="1:50">
      <c r="A18" s="1738" t="s">
        <v>1742</v>
      </c>
      <c r="B18" s="1715"/>
      <c r="C18" s="1712"/>
      <c r="D18" s="1712"/>
      <c r="E18" s="2110"/>
      <c r="F18" s="1712"/>
      <c r="G18" s="1712"/>
      <c r="H18" s="1712"/>
      <c r="I18" s="1712"/>
      <c r="J18" s="1712"/>
      <c r="K18" s="1712"/>
      <c r="L18" s="1712"/>
      <c r="M18" s="1712"/>
      <c r="N18" s="1712"/>
      <c r="O18" s="1712"/>
      <c r="P18" s="1712"/>
      <c r="Q18" s="1712"/>
      <c r="R18" s="1712"/>
      <c r="S18" s="1712"/>
      <c r="T18" s="1712"/>
      <c r="U18" s="1712"/>
      <c r="V18" s="1712"/>
      <c r="W18" s="1712"/>
      <c r="X18" s="1712"/>
      <c r="Y18" s="1712"/>
      <c r="Z18" s="1712"/>
      <c r="AA18" s="1712"/>
      <c r="AB18" s="1712"/>
      <c r="AC18" s="1712"/>
      <c r="AD18" s="1712"/>
      <c r="AE18" s="1712"/>
      <c r="AF18" s="1712"/>
      <c r="AG18" s="1712"/>
      <c r="AH18" s="1712"/>
      <c r="AI18" s="1712"/>
      <c r="AJ18" s="1712"/>
      <c r="AK18" s="1712"/>
      <c r="AL18" s="1712"/>
      <c r="AM18" s="1712"/>
      <c r="AN18" s="1712"/>
      <c r="AO18" s="1712"/>
      <c r="AP18" s="1712"/>
      <c r="AQ18" s="1712"/>
      <c r="AR18" s="1712"/>
      <c r="AS18" s="1712"/>
      <c r="AT18" s="1712"/>
      <c r="AU18" s="1712"/>
      <c r="AV18" s="1712"/>
      <c r="AW18" s="1712"/>
      <c r="AX18" s="1712"/>
    </row>
    <row r="19" spans="1:50">
      <c r="A19" s="1738" t="s">
        <v>1743</v>
      </c>
      <c r="B19" s="1715"/>
      <c r="C19" s="1712"/>
      <c r="D19" s="1712"/>
      <c r="E19" s="2110"/>
      <c r="F19" s="1712"/>
      <c r="G19" s="1712"/>
      <c r="H19" s="1712"/>
      <c r="I19" s="1712"/>
      <c r="J19" s="1712"/>
      <c r="K19" s="1712"/>
      <c r="L19" s="1712"/>
      <c r="M19" s="1712"/>
      <c r="N19" s="1712"/>
      <c r="O19" s="1712"/>
      <c r="P19" s="1712"/>
      <c r="Q19" s="1712"/>
      <c r="R19" s="1712"/>
      <c r="S19" s="1712"/>
      <c r="T19" s="1712"/>
      <c r="U19" s="1712"/>
      <c r="V19" s="1712"/>
      <c r="W19" s="1712"/>
      <c r="X19" s="1712"/>
      <c r="Y19" s="1712"/>
      <c r="Z19" s="1712"/>
      <c r="AA19" s="1712"/>
      <c r="AB19" s="1712"/>
      <c r="AC19" s="1712"/>
      <c r="AD19" s="1712"/>
      <c r="AE19" s="1712"/>
      <c r="AF19" s="1712"/>
      <c r="AG19" s="1712"/>
      <c r="AH19" s="1712"/>
      <c r="AI19" s="1712"/>
      <c r="AJ19" s="1712"/>
      <c r="AK19" s="1712"/>
      <c r="AL19" s="1712"/>
      <c r="AM19" s="1712"/>
      <c r="AN19" s="1712"/>
      <c r="AO19" s="1712"/>
      <c r="AP19" s="1712"/>
      <c r="AQ19" s="1712"/>
      <c r="AR19" s="1712"/>
      <c r="AS19" s="1712"/>
      <c r="AT19" s="1712"/>
      <c r="AU19" s="1712"/>
      <c r="AV19" s="1712"/>
      <c r="AW19" s="1712"/>
      <c r="AX19" s="1712"/>
    </row>
    <row r="20" spans="1:50">
      <c r="A20" s="1738" t="s">
        <v>1744</v>
      </c>
      <c r="B20" s="1715"/>
      <c r="C20" s="1712"/>
      <c r="D20" s="1712"/>
      <c r="E20" s="2110"/>
      <c r="F20" s="1712"/>
      <c r="G20" s="1712"/>
      <c r="H20" s="1712"/>
      <c r="I20" s="1712"/>
      <c r="J20" s="1712"/>
      <c r="K20" s="1712"/>
      <c r="L20" s="1712"/>
      <c r="M20" s="1712"/>
      <c r="N20" s="1712"/>
      <c r="O20" s="1712"/>
      <c r="P20" s="1712"/>
      <c r="Q20" s="1712"/>
      <c r="R20" s="1712"/>
      <c r="S20" s="1712"/>
      <c r="T20" s="1712"/>
      <c r="U20" s="1712"/>
      <c r="V20" s="1712"/>
      <c r="W20" s="1712"/>
      <c r="X20" s="1712"/>
      <c r="Y20" s="1712"/>
      <c r="Z20" s="1712"/>
      <c r="AA20" s="1712"/>
      <c r="AB20" s="1712"/>
      <c r="AC20" s="1712"/>
      <c r="AD20" s="1712"/>
      <c r="AE20" s="1712"/>
      <c r="AF20" s="1712"/>
      <c r="AG20" s="1712"/>
      <c r="AH20" s="1712"/>
      <c r="AI20" s="1712"/>
      <c r="AJ20" s="1712"/>
      <c r="AK20" s="1712"/>
      <c r="AL20" s="1712"/>
      <c r="AM20" s="1712"/>
      <c r="AN20" s="1712"/>
      <c r="AO20" s="1712"/>
      <c r="AP20" s="1712"/>
      <c r="AQ20" s="1712"/>
      <c r="AR20" s="1712"/>
      <c r="AS20" s="1712"/>
      <c r="AT20" s="1712"/>
      <c r="AU20" s="1712"/>
      <c r="AV20" s="1712"/>
      <c r="AW20" s="1712"/>
      <c r="AX20" s="1712"/>
    </row>
    <row r="21" spans="1:50">
      <c r="A21" s="1738" t="s">
        <v>1745</v>
      </c>
      <c r="B21" s="1715"/>
      <c r="C21" s="1712"/>
      <c r="D21" s="1712"/>
      <c r="E21" s="2110"/>
      <c r="F21" s="1712"/>
      <c r="G21" s="1712"/>
      <c r="H21" s="1712"/>
      <c r="I21" s="1712"/>
      <c r="J21" s="1712"/>
      <c r="K21" s="1712"/>
      <c r="L21" s="1712"/>
      <c r="M21" s="1712"/>
      <c r="N21" s="1712"/>
      <c r="O21" s="1712"/>
      <c r="P21" s="1712"/>
      <c r="Q21" s="1712"/>
      <c r="R21" s="1712"/>
      <c r="S21" s="1712"/>
      <c r="T21" s="1712"/>
      <c r="U21" s="1712"/>
      <c r="V21" s="1712"/>
      <c r="W21" s="1712"/>
      <c r="X21" s="1712"/>
      <c r="Y21" s="1712"/>
      <c r="Z21" s="1712"/>
      <c r="AA21" s="1712"/>
      <c r="AB21" s="1712"/>
      <c r="AC21" s="1712"/>
      <c r="AD21" s="1712"/>
      <c r="AE21" s="1712"/>
      <c r="AF21" s="1712"/>
      <c r="AG21" s="1712"/>
      <c r="AH21" s="1712"/>
      <c r="AI21" s="1712"/>
      <c r="AJ21" s="1712"/>
      <c r="AK21" s="1712"/>
      <c r="AL21" s="1712"/>
      <c r="AM21" s="1712"/>
      <c r="AN21" s="1712"/>
      <c r="AO21" s="1712"/>
      <c r="AP21" s="1712"/>
      <c r="AQ21" s="1712"/>
      <c r="AR21" s="1712"/>
      <c r="AS21" s="1712"/>
      <c r="AT21" s="1712"/>
      <c r="AU21" s="1712"/>
      <c r="AV21" s="1712"/>
      <c r="AW21" s="1712"/>
      <c r="AX21" s="1712"/>
    </row>
    <row r="22" spans="1:50">
      <c r="A22" s="1738" t="s">
        <v>1746</v>
      </c>
      <c r="B22" s="1715"/>
      <c r="C22" s="1712"/>
      <c r="D22" s="1712"/>
      <c r="E22" s="2110"/>
      <c r="F22" s="1712"/>
      <c r="G22" s="1712"/>
      <c r="H22" s="1712"/>
      <c r="I22" s="1712"/>
      <c r="J22" s="1712"/>
      <c r="K22" s="1712"/>
      <c r="L22" s="1712"/>
      <c r="M22" s="1712"/>
      <c r="N22" s="1712"/>
      <c r="O22" s="1712"/>
      <c r="P22" s="1712"/>
      <c r="Q22" s="1712"/>
      <c r="R22" s="1712"/>
      <c r="S22" s="1712"/>
      <c r="T22" s="1712"/>
      <c r="U22" s="1712"/>
      <c r="V22" s="1712"/>
      <c r="W22" s="1712"/>
      <c r="X22" s="1712"/>
      <c r="Y22" s="1712"/>
      <c r="Z22" s="1712"/>
      <c r="AA22" s="1712"/>
      <c r="AB22" s="1712"/>
      <c r="AC22" s="1712"/>
      <c r="AD22" s="1712"/>
      <c r="AE22" s="1712"/>
      <c r="AF22" s="1712"/>
      <c r="AG22" s="1712"/>
      <c r="AH22" s="1712"/>
      <c r="AI22" s="1712"/>
      <c r="AJ22" s="1712"/>
      <c r="AK22" s="1712"/>
      <c r="AL22" s="1712"/>
      <c r="AM22" s="1712"/>
      <c r="AN22" s="1712"/>
      <c r="AO22" s="1712"/>
      <c r="AP22" s="1712"/>
      <c r="AQ22" s="1712"/>
      <c r="AR22" s="1712"/>
      <c r="AS22" s="1712"/>
      <c r="AT22" s="1712"/>
      <c r="AU22" s="1712"/>
      <c r="AV22" s="1712"/>
      <c r="AW22" s="1712"/>
      <c r="AX22" s="1712"/>
    </row>
    <row r="23" spans="1:50">
      <c r="A23" s="1738" t="s">
        <v>1747</v>
      </c>
      <c r="B23" s="1715"/>
      <c r="C23" s="1712"/>
      <c r="D23" s="1712"/>
      <c r="E23" s="2110"/>
      <c r="F23" s="1712"/>
      <c r="G23" s="1712"/>
      <c r="H23" s="1712"/>
      <c r="I23" s="1712"/>
      <c r="J23" s="1712"/>
      <c r="K23" s="1712"/>
      <c r="L23" s="1712"/>
      <c r="M23" s="1712"/>
      <c r="N23" s="1712"/>
      <c r="O23" s="1712"/>
      <c r="P23" s="1712"/>
      <c r="Q23" s="1712"/>
      <c r="R23" s="1712"/>
      <c r="S23" s="1712"/>
      <c r="T23" s="1712"/>
      <c r="U23" s="1712"/>
      <c r="V23" s="1712"/>
      <c r="W23" s="1712"/>
      <c r="X23" s="1712"/>
      <c r="Y23" s="1712"/>
      <c r="Z23" s="1712"/>
      <c r="AA23" s="1712"/>
      <c r="AB23" s="1712"/>
      <c r="AC23" s="1712"/>
      <c r="AD23" s="1712"/>
      <c r="AE23" s="1712"/>
      <c r="AF23" s="1712"/>
      <c r="AG23" s="1712"/>
      <c r="AH23" s="1712"/>
      <c r="AI23" s="1712"/>
      <c r="AJ23" s="1712"/>
      <c r="AK23" s="1712"/>
      <c r="AL23" s="1712"/>
      <c r="AM23" s="1712"/>
      <c r="AN23" s="1712"/>
      <c r="AO23" s="1712"/>
      <c r="AP23" s="1712"/>
      <c r="AQ23" s="1712"/>
      <c r="AR23" s="1712"/>
      <c r="AS23" s="1712"/>
      <c r="AT23" s="1712"/>
      <c r="AU23" s="1712"/>
      <c r="AV23" s="1712"/>
      <c r="AW23" s="1712"/>
      <c r="AX23" s="1712"/>
    </row>
    <row r="24" spans="1:50">
      <c r="A24" s="1738" t="s">
        <v>1748</v>
      </c>
      <c r="B24" s="1715"/>
      <c r="C24" s="1712"/>
      <c r="D24" s="1712"/>
      <c r="E24" s="2110"/>
      <c r="F24" s="1712"/>
      <c r="G24" s="1712"/>
      <c r="H24" s="1712"/>
      <c r="I24" s="1712"/>
      <c r="J24" s="1712"/>
      <c r="K24" s="1712"/>
      <c r="L24" s="1712"/>
      <c r="M24" s="1712"/>
      <c r="N24" s="1712"/>
      <c r="O24" s="1712"/>
      <c r="P24" s="1712"/>
      <c r="Q24" s="1712"/>
      <c r="R24" s="1712"/>
      <c r="S24" s="1712"/>
      <c r="T24" s="1712"/>
      <c r="U24" s="1712"/>
      <c r="V24" s="1712"/>
      <c r="W24" s="1712"/>
      <c r="X24" s="1712"/>
      <c r="Y24" s="1712"/>
      <c r="Z24" s="1712"/>
      <c r="AA24" s="1712"/>
      <c r="AB24" s="1712"/>
      <c r="AC24" s="1712"/>
      <c r="AD24" s="1712"/>
      <c r="AE24" s="1712"/>
      <c r="AF24" s="1712"/>
      <c r="AG24" s="1712"/>
      <c r="AH24" s="1712"/>
      <c r="AI24" s="1712"/>
      <c r="AJ24" s="1712"/>
      <c r="AK24" s="1712"/>
      <c r="AL24" s="1712"/>
      <c r="AM24" s="1712"/>
      <c r="AN24" s="1712"/>
      <c r="AO24" s="1712"/>
      <c r="AP24" s="1712"/>
      <c r="AQ24" s="1712"/>
      <c r="AR24" s="1712"/>
      <c r="AS24" s="1712"/>
      <c r="AT24" s="1712"/>
      <c r="AU24" s="1712"/>
      <c r="AV24" s="1712"/>
      <c r="AW24" s="1712"/>
      <c r="AX24" s="1712"/>
    </row>
    <row r="25" spans="1:50">
      <c r="A25" s="1738" t="s">
        <v>1749</v>
      </c>
      <c r="B25" s="1715"/>
      <c r="C25" s="1712"/>
      <c r="D25" s="1712"/>
      <c r="E25" s="2110"/>
      <c r="F25" s="1712"/>
      <c r="G25" s="1712"/>
      <c r="H25" s="1712"/>
      <c r="I25" s="1712"/>
      <c r="J25" s="1712"/>
      <c r="K25" s="1712"/>
      <c r="L25" s="1712"/>
      <c r="M25" s="1712"/>
      <c r="N25" s="1712"/>
      <c r="O25" s="1712"/>
      <c r="P25" s="1712"/>
      <c r="Q25" s="1712"/>
      <c r="R25" s="1712"/>
      <c r="S25" s="1712"/>
      <c r="T25" s="1712"/>
      <c r="U25" s="1712"/>
      <c r="V25" s="1712"/>
      <c r="W25" s="1712"/>
      <c r="X25" s="1712"/>
      <c r="Y25" s="1712"/>
      <c r="Z25" s="1712"/>
      <c r="AA25" s="1712"/>
      <c r="AB25" s="1712"/>
      <c r="AC25" s="1712"/>
      <c r="AD25" s="1712"/>
      <c r="AE25" s="1712"/>
      <c r="AF25" s="1712"/>
      <c r="AG25" s="1712"/>
      <c r="AH25" s="1712"/>
      <c r="AI25" s="1712"/>
      <c r="AJ25" s="1712"/>
      <c r="AK25" s="1712"/>
      <c r="AL25" s="1712"/>
      <c r="AM25" s="1712"/>
      <c r="AN25" s="1712"/>
      <c r="AO25" s="1712"/>
      <c r="AP25" s="1712"/>
      <c r="AQ25" s="1712"/>
      <c r="AR25" s="1712"/>
      <c r="AS25" s="1712"/>
      <c r="AT25" s="1712"/>
      <c r="AU25" s="1712"/>
      <c r="AV25" s="1712"/>
      <c r="AW25" s="1712"/>
      <c r="AX25" s="1712"/>
    </row>
    <row r="26" spans="1:50">
      <c r="A26" s="1738" t="s">
        <v>1750</v>
      </c>
      <c r="B26" s="1715"/>
      <c r="C26" s="1712"/>
      <c r="D26" s="1712"/>
      <c r="E26" s="2110"/>
      <c r="F26" s="1712"/>
      <c r="G26" s="1712"/>
      <c r="H26" s="1712"/>
      <c r="I26" s="1712"/>
      <c r="J26" s="1712"/>
      <c r="K26" s="1712"/>
      <c r="L26" s="1712"/>
      <c r="M26" s="1712"/>
      <c r="N26" s="1712"/>
      <c r="O26" s="1712"/>
      <c r="P26" s="1712"/>
      <c r="Q26" s="1712"/>
      <c r="R26" s="1712"/>
      <c r="S26" s="1712"/>
      <c r="T26" s="1712"/>
      <c r="U26" s="1712"/>
      <c r="V26" s="1712"/>
      <c r="W26" s="1712"/>
      <c r="X26" s="1712"/>
      <c r="Y26" s="1712"/>
      <c r="Z26" s="1712"/>
      <c r="AA26" s="1712"/>
      <c r="AB26" s="1712"/>
      <c r="AC26" s="1712"/>
      <c r="AD26" s="1712"/>
      <c r="AE26" s="1712"/>
      <c r="AF26" s="1712"/>
      <c r="AG26" s="1712"/>
      <c r="AH26" s="1712"/>
      <c r="AI26" s="1712"/>
      <c r="AJ26" s="1712"/>
      <c r="AK26" s="1712"/>
      <c r="AL26" s="1712"/>
      <c r="AM26" s="1712"/>
      <c r="AN26" s="1712"/>
      <c r="AO26" s="1712"/>
      <c r="AP26" s="1712"/>
      <c r="AQ26" s="1712"/>
      <c r="AR26" s="1712"/>
      <c r="AS26" s="1712"/>
      <c r="AT26" s="1712"/>
      <c r="AU26" s="1712"/>
      <c r="AV26" s="1712"/>
      <c r="AW26" s="1712"/>
      <c r="AX26" s="1712"/>
    </row>
    <row r="27" spans="1:50">
      <c r="A27" s="1738" t="s">
        <v>1751</v>
      </c>
      <c r="B27" s="1715"/>
      <c r="C27" s="1712"/>
      <c r="D27" s="1712"/>
      <c r="E27" s="2110"/>
      <c r="F27" s="1712"/>
      <c r="G27" s="1712"/>
      <c r="H27" s="1712"/>
      <c r="I27" s="1712"/>
      <c r="J27" s="1712"/>
      <c r="K27" s="1712"/>
      <c r="L27" s="1712"/>
      <c r="M27" s="1712"/>
      <c r="N27" s="1712"/>
      <c r="O27" s="1712"/>
      <c r="P27" s="1712"/>
      <c r="Q27" s="1712"/>
      <c r="R27" s="1712"/>
      <c r="S27" s="1712"/>
      <c r="T27" s="1712"/>
      <c r="U27" s="1712"/>
      <c r="V27" s="1712"/>
      <c r="W27" s="1712"/>
      <c r="X27" s="1712"/>
      <c r="Y27" s="1712"/>
      <c r="Z27" s="1712"/>
      <c r="AA27" s="1712"/>
      <c r="AB27" s="1712"/>
      <c r="AC27" s="1712"/>
      <c r="AD27" s="1712"/>
      <c r="AE27" s="1712"/>
      <c r="AF27" s="1712"/>
      <c r="AG27" s="1712"/>
      <c r="AH27" s="1712"/>
      <c r="AI27" s="1712"/>
      <c r="AJ27" s="1712"/>
      <c r="AK27" s="1712"/>
      <c r="AL27" s="1712"/>
      <c r="AM27" s="1712"/>
      <c r="AN27" s="1712"/>
      <c r="AO27" s="1712"/>
      <c r="AP27" s="1712"/>
      <c r="AQ27" s="1712"/>
      <c r="AR27" s="1712"/>
      <c r="AS27" s="1712"/>
      <c r="AT27" s="1712"/>
      <c r="AU27" s="1712"/>
      <c r="AV27" s="1712"/>
      <c r="AW27" s="1712"/>
      <c r="AX27" s="1712"/>
    </row>
    <row r="28" spans="1:50">
      <c r="A28" s="1738" t="s">
        <v>1752</v>
      </c>
      <c r="B28" s="1715"/>
      <c r="C28" s="1712"/>
      <c r="D28" s="1712"/>
      <c r="E28" s="2110"/>
      <c r="F28" s="1712"/>
      <c r="G28" s="1712"/>
      <c r="H28" s="1712"/>
      <c r="I28" s="1712"/>
      <c r="J28" s="1712"/>
      <c r="K28" s="1712"/>
      <c r="L28" s="1712"/>
      <c r="M28" s="1712"/>
      <c r="N28" s="1712"/>
      <c r="O28" s="1712"/>
      <c r="P28" s="1712"/>
      <c r="Q28" s="1712"/>
      <c r="R28" s="1712"/>
      <c r="S28" s="1712"/>
      <c r="T28" s="1712"/>
      <c r="U28" s="1712"/>
      <c r="V28" s="1712"/>
      <c r="W28" s="1712"/>
      <c r="X28" s="1712"/>
      <c r="Y28" s="1712"/>
      <c r="Z28" s="1712"/>
      <c r="AA28" s="1712"/>
      <c r="AB28" s="1712"/>
      <c r="AC28" s="1712"/>
      <c r="AD28" s="1712"/>
      <c r="AE28" s="1712"/>
      <c r="AF28" s="1712"/>
      <c r="AG28" s="1712"/>
      <c r="AH28" s="1712"/>
      <c r="AI28" s="1712"/>
      <c r="AJ28" s="1712"/>
      <c r="AK28" s="1712"/>
      <c r="AL28" s="1712"/>
      <c r="AM28" s="1712"/>
      <c r="AN28" s="1712"/>
      <c r="AO28" s="1712"/>
      <c r="AP28" s="1712"/>
      <c r="AQ28" s="1712"/>
      <c r="AR28" s="1712"/>
      <c r="AS28" s="1712"/>
      <c r="AT28" s="1712"/>
      <c r="AU28" s="1712"/>
      <c r="AV28" s="1712"/>
      <c r="AW28" s="1712"/>
      <c r="AX28" s="1712"/>
    </row>
    <row r="29" spans="1:50">
      <c r="A29" s="1738" t="s">
        <v>1753</v>
      </c>
      <c r="B29" s="1715"/>
      <c r="C29" s="1712"/>
      <c r="D29" s="1712"/>
      <c r="E29" s="2110"/>
      <c r="F29" s="1712"/>
      <c r="G29" s="1712"/>
      <c r="H29" s="1712"/>
      <c r="I29" s="1712"/>
      <c r="J29" s="1712"/>
      <c r="K29" s="1712"/>
      <c r="L29" s="1712"/>
      <c r="M29" s="1712"/>
      <c r="N29" s="1712"/>
      <c r="O29" s="1712"/>
      <c r="P29" s="1712"/>
      <c r="Q29" s="1712"/>
      <c r="R29" s="1712"/>
      <c r="S29" s="1712"/>
      <c r="T29" s="1712"/>
      <c r="U29" s="1712"/>
      <c r="V29" s="1712"/>
      <c r="W29" s="1712"/>
      <c r="X29" s="1712"/>
      <c r="Y29" s="1712"/>
      <c r="Z29" s="1712"/>
      <c r="AA29" s="1712"/>
      <c r="AB29" s="1712"/>
      <c r="AC29" s="1712"/>
      <c r="AD29" s="1712"/>
      <c r="AE29" s="1712"/>
      <c r="AF29" s="1712"/>
      <c r="AG29" s="1712"/>
      <c r="AH29" s="1712"/>
      <c r="AI29" s="1712"/>
      <c r="AJ29" s="1712"/>
      <c r="AK29" s="1712"/>
      <c r="AL29" s="1712"/>
      <c r="AM29" s="1712"/>
      <c r="AN29" s="1712"/>
      <c r="AO29" s="1712"/>
      <c r="AP29" s="1712"/>
      <c r="AQ29" s="1712"/>
      <c r="AR29" s="1712"/>
      <c r="AS29" s="1712"/>
      <c r="AT29" s="1712"/>
      <c r="AU29" s="1712"/>
      <c r="AV29" s="1712"/>
      <c r="AW29" s="1712"/>
      <c r="AX29" s="1712"/>
    </row>
    <row r="30" spans="1:50">
      <c r="A30" s="1738" t="s">
        <v>1754</v>
      </c>
      <c r="B30" s="1715"/>
      <c r="C30" s="1712"/>
      <c r="D30" s="1712"/>
      <c r="E30" s="2110"/>
      <c r="F30" s="1712"/>
      <c r="G30" s="1712"/>
      <c r="H30" s="1712"/>
      <c r="I30" s="1712"/>
      <c r="J30" s="1712"/>
      <c r="K30" s="1712"/>
      <c r="L30" s="1712"/>
      <c r="M30" s="1712"/>
      <c r="N30" s="1712"/>
      <c r="O30" s="1712"/>
      <c r="P30" s="1712"/>
      <c r="Q30" s="1712"/>
      <c r="R30" s="1712"/>
      <c r="S30" s="1712"/>
      <c r="T30" s="1712"/>
      <c r="U30" s="1712"/>
      <c r="V30" s="1712"/>
      <c r="W30" s="1712"/>
      <c r="X30" s="1712"/>
      <c r="Y30" s="1712"/>
      <c r="Z30" s="1712"/>
      <c r="AA30" s="1712"/>
      <c r="AB30" s="1712"/>
      <c r="AC30" s="1712"/>
      <c r="AD30" s="1712"/>
      <c r="AE30" s="1712"/>
      <c r="AF30" s="1712"/>
      <c r="AG30" s="1712"/>
      <c r="AH30" s="1712"/>
      <c r="AI30" s="1712"/>
      <c r="AJ30" s="1712"/>
      <c r="AK30" s="1712"/>
      <c r="AL30" s="1712"/>
      <c r="AM30" s="1712"/>
      <c r="AN30" s="1712"/>
      <c r="AO30" s="1712"/>
      <c r="AP30" s="1712"/>
      <c r="AQ30" s="1712"/>
      <c r="AR30" s="1712"/>
      <c r="AS30" s="1712"/>
      <c r="AT30" s="1712"/>
      <c r="AU30" s="1712"/>
      <c r="AV30" s="1712"/>
      <c r="AW30" s="1712"/>
      <c r="AX30" s="1712"/>
    </row>
    <row r="31" spans="1:50">
      <c r="A31" s="1738" t="s">
        <v>1755</v>
      </c>
      <c r="B31" s="1715"/>
      <c r="C31" s="1712"/>
      <c r="D31" s="1712"/>
      <c r="E31" s="2110"/>
      <c r="F31" s="1712"/>
      <c r="G31" s="1712"/>
      <c r="H31" s="1712"/>
      <c r="I31" s="1712"/>
      <c r="J31" s="1712"/>
      <c r="K31" s="1712"/>
      <c r="L31" s="1712"/>
      <c r="M31" s="1712"/>
      <c r="N31" s="1712"/>
      <c r="O31" s="1712"/>
      <c r="P31" s="1712"/>
      <c r="Q31" s="1712"/>
      <c r="R31" s="1712"/>
      <c r="S31" s="1712"/>
      <c r="T31" s="1712"/>
      <c r="U31" s="1712"/>
      <c r="V31" s="1712"/>
      <c r="W31" s="1712"/>
      <c r="X31" s="1712"/>
      <c r="Y31" s="1712"/>
      <c r="Z31" s="1712"/>
      <c r="AA31" s="1712"/>
      <c r="AB31" s="1712"/>
      <c r="AC31" s="1712"/>
      <c r="AD31" s="1712"/>
      <c r="AE31" s="1712"/>
      <c r="AF31" s="1712"/>
      <c r="AG31" s="1712"/>
      <c r="AH31" s="1712"/>
      <c r="AI31" s="1712"/>
      <c r="AJ31" s="1712"/>
      <c r="AK31" s="1712"/>
      <c r="AL31" s="1712"/>
      <c r="AM31" s="1712"/>
      <c r="AN31" s="1712"/>
      <c r="AO31" s="1712"/>
      <c r="AP31" s="1712"/>
      <c r="AQ31" s="1712"/>
      <c r="AR31" s="1712"/>
      <c r="AS31" s="1712"/>
      <c r="AT31" s="1712"/>
      <c r="AU31" s="1712"/>
      <c r="AV31" s="1712"/>
      <c r="AW31" s="1712"/>
      <c r="AX31" s="1712"/>
    </row>
    <row r="32" spans="1:50">
      <c r="A32" s="1738" t="s">
        <v>1756</v>
      </c>
      <c r="B32" s="1715"/>
      <c r="C32" s="1712"/>
      <c r="D32" s="1712"/>
      <c r="E32" s="2110"/>
      <c r="F32" s="1712"/>
      <c r="G32" s="1712"/>
      <c r="H32" s="1712"/>
      <c r="I32" s="1712"/>
      <c r="J32" s="1712"/>
      <c r="K32" s="1712"/>
      <c r="L32" s="1712"/>
      <c r="M32" s="1712"/>
      <c r="N32" s="1712"/>
      <c r="O32" s="1712"/>
      <c r="P32" s="1712"/>
      <c r="Q32" s="1712"/>
      <c r="R32" s="1712"/>
      <c r="S32" s="1712"/>
      <c r="T32" s="1712"/>
      <c r="U32" s="1712"/>
      <c r="V32" s="1712"/>
      <c r="W32" s="1712"/>
      <c r="X32" s="1712"/>
      <c r="Y32" s="1712"/>
      <c r="Z32" s="1712"/>
      <c r="AA32" s="1712"/>
      <c r="AB32" s="1712"/>
      <c r="AC32" s="1712"/>
      <c r="AD32" s="1712"/>
      <c r="AE32" s="1712"/>
      <c r="AF32" s="1712"/>
      <c r="AG32" s="1712"/>
      <c r="AH32" s="1712"/>
      <c r="AI32" s="1712"/>
      <c r="AJ32" s="1712"/>
      <c r="AK32" s="1712"/>
      <c r="AL32" s="1712"/>
      <c r="AM32" s="1712"/>
      <c r="AN32" s="1712"/>
      <c r="AO32" s="1712"/>
      <c r="AP32" s="1712"/>
      <c r="AQ32" s="1712"/>
      <c r="AR32" s="1712"/>
      <c r="AS32" s="1712"/>
      <c r="AT32" s="1712"/>
      <c r="AU32" s="1712"/>
      <c r="AV32" s="1712"/>
      <c r="AW32" s="1712"/>
      <c r="AX32" s="1712"/>
    </row>
    <row r="33" spans="1:50">
      <c r="A33" s="1738">
        <v>21</v>
      </c>
      <c r="B33" s="1715"/>
      <c r="C33" s="1712"/>
      <c r="D33" s="1712"/>
      <c r="E33" s="2110"/>
      <c r="F33" s="1712"/>
      <c r="G33" s="1712"/>
      <c r="H33" s="1712"/>
      <c r="I33" s="1712"/>
      <c r="J33" s="1712"/>
      <c r="K33" s="1712"/>
      <c r="L33" s="1712"/>
      <c r="M33" s="1712"/>
      <c r="N33" s="1712"/>
      <c r="O33" s="1712"/>
      <c r="P33" s="1712"/>
      <c r="Q33" s="1712"/>
      <c r="R33" s="1712"/>
      <c r="S33" s="1712"/>
      <c r="T33" s="1712"/>
      <c r="U33" s="1712"/>
      <c r="V33" s="1712"/>
      <c r="W33" s="1712"/>
      <c r="X33" s="1712"/>
      <c r="Y33" s="1712"/>
      <c r="Z33" s="1712"/>
      <c r="AA33" s="1712"/>
      <c r="AB33" s="1712"/>
      <c r="AC33" s="1712"/>
      <c r="AD33" s="1712"/>
      <c r="AE33" s="1712"/>
      <c r="AF33" s="1712"/>
      <c r="AG33" s="1712"/>
      <c r="AH33" s="1712"/>
      <c r="AI33" s="1712"/>
      <c r="AJ33" s="1712"/>
      <c r="AK33" s="1712"/>
      <c r="AL33" s="1712"/>
      <c r="AM33" s="1712"/>
      <c r="AN33" s="1712"/>
      <c r="AO33" s="1712"/>
      <c r="AP33" s="1712"/>
      <c r="AQ33" s="1712"/>
      <c r="AR33" s="1712"/>
      <c r="AS33" s="1712"/>
      <c r="AT33" s="1712"/>
      <c r="AU33" s="1712"/>
      <c r="AV33" s="1712"/>
      <c r="AW33" s="1712"/>
      <c r="AX33" s="1712"/>
    </row>
    <row r="34" spans="1:50">
      <c r="A34" s="1738">
        <v>22</v>
      </c>
      <c r="B34" s="1715"/>
      <c r="C34" s="1712"/>
      <c r="D34" s="1712"/>
      <c r="E34" s="2110"/>
      <c r="F34" s="1712"/>
      <c r="G34" s="1712"/>
      <c r="H34" s="1712"/>
      <c r="I34" s="1712"/>
      <c r="J34" s="1712"/>
      <c r="K34" s="1712"/>
      <c r="L34" s="1712"/>
      <c r="M34" s="1712"/>
      <c r="N34" s="1712"/>
      <c r="O34" s="1712"/>
      <c r="P34" s="1712"/>
      <c r="Q34" s="1712"/>
      <c r="R34" s="1712"/>
      <c r="S34" s="1712"/>
      <c r="T34" s="1712"/>
      <c r="U34" s="1712"/>
      <c r="V34" s="1712"/>
      <c r="W34" s="1712"/>
      <c r="X34" s="1712"/>
      <c r="Y34" s="1712"/>
      <c r="Z34" s="1712"/>
      <c r="AA34" s="1712"/>
      <c r="AB34" s="1712"/>
      <c r="AC34" s="1712"/>
      <c r="AD34" s="1712"/>
      <c r="AE34" s="1712"/>
      <c r="AF34" s="1712"/>
      <c r="AG34" s="1712"/>
      <c r="AH34" s="1712"/>
      <c r="AI34" s="1712"/>
      <c r="AJ34" s="1712"/>
      <c r="AK34" s="1712"/>
      <c r="AL34" s="1712"/>
      <c r="AM34" s="1712"/>
      <c r="AN34" s="1712"/>
      <c r="AO34" s="1712"/>
      <c r="AP34" s="1712"/>
      <c r="AQ34" s="1712"/>
      <c r="AR34" s="1712"/>
      <c r="AS34" s="1712"/>
      <c r="AT34" s="1712"/>
      <c r="AU34" s="1712"/>
      <c r="AV34" s="1712"/>
      <c r="AW34" s="1712"/>
      <c r="AX34" s="1712"/>
    </row>
    <row r="35" spans="1:50">
      <c r="A35" s="1738">
        <v>23</v>
      </c>
      <c r="B35" s="1715"/>
      <c r="C35" s="1712"/>
      <c r="D35" s="1712"/>
      <c r="E35" s="2110"/>
      <c r="F35" s="1712"/>
      <c r="G35" s="1712"/>
      <c r="H35" s="1712"/>
      <c r="I35" s="1712"/>
      <c r="J35" s="1712"/>
      <c r="K35" s="1712"/>
      <c r="L35" s="1712"/>
      <c r="M35" s="1712"/>
      <c r="N35" s="1712"/>
      <c r="O35" s="1712"/>
      <c r="P35" s="1712"/>
      <c r="Q35" s="1712"/>
      <c r="R35" s="1712"/>
      <c r="S35" s="1712"/>
      <c r="T35" s="1712"/>
      <c r="U35" s="1712"/>
      <c r="V35" s="1712"/>
      <c r="W35" s="1712"/>
      <c r="X35" s="1712"/>
      <c r="Y35" s="1712"/>
      <c r="Z35" s="1712"/>
      <c r="AA35" s="1712"/>
      <c r="AB35" s="1712"/>
      <c r="AC35" s="1712"/>
      <c r="AD35" s="1712"/>
      <c r="AE35" s="1712"/>
      <c r="AF35" s="1712"/>
      <c r="AG35" s="1712"/>
      <c r="AH35" s="1712"/>
      <c r="AI35" s="1712"/>
      <c r="AJ35" s="1712"/>
      <c r="AK35" s="1712"/>
      <c r="AL35" s="1712"/>
      <c r="AM35" s="1712"/>
      <c r="AN35" s="1712"/>
      <c r="AO35" s="1712"/>
      <c r="AP35" s="1712"/>
      <c r="AQ35" s="1712"/>
      <c r="AR35" s="1712"/>
      <c r="AS35" s="1712"/>
      <c r="AT35" s="1712"/>
      <c r="AU35" s="1712"/>
      <c r="AV35" s="1712"/>
      <c r="AW35" s="1712"/>
      <c r="AX35" s="1712"/>
    </row>
    <row r="36" spans="1:50">
      <c r="A36" s="1738">
        <v>24</v>
      </c>
      <c r="B36" s="1715"/>
      <c r="C36" s="1712"/>
      <c r="D36" s="1712"/>
      <c r="E36" s="2110"/>
      <c r="F36" s="1712"/>
      <c r="G36" s="1712"/>
      <c r="H36" s="1712"/>
      <c r="I36" s="1712"/>
      <c r="J36" s="1712"/>
      <c r="K36" s="1712"/>
      <c r="L36" s="1712"/>
      <c r="M36" s="1712"/>
      <c r="N36" s="1712"/>
      <c r="O36" s="1712"/>
      <c r="P36" s="1712"/>
      <c r="Q36" s="1712"/>
      <c r="R36" s="1712"/>
      <c r="S36" s="1712"/>
      <c r="T36" s="1712"/>
      <c r="U36" s="1712"/>
      <c r="V36" s="1712"/>
      <c r="W36" s="1712"/>
      <c r="X36" s="1712"/>
      <c r="Y36" s="1712"/>
      <c r="Z36" s="1712"/>
      <c r="AA36" s="1712"/>
      <c r="AB36" s="1712"/>
      <c r="AC36" s="1712"/>
      <c r="AD36" s="1712"/>
      <c r="AE36" s="1712"/>
      <c r="AF36" s="1712"/>
      <c r="AG36" s="1712"/>
      <c r="AH36" s="1712"/>
      <c r="AI36" s="1712"/>
      <c r="AJ36" s="1712"/>
      <c r="AK36" s="1712"/>
      <c r="AL36" s="1712"/>
      <c r="AM36" s="1712"/>
      <c r="AN36" s="1712"/>
      <c r="AO36" s="1712"/>
      <c r="AP36" s="1712"/>
      <c r="AQ36" s="1712"/>
      <c r="AR36" s="1712"/>
      <c r="AS36" s="1712"/>
      <c r="AT36" s="1712"/>
      <c r="AU36" s="1712"/>
      <c r="AV36" s="1712"/>
      <c r="AW36" s="1712"/>
      <c r="AX36" s="1712"/>
    </row>
    <row r="37" spans="1:50">
      <c r="A37" s="1738">
        <v>25</v>
      </c>
      <c r="B37" s="1715"/>
      <c r="C37" s="1712"/>
      <c r="D37" s="1712"/>
      <c r="E37" s="2110"/>
      <c r="F37" s="1712"/>
      <c r="G37" s="1712"/>
      <c r="H37" s="1712"/>
      <c r="I37" s="1712"/>
      <c r="J37" s="1712"/>
      <c r="K37" s="1712"/>
      <c r="L37" s="1712"/>
      <c r="M37" s="1712"/>
      <c r="N37" s="1712"/>
      <c r="O37" s="1712"/>
      <c r="P37" s="1712"/>
      <c r="Q37" s="1712"/>
      <c r="R37" s="1712"/>
      <c r="S37" s="1712"/>
      <c r="T37" s="1712"/>
      <c r="U37" s="1712"/>
      <c r="V37" s="1712"/>
      <c r="W37" s="1712"/>
      <c r="X37" s="1712"/>
      <c r="Y37" s="1712"/>
      <c r="Z37" s="1712"/>
      <c r="AA37" s="1712"/>
      <c r="AB37" s="1712"/>
      <c r="AC37" s="1712"/>
      <c r="AD37" s="1712"/>
      <c r="AE37" s="1712"/>
      <c r="AF37" s="1712"/>
      <c r="AG37" s="1712"/>
      <c r="AH37" s="1712"/>
      <c r="AI37" s="1712"/>
      <c r="AJ37" s="1712"/>
      <c r="AK37" s="1712"/>
      <c r="AL37" s="1712"/>
      <c r="AM37" s="1712"/>
      <c r="AN37" s="1712"/>
      <c r="AO37" s="1712"/>
      <c r="AP37" s="1712"/>
      <c r="AQ37" s="1712"/>
      <c r="AR37" s="1712"/>
      <c r="AS37" s="1712"/>
      <c r="AT37" s="1712"/>
      <c r="AU37" s="1712"/>
      <c r="AV37" s="1712"/>
      <c r="AW37" s="1712"/>
      <c r="AX37" s="1712"/>
    </row>
    <row r="38" spans="1:50">
      <c r="A38" s="1738">
        <v>26</v>
      </c>
      <c r="B38" s="1715"/>
      <c r="C38" s="1712"/>
      <c r="D38" s="1712"/>
      <c r="E38" s="2110"/>
      <c r="F38" s="1712"/>
      <c r="G38" s="1712"/>
      <c r="H38" s="1712"/>
      <c r="I38" s="1712"/>
      <c r="J38" s="1712"/>
      <c r="K38" s="1712"/>
      <c r="L38" s="1712"/>
      <c r="M38" s="1712"/>
      <c r="N38" s="1712"/>
      <c r="O38" s="1712"/>
      <c r="P38" s="1712"/>
      <c r="Q38" s="1712"/>
      <c r="R38" s="1712"/>
      <c r="S38" s="1712"/>
      <c r="T38" s="1712"/>
      <c r="U38" s="1712"/>
      <c r="V38" s="1712"/>
      <c r="W38" s="1712"/>
      <c r="X38" s="1712"/>
      <c r="Y38" s="1712"/>
      <c r="Z38" s="1712"/>
      <c r="AA38" s="1712"/>
      <c r="AB38" s="1712"/>
      <c r="AC38" s="1712"/>
      <c r="AD38" s="1712"/>
      <c r="AE38" s="1712"/>
      <c r="AF38" s="1712"/>
      <c r="AG38" s="1712"/>
      <c r="AH38" s="1712"/>
      <c r="AI38" s="1712"/>
      <c r="AJ38" s="1712"/>
      <c r="AK38" s="1712"/>
      <c r="AL38" s="1712"/>
      <c r="AM38" s="1712"/>
      <c r="AN38" s="1712"/>
      <c r="AO38" s="1712"/>
      <c r="AP38" s="1712"/>
      <c r="AQ38" s="1712"/>
      <c r="AR38" s="1712"/>
      <c r="AS38" s="1712"/>
      <c r="AT38" s="1712"/>
      <c r="AU38" s="1712"/>
      <c r="AV38" s="1712"/>
      <c r="AW38" s="1712"/>
      <c r="AX38" s="1712"/>
    </row>
    <row r="39" spans="1:50">
      <c r="A39" s="1738">
        <v>27</v>
      </c>
      <c r="B39" s="1715"/>
      <c r="C39" s="1712"/>
      <c r="D39" s="1712"/>
      <c r="E39" s="2110"/>
      <c r="F39" s="1712"/>
      <c r="G39" s="1712"/>
      <c r="H39" s="1712"/>
      <c r="I39" s="1712"/>
      <c r="J39" s="1712"/>
      <c r="K39" s="1712"/>
      <c r="L39" s="1712"/>
      <c r="M39" s="1712"/>
      <c r="N39" s="1712"/>
      <c r="O39" s="1712"/>
      <c r="P39" s="1712"/>
      <c r="Q39" s="1712"/>
      <c r="R39" s="1712"/>
      <c r="S39" s="1712"/>
      <c r="T39" s="1712"/>
      <c r="U39" s="1712"/>
      <c r="V39" s="1712"/>
      <c r="W39" s="1712"/>
      <c r="X39" s="1712"/>
      <c r="Y39" s="1712"/>
      <c r="Z39" s="1712"/>
      <c r="AA39" s="1712"/>
      <c r="AB39" s="1712"/>
      <c r="AC39" s="1712"/>
      <c r="AD39" s="1712"/>
      <c r="AE39" s="1712"/>
      <c r="AF39" s="1712"/>
      <c r="AG39" s="1712"/>
      <c r="AH39" s="1712"/>
      <c r="AI39" s="1712"/>
      <c r="AJ39" s="1712"/>
      <c r="AK39" s="1712"/>
      <c r="AL39" s="1712"/>
      <c r="AM39" s="1712"/>
      <c r="AN39" s="1712"/>
      <c r="AO39" s="1712"/>
      <c r="AP39" s="1712"/>
      <c r="AQ39" s="1712"/>
      <c r="AR39" s="1712"/>
      <c r="AS39" s="1712"/>
      <c r="AT39" s="1712"/>
      <c r="AU39" s="1712"/>
      <c r="AV39" s="1712"/>
      <c r="AW39" s="1712"/>
      <c r="AX39" s="1712"/>
    </row>
    <row r="40" spans="1:50">
      <c r="A40" s="1738">
        <v>28</v>
      </c>
      <c r="B40" s="1715"/>
      <c r="C40" s="1712"/>
      <c r="D40" s="1712"/>
      <c r="E40" s="2110"/>
      <c r="F40" s="1712"/>
      <c r="G40" s="1712"/>
      <c r="H40" s="1712"/>
      <c r="I40" s="1712"/>
      <c r="J40" s="1712"/>
      <c r="K40" s="1712"/>
      <c r="L40" s="1712"/>
      <c r="M40" s="1712"/>
      <c r="N40" s="1712"/>
      <c r="O40" s="1712"/>
      <c r="P40" s="1712"/>
      <c r="Q40" s="1712"/>
      <c r="R40" s="1712"/>
      <c r="S40" s="1712"/>
      <c r="T40" s="1712"/>
      <c r="U40" s="1712"/>
      <c r="V40" s="1712"/>
      <c r="W40" s="1712"/>
      <c r="X40" s="1712"/>
      <c r="Y40" s="1712"/>
      <c r="Z40" s="1712"/>
      <c r="AA40" s="1712"/>
      <c r="AB40" s="1712"/>
      <c r="AC40" s="1712"/>
      <c r="AD40" s="1712"/>
      <c r="AE40" s="1712"/>
      <c r="AF40" s="1712"/>
      <c r="AG40" s="1712"/>
      <c r="AH40" s="1712"/>
      <c r="AI40" s="1712"/>
      <c r="AJ40" s="1712"/>
      <c r="AK40" s="1712"/>
      <c r="AL40" s="1712"/>
      <c r="AM40" s="1712"/>
      <c r="AN40" s="1712"/>
      <c r="AO40" s="1712"/>
      <c r="AP40" s="1712"/>
      <c r="AQ40" s="1712"/>
      <c r="AR40" s="1712"/>
      <c r="AS40" s="1712"/>
      <c r="AT40" s="1712"/>
      <c r="AU40" s="1712"/>
      <c r="AV40" s="1712"/>
      <c r="AW40" s="1712"/>
      <c r="AX40" s="1712"/>
    </row>
    <row r="41" spans="1:50">
      <c r="A41" s="1738">
        <v>29</v>
      </c>
      <c r="B41" s="1715"/>
      <c r="C41" s="1712"/>
      <c r="D41" s="1712"/>
      <c r="E41" s="2110"/>
      <c r="F41" s="1712"/>
      <c r="G41" s="1712"/>
      <c r="H41" s="1712"/>
      <c r="I41" s="1712"/>
      <c r="J41" s="1712"/>
      <c r="K41" s="1712"/>
      <c r="L41" s="1712"/>
      <c r="M41" s="1712"/>
      <c r="N41" s="1712"/>
      <c r="O41" s="1712"/>
      <c r="P41" s="1712"/>
      <c r="Q41" s="1712"/>
      <c r="R41" s="1712"/>
      <c r="S41" s="1712"/>
      <c r="T41" s="1712"/>
      <c r="U41" s="1712"/>
      <c r="V41" s="1712"/>
      <c r="W41" s="1712"/>
      <c r="X41" s="1712"/>
      <c r="Y41" s="1712"/>
      <c r="Z41" s="1712"/>
      <c r="AA41" s="1712"/>
      <c r="AB41" s="1712"/>
      <c r="AC41" s="1712"/>
      <c r="AD41" s="1712"/>
      <c r="AE41" s="1712"/>
      <c r="AF41" s="1712"/>
      <c r="AG41" s="1712"/>
      <c r="AH41" s="1712"/>
      <c r="AI41" s="1712"/>
      <c r="AJ41" s="1712"/>
      <c r="AK41" s="1712"/>
      <c r="AL41" s="1712"/>
      <c r="AM41" s="1712"/>
      <c r="AN41" s="1712"/>
      <c r="AO41" s="1712"/>
      <c r="AP41" s="1712"/>
      <c r="AQ41" s="1712"/>
      <c r="AR41" s="1712"/>
      <c r="AS41" s="1712"/>
      <c r="AT41" s="1712"/>
      <c r="AU41" s="1712"/>
      <c r="AV41" s="1712"/>
      <c r="AW41" s="1712"/>
      <c r="AX41" s="1712"/>
    </row>
    <row r="42" spans="1:50">
      <c r="A42" s="1738">
        <v>30</v>
      </c>
      <c r="B42" s="1715"/>
      <c r="C42" s="1712"/>
      <c r="D42" s="1712"/>
      <c r="E42" s="2110"/>
      <c r="F42" s="1712"/>
      <c r="G42" s="1712"/>
      <c r="H42" s="1712"/>
      <c r="I42" s="1712"/>
      <c r="J42" s="1712"/>
      <c r="K42" s="1712"/>
      <c r="L42" s="1712"/>
      <c r="M42" s="1712"/>
      <c r="N42" s="1712"/>
      <c r="O42" s="1712"/>
      <c r="P42" s="1712"/>
      <c r="Q42" s="1712"/>
      <c r="R42" s="1712"/>
      <c r="S42" s="1712"/>
      <c r="T42" s="1712"/>
      <c r="U42" s="1712"/>
      <c r="V42" s="1712"/>
      <c r="W42" s="1712"/>
      <c r="X42" s="1712"/>
      <c r="Y42" s="1712"/>
      <c r="Z42" s="1712"/>
      <c r="AA42" s="1712"/>
      <c r="AB42" s="1712"/>
      <c r="AC42" s="1712"/>
      <c r="AD42" s="1712"/>
      <c r="AE42" s="1712"/>
      <c r="AF42" s="1712"/>
      <c r="AG42" s="1712"/>
      <c r="AH42" s="1712"/>
      <c r="AI42" s="1712"/>
      <c r="AJ42" s="1712"/>
      <c r="AK42" s="1712"/>
      <c r="AL42" s="1712"/>
      <c r="AM42" s="1712"/>
      <c r="AN42" s="1712"/>
      <c r="AO42" s="1712"/>
      <c r="AP42" s="1712"/>
      <c r="AQ42" s="1712"/>
      <c r="AR42" s="1712"/>
      <c r="AS42" s="1712"/>
      <c r="AT42" s="1712"/>
      <c r="AU42" s="1712"/>
      <c r="AV42" s="1712"/>
      <c r="AW42" s="1712"/>
      <c r="AX42" s="1712"/>
    </row>
    <row r="43" spans="1:50">
      <c r="A43" s="1738">
        <v>31</v>
      </c>
      <c r="B43" s="1715"/>
      <c r="C43" s="1712"/>
      <c r="D43" s="1712"/>
      <c r="E43" s="2110"/>
      <c r="F43" s="1712"/>
      <c r="G43" s="1712"/>
      <c r="H43" s="1712"/>
      <c r="I43" s="1712"/>
      <c r="J43" s="1712"/>
      <c r="K43" s="1712"/>
      <c r="L43" s="1712"/>
      <c r="M43" s="1712"/>
      <c r="N43" s="1712"/>
      <c r="O43" s="1712"/>
      <c r="P43" s="1712"/>
      <c r="Q43" s="1712"/>
      <c r="R43" s="1712"/>
      <c r="S43" s="1712"/>
      <c r="T43" s="1712"/>
      <c r="U43" s="1712"/>
      <c r="V43" s="1712"/>
      <c r="W43" s="1712"/>
      <c r="X43" s="1712"/>
      <c r="Y43" s="1712"/>
      <c r="Z43" s="1712"/>
      <c r="AA43" s="1712"/>
      <c r="AB43" s="1712"/>
      <c r="AC43" s="1712"/>
      <c r="AD43" s="1712"/>
      <c r="AE43" s="1712"/>
      <c r="AF43" s="1712"/>
      <c r="AG43" s="1712"/>
      <c r="AH43" s="1712"/>
      <c r="AI43" s="1712"/>
      <c r="AJ43" s="1712"/>
      <c r="AK43" s="1712"/>
      <c r="AL43" s="1712"/>
      <c r="AM43" s="1712"/>
      <c r="AN43" s="1712"/>
      <c r="AO43" s="1712"/>
      <c r="AP43" s="1712"/>
      <c r="AQ43" s="1712"/>
      <c r="AR43" s="1712"/>
      <c r="AS43" s="1712"/>
      <c r="AT43" s="1712"/>
      <c r="AU43" s="1712"/>
      <c r="AV43" s="1712"/>
      <c r="AW43" s="1712"/>
      <c r="AX43" s="1712"/>
    </row>
    <row r="44" spans="1:50">
      <c r="A44" s="1738">
        <v>32</v>
      </c>
      <c r="B44" s="1715"/>
      <c r="C44" s="1712"/>
      <c r="D44" s="1712"/>
      <c r="E44" s="2110"/>
      <c r="F44" s="1712"/>
      <c r="G44" s="1712"/>
      <c r="H44" s="1712"/>
      <c r="I44" s="1712"/>
      <c r="J44" s="1712"/>
      <c r="K44" s="1712"/>
      <c r="L44" s="1712"/>
      <c r="M44" s="1712"/>
      <c r="N44" s="1712"/>
      <c r="O44" s="1712"/>
      <c r="P44" s="1712"/>
      <c r="Q44" s="1712"/>
      <c r="R44" s="1712"/>
      <c r="S44" s="1712"/>
      <c r="T44" s="1712"/>
      <c r="U44" s="1712"/>
      <c r="V44" s="1712"/>
      <c r="W44" s="1712"/>
      <c r="X44" s="1712"/>
      <c r="Y44" s="1712"/>
      <c r="Z44" s="1712"/>
      <c r="AA44" s="1712"/>
      <c r="AB44" s="1712"/>
      <c r="AC44" s="1712"/>
      <c r="AD44" s="1712"/>
      <c r="AE44" s="1712"/>
      <c r="AF44" s="1712"/>
      <c r="AG44" s="1712"/>
      <c r="AH44" s="1712"/>
      <c r="AI44" s="1712"/>
      <c r="AJ44" s="1712"/>
      <c r="AK44" s="1712"/>
      <c r="AL44" s="1712"/>
      <c r="AM44" s="1712"/>
      <c r="AN44" s="1712"/>
      <c r="AO44" s="1712"/>
      <c r="AP44" s="1712"/>
      <c r="AQ44" s="1712"/>
      <c r="AR44" s="1712"/>
      <c r="AS44" s="1712"/>
      <c r="AT44" s="1712"/>
      <c r="AU44" s="1712"/>
      <c r="AV44" s="1712"/>
      <c r="AW44" s="1712"/>
      <c r="AX44" s="1712"/>
    </row>
    <row r="45" spans="1:50">
      <c r="A45" s="1738">
        <v>33</v>
      </c>
      <c r="B45" s="1715"/>
      <c r="C45" s="1712"/>
      <c r="D45" s="1712"/>
      <c r="E45" s="2110"/>
      <c r="F45" s="1712"/>
      <c r="G45" s="1712"/>
      <c r="H45" s="1712"/>
      <c r="I45" s="1712"/>
      <c r="J45" s="1712"/>
      <c r="K45" s="1712"/>
      <c r="L45" s="1712"/>
      <c r="M45" s="1712"/>
      <c r="N45" s="1712"/>
      <c r="O45" s="1712"/>
      <c r="P45" s="1712"/>
      <c r="Q45" s="1712"/>
      <c r="R45" s="1712"/>
      <c r="S45" s="1712"/>
      <c r="T45" s="1712"/>
      <c r="U45" s="1712"/>
      <c r="V45" s="1712"/>
      <c r="W45" s="1712"/>
      <c r="X45" s="1712"/>
      <c r="Y45" s="1712"/>
      <c r="Z45" s="1712"/>
      <c r="AA45" s="1712"/>
      <c r="AB45" s="1712"/>
      <c r="AC45" s="1712"/>
      <c r="AD45" s="1712"/>
      <c r="AE45" s="1712"/>
      <c r="AF45" s="1712"/>
      <c r="AG45" s="1712"/>
      <c r="AH45" s="1712"/>
      <c r="AI45" s="1712"/>
      <c r="AJ45" s="1712"/>
      <c r="AK45" s="1712"/>
      <c r="AL45" s="1712"/>
      <c r="AM45" s="1712"/>
      <c r="AN45" s="1712"/>
      <c r="AO45" s="1712"/>
      <c r="AP45" s="1712"/>
      <c r="AQ45" s="1712"/>
      <c r="AR45" s="1712"/>
      <c r="AS45" s="1712"/>
      <c r="AT45" s="1712"/>
      <c r="AU45" s="1712"/>
      <c r="AV45" s="1712"/>
      <c r="AW45" s="1712"/>
      <c r="AX45" s="1712"/>
    </row>
    <row r="46" spans="1:50">
      <c r="A46" s="1738">
        <v>34</v>
      </c>
      <c r="B46" s="1715"/>
      <c r="C46" s="1712"/>
      <c r="D46" s="1712"/>
      <c r="E46" s="2110"/>
      <c r="F46" s="1712"/>
      <c r="G46" s="1712"/>
      <c r="H46" s="1712"/>
      <c r="I46" s="1712"/>
      <c r="J46" s="1712"/>
      <c r="K46" s="1712"/>
      <c r="L46" s="1712"/>
      <c r="M46" s="1712"/>
      <c r="N46" s="1712"/>
      <c r="O46" s="1712"/>
      <c r="P46" s="1712"/>
      <c r="Q46" s="1712"/>
      <c r="R46" s="1712"/>
      <c r="S46" s="1712"/>
      <c r="T46" s="1712"/>
      <c r="U46" s="1712"/>
      <c r="V46" s="1712"/>
      <c r="W46" s="1712"/>
      <c r="X46" s="1712"/>
      <c r="Y46" s="1712"/>
      <c r="Z46" s="1712"/>
      <c r="AA46" s="1712"/>
      <c r="AB46" s="1712"/>
      <c r="AC46" s="1712"/>
      <c r="AD46" s="1712"/>
      <c r="AE46" s="1712"/>
      <c r="AF46" s="1712"/>
      <c r="AG46" s="1712"/>
      <c r="AH46" s="1712"/>
      <c r="AI46" s="1712"/>
      <c r="AJ46" s="1712"/>
      <c r="AK46" s="1712"/>
      <c r="AL46" s="1712"/>
      <c r="AM46" s="1712"/>
      <c r="AN46" s="1712"/>
      <c r="AO46" s="1712"/>
      <c r="AP46" s="1712"/>
      <c r="AQ46" s="1712"/>
      <c r="AR46" s="1712"/>
      <c r="AS46" s="1712"/>
      <c r="AT46" s="1712"/>
      <c r="AU46" s="1712"/>
      <c r="AV46" s="1712"/>
      <c r="AW46" s="1712"/>
      <c r="AX46" s="1712"/>
    </row>
    <row r="47" spans="1:50">
      <c r="A47" s="1738">
        <v>35</v>
      </c>
      <c r="B47" s="1715"/>
      <c r="C47" s="1712"/>
      <c r="D47" s="1712"/>
      <c r="E47" s="2110"/>
      <c r="F47" s="1712"/>
      <c r="G47" s="1712"/>
      <c r="H47" s="1712"/>
      <c r="I47" s="1712"/>
      <c r="J47" s="1712"/>
      <c r="K47" s="1712"/>
      <c r="L47" s="1712"/>
      <c r="M47" s="1712"/>
      <c r="N47" s="1712"/>
      <c r="O47" s="1712"/>
      <c r="P47" s="1712"/>
      <c r="Q47" s="1712"/>
      <c r="R47" s="1712"/>
      <c r="S47" s="1712"/>
      <c r="T47" s="1712"/>
      <c r="U47" s="1712"/>
      <c r="V47" s="1712"/>
      <c r="W47" s="1712"/>
      <c r="X47" s="1712"/>
      <c r="Y47" s="1712"/>
      <c r="Z47" s="1712"/>
      <c r="AA47" s="1712"/>
      <c r="AB47" s="1712"/>
      <c r="AC47" s="1712"/>
      <c r="AD47" s="1712"/>
      <c r="AE47" s="1712"/>
      <c r="AF47" s="1712"/>
      <c r="AG47" s="1712"/>
      <c r="AH47" s="1712"/>
      <c r="AI47" s="1712"/>
      <c r="AJ47" s="1712"/>
      <c r="AK47" s="1712"/>
      <c r="AL47" s="1712"/>
      <c r="AM47" s="1712"/>
      <c r="AN47" s="1712"/>
      <c r="AO47" s="1712"/>
      <c r="AP47" s="1712"/>
      <c r="AQ47" s="1712"/>
      <c r="AR47" s="1712"/>
      <c r="AS47" s="1712"/>
      <c r="AT47" s="1712"/>
      <c r="AU47" s="1712"/>
      <c r="AV47" s="1712"/>
      <c r="AW47" s="1712"/>
      <c r="AX47" s="1712"/>
    </row>
    <row r="48" spans="1:50">
      <c r="A48" s="1738">
        <v>36</v>
      </c>
      <c r="B48" s="1715"/>
      <c r="C48" s="1712"/>
      <c r="D48" s="1712"/>
      <c r="E48" s="2110"/>
      <c r="F48" s="1712"/>
      <c r="G48" s="1712"/>
      <c r="H48" s="1712"/>
      <c r="I48" s="1712"/>
      <c r="J48" s="1712"/>
      <c r="K48" s="1712"/>
      <c r="L48" s="1712"/>
      <c r="M48" s="1712"/>
      <c r="N48" s="1712"/>
      <c r="O48" s="1712"/>
      <c r="P48" s="1712"/>
      <c r="Q48" s="1712"/>
      <c r="R48" s="1712"/>
      <c r="S48" s="1712"/>
      <c r="T48" s="1712"/>
      <c r="U48" s="1712"/>
      <c r="V48" s="1712"/>
      <c r="W48" s="1712"/>
      <c r="X48" s="1712"/>
      <c r="Y48" s="1712"/>
      <c r="Z48" s="1712"/>
      <c r="AA48" s="1712"/>
      <c r="AB48" s="1712"/>
      <c r="AC48" s="1712"/>
      <c r="AD48" s="1712"/>
      <c r="AE48" s="1712"/>
      <c r="AF48" s="1712"/>
      <c r="AG48" s="1712"/>
      <c r="AH48" s="1712"/>
      <c r="AI48" s="1712"/>
      <c r="AJ48" s="1712"/>
      <c r="AK48" s="1712"/>
      <c r="AL48" s="1712"/>
      <c r="AM48" s="1712"/>
      <c r="AN48" s="1712"/>
      <c r="AO48" s="1712"/>
      <c r="AP48" s="1712"/>
      <c r="AQ48" s="1712"/>
      <c r="AR48" s="1712"/>
      <c r="AS48" s="1712"/>
      <c r="AT48" s="1712"/>
      <c r="AU48" s="1712"/>
      <c r="AV48" s="1712"/>
      <c r="AW48" s="1712"/>
      <c r="AX48" s="1712"/>
    </row>
    <row r="49" spans="1:50">
      <c r="A49" s="1738">
        <v>37</v>
      </c>
      <c r="B49" s="1715"/>
      <c r="C49" s="1712"/>
      <c r="D49" s="1712"/>
      <c r="E49" s="2110"/>
      <c r="F49" s="1712"/>
      <c r="G49" s="1712"/>
      <c r="H49" s="1712"/>
      <c r="I49" s="1712"/>
      <c r="J49" s="1712"/>
      <c r="K49" s="1712"/>
      <c r="L49" s="1712"/>
      <c r="M49" s="1712"/>
      <c r="N49" s="1712"/>
      <c r="O49" s="1712"/>
      <c r="P49" s="1712"/>
      <c r="Q49" s="1712"/>
      <c r="R49" s="1712"/>
      <c r="S49" s="1712"/>
      <c r="T49" s="1712"/>
      <c r="U49" s="1712"/>
      <c r="V49" s="1712"/>
      <c r="W49" s="1712"/>
      <c r="X49" s="1712"/>
      <c r="Y49" s="1712"/>
      <c r="Z49" s="1712"/>
      <c r="AA49" s="1712"/>
      <c r="AB49" s="1712"/>
      <c r="AC49" s="1712"/>
      <c r="AD49" s="1712"/>
      <c r="AE49" s="1712"/>
      <c r="AF49" s="1712"/>
      <c r="AG49" s="1712"/>
      <c r="AH49" s="1712"/>
      <c r="AI49" s="1712"/>
      <c r="AJ49" s="1712"/>
      <c r="AK49" s="1712"/>
      <c r="AL49" s="1712"/>
      <c r="AM49" s="1712"/>
      <c r="AN49" s="1712"/>
      <c r="AO49" s="1712"/>
      <c r="AP49" s="1712"/>
      <c r="AQ49" s="1712"/>
      <c r="AR49" s="1712"/>
      <c r="AS49" s="1712"/>
      <c r="AT49" s="1712"/>
      <c r="AU49" s="1712"/>
      <c r="AV49" s="1712"/>
      <c r="AW49" s="1712"/>
      <c r="AX49" s="1712"/>
    </row>
    <row r="50" spans="1:50">
      <c r="A50" s="1738">
        <v>38</v>
      </c>
      <c r="B50" s="1715"/>
      <c r="C50" s="1712"/>
      <c r="D50" s="1712"/>
      <c r="E50" s="2110"/>
      <c r="F50" s="1712"/>
      <c r="G50" s="1712"/>
      <c r="H50" s="1712"/>
      <c r="I50" s="1712"/>
      <c r="J50" s="1712"/>
      <c r="K50" s="1712"/>
      <c r="L50" s="1712"/>
      <c r="M50" s="1712"/>
      <c r="N50" s="1712"/>
      <c r="O50" s="1712"/>
      <c r="P50" s="1712"/>
      <c r="Q50" s="1712"/>
      <c r="R50" s="1712"/>
      <c r="S50" s="1712"/>
      <c r="T50" s="1712"/>
      <c r="U50" s="1712"/>
      <c r="V50" s="1712"/>
      <c r="W50" s="1712"/>
      <c r="X50" s="1712"/>
      <c r="Y50" s="1712"/>
      <c r="Z50" s="1712"/>
      <c r="AA50" s="1712"/>
      <c r="AB50" s="1712"/>
      <c r="AC50" s="1712"/>
      <c r="AD50" s="1712"/>
      <c r="AE50" s="1712"/>
      <c r="AF50" s="1712"/>
      <c r="AG50" s="1712"/>
      <c r="AH50" s="1712"/>
      <c r="AI50" s="1712"/>
      <c r="AJ50" s="1712"/>
      <c r="AK50" s="1712"/>
      <c r="AL50" s="1712"/>
      <c r="AM50" s="1712"/>
      <c r="AN50" s="1712"/>
      <c r="AO50" s="1712"/>
      <c r="AP50" s="1712"/>
      <c r="AQ50" s="1712"/>
      <c r="AR50" s="1712"/>
      <c r="AS50" s="1712"/>
      <c r="AT50" s="1712"/>
      <c r="AU50" s="1712"/>
      <c r="AV50" s="1712"/>
      <c r="AW50" s="1712"/>
      <c r="AX50" s="1712"/>
    </row>
    <row r="51" spans="1:50">
      <c r="A51" s="1738">
        <v>39</v>
      </c>
      <c r="B51" s="1715"/>
      <c r="C51" s="1712"/>
      <c r="D51" s="1712"/>
      <c r="E51" s="2110"/>
      <c r="F51" s="1712"/>
      <c r="G51" s="1712"/>
      <c r="H51" s="1712"/>
      <c r="I51" s="1712"/>
      <c r="J51" s="1712"/>
      <c r="K51" s="1712"/>
      <c r="L51" s="1712"/>
      <c r="M51" s="1712"/>
      <c r="N51" s="1712"/>
      <c r="O51" s="1712"/>
      <c r="P51" s="1712"/>
      <c r="Q51" s="1712"/>
      <c r="R51" s="1712"/>
      <c r="S51" s="1712"/>
      <c r="T51" s="1712"/>
      <c r="U51" s="1712"/>
      <c r="V51" s="1712"/>
      <c r="W51" s="1712"/>
      <c r="X51" s="1712"/>
      <c r="Y51" s="1712"/>
      <c r="Z51" s="1712"/>
      <c r="AA51" s="1712"/>
      <c r="AB51" s="1712"/>
      <c r="AC51" s="1712"/>
      <c r="AD51" s="1712"/>
      <c r="AE51" s="1712"/>
      <c r="AF51" s="1712"/>
      <c r="AG51" s="1712"/>
      <c r="AH51" s="1712"/>
      <c r="AI51" s="1712"/>
      <c r="AJ51" s="1712"/>
      <c r="AK51" s="1712"/>
      <c r="AL51" s="1712"/>
      <c r="AM51" s="1712"/>
      <c r="AN51" s="1712"/>
      <c r="AO51" s="1712"/>
      <c r="AP51" s="1712"/>
      <c r="AQ51" s="1712"/>
      <c r="AR51" s="1712"/>
      <c r="AS51" s="1712"/>
      <c r="AT51" s="1712"/>
      <c r="AU51" s="1712"/>
      <c r="AV51" s="1712"/>
      <c r="AW51" s="1712"/>
      <c r="AX51" s="1712"/>
    </row>
    <row r="52" spans="1:50">
      <c r="A52" s="1738">
        <v>40</v>
      </c>
      <c r="B52" s="1715"/>
      <c r="C52" s="1712"/>
      <c r="D52" s="1712"/>
      <c r="E52" s="2110"/>
      <c r="F52" s="1712"/>
      <c r="G52" s="1712"/>
      <c r="H52" s="1712"/>
      <c r="I52" s="1712"/>
      <c r="J52" s="1712"/>
      <c r="K52" s="1712"/>
      <c r="L52" s="1712"/>
      <c r="M52" s="1712"/>
      <c r="N52" s="1712"/>
      <c r="O52" s="1712"/>
      <c r="P52" s="1712"/>
      <c r="Q52" s="1712"/>
      <c r="R52" s="1712"/>
      <c r="S52" s="1712"/>
      <c r="T52" s="1712"/>
      <c r="U52" s="1712"/>
      <c r="V52" s="1712"/>
      <c r="W52" s="1712"/>
      <c r="X52" s="1712"/>
      <c r="Y52" s="1712"/>
      <c r="Z52" s="1712"/>
      <c r="AA52" s="1712"/>
      <c r="AB52" s="1712"/>
      <c r="AC52" s="1712"/>
      <c r="AD52" s="1712"/>
      <c r="AE52" s="1712"/>
      <c r="AF52" s="1712"/>
      <c r="AG52" s="1712"/>
      <c r="AH52" s="1712"/>
      <c r="AI52" s="1712"/>
      <c r="AJ52" s="1712"/>
      <c r="AK52" s="1712"/>
      <c r="AL52" s="1712"/>
      <c r="AM52" s="1712"/>
      <c r="AN52" s="1712"/>
      <c r="AO52" s="1712"/>
      <c r="AP52" s="1712"/>
      <c r="AQ52" s="1712"/>
      <c r="AR52" s="1712"/>
      <c r="AS52" s="1712"/>
      <c r="AT52" s="1712"/>
      <c r="AU52" s="1712"/>
      <c r="AV52" s="1712"/>
      <c r="AW52" s="1712"/>
      <c r="AX52" s="1712"/>
    </row>
    <row r="53" spans="1:50">
      <c r="A53" s="1738">
        <v>41</v>
      </c>
      <c r="B53" s="1715"/>
      <c r="C53" s="1712"/>
      <c r="D53" s="1712"/>
      <c r="E53" s="2110"/>
      <c r="F53" s="1712"/>
      <c r="G53" s="1712"/>
      <c r="H53" s="1712"/>
      <c r="I53" s="1712"/>
      <c r="J53" s="1712"/>
      <c r="K53" s="1712"/>
      <c r="L53" s="1712"/>
      <c r="M53" s="1712"/>
      <c r="N53" s="1712"/>
      <c r="O53" s="1712"/>
      <c r="P53" s="1712"/>
      <c r="Q53" s="1712"/>
      <c r="R53" s="1712"/>
      <c r="S53" s="1712"/>
      <c r="T53" s="1712"/>
      <c r="U53" s="1712"/>
      <c r="V53" s="1712"/>
      <c r="W53" s="1712"/>
      <c r="X53" s="1712"/>
      <c r="Y53" s="1712"/>
      <c r="Z53" s="1712"/>
      <c r="AA53" s="1712"/>
      <c r="AB53" s="1712"/>
      <c r="AC53" s="1712"/>
      <c r="AD53" s="1712"/>
      <c r="AE53" s="1712"/>
      <c r="AF53" s="1712"/>
      <c r="AG53" s="1712"/>
      <c r="AH53" s="1712"/>
      <c r="AI53" s="1712"/>
      <c r="AJ53" s="1712"/>
      <c r="AK53" s="1712"/>
      <c r="AL53" s="1712"/>
      <c r="AM53" s="1712"/>
      <c r="AN53" s="1712"/>
      <c r="AO53" s="1712"/>
      <c r="AP53" s="1712"/>
      <c r="AQ53" s="1712"/>
      <c r="AR53" s="1712"/>
      <c r="AS53" s="1712"/>
      <c r="AT53" s="1712"/>
      <c r="AU53" s="1712"/>
      <c r="AV53" s="1712"/>
      <c r="AW53" s="1712"/>
      <c r="AX53" s="1712"/>
    </row>
    <row r="54" spans="1:50">
      <c r="A54" s="1738">
        <v>42</v>
      </c>
      <c r="B54" s="1715"/>
      <c r="C54" s="1712"/>
      <c r="D54" s="1712"/>
      <c r="E54" s="2110"/>
      <c r="F54" s="1712"/>
      <c r="G54" s="1712"/>
      <c r="H54" s="1712"/>
      <c r="I54" s="1712"/>
      <c r="J54" s="1712"/>
      <c r="K54" s="1712"/>
      <c r="L54" s="1712"/>
      <c r="M54" s="1712"/>
      <c r="N54" s="1712"/>
      <c r="O54" s="1712"/>
      <c r="P54" s="1712"/>
      <c r="Q54" s="1712"/>
      <c r="R54" s="1712"/>
      <c r="S54" s="1712"/>
      <c r="T54" s="1712"/>
      <c r="U54" s="1712"/>
      <c r="V54" s="1712"/>
      <c r="W54" s="1712"/>
      <c r="X54" s="1712"/>
      <c r="Y54" s="1712"/>
      <c r="Z54" s="1712"/>
      <c r="AA54" s="1712"/>
      <c r="AB54" s="1712"/>
      <c r="AC54" s="1712"/>
      <c r="AD54" s="1712"/>
      <c r="AE54" s="1712"/>
      <c r="AF54" s="1712"/>
      <c r="AG54" s="1712"/>
      <c r="AH54" s="1712"/>
      <c r="AI54" s="1712"/>
      <c r="AJ54" s="1712"/>
      <c r="AK54" s="1712"/>
      <c r="AL54" s="1712"/>
      <c r="AM54" s="1712"/>
      <c r="AN54" s="1712"/>
      <c r="AO54" s="1712"/>
      <c r="AP54" s="1712"/>
      <c r="AQ54" s="1712"/>
      <c r="AR54" s="1712"/>
      <c r="AS54" s="1712"/>
      <c r="AT54" s="1712"/>
      <c r="AU54" s="1712"/>
      <c r="AV54" s="1712"/>
      <c r="AW54" s="1712"/>
      <c r="AX54" s="1712"/>
    </row>
    <row r="55" spans="1:50">
      <c r="A55" s="1738">
        <v>43</v>
      </c>
      <c r="B55" s="1715"/>
      <c r="C55" s="1712"/>
      <c r="D55" s="1712"/>
      <c r="E55" s="2110"/>
      <c r="F55" s="1712"/>
      <c r="G55" s="1712"/>
      <c r="H55" s="1712"/>
      <c r="I55" s="1712"/>
      <c r="J55" s="1712"/>
      <c r="K55" s="1712"/>
      <c r="L55" s="1712"/>
      <c r="M55" s="1712"/>
      <c r="N55" s="1712"/>
      <c r="O55" s="1712"/>
      <c r="P55" s="1712"/>
      <c r="Q55" s="1712"/>
      <c r="R55" s="1712"/>
      <c r="S55" s="1712"/>
      <c r="T55" s="1712"/>
      <c r="U55" s="1712"/>
      <c r="V55" s="1712"/>
      <c r="W55" s="1712"/>
      <c r="X55" s="1712"/>
      <c r="Y55" s="1712"/>
      <c r="Z55" s="1712"/>
      <c r="AA55" s="1712"/>
      <c r="AB55" s="1712"/>
      <c r="AC55" s="1712"/>
      <c r="AD55" s="1712"/>
      <c r="AE55" s="1712"/>
      <c r="AF55" s="1712"/>
      <c r="AG55" s="1712"/>
      <c r="AH55" s="1712"/>
      <c r="AI55" s="1712"/>
      <c r="AJ55" s="1712"/>
      <c r="AK55" s="1712"/>
      <c r="AL55" s="1712"/>
      <c r="AM55" s="1712"/>
      <c r="AN55" s="1712"/>
      <c r="AO55" s="1712"/>
      <c r="AP55" s="1712"/>
      <c r="AQ55" s="1712"/>
      <c r="AR55" s="1712"/>
      <c r="AS55" s="1712"/>
      <c r="AT55" s="1712"/>
      <c r="AU55" s="1712"/>
      <c r="AV55" s="1712"/>
      <c r="AW55" s="1712"/>
      <c r="AX55" s="1712"/>
    </row>
    <row r="56" spans="1:50">
      <c r="A56" s="1738">
        <v>44</v>
      </c>
      <c r="B56" s="1715"/>
      <c r="C56" s="1712"/>
      <c r="D56" s="1712"/>
      <c r="E56" s="2110"/>
      <c r="F56" s="1712"/>
      <c r="G56" s="1712"/>
      <c r="H56" s="1712"/>
      <c r="I56" s="1712"/>
      <c r="J56" s="1712"/>
      <c r="K56" s="1712"/>
      <c r="L56" s="1712"/>
      <c r="M56" s="1712"/>
      <c r="N56" s="1712"/>
      <c r="O56" s="1712"/>
      <c r="P56" s="1712"/>
      <c r="Q56" s="1712"/>
      <c r="R56" s="1712"/>
      <c r="S56" s="1712"/>
      <c r="T56" s="1712"/>
      <c r="U56" s="1712"/>
      <c r="V56" s="1712"/>
      <c r="W56" s="1712"/>
      <c r="X56" s="1712"/>
      <c r="Y56" s="1712"/>
      <c r="Z56" s="1712"/>
      <c r="AA56" s="1712"/>
      <c r="AB56" s="1712"/>
      <c r="AC56" s="1712"/>
      <c r="AD56" s="1712"/>
      <c r="AE56" s="1712"/>
      <c r="AF56" s="1712"/>
      <c r="AG56" s="1712"/>
      <c r="AH56" s="1712"/>
      <c r="AI56" s="1712"/>
      <c r="AJ56" s="1712"/>
      <c r="AK56" s="1712"/>
      <c r="AL56" s="1712"/>
      <c r="AM56" s="1712"/>
      <c r="AN56" s="1712"/>
      <c r="AO56" s="1712"/>
      <c r="AP56" s="1712"/>
      <c r="AQ56" s="1712"/>
      <c r="AR56" s="1712"/>
      <c r="AS56" s="1712"/>
      <c r="AT56" s="1712"/>
      <c r="AU56" s="1712"/>
      <c r="AV56" s="1712"/>
      <c r="AW56" s="1712"/>
      <c r="AX56" s="1712"/>
    </row>
    <row r="57" spans="1:50" ht="15.75" thickBot="1">
      <c r="A57" s="2206">
        <v>45</v>
      </c>
      <c r="B57" s="1833"/>
      <c r="C57" s="1833" t="s">
        <v>172</v>
      </c>
      <c r="D57" s="1833"/>
      <c r="E57" s="1829">
        <f>SUM(E13:E56)</f>
        <v>0</v>
      </c>
    </row>
    <row r="58" spans="1:50">
      <c r="A58" s="1712"/>
      <c r="B58" s="1712"/>
      <c r="C58" s="1712"/>
      <c r="D58" s="1712"/>
      <c r="E58" s="1712"/>
    </row>
    <row r="59" spans="1:50">
      <c r="A59" s="3761" t="s">
        <v>4682</v>
      </c>
      <c r="B59" s="3761"/>
      <c r="C59" s="1712"/>
      <c r="D59" s="1712"/>
      <c r="E59" s="1835" t="s">
        <v>3300</v>
      </c>
    </row>
    <row r="60" spans="1:50">
      <c r="A60" s="3762" t="s">
        <v>3301</v>
      </c>
      <c r="B60" s="3762"/>
      <c r="C60" s="3762"/>
      <c r="D60" s="3762"/>
      <c r="E60" s="3762"/>
    </row>
  </sheetData>
  <mergeCells count="8">
    <mergeCell ref="A5:D5"/>
    <mergeCell ref="A6:D6"/>
    <mergeCell ref="A59:B59"/>
    <mergeCell ref="A60:E60"/>
    <mergeCell ref="B11:D11"/>
    <mergeCell ref="B12:D12"/>
    <mergeCell ref="A7:D7"/>
    <mergeCell ref="A8:D8"/>
  </mergeCells>
  <printOptions horizontalCentered="1" verticalCentered="1"/>
  <pageMargins left="0.5" right="0.5" top="0.5" bottom="0.5" header="0.5" footer="0.5"/>
  <pageSetup scale="65" fitToHeight="3" orientation="portrait" horizontalDpi="300" verticalDpi="300"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40"/>
  <dimension ref="A1:CN345"/>
  <sheetViews>
    <sheetView defaultGridColor="0" view="pageBreakPreview" colorId="22" zoomScale="50" zoomScaleNormal="80" zoomScaleSheetLayoutView="50" workbookViewId="0">
      <selection activeCell="F9" sqref="F9"/>
    </sheetView>
  </sheetViews>
  <sheetFormatPr defaultColWidth="9.6640625" defaultRowHeight="15"/>
  <cols>
    <col min="1" max="1" width="4.6640625" style="9" customWidth="1"/>
    <col min="2" max="2" width="58.6640625" style="9" bestFit="1" customWidth="1"/>
    <col min="3" max="3" width="21.33203125" style="9" customWidth="1"/>
    <col min="4" max="6" width="16.6640625" style="9" customWidth="1"/>
    <col min="7" max="7" width="15.6640625" style="9" customWidth="1"/>
    <col min="8" max="8" width="20.21875" style="9" bestFit="1" customWidth="1"/>
    <col min="9" max="9" width="14.6640625" style="9" customWidth="1"/>
    <col min="10" max="10" width="18.6640625" style="9" customWidth="1"/>
    <col min="11" max="11" width="14.6640625" style="9" customWidth="1"/>
    <col min="12" max="12" width="4.6640625" style="9" customWidth="1"/>
    <col min="13" max="16384" width="9.6640625" style="9"/>
  </cols>
  <sheetData>
    <row r="1" spans="1:92">
      <c r="A1" s="26" t="s">
        <v>1800</v>
      </c>
      <c r="B1" s="191"/>
      <c r="C1" s="192" t="s">
        <v>3291</v>
      </c>
      <c r="D1" s="192" t="s">
        <v>1802</v>
      </c>
      <c r="E1" s="219" t="s">
        <v>1803</v>
      </c>
      <c r="F1" s="26" t="s">
        <v>1800</v>
      </c>
      <c r="G1" s="62"/>
      <c r="H1" s="192" t="s">
        <v>3291</v>
      </c>
      <c r="I1" s="192" t="s">
        <v>1802</v>
      </c>
      <c r="J1" s="193" t="s">
        <v>1803</v>
      </c>
      <c r="K1" s="62"/>
      <c r="L1" s="63"/>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row>
    <row r="2" spans="1:92">
      <c r="A2" s="68" t="str">
        <f>'Data Sheet'!$C$25</f>
        <v>National Fuel Gas Distribution Corporation</v>
      </c>
      <c r="B2" s="77"/>
      <c r="C2" s="74" t="s">
        <v>1819</v>
      </c>
      <c r="D2" s="74" t="s">
        <v>3310</v>
      </c>
      <c r="E2" s="79"/>
      <c r="F2" s="68" t="str">
        <f>'Data Sheet'!$C$25</f>
        <v>National Fuel Gas Distribution Corporation</v>
      </c>
      <c r="G2" s="14"/>
      <c r="H2" s="74" t="s">
        <v>1819</v>
      </c>
      <c r="I2" s="74" t="s">
        <v>3310</v>
      </c>
      <c r="J2" s="94"/>
      <c r="K2" s="14"/>
      <c r="L2" s="69"/>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row>
    <row r="3" spans="1:92" ht="15" customHeight="1">
      <c r="A3" s="70"/>
      <c r="B3" s="114"/>
      <c r="C3" s="82" t="s">
        <v>2993</v>
      </c>
      <c r="D3" s="523" t="str">
        <f>'Data Sheet'!$C$40</f>
        <v>3/31/2016</v>
      </c>
      <c r="E3" s="107" t="str">
        <f>'Data Sheet'!$C$38</f>
        <v>12/31/2015</v>
      </c>
      <c r="F3" s="70"/>
      <c r="G3" s="73" t="s">
        <v>1789</v>
      </c>
      <c r="H3" s="82" t="s">
        <v>2993</v>
      </c>
      <c r="I3" s="523" t="str">
        <f>'Data Sheet'!$C$40</f>
        <v>3/31/2016</v>
      </c>
      <c r="J3" s="14" t="str">
        <f>'Data Sheet'!$C$38</f>
        <v>12/31/2015</v>
      </c>
      <c r="K3" s="73"/>
      <c r="L3" s="72"/>
      <c r="M3" s="14"/>
      <c r="N3" s="14"/>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row>
    <row r="4" spans="1:92" ht="15" customHeight="1">
      <c r="A4" s="194" t="s">
        <v>3302</v>
      </c>
      <c r="B4" s="195"/>
      <c r="C4" s="195"/>
      <c r="D4" s="195"/>
      <c r="E4" s="196"/>
      <c r="F4" s="194" t="s">
        <v>3303</v>
      </c>
      <c r="G4" s="195"/>
      <c r="H4" s="195"/>
      <c r="I4" s="195"/>
      <c r="J4" s="195"/>
      <c r="K4" s="195"/>
      <c r="L4" s="196"/>
      <c r="M4" s="14"/>
      <c r="N4" s="14"/>
      <c r="O4" s="14"/>
      <c r="P4" s="14"/>
      <c r="Q4" s="14"/>
      <c r="R4" s="14"/>
      <c r="S4" s="14"/>
      <c r="T4" s="14"/>
      <c r="U4" s="14"/>
      <c r="V4" s="14"/>
      <c r="W4" s="14"/>
      <c r="X4" s="14"/>
      <c r="Y4" s="14"/>
      <c r="Z4" s="14"/>
      <c r="AA4" s="14"/>
      <c r="AB4" s="14"/>
      <c r="AC4" s="14"/>
      <c r="AD4" s="14"/>
      <c r="AE4" s="14"/>
      <c r="AF4" s="14"/>
      <c r="AG4" s="14"/>
      <c r="AH4" s="14"/>
      <c r="AI4" s="14"/>
      <c r="AJ4" s="14"/>
      <c r="AK4" s="14"/>
      <c r="AL4" s="14"/>
      <c r="AM4" s="14"/>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row>
    <row r="5" spans="1:92">
      <c r="A5" s="68"/>
      <c r="B5" s="14"/>
      <c r="C5" s="14"/>
      <c r="D5" s="14"/>
      <c r="E5" s="69"/>
      <c r="F5" s="68"/>
      <c r="G5" s="14"/>
      <c r="H5" s="14"/>
      <c r="I5" s="14"/>
      <c r="J5" s="14"/>
      <c r="K5" s="14"/>
      <c r="L5" s="69"/>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row>
    <row r="6" spans="1:92">
      <c r="A6" s="519" t="s">
        <v>121</v>
      </c>
      <c r="B6" s="14"/>
      <c r="C6" s="14" t="s">
        <v>129</v>
      </c>
      <c r="D6" s="14"/>
      <c r="E6" s="69"/>
      <c r="F6" s="519" t="s">
        <v>130</v>
      </c>
      <c r="G6" s="14"/>
      <c r="H6" s="14"/>
      <c r="I6" s="348" t="s">
        <v>3304</v>
      </c>
      <c r="J6" s="14"/>
      <c r="K6" s="14"/>
      <c r="L6" s="69"/>
      <c r="M6" s="14"/>
      <c r="N6" s="14"/>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row>
    <row r="7" spans="1:92">
      <c r="A7" s="519" t="s">
        <v>3305</v>
      </c>
      <c r="B7" s="14"/>
      <c r="C7" s="14" t="s">
        <v>3306</v>
      </c>
      <c r="D7" s="14"/>
      <c r="E7" s="69"/>
      <c r="F7" s="519" t="s">
        <v>3307</v>
      </c>
      <c r="G7" s="14"/>
      <c r="H7" s="14"/>
      <c r="I7" s="348" t="s">
        <v>3308</v>
      </c>
      <c r="J7" s="14"/>
      <c r="K7" s="14"/>
      <c r="L7" s="69"/>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c r="CL7" s="14"/>
      <c r="CM7" s="14"/>
      <c r="CN7" s="14"/>
    </row>
    <row r="8" spans="1:92">
      <c r="A8" s="519" t="s">
        <v>3309</v>
      </c>
      <c r="B8" s="14"/>
      <c r="C8" s="14" t="s">
        <v>128</v>
      </c>
      <c r="D8" s="14"/>
      <c r="E8" s="69"/>
      <c r="F8" s="519" t="s">
        <v>131</v>
      </c>
      <c r="G8" s="14"/>
      <c r="H8" s="14"/>
      <c r="I8" s="348" t="s">
        <v>136</v>
      </c>
      <c r="J8" s="14"/>
      <c r="K8" s="14"/>
      <c r="L8" s="69"/>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row>
    <row r="9" spans="1:92">
      <c r="A9" s="519" t="s">
        <v>1351</v>
      </c>
      <c r="B9" s="14"/>
      <c r="C9" s="14" t="s">
        <v>1352</v>
      </c>
      <c r="D9" s="14"/>
      <c r="E9" s="69"/>
      <c r="F9" s="519" t="s">
        <v>1353</v>
      </c>
      <c r="G9" s="14"/>
      <c r="H9" s="14"/>
      <c r="I9" s="348" t="s">
        <v>1354</v>
      </c>
      <c r="J9" s="14"/>
      <c r="K9" s="14"/>
      <c r="L9" s="69"/>
      <c r="M9" s="14"/>
      <c r="N9" s="14"/>
      <c r="O9" s="14"/>
      <c r="P9" s="14"/>
      <c r="Q9" s="14"/>
      <c r="R9" s="14"/>
      <c r="S9" s="14"/>
      <c r="T9" s="14"/>
      <c r="U9" s="14"/>
      <c r="V9" s="14"/>
      <c r="W9" s="14"/>
      <c r="X9" s="14"/>
      <c r="Y9" s="14"/>
      <c r="Z9" s="14"/>
      <c r="AA9" s="14"/>
      <c r="AB9" s="14"/>
      <c r="AC9" s="14"/>
      <c r="AD9" s="14"/>
      <c r="AE9" s="14"/>
      <c r="AF9" s="14"/>
      <c r="AG9" s="14"/>
      <c r="AH9" s="14"/>
      <c r="AI9" s="14"/>
      <c r="AJ9" s="14"/>
      <c r="AK9" s="14"/>
      <c r="AL9" s="14"/>
      <c r="AM9" s="14"/>
      <c r="AN9" s="14"/>
      <c r="AO9" s="14"/>
      <c r="AP9" s="14"/>
      <c r="AQ9" s="14"/>
      <c r="AR9" s="14"/>
      <c r="AS9" s="14"/>
      <c r="AT9" s="14"/>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c r="CK9" s="14"/>
      <c r="CL9" s="14"/>
      <c r="CM9" s="14"/>
      <c r="CN9" s="14"/>
    </row>
    <row r="10" spans="1:92">
      <c r="A10" s="519" t="s">
        <v>122</v>
      </c>
      <c r="B10" s="14"/>
      <c r="C10" s="14" t="s">
        <v>1355</v>
      </c>
      <c r="D10" s="14"/>
      <c r="E10" s="69"/>
      <c r="F10" s="519" t="s">
        <v>1356</v>
      </c>
      <c r="G10" s="14"/>
      <c r="H10" s="14"/>
      <c r="I10" s="348" t="s">
        <v>211</v>
      </c>
      <c r="J10" s="14"/>
      <c r="K10" s="14"/>
      <c r="L10" s="69"/>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c r="CC10" s="14"/>
      <c r="CD10" s="14"/>
      <c r="CE10" s="14"/>
      <c r="CF10" s="14"/>
      <c r="CG10" s="14"/>
      <c r="CH10" s="14"/>
      <c r="CI10" s="14"/>
      <c r="CJ10" s="14"/>
      <c r="CK10" s="14"/>
      <c r="CL10" s="14"/>
      <c r="CM10" s="14"/>
      <c r="CN10" s="14"/>
    </row>
    <row r="11" spans="1:92">
      <c r="A11" s="519" t="s">
        <v>212</v>
      </c>
      <c r="B11" s="14"/>
      <c r="C11" s="14" t="s">
        <v>127</v>
      </c>
      <c r="D11" s="14"/>
      <c r="E11" s="69"/>
      <c r="F11" s="519" t="s">
        <v>213</v>
      </c>
      <c r="G11" s="14"/>
      <c r="H11" s="14"/>
      <c r="I11" s="348" t="s">
        <v>195</v>
      </c>
      <c r="J11" s="14"/>
      <c r="K11" s="14"/>
      <c r="L11" s="69"/>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14"/>
      <c r="CH11" s="14"/>
      <c r="CI11" s="14"/>
      <c r="CJ11" s="14"/>
      <c r="CK11" s="14"/>
      <c r="CL11" s="14"/>
      <c r="CM11" s="14"/>
      <c r="CN11" s="14"/>
    </row>
    <row r="12" spans="1:92">
      <c r="A12" s="519" t="s">
        <v>123</v>
      </c>
      <c r="B12" s="14"/>
      <c r="C12" s="14" t="s">
        <v>196</v>
      </c>
      <c r="D12" s="14"/>
      <c r="E12" s="69"/>
      <c r="F12" s="519" t="s">
        <v>132</v>
      </c>
      <c r="G12" s="14"/>
      <c r="H12" s="14"/>
      <c r="I12" s="348" t="s">
        <v>135</v>
      </c>
      <c r="J12" s="14"/>
      <c r="K12" s="14"/>
      <c r="L12" s="69"/>
      <c r="M12" s="14"/>
      <c r="N12" s="14"/>
      <c r="O12" s="14"/>
      <c r="P12" s="14"/>
      <c r="Q12" s="14"/>
      <c r="R12" s="14"/>
      <c r="S12" s="14"/>
      <c r="T12" s="14"/>
      <c r="U12" s="14"/>
      <c r="V12" s="14"/>
      <c r="W12" s="14"/>
      <c r="X12" s="14"/>
      <c r="Y12" s="14"/>
      <c r="Z12" s="14"/>
      <c r="AA12" s="14"/>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c r="CC12" s="14"/>
      <c r="CD12" s="14"/>
      <c r="CE12" s="14"/>
      <c r="CF12" s="14"/>
      <c r="CG12" s="14"/>
      <c r="CH12" s="14"/>
      <c r="CI12" s="14"/>
      <c r="CJ12" s="14"/>
      <c r="CK12" s="14"/>
      <c r="CL12" s="14"/>
      <c r="CM12" s="14"/>
      <c r="CN12" s="14"/>
    </row>
    <row r="13" spans="1:92">
      <c r="A13" s="519" t="s">
        <v>2800</v>
      </c>
      <c r="B13" s="14"/>
      <c r="C13" s="14" t="s">
        <v>2801</v>
      </c>
      <c r="D13" s="14"/>
      <c r="E13" s="69"/>
      <c r="F13" s="519" t="s">
        <v>2802</v>
      </c>
      <c r="G13" s="14"/>
      <c r="H13" s="14"/>
      <c r="I13" s="348" t="s">
        <v>2803</v>
      </c>
      <c r="J13" s="14"/>
      <c r="K13" s="14"/>
      <c r="L13" s="69"/>
      <c r="M13" s="14"/>
      <c r="N13" s="14"/>
      <c r="O13" s="14"/>
      <c r="P13" s="14"/>
      <c r="Q13" s="14"/>
      <c r="R13" s="14"/>
      <c r="S13" s="14"/>
      <c r="T13" s="14"/>
      <c r="U13" s="14"/>
      <c r="V13" s="14"/>
      <c r="W13" s="14"/>
      <c r="X13" s="14"/>
      <c r="Y13" s="14"/>
      <c r="Z13" s="14"/>
      <c r="AA13" s="14"/>
      <c r="AB13" s="14"/>
      <c r="AC13" s="14"/>
      <c r="AD13" s="14"/>
      <c r="AE13" s="14"/>
      <c r="AF13" s="14"/>
      <c r="AG13" s="14"/>
      <c r="AH13" s="14"/>
      <c r="AI13" s="14"/>
      <c r="AJ13" s="14"/>
      <c r="AK13" s="14"/>
      <c r="AL13" s="14"/>
      <c r="AM13" s="14"/>
      <c r="AN13" s="14"/>
      <c r="AO13" s="14"/>
      <c r="AP13" s="14"/>
      <c r="AQ13" s="14"/>
      <c r="AR13" s="14"/>
      <c r="AS13" s="14"/>
      <c r="AT13" s="14"/>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c r="CC13" s="14"/>
      <c r="CD13" s="14"/>
      <c r="CE13" s="14"/>
      <c r="CF13" s="14"/>
      <c r="CG13" s="14"/>
      <c r="CH13" s="14"/>
      <c r="CI13" s="14"/>
      <c r="CJ13" s="14"/>
      <c r="CK13" s="14"/>
      <c r="CL13" s="14"/>
      <c r="CM13" s="14"/>
      <c r="CN13" s="14"/>
    </row>
    <row r="14" spans="1:92">
      <c r="A14" s="519" t="s">
        <v>2804</v>
      </c>
      <c r="B14" s="14"/>
      <c r="C14" s="14" t="s">
        <v>2805</v>
      </c>
      <c r="D14" s="14"/>
      <c r="E14" s="69"/>
      <c r="F14" s="519" t="s">
        <v>3311</v>
      </c>
      <c r="G14" s="14"/>
      <c r="H14" s="14"/>
      <c r="I14" s="348" t="s">
        <v>3312</v>
      </c>
      <c r="J14" s="14"/>
      <c r="K14" s="14"/>
      <c r="L14" s="69"/>
      <c r="M14" s="14"/>
      <c r="N14" s="14"/>
      <c r="O14" s="14"/>
      <c r="P14" s="14"/>
      <c r="Q14" s="14"/>
      <c r="R14" s="14"/>
      <c r="S14" s="14"/>
      <c r="T14" s="14"/>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c r="CC14" s="14"/>
      <c r="CD14" s="14"/>
      <c r="CE14" s="14"/>
      <c r="CF14" s="14"/>
      <c r="CG14" s="14"/>
      <c r="CH14" s="14"/>
      <c r="CI14" s="14"/>
      <c r="CJ14" s="14"/>
      <c r="CK14" s="14"/>
      <c r="CL14" s="14"/>
      <c r="CM14" s="14"/>
      <c r="CN14" s="14"/>
    </row>
    <row r="15" spans="1:92">
      <c r="A15" s="519" t="s">
        <v>124</v>
      </c>
      <c r="B15" s="14"/>
      <c r="C15" s="14" t="s">
        <v>3313</v>
      </c>
      <c r="D15" s="14"/>
      <c r="E15" s="69"/>
      <c r="F15" s="519" t="s">
        <v>3314</v>
      </c>
      <c r="G15" s="14"/>
      <c r="H15" s="14"/>
      <c r="I15" s="348" t="s">
        <v>3315</v>
      </c>
      <c r="J15" s="14"/>
      <c r="K15" s="14"/>
      <c r="L15" s="69"/>
      <c r="M15" s="14"/>
      <c r="N15" s="14"/>
      <c r="O15" s="14"/>
      <c r="P15" s="14"/>
      <c r="Q15" s="14"/>
      <c r="R15" s="14"/>
      <c r="S15" s="14"/>
      <c r="T15" s="14"/>
      <c r="U15" s="14"/>
      <c r="V15" s="14"/>
      <c r="W15" s="14"/>
      <c r="X15" s="14"/>
      <c r="Y15" s="14"/>
      <c r="Z15" s="14"/>
      <c r="AA15" s="14"/>
      <c r="AB15" s="14"/>
      <c r="AC15" s="14"/>
      <c r="AD15" s="14"/>
      <c r="AE15" s="14"/>
      <c r="AF15" s="14"/>
      <c r="AG15" s="14"/>
      <c r="AH15" s="14"/>
      <c r="AI15" s="14"/>
      <c r="AJ15" s="14"/>
      <c r="AK15" s="14"/>
      <c r="AL15" s="14"/>
      <c r="AM15" s="14"/>
      <c r="AN15" s="14"/>
      <c r="AO15" s="14"/>
      <c r="AP15" s="14"/>
      <c r="AQ15" s="14"/>
      <c r="AR15" s="14"/>
      <c r="AS15" s="14"/>
      <c r="AT15" s="14"/>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c r="CC15" s="14"/>
      <c r="CD15" s="14"/>
      <c r="CE15" s="14"/>
      <c r="CF15" s="14"/>
      <c r="CG15" s="14"/>
      <c r="CH15" s="14"/>
      <c r="CI15" s="14"/>
      <c r="CJ15" s="14"/>
      <c r="CK15" s="14"/>
      <c r="CL15" s="14"/>
      <c r="CM15" s="14"/>
      <c r="CN15" s="14"/>
    </row>
    <row r="16" spans="1:92">
      <c r="A16" s="519" t="s">
        <v>3316</v>
      </c>
      <c r="B16" s="14"/>
      <c r="C16" s="14" t="s">
        <v>126</v>
      </c>
      <c r="D16" s="14"/>
      <c r="E16" s="69"/>
      <c r="F16" s="519" t="s">
        <v>3317</v>
      </c>
      <c r="G16" s="14"/>
      <c r="H16" s="14"/>
      <c r="I16" s="348" t="s">
        <v>3318</v>
      </c>
      <c r="J16" s="14"/>
      <c r="K16" s="14"/>
      <c r="L16" s="69"/>
      <c r="M16" s="14"/>
      <c r="N16" s="14"/>
      <c r="O16" s="14"/>
      <c r="P16" s="14"/>
      <c r="Q16" s="14"/>
      <c r="R16" s="14"/>
      <c r="S16" s="14"/>
      <c r="T16" s="14"/>
      <c r="U16" s="14"/>
      <c r="V16" s="14"/>
      <c r="W16" s="14"/>
      <c r="X16" s="14"/>
      <c r="Y16" s="14"/>
      <c r="Z16" s="14"/>
      <c r="AA16" s="14"/>
      <c r="AB16" s="14"/>
      <c r="AC16" s="14"/>
      <c r="AD16" s="14"/>
      <c r="AE16" s="14"/>
      <c r="AF16" s="14"/>
      <c r="AG16" s="14"/>
      <c r="AH16" s="14"/>
      <c r="AI16" s="14"/>
      <c r="AJ16" s="14"/>
      <c r="AK16" s="14"/>
      <c r="AL16" s="14"/>
      <c r="AM16" s="14"/>
      <c r="AN16" s="14"/>
      <c r="AO16" s="14"/>
      <c r="AP16" s="14"/>
      <c r="AQ16" s="14"/>
      <c r="AR16" s="14"/>
      <c r="AS16" s="14"/>
      <c r="AT16" s="14"/>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c r="CC16" s="14"/>
      <c r="CD16" s="14"/>
      <c r="CE16" s="14"/>
      <c r="CF16" s="14"/>
      <c r="CG16" s="14"/>
      <c r="CH16" s="14"/>
      <c r="CI16" s="14"/>
      <c r="CJ16" s="14"/>
      <c r="CK16" s="14"/>
      <c r="CL16" s="14"/>
      <c r="CM16" s="14"/>
      <c r="CN16" s="14"/>
    </row>
    <row r="17" spans="1:92">
      <c r="A17" s="519" t="s">
        <v>3319</v>
      </c>
      <c r="B17" s="14"/>
      <c r="C17" s="14" t="s">
        <v>3320</v>
      </c>
      <c r="D17" s="14"/>
      <c r="E17" s="69"/>
      <c r="F17" s="519" t="s">
        <v>3321</v>
      </c>
      <c r="G17" s="14"/>
      <c r="H17" s="14"/>
      <c r="I17" s="348" t="s">
        <v>3322</v>
      </c>
      <c r="J17" s="14"/>
      <c r="K17" s="14"/>
      <c r="L17" s="69"/>
      <c r="M17" s="14"/>
      <c r="N17" s="14"/>
      <c r="O17" s="14"/>
      <c r="P17" s="14"/>
      <c r="Q17" s="14"/>
      <c r="R17" s="14"/>
      <c r="S17" s="14"/>
      <c r="T17" s="14"/>
      <c r="U17" s="14"/>
      <c r="V17" s="14"/>
      <c r="W17" s="14"/>
      <c r="X17" s="14"/>
      <c r="Y17" s="14"/>
      <c r="Z17" s="14"/>
      <c r="AA17" s="14"/>
      <c r="AB17" s="14"/>
      <c r="AC17" s="14"/>
      <c r="AD17" s="14"/>
      <c r="AE17" s="14"/>
      <c r="AF17" s="14"/>
      <c r="AG17" s="14"/>
      <c r="AH17" s="14"/>
      <c r="AI17" s="14"/>
      <c r="AJ17" s="14"/>
      <c r="AK17" s="14"/>
      <c r="AL17" s="14"/>
      <c r="AM17" s="14"/>
      <c r="AN17" s="14"/>
      <c r="AO17" s="14"/>
      <c r="AP17" s="14"/>
      <c r="AQ17" s="14"/>
      <c r="AR17" s="14"/>
      <c r="AS17" s="14"/>
      <c r="AT17" s="14"/>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c r="CC17" s="14"/>
      <c r="CD17" s="14"/>
      <c r="CE17" s="14"/>
      <c r="CF17" s="14"/>
      <c r="CG17" s="14"/>
      <c r="CH17" s="14"/>
      <c r="CI17" s="14"/>
      <c r="CJ17" s="14"/>
      <c r="CK17" s="14"/>
      <c r="CL17" s="14"/>
      <c r="CM17" s="14"/>
      <c r="CN17" s="14"/>
    </row>
    <row r="18" spans="1:92">
      <c r="A18" s="519" t="s">
        <v>3323</v>
      </c>
      <c r="B18" s="14"/>
      <c r="C18" s="14" t="s">
        <v>3324</v>
      </c>
      <c r="D18" s="14"/>
      <c r="E18" s="69"/>
      <c r="F18" s="519" t="s">
        <v>3325</v>
      </c>
      <c r="G18" s="14"/>
      <c r="H18" s="14"/>
      <c r="I18" s="348" t="s">
        <v>134</v>
      </c>
      <c r="J18" s="14"/>
      <c r="K18" s="14"/>
      <c r="L18" s="69"/>
      <c r="M18" s="14"/>
      <c r="N18" s="14"/>
      <c r="O18" s="14"/>
      <c r="P18" s="14"/>
      <c r="Q18" s="14"/>
      <c r="R18" s="14"/>
      <c r="S18" s="14"/>
      <c r="T18" s="14"/>
      <c r="U18" s="14"/>
      <c r="V18" s="14"/>
      <c r="W18" s="14"/>
      <c r="X18" s="14"/>
      <c r="Y18" s="14"/>
      <c r="Z18" s="14"/>
      <c r="AA18" s="14"/>
      <c r="AB18" s="14"/>
      <c r="AC18" s="14"/>
      <c r="AD18" s="14"/>
      <c r="AE18" s="14"/>
      <c r="AF18" s="14"/>
      <c r="AG18" s="14"/>
      <c r="AH18" s="14"/>
      <c r="AI18" s="14"/>
      <c r="AJ18" s="14"/>
      <c r="AK18" s="14"/>
      <c r="AL18" s="14"/>
      <c r="AM18" s="14"/>
      <c r="AN18" s="14"/>
      <c r="AO18" s="14"/>
      <c r="AP18" s="14"/>
      <c r="AQ18" s="14"/>
      <c r="AR18" s="14"/>
      <c r="AS18" s="14"/>
      <c r="AT18" s="14"/>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c r="CC18" s="14"/>
      <c r="CD18" s="14"/>
      <c r="CE18" s="14"/>
      <c r="CF18" s="14"/>
      <c r="CG18" s="14"/>
      <c r="CH18" s="14"/>
      <c r="CI18" s="14"/>
      <c r="CJ18" s="14"/>
      <c r="CK18" s="14"/>
      <c r="CL18" s="14"/>
      <c r="CM18" s="14"/>
      <c r="CN18" s="14"/>
    </row>
    <row r="19" spans="1:92">
      <c r="A19" s="519" t="s">
        <v>125</v>
      </c>
      <c r="B19" s="14"/>
      <c r="C19" s="14" t="s">
        <v>3326</v>
      </c>
      <c r="D19" s="14"/>
      <c r="E19" s="69"/>
      <c r="F19" s="519" t="s">
        <v>133</v>
      </c>
      <c r="G19" s="14"/>
      <c r="H19" s="14"/>
      <c r="I19" s="348" t="s">
        <v>3327</v>
      </c>
      <c r="J19" s="14"/>
      <c r="K19" s="14"/>
      <c r="L19" s="69"/>
      <c r="M19" s="14"/>
      <c r="N19" s="14"/>
      <c r="O19" s="14"/>
      <c r="P19" s="14"/>
      <c r="Q19" s="14"/>
      <c r="R19" s="14"/>
      <c r="S19" s="14"/>
      <c r="T19" s="14"/>
      <c r="U19" s="14"/>
      <c r="V19" s="14"/>
      <c r="W19" s="14"/>
      <c r="X19" s="14"/>
      <c r="Y19" s="14"/>
      <c r="Z19" s="14"/>
      <c r="AA19" s="14"/>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c r="CC19" s="14"/>
      <c r="CD19" s="14"/>
      <c r="CE19" s="14"/>
      <c r="CF19" s="14"/>
      <c r="CG19" s="14"/>
      <c r="CH19" s="14"/>
      <c r="CI19" s="14"/>
      <c r="CJ19" s="14"/>
      <c r="CK19" s="14"/>
      <c r="CL19" s="14"/>
      <c r="CM19" s="14"/>
      <c r="CN19" s="14"/>
    </row>
    <row r="20" spans="1:92">
      <c r="A20" s="519" t="s">
        <v>2881</v>
      </c>
      <c r="B20" s="14"/>
      <c r="C20" s="14" t="s">
        <v>2882</v>
      </c>
      <c r="D20" s="14"/>
      <c r="E20" s="69"/>
      <c r="F20" s="68"/>
      <c r="G20" s="14"/>
      <c r="H20" s="14"/>
      <c r="I20" s="14"/>
      <c r="J20" s="14"/>
      <c r="K20" s="14"/>
      <c r="L20" s="69"/>
      <c r="M20" s="14"/>
      <c r="N20" s="14"/>
      <c r="O20" s="14"/>
      <c r="P20" s="14"/>
      <c r="Q20" s="14"/>
      <c r="R20" s="14"/>
      <c r="S20" s="14"/>
      <c r="T20" s="14"/>
      <c r="U20" s="14"/>
      <c r="V20" s="14"/>
      <c r="W20" s="14"/>
      <c r="X20" s="14"/>
      <c r="Y20" s="14"/>
      <c r="Z20" s="14"/>
      <c r="AA20" s="14"/>
      <c r="AB20" s="14"/>
      <c r="AC20" s="14"/>
      <c r="AD20" s="14"/>
      <c r="AE20" s="14"/>
      <c r="AF20" s="14"/>
      <c r="AG20" s="14"/>
      <c r="AH20" s="14"/>
      <c r="AI20" s="14"/>
      <c r="AJ20" s="14"/>
      <c r="AK20" s="14"/>
      <c r="AL20" s="14"/>
      <c r="AM20" s="14"/>
      <c r="AN20" s="14"/>
      <c r="AO20" s="14"/>
      <c r="AP20" s="14"/>
      <c r="AQ20" s="14"/>
      <c r="AR20" s="14"/>
      <c r="AS20" s="14"/>
      <c r="AT20" s="14"/>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c r="CC20" s="14"/>
      <c r="CD20" s="14"/>
      <c r="CE20" s="14"/>
      <c r="CF20" s="14"/>
      <c r="CG20" s="14"/>
      <c r="CH20" s="14"/>
      <c r="CI20" s="14"/>
      <c r="CJ20" s="14"/>
      <c r="CK20" s="14"/>
      <c r="CL20" s="14"/>
      <c r="CM20" s="14"/>
      <c r="CN20" s="14"/>
    </row>
    <row r="21" spans="1:92">
      <c r="A21" s="519" t="s">
        <v>2883</v>
      </c>
      <c r="B21" s="14"/>
      <c r="C21" s="14" t="s">
        <v>2884</v>
      </c>
      <c r="D21" s="14"/>
      <c r="E21" s="69"/>
      <c r="F21" s="68"/>
      <c r="G21" s="14"/>
      <c r="H21" s="14"/>
      <c r="I21" s="14"/>
      <c r="J21" s="14"/>
      <c r="K21" s="14"/>
      <c r="L21" s="69"/>
      <c r="M21" s="14"/>
      <c r="N21" s="14"/>
      <c r="O21" s="14"/>
      <c r="P21" s="14"/>
      <c r="Q21" s="14"/>
      <c r="R21" s="14"/>
      <c r="S21" s="14"/>
      <c r="T21" s="14"/>
      <c r="U21" s="14"/>
      <c r="V21" s="14"/>
      <c r="W21" s="14"/>
      <c r="X21" s="14"/>
      <c r="Y21" s="14"/>
      <c r="Z21" s="14"/>
      <c r="AA21" s="14"/>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c r="CC21" s="14"/>
      <c r="CD21" s="14"/>
      <c r="CE21" s="14"/>
      <c r="CF21" s="14"/>
      <c r="CG21" s="14"/>
      <c r="CH21" s="14"/>
      <c r="CI21" s="14"/>
      <c r="CJ21" s="14"/>
      <c r="CK21" s="14"/>
      <c r="CL21" s="14"/>
      <c r="CM21" s="14"/>
      <c r="CN21" s="14"/>
    </row>
    <row r="22" spans="1:92">
      <c r="A22" s="68"/>
      <c r="B22" s="14"/>
      <c r="C22" s="14"/>
      <c r="D22" s="14"/>
      <c r="E22" s="69"/>
      <c r="F22" s="68"/>
      <c r="G22" s="14"/>
      <c r="H22" s="14"/>
      <c r="I22" s="14"/>
      <c r="J22" s="14"/>
      <c r="K22" s="14"/>
      <c r="L22" s="69"/>
      <c r="M22" s="14"/>
      <c r="N22" s="14"/>
      <c r="O22" s="14"/>
      <c r="P22" s="14"/>
      <c r="Q22" s="14"/>
      <c r="R22" s="14"/>
      <c r="S22" s="14"/>
      <c r="T22" s="14"/>
      <c r="U22" s="14"/>
      <c r="V22" s="14"/>
      <c r="W22" s="14"/>
      <c r="X22" s="14"/>
      <c r="Y22" s="14"/>
      <c r="Z22" s="14"/>
      <c r="AA22" s="14"/>
      <c r="AB22" s="14"/>
      <c r="AC22" s="14"/>
      <c r="AD22" s="14"/>
      <c r="AE22" s="14"/>
      <c r="AF22" s="14"/>
      <c r="AG22" s="14"/>
      <c r="AH22" s="14"/>
      <c r="AI22" s="14"/>
      <c r="AJ22" s="14"/>
      <c r="AK22" s="14"/>
      <c r="AL22" s="14"/>
      <c r="AM22" s="14"/>
      <c r="AN22" s="14"/>
      <c r="AO22" s="14"/>
      <c r="AP22" s="14"/>
      <c r="AQ22" s="14"/>
      <c r="AR22" s="14"/>
      <c r="AS22" s="14"/>
      <c r="AT22" s="14"/>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c r="CL22" s="14"/>
      <c r="CM22" s="14"/>
      <c r="CN22" s="14"/>
    </row>
    <row r="23" spans="1:92">
      <c r="A23" s="317" t="s">
        <v>1789</v>
      </c>
      <c r="B23" s="85" t="s">
        <v>1789</v>
      </c>
      <c r="C23" s="78"/>
      <c r="D23" s="78"/>
      <c r="E23" s="81"/>
      <c r="F23" s="317" t="s">
        <v>1789</v>
      </c>
      <c r="G23" s="78"/>
      <c r="H23" s="195" t="s">
        <v>2885</v>
      </c>
      <c r="I23" s="320"/>
      <c r="J23" s="441" t="s">
        <v>2886</v>
      </c>
      <c r="K23" s="78"/>
      <c r="L23" s="92"/>
      <c r="M23" s="14"/>
      <c r="N23" s="14"/>
      <c r="O23" s="14"/>
      <c r="P23" s="14"/>
      <c r="Q23" s="14"/>
      <c r="R23" s="14"/>
      <c r="S23" s="14"/>
      <c r="T23" s="14"/>
      <c r="U23" s="14"/>
      <c r="V23" s="14"/>
      <c r="W23" s="14"/>
      <c r="X23" s="14"/>
      <c r="Y23" s="14"/>
      <c r="Z23" s="14"/>
      <c r="AA23" s="14"/>
      <c r="AB23" s="14"/>
      <c r="AC23" s="14"/>
      <c r="AD23" s="14"/>
      <c r="AE23" s="14"/>
      <c r="AF23" s="14"/>
      <c r="AG23" s="14"/>
      <c r="AH23" s="14"/>
      <c r="AI23" s="14"/>
      <c r="AJ23" s="14"/>
      <c r="AK23" s="14"/>
      <c r="AL23" s="14"/>
      <c r="AM23" s="14"/>
      <c r="AN23" s="14"/>
      <c r="AO23" s="14"/>
      <c r="AP23" s="14"/>
      <c r="AQ23" s="14"/>
      <c r="AR23" s="14"/>
      <c r="AS23" s="14"/>
      <c r="AT23" s="14"/>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c r="CC23" s="14"/>
      <c r="CD23" s="14"/>
      <c r="CE23" s="14"/>
      <c r="CF23" s="14"/>
      <c r="CG23" s="14"/>
      <c r="CH23" s="14"/>
      <c r="CI23" s="14"/>
      <c r="CJ23" s="14"/>
      <c r="CK23" s="14"/>
      <c r="CL23" s="14"/>
      <c r="CM23" s="14"/>
      <c r="CN23" s="14"/>
    </row>
    <row r="24" spans="1:92">
      <c r="A24" s="76" t="s">
        <v>1789</v>
      </c>
      <c r="B24" s="14" t="s">
        <v>2887</v>
      </c>
      <c r="C24" s="77"/>
      <c r="D24" s="247" t="s">
        <v>2888</v>
      </c>
      <c r="E24" s="79" t="s">
        <v>2889</v>
      </c>
      <c r="F24" s="236" t="s">
        <v>2890</v>
      </c>
      <c r="G24" s="247" t="s">
        <v>1147</v>
      </c>
      <c r="H24" s="77"/>
      <c r="I24" s="78"/>
      <c r="J24" s="247" t="s">
        <v>2891</v>
      </c>
      <c r="K24" s="247" t="s">
        <v>2892</v>
      </c>
      <c r="L24" s="79"/>
      <c r="M24" s="14"/>
      <c r="N24" s="14"/>
      <c r="O24" s="14"/>
      <c r="P24" s="14"/>
      <c r="Q24" s="14"/>
      <c r="R24" s="14"/>
      <c r="S24" s="14"/>
      <c r="T24" s="14"/>
      <c r="U24" s="14"/>
      <c r="V24" s="14"/>
      <c r="W24" s="14"/>
      <c r="X24" s="14"/>
      <c r="Y24" s="14"/>
      <c r="Z24" s="14"/>
      <c r="AA24" s="14"/>
      <c r="AB24" s="14"/>
      <c r="AC24" s="14"/>
      <c r="AD24" s="14"/>
      <c r="AE24" s="14"/>
      <c r="AF24" s="14"/>
      <c r="AG24" s="14"/>
      <c r="AH24" s="14"/>
      <c r="AI24" s="14"/>
      <c r="AJ24" s="14"/>
      <c r="AK24" s="14"/>
      <c r="AL24" s="14"/>
      <c r="AM24" s="14"/>
      <c r="AN24" s="14"/>
      <c r="AO24" s="14"/>
      <c r="AP24" s="14"/>
      <c r="AQ24" s="14"/>
      <c r="AR24" s="14"/>
      <c r="AS24" s="14"/>
      <c r="AT24" s="14"/>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c r="CC24" s="14"/>
      <c r="CD24" s="14"/>
      <c r="CE24" s="14"/>
      <c r="CF24" s="14"/>
      <c r="CG24" s="14"/>
      <c r="CH24" s="14"/>
      <c r="CI24" s="14"/>
      <c r="CJ24" s="14"/>
      <c r="CK24" s="14"/>
      <c r="CL24" s="14"/>
      <c r="CM24" s="14"/>
      <c r="CN24" s="14"/>
    </row>
    <row r="25" spans="1:92">
      <c r="A25" s="236" t="s">
        <v>1729</v>
      </c>
      <c r="B25" s="14" t="s">
        <v>2893</v>
      </c>
      <c r="C25" s="77"/>
      <c r="D25" s="247" t="s">
        <v>3065</v>
      </c>
      <c r="E25" s="79" t="s">
        <v>2894</v>
      </c>
      <c r="F25" s="236" t="s">
        <v>2895</v>
      </c>
      <c r="G25" s="247" t="s">
        <v>3074</v>
      </c>
      <c r="H25" s="247" t="s">
        <v>2896</v>
      </c>
      <c r="I25" s="247" t="s">
        <v>2897</v>
      </c>
      <c r="J25" s="247" t="s">
        <v>2898</v>
      </c>
      <c r="K25" s="247" t="s">
        <v>1841</v>
      </c>
      <c r="L25" s="201" t="s">
        <v>1729</v>
      </c>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14"/>
      <c r="CH25" s="14"/>
      <c r="CI25" s="14"/>
      <c r="CJ25" s="14"/>
      <c r="CK25" s="14"/>
      <c r="CL25" s="14"/>
      <c r="CM25" s="14"/>
      <c r="CN25" s="14"/>
    </row>
    <row r="26" spans="1:92">
      <c r="A26" s="236" t="s">
        <v>1732</v>
      </c>
      <c r="B26" s="14"/>
      <c r="C26" s="77"/>
      <c r="D26" s="247" t="s">
        <v>2899</v>
      </c>
      <c r="E26" s="79" t="s">
        <v>2900</v>
      </c>
      <c r="F26" s="76"/>
      <c r="G26" s="77"/>
      <c r="H26" s="77"/>
      <c r="I26" s="77"/>
      <c r="J26" s="247" t="s">
        <v>2901</v>
      </c>
      <c r="K26" s="77"/>
      <c r="L26" s="201" t="s">
        <v>1732</v>
      </c>
      <c r="M26" s="14"/>
      <c r="N26" s="14"/>
      <c r="O26" s="14"/>
      <c r="P26" s="14"/>
      <c r="Q26" s="14"/>
      <c r="R26" s="14"/>
      <c r="S26" s="14"/>
      <c r="T26" s="14"/>
      <c r="U26" s="14"/>
      <c r="V26" s="14"/>
      <c r="W26" s="14"/>
      <c r="X26" s="14"/>
      <c r="Y26" s="14"/>
      <c r="Z26" s="14"/>
      <c r="AA26" s="14"/>
      <c r="AB26" s="14"/>
      <c r="AC26" s="14"/>
      <c r="AD26" s="14"/>
      <c r="AE26" s="14"/>
      <c r="AF26" s="14"/>
      <c r="AG26" s="14"/>
      <c r="AH26" s="14"/>
      <c r="AI26" s="14"/>
      <c r="AJ26" s="14"/>
      <c r="AK26" s="14"/>
      <c r="AL26" s="14"/>
      <c r="AM26" s="14"/>
      <c r="AN26" s="14"/>
      <c r="AO26" s="14"/>
      <c r="AP26" s="14"/>
      <c r="AQ26" s="14"/>
      <c r="AR26" s="14"/>
      <c r="AS26" s="14"/>
      <c r="AT26" s="14"/>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c r="CC26" s="14"/>
      <c r="CD26" s="14"/>
      <c r="CE26" s="14"/>
      <c r="CF26" s="14"/>
      <c r="CG26" s="14"/>
      <c r="CH26" s="14"/>
      <c r="CI26" s="14"/>
      <c r="CJ26" s="14"/>
      <c r="CK26" s="14"/>
      <c r="CL26" s="14"/>
      <c r="CM26" s="14"/>
      <c r="CN26" s="14"/>
    </row>
    <row r="27" spans="1:92">
      <c r="A27" s="76"/>
      <c r="B27" s="14"/>
      <c r="C27" s="77"/>
      <c r="D27" s="77"/>
      <c r="E27" s="79"/>
      <c r="F27" s="76"/>
      <c r="G27" s="77"/>
      <c r="H27" s="77"/>
      <c r="I27" s="77"/>
      <c r="J27" s="247" t="s">
        <v>2902</v>
      </c>
      <c r="K27" s="77"/>
      <c r="L27" s="79"/>
      <c r="M27" s="14"/>
      <c r="N27" s="14"/>
      <c r="O27" s="14"/>
      <c r="P27" s="14"/>
      <c r="Q27" s="14"/>
      <c r="R27" s="14"/>
      <c r="S27" s="14"/>
      <c r="T27" s="14"/>
      <c r="U27" s="14"/>
      <c r="V27" s="14"/>
      <c r="W27" s="14"/>
      <c r="X27" s="14"/>
      <c r="Y27" s="14"/>
      <c r="Z27" s="14"/>
      <c r="AA27" s="14"/>
      <c r="AB27" s="14"/>
      <c r="AC27" s="14"/>
      <c r="AD27" s="14"/>
      <c r="AE27" s="14"/>
      <c r="AF27" s="14"/>
      <c r="AG27" s="14"/>
      <c r="AH27" s="14"/>
      <c r="AI27" s="14"/>
      <c r="AJ27" s="14"/>
      <c r="AK27" s="14"/>
      <c r="AL27" s="14"/>
      <c r="AM27" s="14"/>
      <c r="AN27" s="14"/>
      <c r="AO27" s="14"/>
      <c r="AP27" s="14"/>
      <c r="AQ27" s="14"/>
      <c r="AR27" s="14"/>
      <c r="AS27" s="14"/>
      <c r="AT27" s="14"/>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c r="CC27" s="14"/>
      <c r="CD27" s="14"/>
      <c r="CE27" s="14"/>
      <c r="CF27" s="14"/>
      <c r="CG27" s="14"/>
      <c r="CH27" s="14"/>
      <c r="CI27" s="14"/>
      <c r="CJ27" s="14"/>
      <c r="CK27" s="14"/>
      <c r="CL27" s="14"/>
      <c r="CM27" s="14"/>
      <c r="CN27" s="14"/>
    </row>
    <row r="28" spans="1:92">
      <c r="A28" s="76"/>
      <c r="B28" s="14"/>
      <c r="C28" s="77"/>
      <c r="D28" s="77"/>
      <c r="E28" s="79"/>
      <c r="F28" s="76"/>
      <c r="G28" s="77"/>
      <c r="H28" s="77"/>
      <c r="I28" s="77"/>
      <c r="J28" s="247" t="s">
        <v>2903</v>
      </c>
      <c r="K28" s="77"/>
      <c r="L28" s="79"/>
      <c r="M28" s="14"/>
      <c r="N28" s="14"/>
      <c r="O28" s="14"/>
      <c r="P28" s="14"/>
      <c r="Q28" s="14"/>
      <c r="R28" s="14"/>
      <c r="S28" s="14"/>
      <c r="T28" s="14"/>
      <c r="U28" s="14"/>
      <c r="V28" s="14"/>
      <c r="W28" s="14"/>
      <c r="X28" s="14"/>
      <c r="Y28" s="14"/>
      <c r="Z28" s="14"/>
      <c r="AA28" s="14"/>
      <c r="AB28" s="14"/>
      <c r="AC28" s="14"/>
      <c r="AD28" s="14"/>
      <c r="AE28" s="14"/>
      <c r="AF28" s="14"/>
      <c r="AG28" s="14"/>
      <c r="AH28" s="14"/>
      <c r="AI28" s="14"/>
      <c r="AJ28" s="14"/>
      <c r="AK28" s="14"/>
      <c r="AL28" s="14"/>
      <c r="AM28" s="14"/>
      <c r="AN28" s="14"/>
      <c r="AO28" s="14"/>
      <c r="AP28" s="14"/>
      <c r="AQ28" s="14"/>
      <c r="AR28" s="14"/>
      <c r="AS28" s="14"/>
      <c r="AT28" s="14"/>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c r="CC28" s="14"/>
      <c r="CD28" s="14"/>
      <c r="CE28" s="14"/>
      <c r="CF28" s="14"/>
      <c r="CG28" s="14"/>
      <c r="CH28" s="14"/>
      <c r="CI28" s="14"/>
      <c r="CJ28" s="14"/>
      <c r="CK28" s="14"/>
      <c r="CL28" s="14"/>
      <c r="CM28" s="14"/>
      <c r="CN28" s="14"/>
    </row>
    <row r="29" spans="1:92">
      <c r="A29" s="76"/>
      <c r="B29" s="246" t="s">
        <v>2904</v>
      </c>
      <c r="C29" s="114"/>
      <c r="D29" s="246" t="s">
        <v>3022</v>
      </c>
      <c r="E29" s="201" t="s">
        <v>3023</v>
      </c>
      <c r="F29" s="236" t="s">
        <v>3024</v>
      </c>
      <c r="G29" s="246" t="s">
        <v>2347</v>
      </c>
      <c r="H29" s="480" t="s">
        <v>2348</v>
      </c>
      <c r="I29" s="246" t="s">
        <v>2349</v>
      </c>
      <c r="J29" s="480" t="s">
        <v>2350</v>
      </c>
      <c r="K29" s="246" t="s">
        <v>2351</v>
      </c>
      <c r="L29" s="107"/>
      <c r="M29" s="14"/>
      <c r="N29" s="14"/>
      <c r="O29" s="14"/>
      <c r="P29" s="14"/>
      <c r="Q29" s="14"/>
      <c r="R29" s="14"/>
      <c r="S29" s="14"/>
      <c r="T29" s="14"/>
      <c r="U29" s="14"/>
      <c r="V29" s="14"/>
      <c r="W29" s="14"/>
      <c r="X29" s="14"/>
      <c r="Y29" s="14"/>
      <c r="Z29" s="14"/>
      <c r="AA29" s="14"/>
      <c r="AB29" s="14"/>
      <c r="AC29" s="14"/>
      <c r="AD29" s="14"/>
      <c r="AE29" s="14"/>
      <c r="AF29" s="14"/>
      <c r="AG29" s="14"/>
      <c r="AH29" s="14"/>
      <c r="AI29" s="14"/>
      <c r="AJ29" s="14"/>
      <c r="AK29" s="14"/>
      <c r="AL29" s="14"/>
      <c r="AM29" s="14"/>
      <c r="AN29" s="14"/>
      <c r="AO29" s="14"/>
      <c r="AP29" s="14"/>
      <c r="AQ29" s="14"/>
      <c r="AR29" s="14"/>
      <c r="AS29" s="14"/>
      <c r="AT29" s="14"/>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c r="CC29" s="14"/>
      <c r="CD29" s="14"/>
      <c r="CE29" s="14"/>
      <c r="CF29" s="14"/>
      <c r="CG29" s="14"/>
      <c r="CH29" s="14"/>
      <c r="CI29" s="14"/>
      <c r="CJ29" s="14"/>
      <c r="CK29" s="14"/>
      <c r="CL29" s="14"/>
      <c r="CM29" s="14"/>
      <c r="CN29" s="14"/>
    </row>
    <row r="30" spans="1:92">
      <c r="A30" s="287" t="s">
        <v>1737</v>
      </c>
      <c r="B30" s="321" t="s">
        <v>2905</v>
      </c>
      <c r="C30" s="78"/>
      <c r="D30" s="78"/>
      <c r="E30" s="81"/>
      <c r="F30" s="317"/>
      <c r="G30" s="78"/>
      <c r="H30" s="78"/>
      <c r="I30" s="78"/>
      <c r="J30" s="85"/>
      <c r="K30" s="80"/>
      <c r="L30" s="282" t="s">
        <v>1737</v>
      </c>
      <c r="M30" s="14"/>
      <c r="N30" s="14"/>
      <c r="O30" s="14"/>
      <c r="P30" s="14"/>
      <c r="Q30" s="14"/>
      <c r="R30" s="14"/>
      <c r="S30" s="14"/>
      <c r="T30" s="14"/>
      <c r="U30" s="14"/>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c r="CC30" s="14"/>
      <c r="CD30" s="14"/>
      <c r="CE30" s="14"/>
      <c r="CF30" s="14"/>
      <c r="CG30" s="14"/>
      <c r="CH30" s="14"/>
      <c r="CI30" s="14"/>
      <c r="CJ30" s="14"/>
      <c r="CK30" s="14"/>
      <c r="CL30" s="14"/>
      <c r="CM30" s="14"/>
      <c r="CN30" s="14"/>
    </row>
    <row r="31" spans="1:92">
      <c r="A31" s="236" t="s">
        <v>1738</v>
      </c>
      <c r="B31" s="14"/>
      <c r="C31" s="77"/>
      <c r="D31" s="322"/>
      <c r="E31" s="69"/>
      <c r="F31" s="76"/>
      <c r="G31" s="77"/>
      <c r="H31" s="77"/>
      <c r="I31" s="322"/>
      <c r="J31" s="322"/>
      <c r="K31" s="74"/>
      <c r="L31" s="201" t="s">
        <v>1738</v>
      </c>
      <c r="M31" s="14"/>
      <c r="N31" s="14"/>
      <c r="O31" s="14"/>
      <c r="P31" s="14"/>
      <c r="Q31" s="14"/>
      <c r="R31" s="14"/>
      <c r="S31" s="14"/>
      <c r="T31" s="14"/>
      <c r="U31" s="14"/>
      <c r="V31" s="14"/>
      <c r="W31" s="14"/>
      <c r="X31" s="14"/>
      <c r="Y31" s="14"/>
      <c r="Z31" s="14"/>
      <c r="AA31" s="14"/>
      <c r="AB31" s="14"/>
      <c r="AC31" s="14"/>
      <c r="AD31" s="14"/>
      <c r="AE31" s="14"/>
      <c r="AF31" s="14"/>
      <c r="AG31" s="14"/>
      <c r="AH31" s="14"/>
      <c r="AI31" s="14"/>
      <c r="AJ31" s="14"/>
      <c r="AK31" s="14"/>
      <c r="AL31" s="14"/>
      <c r="AM31" s="14"/>
      <c r="AN31" s="14"/>
      <c r="AO31" s="14"/>
      <c r="AP31" s="14"/>
      <c r="AQ31" s="14"/>
      <c r="AR31" s="14"/>
      <c r="AS31" s="14"/>
      <c r="AT31" s="14"/>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c r="CC31" s="14"/>
      <c r="CD31" s="14"/>
      <c r="CE31" s="14"/>
      <c r="CF31" s="14"/>
      <c r="CG31" s="14"/>
      <c r="CH31" s="14"/>
      <c r="CI31" s="14"/>
      <c r="CJ31" s="14"/>
      <c r="CK31" s="14"/>
      <c r="CL31" s="14"/>
      <c r="CM31" s="14"/>
      <c r="CN31" s="14"/>
    </row>
    <row r="32" spans="1:92">
      <c r="A32" s="236" t="s">
        <v>1739</v>
      </c>
      <c r="B32" s="14"/>
      <c r="C32" s="77"/>
      <c r="D32" s="305"/>
      <c r="E32" s="264"/>
      <c r="F32" s="76"/>
      <c r="G32" s="77"/>
      <c r="H32" s="77"/>
      <c r="I32" s="77"/>
      <c r="J32" s="305"/>
      <c r="K32" s="270"/>
      <c r="L32" s="201" t="s">
        <v>1739</v>
      </c>
      <c r="M32" s="14"/>
      <c r="N32" s="14"/>
      <c r="O32" s="14"/>
      <c r="P32" s="14"/>
      <c r="Q32" s="14"/>
      <c r="R32" s="14"/>
      <c r="S32" s="14"/>
      <c r="T32" s="14"/>
      <c r="U32" s="14"/>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c r="CC32" s="14"/>
      <c r="CD32" s="14"/>
      <c r="CE32" s="14"/>
      <c r="CF32" s="14"/>
      <c r="CG32" s="14"/>
      <c r="CH32" s="14"/>
      <c r="CI32" s="14"/>
      <c r="CJ32" s="14"/>
      <c r="CK32" s="14"/>
      <c r="CL32" s="14"/>
      <c r="CM32" s="14"/>
      <c r="CN32" s="14"/>
    </row>
    <row r="33" spans="1:92">
      <c r="A33" s="236" t="s">
        <v>1740</v>
      </c>
      <c r="B33" s="14"/>
      <c r="C33" s="77"/>
      <c r="D33" s="305"/>
      <c r="E33" s="264"/>
      <c r="F33" s="76"/>
      <c r="G33" s="77"/>
      <c r="H33" s="77"/>
      <c r="I33" s="77"/>
      <c r="J33" s="305"/>
      <c r="K33" s="270"/>
      <c r="L33" s="201" t="s">
        <v>1740</v>
      </c>
      <c r="M33" s="14"/>
      <c r="N33" s="14"/>
      <c r="O33" s="14"/>
      <c r="P33" s="14"/>
      <c r="Q33" s="14"/>
      <c r="R33" s="14"/>
      <c r="S33" s="14"/>
      <c r="T33" s="14"/>
      <c r="U33" s="14"/>
      <c r="V33" s="14"/>
      <c r="W33" s="14"/>
      <c r="X33" s="14"/>
      <c r="Y33" s="14"/>
      <c r="Z33" s="14"/>
      <c r="AA33" s="14"/>
      <c r="AB33" s="14"/>
      <c r="AC33" s="14"/>
      <c r="AD33" s="14"/>
      <c r="AE33" s="14"/>
      <c r="AF33" s="14"/>
      <c r="AG33" s="14"/>
      <c r="AH33" s="14"/>
      <c r="AI33" s="14"/>
      <c r="AJ33" s="14"/>
      <c r="AK33" s="14"/>
      <c r="AL33" s="14"/>
      <c r="AM33" s="14"/>
      <c r="AN33" s="14"/>
      <c r="AO33" s="14"/>
      <c r="AP33" s="14"/>
      <c r="AQ33" s="14"/>
      <c r="AR33" s="14"/>
      <c r="AS33" s="14"/>
      <c r="AT33" s="14"/>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c r="CC33" s="14"/>
      <c r="CD33" s="14"/>
      <c r="CE33" s="14"/>
      <c r="CF33" s="14"/>
      <c r="CG33" s="14"/>
      <c r="CH33" s="14"/>
      <c r="CI33" s="14"/>
      <c r="CJ33" s="14"/>
      <c r="CK33" s="14"/>
      <c r="CL33" s="14"/>
      <c r="CM33" s="14"/>
      <c r="CN33" s="14"/>
    </row>
    <row r="34" spans="1:92">
      <c r="A34" s="236" t="s">
        <v>1741</v>
      </c>
      <c r="B34" s="14"/>
      <c r="C34" s="77"/>
      <c r="D34" s="305"/>
      <c r="E34" s="264"/>
      <c r="F34" s="76"/>
      <c r="G34" s="77"/>
      <c r="H34" s="77"/>
      <c r="I34" s="305"/>
      <c r="J34" s="305"/>
      <c r="K34" s="270"/>
      <c r="L34" s="201" t="s">
        <v>1741</v>
      </c>
      <c r="M34" s="14"/>
      <c r="N34" s="14"/>
      <c r="O34" s="14"/>
      <c r="P34" s="14"/>
      <c r="Q34" s="14"/>
      <c r="R34" s="14"/>
      <c r="S34" s="14"/>
      <c r="T34" s="14"/>
      <c r="U34" s="14"/>
      <c r="V34" s="14"/>
      <c r="W34" s="14"/>
      <c r="X34" s="14"/>
      <c r="Y34" s="14"/>
      <c r="Z34" s="14"/>
      <c r="AA34" s="14"/>
      <c r="AB34" s="14"/>
      <c r="AC34" s="14"/>
      <c r="AD34" s="14"/>
      <c r="AE34" s="14"/>
      <c r="AF34" s="14"/>
      <c r="AG34" s="14"/>
      <c r="AH34" s="14"/>
      <c r="AI34" s="14"/>
      <c r="AJ34" s="14"/>
      <c r="AK34" s="14"/>
      <c r="AL34" s="14"/>
      <c r="AM34" s="14"/>
      <c r="AN34" s="14"/>
      <c r="AO34" s="14"/>
      <c r="AP34" s="14"/>
      <c r="AQ34" s="14"/>
      <c r="AR34" s="14"/>
      <c r="AS34" s="14"/>
      <c r="AT34" s="14"/>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c r="CC34" s="14"/>
      <c r="CD34" s="14"/>
      <c r="CE34" s="14"/>
      <c r="CF34" s="14"/>
      <c r="CG34" s="14"/>
      <c r="CH34" s="14"/>
      <c r="CI34" s="14"/>
      <c r="CJ34" s="14"/>
      <c r="CK34" s="14"/>
      <c r="CL34" s="14"/>
      <c r="CM34" s="14"/>
      <c r="CN34" s="14"/>
    </row>
    <row r="35" spans="1:92">
      <c r="A35" s="236" t="s">
        <v>1742</v>
      </c>
      <c r="B35" s="14"/>
      <c r="C35" s="77"/>
      <c r="D35" s="305"/>
      <c r="E35" s="264"/>
      <c r="F35" s="76"/>
      <c r="G35" s="77"/>
      <c r="H35" s="77"/>
      <c r="I35" s="77"/>
      <c r="J35" s="305"/>
      <c r="K35" s="270"/>
      <c r="L35" s="201" t="s">
        <v>1742</v>
      </c>
      <c r="M35" s="14"/>
      <c r="N35" s="14"/>
      <c r="O35" s="14"/>
      <c r="P35" s="14"/>
      <c r="Q35" s="14"/>
      <c r="R35" s="14"/>
      <c r="S35" s="14"/>
      <c r="T35" s="14"/>
      <c r="U35" s="14"/>
      <c r="V35" s="14"/>
      <c r="W35" s="14"/>
      <c r="X35" s="14"/>
      <c r="Y35" s="14"/>
      <c r="Z35" s="14"/>
      <c r="AA35" s="14"/>
      <c r="AB35" s="14"/>
      <c r="AC35" s="14"/>
      <c r="AD35" s="14"/>
      <c r="AE35" s="14"/>
      <c r="AF35" s="14"/>
      <c r="AG35" s="14"/>
      <c r="AH35" s="14"/>
      <c r="AI35" s="14"/>
      <c r="AJ35" s="14"/>
      <c r="AK35" s="14"/>
      <c r="AL35" s="14"/>
      <c r="AM35" s="14"/>
      <c r="AN35" s="14"/>
      <c r="AO35" s="14"/>
      <c r="AP35" s="14"/>
      <c r="AQ35" s="14"/>
      <c r="AR35" s="14"/>
      <c r="AS35" s="14"/>
      <c r="AT35" s="14"/>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c r="CC35" s="14"/>
      <c r="CD35" s="14"/>
      <c r="CE35" s="14"/>
      <c r="CF35" s="14"/>
      <c r="CG35" s="14"/>
      <c r="CH35" s="14"/>
      <c r="CI35" s="14"/>
      <c r="CJ35" s="14"/>
      <c r="CK35" s="14"/>
      <c r="CL35" s="14"/>
      <c r="CM35" s="14"/>
      <c r="CN35" s="14"/>
    </row>
    <row r="36" spans="1:92">
      <c r="A36" s="236" t="s">
        <v>1743</v>
      </c>
      <c r="B36" s="14"/>
      <c r="C36" s="77"/>
      <c r="D36" s="305"/>
      <c r="E36" s="264"/>
      <c r="F36" s="76"/>
      <c r="G36" s="77"/>
      <c r="H36" s="77"/>
      <c r="I36" s="77"/>
      <c r="J36" s="305"/>
      <c r="K36" s="270"/>
      <c r="L36" s="201" t="s">
        <v>1743</v>
      </c>
      <c r="M36" s="14"/>
      <c r="N36" s="14"/>
      <c r="O36" s="14"/>
      <c r="P36" s="14"/>
      <c r="Q36" s="14"/>
      <c r="R36" s="14"/>
      <c r="S36" s="14"/>
      <c r="T36" s="14"/>
      <c r="U36" s="14"/>
      <c r="V36" s="14"/>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c r="CC36" s="14"/>
      <c r="CD36" s="14"/>
      <c r="CE36" s="14"/>
      <c r="CF36" s="14"/>
      <c r="CG36" s="14"/>
      <c r="CH36" s="14"/>
      <c r="CI36" s="14"/>
      <c r="CJ36" s="14"/>
      <c r="CK36" s="14"/>
      <c r="CL36" s="14"/>
      <c r="CM36" s="14"/>
      <c r="CN36" s="14"/>
    </row>
    <row r="37" spans="1:92">
      <c r="A37" s="236" t="s">
        <v>1744</v>
      </c>
      <c r="B37" s="14"/>
      <c r="C37" s="77"/>
      <c r="D37" s="305"/>
      <c r="E37" s="264"/>
      <c r="F37" s="76"/>
      <c r="G37" s="77"/>
      <c r="H37" s="77"/>
      <c r="I37" s="77"/>
      <c r="J37" s="305"/>
      <c r="K37" s="270"/>
      <c r="L37" s="201" t="s">
        <v>1744</v>
      </c>
      <c r="M37" s="14"/>
      <c r="N37" s="14"/>
      <c r="O37" s="14"/>
      <c r="P37" s="14"/>
      <c r="Q37" s="14"/>
      <c r="R37" s="14"/>
      <c r="S37" s="14"/>
      <c r="T37" s="14"/>
      <c r="U37" s="14"/>
      <c r="V37" s="14"/>
      <c r="W37" s="14"/>
      <c r="X37" s="14"/>
      <c r="Y37" s="14"/>
      <c r="Z37" s="14"/>
      <c r="AA37" s="14"/>
      <c r="AB37" s="14"/>
      <c r="AC37" s="14"/>
      <c r="AD37" s="14"/>
      <c r="AE37" s="14"/>
      <c r="AF37" s="14"/>
      <c r="AG37" s="14"/>
      <c r="AH37" s="14"/>
      <c r="AI37" s="14"/>
      <c r="AJ37" s="14"/>
      <c r="AK37" s="14"/>
      <c r="AL37" s="14"/>
      <c r="AM37" s="14"/>
      <c r="AN37" s="14"/>
      <c r="AO37" s="14"/>
      <c r="AP37" s="14"/>
      <c r="AQ37" s="14"/>
      <c r="AR37" s="14"/>
      <c r="AS37" s="14"/>
      <c r="AT37" s="14"/>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c r="CC37" s="14"/>
      <c r="CD37" s="14"/>
      <c r="CE37" s="14"/>
      <c r="CF37" s="14"/>
      <c r="CG37" s="14"/>
      <c r="CH37" s="14"/>
      <c r="CI37" s="14"/>
      <c r="CJ37" s="14"/>
      <c r="CK37" s="14"/>
      <c r="CL37" s="14"/>
      <c r="CM37" s="14"/>
      <c r="CN37" s="14"/>
    </row>
    <row r="38" spans="1:92">
      <c r="A38" s="236" t="s">
        <v>1745</v>
      </c>
      <c r="B38" s="14"/>
      <c r="C38" s="77"/>
      <c r="D38" s="305"/>
      <c r="E38" s="264"/>
      <c r="F38" s="76"/>
      <c r="G38" s="77"/>
      <c r="H38" s="77"/>
      <c r="I38" s="77"/>
      <c r="J38" s="305"/>
      <c r="K38" s="270"/>
      <c r="L38" s="201" t="s">
        <v>1745</v>
      </c>
      <c r="M38" s="14"/>
      <c r="N38" s="14"/>
      <c r="O38" s="14"/>
      <c r="P38" s="14"/>
      <c r="Q38" s="14"/>
      <c r="R38" s="14"/>
      <c r="S38" s="14"/>
      <c r="T38" s="14"/>
      <c r="U38" s="14"/>
      <c r="V38" s="14"/>
      <c r="W38" s="14"/>
      <c r="X38" s="14"/>
      <c r="Y38" s="14"/>
      <c r="Z38" s="14"/>
      <c r="AA38" s="14"/>
      <c r="AB38" s="14"/>
      <c r="AC38" s="14"/>
      <c r="AD38" s="14"/>
      <c r="AE38" s="14"/>
      <c r="AF38" s="14"/>
      <c r="AG38" s="14"/>
      <c r="AH38" s="14"/>
      <c r="AI38" s="14"/>
      <c r="AJ38" s="14"/>
      <c r="AK38" s="14"/>
      <c r="AL38" s="14"/>
      <c r="AM38" s="14"/>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c r="CC38" s="14"/>
      <c r="CD38" s="14"/>
      <c r="CE38" s="14"/>
      <c r="CF38" s="14"/>
      <c r="CG38" s="14"/>
      <c r="CH38" s="14"/>
      <c r="CI38" s="14"/>
      <c r="CJ38" s="14"/>
      <c r="CK38" s="14"/>
      <c r="CL38" s="14"/>
      <c r="CM38" s="14"/>
      <c r="CN38" s="14"/>
    </row>
    <row r="39" spans="1:92">
      <c r="A39" s="236" t="s">
        <v>1746</v>
      </c>
      <c r="B39" s="14"/>
      <c r="C39" s="77"/>
      <c r="D39" s="305"/>
      <c r="E39" s="264"/>
      <c r="F39" s="76"/>
      <c r="G39" s="77"/>
      <c r="H39" s="77"/>
      <c r="I39" s="77"/>
      <c r="J39" s="305"/>
      <c r="K39" s="270"/>
      <c r="L39" s="201" t="s">
        <v>1746</v>
      </c>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c r="CC39" s="14"/>
      <c r="CD39" s="14"/>
      <c r="CE39" s="14"/>
      <c r="CF39" s="14"/>
      <c r="CG39" s="14"/>
      <c r="CH39" s="14"/>
      <c r="CI39" s="14"/>
      <c r="CJ39" s="14"/>
      <c r="CK39" s="14"/>
      <c r="CL39" s="14"/>
      <c r="CM39" s="14"/>
      <c r="CN39" s="14"/>
    </row>
    <row r="40" spans="1:92">
      <c r="A40" s="236" t="s">
        <v>1747</v>
      </c>
      <c r="B40" s="14"/>
      <c r="C40" s="77"/>
      <c r="D40" s="305"/>
      <c r="E40" s="264"/>
      <c r="F40" s="76"/>
      <c r="G40" s="77"/>
      <c r="H40" s="77"/>
      <c r="I40" s="77"/>
      <c r="J40" s="305"/>
      <c r="K40" s="270"/>
      <c r="L40" s="201" t="s">
        <v>1747</v>
      </c>
      <c r="M40" s="14"/>
      <c r="N40" s="14"/>
      <c r="O40" s="14"/>
      <c r="P40" s="14"/>
      <c r="Q40" s="14"/>
      <c r="R40" s="14"/>
      <c r="S40" s="14"/>
      <c r="T40" s="14"/>
      <c r="U40" s="14"/>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c r="CC40" s="14"/>
      <c r="CD40" s="14"/>
      <c r="CE40" s="14"/>
      <c r="CF40" s="14"/>
      <c r="CG40" s="14"/>
      <c r="CH40" s="14"/>
      <c r="CI40" s="14"/>
      <c r="CJ40" s="14"/>
      <c r="CK40" s="14"/>
      <c r="CL40" s="14"/>
      <c r="CM40" s="14"/>
      <c r="CN40" s="14"/>
    </row>
    <row r="41" spans="1:92">
      <c r="A41" s="236" t="s">
        <v>1748</v>
      </c>
      <c r="B41" s="14"/>
      <c r="C41" s="77"/>
      <c r="D41" s="305"/>
      <c r="E41" s="264"/>
      <c r="F41" s="76"/>
      <c r="G41" s="77"/>
      <c r="H41" s="77"/>
      <c r="I41" s="77"/>
      <c r="J41" s="305"/>
      <c r="K41" s="270"/>
      <c r="L41" s="201" t="s">
        <v>1748</v>
      </c>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row>
    <row r="42" spans="1:92">
      <c r="A42" s="236" t="s">
        <v>1749</v>
      </c>
      <c r="B42" s="14"/>
      <c r="C42" s="77"/>
      <c r="D42" s="305"/>
      <c r="E42" s="264"/>
      <c r="F42" s="76"/>
      <c r="G42" s="77"/>
      <c r="H42" s="77"/>
      <c r="I42" s="77"/>
      <c r="J42" s="305"/>
      <c r="K42" s="270"/>
      <c r="L42" s="201" t="s">
        <v>1749</v>
      </c>
      <c r="M42" s="14"/>
      <c r="N42" s="14"/>
      <c r="O42" s="14"/>
      <c r="P42" s="14"/>
      <c r="Q42" s="14"/>
      <c r="R42" s="14"/>
      <c r="S42" s="14"/>
      <c r="T42" s="14"/>
      <c r="U42" s="14"/>
      <c r="V42" s="14"/>
      <c r="W42" s="14"/>
      <c r="X42" s="14"/>
      <c r="Y42" s="14"/>
      <c r="Z42" s="14"/>
      <c r="AA42" s="14"/>
      <c r="AB42" s="14"/>
      <c r="AC42" s="14"/>
      <c r="AD42" s="14"/>
      <c r="AE42" s="14"/>
      <c r="AF42" s="14"/>
      <c r="AG42" s="14"/>
      <c r="AH42" s="14"/>
      <c r="AI42" s="14"/>
      <c r="AJ42" s="14"/>
      <c r="AK42" s="14"/>
      <c r="AL42" s="14"/>
      <c r="AM42" s="14"/>
      <c r="AN42" s="14"/>
      <c r="AO42" s="14"/>
      <c r="AP42" s="14"/>
      <c r="AQ42" s="14"/>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c r="CC42" s="14"/>
      <c r="CD42" s="14"/>
      <c r="CE42" s="14"/>
      <c r="CF42" s="14"/>
      <c r="CG42" s="14"/>
      <c r="CH42" s="14"/>
      <c r="CI42" s="14"/>
      <c r="CJ42" s="14"/>
      <c r="CK42" s="14"/>
      <c r="CL42" s="14"/>
      <c r="CM42" s="14"/>
      <c r="CN42" s="14"/>
    </row>
    <row r="43" spans="1:92">
      <c r="A43" s="236" t="s">
        <v>1750</v>
      </c>
      <c r="B43" s="14"/>
      <c r="C43" s="77"/>
      <c r="D43" s="305"/>
      <c r="E43" s="264"/>
      <c r="F43" s="76"/>
      <c r="G43" s="77"/>
      <c r="H43" s="77"/>
      <c r="I43" s="77"/>
      <c r="J43" s="305"/>
      <c r="K43" s="270"/>
      <c r="L43" s="201" t="s">
        <v>1750</v>
      </c>
      <c r="M43" s="14"/>
      <c r="N43" s="14"/>
      <c r="O43" s="14"/>
      <c r="P43" s="14"/>
      <c r="Q43" s="14"/>
      <c r="R43" s="14"/>
      <c r="S43" s="14"/>
      <c r="T43" s="14"/>
      <c r="U43" s="14"/>
      <c r="V43" s="14"/>
      <c r="W43" s="14"/>
      <c r="X43" s="14"/>
      <c r="Y43" s="14"/>
      <c r="Z43" s="14"/>
      <c r="AA43" s="14"/>
      <c r="AB43" s="14"/>
      <c r="AC43" s="14"/>
      <c r="AD43" s="14"/>
      <c r="AE43" s="14"/>
      <c r="AF43" s="14"/>
      <c r="AG43" s="14"/>
      <c r="AH43" s="14"/>
      <c r="AI43" s="14"/>
      <c r="AJ43" s="14"/>
      <c r="AK43" s="14"/>
      <c r="AL43" s="14"/>
      <c r="AM43" s="14"/>
      <c r="AN43" s="14"/>
      <c r="AO43" s="14"/>
      <c r="AP43" s="14"/>
      <c r="AQ43" s="14"/>
      <c r="AR43" s="14"/>
      <c r="AS43" s="14"/>
      <c r="AT43" s="1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c r="BY43" s="14"/>
      <c r="BZ43" s="14"/>
      <c r="CA43" s="14"/>
      <c r="CB43" s="14"/>
      <c r="CC43" s="14"/>
      <c r="CD43" s="14"/>
      <c r="CE43" s="14"/>
      <c r="CF43" s="14"/>
      <c r="CG43" s="14"/>
      <c r="CH43" s="14"/>
      <c r="CI43" s="14"/>
      <c r="CJ43" s="14"/>
      <c r="CK43" s="14"/>
      <c r="CL43" s="14"/>
      <c r="CM43" s="14"/>
      <c r="CN43" s="14"/>
    </row>
    <row r="44" spans="1:92">
      <c r="A44" s="236" t="s">
        <v>1751</v>
      </c>
      <c r="B44" s="14"/>
      <c r="C44" s="77"/>
      <c r="D44" s="305"/>
      <c r="E44" s="264"/>
      <c r="F44" s="76"/>
      <c r="G44" s="77"/>
      <c r="H44" s="77"/>
      <c r="I44" s="77"/>
      <c r="J44" s="305"/>
      <c r="K44" s="270"/>
      <c r="L44" s="201" t="s">
        <v>1751</v>
      </c>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row>
    <row r="45" spans="1:92">
      <c r="A45" s="236" t="s">
        <v>1752</v>
      </c>
      <c r="B45" s="14"/>
      <c r="C45" s="77"/>
      <c r="D45" s="305"/>
      <c r="E45" s="264"/>
      <c r="F45" s="76"/>
      <c r="G45" s="77"/>
      <c r="H45" s="77"/>
      <c r="I45" s="77"/>
      <c r="J45" s="305"/>
      <c r="K45" s="270"/>
      <c r="L45" s="201" t="s">
        <v>1752</v>
      </c>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c r="CC45" s="14"/>
      <c r="CD45" s="14"/>
      <c r="CE45" s="14"/>
      <c r="CF45" s="14"/>
      <c r="CG45" s="14"/>
      <c r="CH45" s="14"/>
      <c r="CI45" s="14"/>
      <c r="CJ45" s="14"/>
      <c r="CK45" s="14"/>
      <c r="CL45" s="14"/>
      <c r="CM45" s="14"/>
      <c r="CN45" s="14"/>
    </row>
    <row r="46" spans="1:92">
      <c r="A46" s="236" t="s">
        <v>1753</v>
      </c>
      <c r="B46" s="14"/>
      <c r="C46" s="77"/>
      <c r="D46" s="305"/>
      <c r="E46" s="264"/>
      <c r="F46" s="76"/>
      <c r="G46" s="77"/>
      <c r="H46" s="77"/>
      <c r="I46" s="77"/>
      <c r="J46" s="305"/>
      <c r="K46" s="270"/>
      <c r="L46" s="201" t="s">
        <v>1753</v>
      </c>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c r="AL46" s="14"/>
      <c r="AM46" s="14"/>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c r="CC46" s="14"/>
      <c r="CD46" s="14"/>
      <c r="CE46" s="14"/>
      <c r="CF46" s="14"/>
      <c r="CG46" s="14"/>
      <c r="CH46" s="14"/>
      <c r="CI46" s="14"/>
      <c r="CJ46" s="14"/>
      <c r="CK46" s="14"/>
      <c r="CL46" s="14"/>
      <c r="CM46" s="14"/>
      <c r="CN46" s="14"/>
    </row>
    <row r="47" spans="1:92">
      <c r="A47" s="236" t="s">
        <v>1754</v>
      </c>
      <c r="B47" s="14"/>
      <c r="C47" s="77"/>
      <c r="D47" s="305"/>
      <c r="E47" s="264"/>
      <c r="F47" s="76"/>
      <c r="G47" s="77"/>
      <c r="H47" s="77"/>
      <c r="I47" s="77"/>
      <c r="J47" s="305"/>
      <c r="K47" s="270"/>
      <c r="L47" s="201" t="s">
        <v>1754</v>
      </c>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c r="CC47" s="14"/>
      <c r="CD47" s="14"/>
      <c r="CE47" s="14"/>
      <c r="CF47" s="14"/>
      <c r="CG47" s="14"/>
      <c r="CH47" s="14"/>
      <c r="CI47" s="14"/>
      <c r="CJ47" s="14"/>
      <c r="CK47" s="14"/>
      <c r="CL47" s="14"/>
      <c r="CM47" s="14"/>
      <c r="CN47" s="14"/>
    </row>
    <row r="48" spans="1:92">
      <c r="A48" s="236" t="s">
        <v>1755</v>
      </c>
      <c r="B48" s="14"/>
      <c r="C48" s="77"/>
      <c r="D48" s="305"/>
      <c r="E48" s="264"/>
      <c r="F48" s="76"/>
      <c r="G48" s="77"/>
      <c r="H48" s="77"/>
      <c r="I48" s="77"/>
      <c r="J48" s="305"/>
      <c r="K48" s="270"/>
      <c r="L48" s="201" t="s">
        <v>1755</v>
      </c>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c r="CL48" s="14"/>
      <c r="CM48" s="14"/>
      <c r="CN48" s="14"/>
    </row>
    <row r="49" spans="1:92">
      <c r="A49" s="236" t="s">
        <v>1756</v>
      </c>
      <c r="B49" s="246" t="s">
        <v>1190</v>
      </c>
      <c r="C49" s="77"/>
      <c r="D49" s="212">
        <f>SUM(D31:D48)</f>
        <v>0</v>
      </c>
      <c r="E49" s="210">
        <f>SUM(E31:E48)</f>
        <v>0</v>
      </c>
      <c r="F49" s="76"/>
      <c r="G49" s="77"/>
      <c r="H49" s="77"/>
      <c r="I49" s="77"/>
      <c r="J49" s="212">
        <f>SUM(J31:J48)</f>
        <v>0</v>
      </c>
      <c r="K49" s="212">
        <f>SUM(K31:K48)</f>
        <v>0</v>
      </c>
      <c r="L49" s="201" t="s">
        <v>1756</v>
      </c>
      <c r="M49" s="14"/>
      <c r="N49" s="14"/>
      <c r="O49" s="14"/>
      <c r="P49" s="14"/>
      <c r="Q49" s="14"/>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c r="CC49" s="14"/>
      <c r="CD49" s="14"/>
      <c r="CE49" s="14"/>
      <c r="CF49" s="14"/>
      <c r="CG49" s="14"/>
      <c r="CH49" s="14"/>
      <c r="CI49" s="14"/>
      <c r="CJ49" s="14"/>
      <c r="CK49" s="14"/>
      <c r="CL49" s="14"/>
      <c r="CM49" s="14"/>
      <c r="CN49" s="14"/>
    </row>
    <row r="50" spans="1:92">
      <c r="A50" s="236" t="s">
        <v>589</v>
      </c>
      <c r="B50" s="14"/>
      <c r="C50" s="77"/>
      <c r="D50" s="77"/>
      <c r="E50" s="69"/>
      <c r="F50" s="76"/>
      <c r="G50" s="77"/>
      <c r="H50" s="77"/>
      <c r="I50" s="77"/>
      <c r="J50" s="77"/>
      <c r="K50" s="74"/>
      <c r="L50" s="201" t="s">
        <v>589</v>
      </c>
      <c r="M50" s="14"/>
      <c r="N50" s="14"/>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c r="CC50" s="14"/>
      <c r="CD50" s="14"/>
      <c r="CE50" s="14"/>
      <c r="CF50" s="14"/>
      <c r="CG50" s="14"/>
      <c r="CH50" s="14"/>
      <c r="CI50" s="14"/>
      <c r="CJ50" s="14"/>
      <c r="CK50" s="14"/>
      <c r="CL50" s="14"/>
      <c r="CM50" s="14"/>
      <c r="CN50" s="14"/>
    </row>
    <row r="51" spans="1:92">
      <c r="A51" s="236" t="s">
        <v>590</v>
      </c>
      <c r="B51" s="248" t="s">
        <v>2906</v>
      </c>
      <c r="C51" s="77"/>
      <c r="D51" s="77"/>
      <c r="E51" s="69"/>
      <c r="F51" s="76"/>
      <c r="G51" s="77"/>
      <c r="H51" s="77"/>
      <c r="I51" s="77"/>
      <c r="J51" s="77"/>
      <c r="K51" s="74"/>
      <c r="L51" s="201" t="s">
        <v>590</v>
      </c>
      <c r="M51" s="14"/>
      <c r="N51" s="14"/>
      <c r="O51" s="14"/>
      <c r="P51" s="14"/>
      <c r="Q51" s="14"/>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c r="CC51" s="14"/>
      <c r="CD51" s="14"/>
      <c r="CE51" s="14"/>
      <c r="CF51" s="14"/>
      <c r="CG51" s="14"/>
      <c r="CH51" s="14"/>
      <c r="CI51" s="14"/>
      <c r="CJ51" s="14"/>
      <c r="CK51" s="14"/>
      <c r="CL51" s="14"/>
      <c r="CM51" s="14"/>
      <c r="CN51" s="14"/>
    </row>
    <row r="52" spans="1:92">
      <c r="A52" s="236" t="s">
        <v>591</v>
      </c>
      <c r="B52" s="14"/>
      <c r="C52" s="77"/>
      <c r="D52" s="322"/>
      <c r="E52" s="269"/>
      <c r="F52" s="76"/>
      <c r="G52" s="77"/>
      <c r="H52" s="77"/>
      <c r="I52" s="77"/>
      <c r="J52" s="322"/>
      <c r="K52" s="268"/>
      <c r="L52" s="201" t="s">
        <v>591</v>
      </c>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c r="CC52" s="14"/>
      <c r="CD52" s="14"/>
      <c r="CE52" s="14"/>
      <c r="CF52" s="14"/>
      <c r="CG52" s="14"/>
      <c r="CH52" s="14"/>
      <c r="CI52" s="14"/>
      <c r="CJ52" s="14"/>
      <c r="CK52" s="14"/>
      <c r="CL52" s="14"/>
      <c r="CM52" s="14"/>
      <c r="CN52" s="14"/>
    </row>
    <row r="53" spans="1:92">
      <c r="A53" s="236" t="s">
        <v>592</v>
      </c>
      <c r="B53" s="14"/>
      <c r="C53" s="77"/>
      <c r="D53" s="305"/>
      <c r="E53" s="264"/>
      <c r="F53" s="76"/>
      <c r="G53" s="77"/>
      <c r="H53" s="77"/>
      <c r="I53" s="77"/>
      <c r="J53" s="305"/>
      <c r="K53" s="270"/>
      <c r="L53" s="201" t="s">
        <v>592</v>
      </c>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c r="CC53" s="14"/>
      <c r="CD53" s="14"/>
      <c r="CE53" s="14"/>
      <c r="CF53" s="14"/>
      <c r="CG53" s="14"/>
      <c r="CH53" s="14"/>
      <c r="CI53" s="14"/>
      <c r="CJ53" s="14"/>
      <c r="CK53" s="14"/>
      <c r="CL53" s="14"/>
      <c r="CM53" s="14"/>
      <c r="CN53" s="14"/>
    </row>
    <row r="54" spans="1:92">
      <c r="A54" s="236" t="s">
        <v>593</v>
      </c>
      <c r="B54" s="14"/>
      <c r="C54" s="77"/>
      <c r="D54" s="305"/>
      <c r="E54" s="264"/>
      <c r="F54" s="76"/>
      <c r="G54" s="77"/>
      <c r="H54" s="77"/>
      <c r="I54" s="77"/>
      <c r="J54" s="305"/>
      <c r="K54" s="270"/>
      <c r="L54" s="201" t="s">
        <v>593</v>
      </c>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c r="CC54" s="14"/>
      <c r="CD54" s="14"/>
      <c r="CE54" s="14"/>
      <c r="CF54" s="14"/>
      <c r="CG54" s="14"/>
      <c r="CH54" s="14"/>
      <c r="CI54" s="14"/>
      <c r="CJ54" s="14"/>
      <c r="CK54" s="14"/>
      <c r="CL54" s="14"/>
      <c r="CM54" s="14"/>
      <c r="CN54" s="14"/>
    </row>
    <row r="55" spans="1:92">
      <c r="A55" s="236" t="s">
        <v>594</v>
      </c>
      <c r="B55" s="14"/>
      <c r="C55" s="77"/>
      <c r="D55" s="305"/>
      <c r="E55" s="264"/>
      <c r="F55" s="76"/>
      <c r="G55" s="77"/>
      <c r="H55" s="77"/>
      <c r="I55" s="77"/>
      <c r="J55" s="305"/>
      <c r="K55" s="270"/>
      <c r="L55" s="201" t="s">
        <v>594</v>
      </c>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c r="CC55" s="14"/>
      <c r="CD55" s="14"/>
      <c r="CE55" s="14"/>
      <c r="CF55" s="14"/>
      <c r="CG55" s="14"/>
      <c r="CH55" s="14"/>
      <c r="CI55" s="14"/>
      <c r="CJ55" s="14"/>
      <c r="CK55" s="14"/>
      <c r="CL55" s="14"/>
      <c r="CM55" s="14"/>
      <c r="CN55" s="14"/>
    </row>
    <row r="56" spans="1:92">
      <c r="A56" s="236" t="s">
        <v>595</v>
      </c>
      <c r="B56" s="14"/>
      <c r="C56" s="77"/>
      <c r="D56" s="305"/>
      <c r="E56" s="264"/>
      <c r="F56" s="76"/>
      <c r="G56" s="77"/>
      <c r="H56" s="77"/>
      <c r="I56" s="77"/>
      <c r="J56" s="305"/>
      <c r="K56" s="270"/>
      <c r="L56" s="201" t="s">
        <v>595</v>
      </c>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c r="CC56" s="14"/>
      <c r="CD56" s="14"/>
      <c r="CE56" s="14"/>
      <c r="CF56" s="14"/>
      <c r="CG56" s="14"/>
      <c r="CH56" s="14"/>
      <c r="CI56" s="14"/>
      <c r="CJ56" s="14"/>
      <c r="CK56" s="14"/>
      <c r="CL56" s="14"/>
      <c r="CM56" s="14"/>
      <c r="CN56" s="14"/>
    </row>
    <row r="57" spans="1:92">
      <c r="A57" s="236" t="s">
        <v>2370</v>
      </c>
      <c r="B57" s="246" t="s">
        <v>1190</v>
      </c>
      <c r="C57" s="77"/>
      <c r="D57" s="212">
        <f>SUM(D52:D56)</f>
        <v>0</v>
      </c>
      <c r="E57" s="210">
        <f>SUM(E52:E56)</f>
        <v>0</v>
      </c>
      <c r="F57" s="76"/>
      <c r="G57" s="77"/>
      <c r="H57" s="77"/>
      <c r="I57" s="77"/>
      <c r="J57" s="212">
        <f>SUM(J52:J56)</f>
        <v>0</v>
      </c>
      <c r="K57" s="212">
        <f>SUM(K52:K56)</f>
        <v>0</v>
      </c>
      <c r="L57" s="201" t="s">
        <v>2370</v>
      </c>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c r="CC57" s="14"/>
      <c r="CD57" s="14"/>
      <c r="CE57" s="14"/>
      <c r="CF57" s="14"/>
      <c r="CG57" s="14"/>
      <c r="CH57" s="14"/>
      <c r="CI57" s="14"/>
      <c r="CJ57" s="14"/>
      <c r="CK57" s="14"/>
      <c r="CL57" s="14"/>
      <c r="CM57" s="14"/>
      <c r="CN57" s="14"/>
    </row>
    <row r="58" spans="1:92">
      <c r="A58" s="236" t="s">
        <v>2371</v>
      </c>
      <c r="B58" s="14"/>
      <c r="C58" s="77"/>
      <c r="D58" s="77"/>
      <c r="E58" s="69"/>
      <c r="F58" s="76"/>
      <c r="G58" s="77"/>
      <c r="H58" s="77"/>
      <c r="I58" s="77"/>
      <c r="J58" s="77"/>
      <c r="K58" s="74"/>
      <c r="L58" s="201" t="s">
        <v>2371</v>
      </c>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c r="CC58" s="14"/>
      <c r="CD58" s="14"/>
      <c r="CE58" s="14"/>
      <c r="CF58" s="14"/>
      <c r="CG58" s="14"/>
      <c r="CH58" s="14"/>
      <c r="CI58" s="14"/>
      <c r="CJ58" s="14"/>
      <c r="CK58" s="14"/>
      <c r="CL58" s="14"/>
      <c r="CM58" s="14"/>
      <c r="CN58" s="14"/>
    </row>
    <row r="59" spans="1:92">
      <c r="A59" s="236" t="s">
        <v>2372</v>
      </c>
      <c r="B59" s="248" t="s">
        <v>1189</v>
      </c>
      <c r="C59" s="77"/>
      <c r="D59" s="77"/>
      <c r="E59" s="69"/>
      <c r="F59" s="76"/>
      <c r="G59" s="77"/>
      <c r="H59" s="77"/>
      <c r="I59" s="77"/>
      <c r="J59" s="77"/>
      <c r="K59" s="74"/>
      <c r="L59" s="201" t="s">
        <v>2372</v>
      </c>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c r="CC59" s="14"/>
      <c r="CD59" s="14"/>
      <c r="CE59" s="14"/>
      <c r="CF59" s="14"/>
      <c r="CG59" s="14"/>
      <c r="CH59" s="14"/>
      <c r="CI59" s="14"/>
      <c r="CJ59" s="14"/>
      <c r="CK59" s="14"/>
      <c r="CL59" s="14"/>
      <c r="CM59" s="14"/>
      <c r="CN59" s="14"/>
    </row>
    <row r="60" spans="1:92">
      <c r="A60" s="236" t="s">
        <v>2373</v>
      </c>
      <c r="B60" s="14" t="s">
        <v>3335</v>
      </c>
      <c r="C60" s="77"/>
      <c r="D60" s="305">
        <f>D90</f>
        <v>324000000</v>
      </c>
      <c r="E60" s="264">
        <f>E90</f>
        <v>0</v>
      </c>
      <c r="F60" s="76"/>
      <c r="G60" s="77"/>
      <c r="H60" s="77"/>
      <c r="I60" s="77"/>
      <c r="J60" s="305">
        <f>J90</f>
        <v>324000000</v>
      </c>
      <c r="K60" s="270">
        <f>K90</f>
        <v>25257900</v>
      </c>
      <c r="L60" s="201" t="s">
        <v>2373</v>
      </c>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c r="CC60" s="14"/>
      <c r="CD60" s="14"/>
      <c r="CE60" s="14"/>
      <c r="CF60" s="14"/>
      <c r="CG60" s="14"/>
      <c r="CH60" s="14"/>
      <c r="CI60" s="14"/>
      <c r="CJ60" s="14"/>
      <c r="CK60" s="14"/>
      <c r="CL60" s="14"/>
      <c r="CM60" s="14"/>
      <c r="CN60" s="14"/>
    </row>
    <row r="61" spans="1:92">
      <c r="A61" s="236" t="s">
        <v>2374</v>
      </c>
      <c r="B61" s="14" t="s">
        <v>3336</v>
      </c>
      <c r="C61" s="114"/>
      <c r="D61" s="305">
        <f>D127</f>
        <v>0</v>
      </c>
      <c r="E61" s="264">
        <f>E127</f>
        <v>0</v>
      </c>
      <c r="F61" s="76"/>
      <c r="G61" s="77"/>
      <c r="H61" s="77"/>
      <c r="I61" s="77"/>
      <c r="J61" s="305">
        <f>J127</f>
        <v>0</v>
      </c>
      <c r="K61" s="270">
        <f>K127</f>
        <v>0</v>
      </c>
      <c r="L61" s="201" t="s">
        <v>2374</v>
      </c>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c r="CC61" s="14"/>
      <c r="CD61" s="14"/>
      <c r="CE61" s="14"/>
      <c r="CF61" s="14"/>
      <c r="CG61" s="14"/>
      <c r="CH61" s="14"/>
      <c r="CI61" s="14"/>
      <c r="CJ61" s="14"/>
      <c r="CK61" s="14"/>
      <c r="CL61" s="14"/>
      <c r="CM61" s="14"/>
      <c r="CN61" s="14"/>
    </row>
    <row r="62" spans="1:92" ht="15.75" thickBot="1">
      <c r="A62" s="241" t="s">
        <v>2375</v>
      </c>
      <c r="B62" s="233" t="s">
        <v>172</v>
      </c>
      <c r="C62" s="109"/>
      <c r="D62" s="232">
        <f>D49+D57+D60+D61</f>
        <v>324000000</v>
      </c>
      <c r="E62" s="230">
        <f>E49+E57+E60+E61</f>
        <v>0</v>
      </c>
      <c r="F62" s="323"/>
      <c r="G62" s="285"/>
      <c r="H62" s="285"/>
      <c r="I62" s="324"/>
      <c r="J62" s="232">
        <f>J49+J57+J60+J61</f>
        <v>324000000</v>
      </c>
      <c r="K62" s="217">
        <f>K49+K57+K60+K61</f>
        <v>25257900</v>
      </c>
      <c r="L62" s="218" t="s">
        <v>2375</v>
      </c>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c r="CC62" s="14"/>
      <c r="CD62" s="14"/>
      <c r="CE62" s="14"/>
      <c r="CF62" s="14"/>
      <c r="CG62" s="14"/>
      <c r="CH62" s="14"/>
      <c r="CI62" s="14"/>
      <c r="CJ62" s="14"/>
      <c r="CK62" s="14"/>
      <c r="CL62" s="14"/>
      <c r="CM62" s="14"/>
      <c r="CN62" s="14"/>
    </row>
    <row r="63" spans="1:92">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c r="CC63" s="14"/>
      <c r="CD63" s="14"/>
      <c r="CE63" s="14"/>
      <c r="CF63" s="14"/>
      <c r="CG63" s="14"/>
      <c r="CH63" s="14"/>
      <c r="CI63" s="14"/>
      <c r="CJ63" s="14"/>
      <c r="CK63" s="14"/>
      <c r="CL63" s="14"/>
      <c r="CM63" s="14"/>
      <c r="CN63" s="14"/>
    </row>
    <row r="64" spans="1:92">
      <c r="A64" s="14" t="s">
        <v>3337</v>
      </c>
      <c r="B64" s="14"/>
      <c r="C64" s="14"/>
      <c r="D64" s="14"/>
      <c r="E64" s="14"/>
      <c r="F64" s="14" t="str">
        <f>A64</f>
        <v xml:space="preserve"> FERC FORM NO.1 (ED. 12-96) NYPSC Modified-96</v>
      </c>
      <c r="G64" s="14"/>
      <c r="H64" s="14"/>
      <c r="I64" s="14"/>
      <c r="J64" s="14"/>
      <c r="K64" s="14"/>
      <c r="L64" s="235" t="s">
        <v>3338</v>
      </c>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c r="CC64" s="14"/>
      <c r="CD64" s="14"/>
      <c r="CE64" s="14"/>
      <c r="CF64" s="14"/>
      <c r="CG64" s="14"/>
      <c r="CH64" s="14"/>
      <c r="CI64" s="14"/>
      <c r="CJ64" s="14"/>
      <c r="CK64" s="14"/>
      <c r="CL64" s="14"/>
      <c r="CM64" s="14"/>
      <c r="CN64" s="14"/>
    </row>
    <row r="65" spans="1:92">
      <c r="A65" s="65" t="s">
        <v>3339</v>
      </c>
      <c r="B65" s="65"/>
      <c r="C65" s="65"/>
      <c r="D65" s="65"/>
      <c r="E65" s="65"/>
      <c r="F65" s="65" t="s">
        <v>3340</v>
      </c>
      <c r="G65" s="65"/>
      <c r="H65" s="65"/>
      <c r="I65" s="65"/>
      <c r="J65" s="65"/>
      <c r="K65" s="65"/>
      <c r="L65" s="65"/>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c r="CC65" s="14"/>
      <c r="CD65" s="14"/>
      <c r="CE65" s="14"/>
      <c r="CF65" s="14"/>
      <c r="CG65" s="14"/>
      <c r="CH65" s="14"/>
      <c r="CI65" s="14"/>
      <c r="CJ65" s="14"/>
      <c r="CK65" s="14"/>
      <c r="CL65" s="14"/>
      <c r="CM65" s="14"/>
      <c r="CN65" s="14"/>
    </row>
    <row r="66" spans="1:92">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c r="CC66" s="14"/>
      <c r="CD66" s="14"/>
      <c r="CE66" s="14"/>
      <c r="CF66" s="14"/>
      <c r="CG66" s="14"/>
      <c r="CH66" s="14"/>
      <c r="CI66" s="14"/>
      <c r="CJ66" s="14"/>
      <c r="CK66" s="14"/>
      <c r="CL66" s="14"/>
      <c r="CM66" s="14"/>
      <c r="CN66" s="14"/>
    </row>
    <row r="67" spans="1:92">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c r="CC67" s="14"/>
      <c r="CD67" s="14"/>
      <c r="CE67" s="14"/>
      <c r="CF67" s="14"/>
      <c r="CG67" s="14"/>
      <c r="CH67" s="14"/>
      <c r="CI67" s="14"/>
      <c r="CJ67" s="14"/>
      <c r="CK67" s="14"/>
      <c r="CL67" s="14"/>
      <c r="CM67" s="14"/>
      <c r="CN67" s="14"/>
    </row>
    <row r="68" spans="1:92">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c r="BY68" s="14"/>
      <c r="BZ68" s="14"/>
      <c r="CA68" s="14"/>
      <c r="CB68" s="14"/>
      <c r="CC68" s="14"/>
      <c r="CD68" s="14"/>
      <c r="CE68" s="14"/>
      <c r="CF68" s="14"/>
      <c r="CG68" s="14"/>
      <c r="CH68" s="14"/>
      <c r="CI68" s="14"/>
      <c r="CJ68" s="14"/>
      <c r="CK68" s="14"/>
      <c r="CL68" s="14"/>
      <c r="CM68" s="14"/>
      <c r="CN68" s="14"/>
    </row>
    <row r="69" spans="1:92">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c r="CC69" s="14"/>
      <c r="CD69" s="14"/>
      <c r="CE69" s="14"/>
      <c r="CF69" s="14"/>
      <c r="CG69" s="14"/>
      <c r="CH69" s="14"/>
      <c r="CI69" s="14"/>
      <c r="CJ69" s="14"/>
      <c r="CK69" s="14"/>
      <c r="CL69" s="14"/>
      <c r="CM69" s="14"/>
      <c r="CN69" s="14"/>
    </row>
    <row r="70" spans="1:92">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c r="CC70" s="14"/>
      <c r="CD70" s="14"/>
      <c r="CE70" s="14"/>
      <c r="CF70" s="14"/>
      <c r="CG70" s="14"/>
      <c r="CH70" s="14"/>
      <c r="CI70" s="14"/>
      <c r="CJ70" s="14"/>
      <c r="CK70" s="14"/>
      <c r="CL70" s="14"/>
      <c r="CM70" s="14"/>
      <c r="CN70" s="14"/>
    </row>
    <row r="71" spans="1:92">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c r="BY71" s="14"/>
      <c r="BZ71" s="14"/>
      <c r="CA71" s="14"/>
      <c r="CB71" s="14"/>
      <c r="CC71" s="14"/>
      <c r="CD71" s="14"/>
      <c r="CE71" s="14"/>
      <c r="CF71" s="14"/>
      <c r="CG71" s="14"/>
      <c r="CH71" s="14"/>
      <c r="CI71" s="14"/>
      <c r="CJ71" s="14"/>
      <c r="CK71" s="14"/>
      <c r="CL71" s="14"/>
      <c r="CM71" s="14"/>
      <c r="CN71" s="14"/>
    </row>
    <row r="72" spans="1:92" ht="15.75" thickBot="1">
      <c r="A72" s="14" t="str">
        <f>'Data Sheet'!$C$25</f>
        <v>National Fuel Gas Distribution Corporation</v>
      </c>
      <c r="B72" s="14"/>
      <c r="C72" s="14"/>
      <c r="D72" s="518" t="str">
        <f>'Data Sheet'!$C$40</f>
        <v>3/31/2016</v>
      </c>
      <c r="E72" s="14" t="str">
        <f>'Data Sheet'!$C$38</f>
        <v>12/31/2015</v>
      </c>
      <c r="F72" s="14" t="str">
        <f>'Data Sheet'!$C$25</f>
        <v>National Fuel Gas Distribution Corporation</v>
      </c>
      <c r="G72" s="14"/>
      <c r="H72" s="14"/>
      <c r="I72" s="518" t="str">
        <f>'Data Sheet'!$C$40</f>
        <v>3/31/2016</v>
      </c>
      <c r="J72" s="14" t="str">
        <f>'Data Sheet'!$C$38</f>
        <v>12/31/2015</v>
      </c>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c r="BY72" s="14"/>
      <c r="BZ72" s="14"/>
      <c r="CA72" s="14"/>
      <c r="CB72" s="14"/>
      <c r="CC72" s="14"/>
      <c r="CD72" s="14"/>
      <c r="CE72" s="14"/>
      <c r="CF72" s="14"/>
      <c r="CG72" s="14"/>
      <c r="CH72" s="14"/>
      <c r="CI72" s="14"/>
      <c r="CJ72" s="14"/>
      <c r="CK72" s="14"/>
      <c r="CL72" s="14"/>
      <c r="CM72" s="14"/>
      <c r="CN72" s="14"/>
    </row>
    <row r="73" spans="1:92">
      <c r="A73" s="325"/>
      <c r="B73" s="326"/>
      <c r="C73" s="326"/>
      <c r="D73" s="326"/>
      <c r="E73" s="327"/>
      <c r="F73" s="325"/>
      <c r="G73" s="326"/>
      <c r="H73" s="326"/>
      <c r="I73" s="326"/>
      <c r="J73" s="326"/>
      <c r="K73" s="326"/>
      <c r="L73" s="327"/>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c r="BY73" s="14"/>
      <c r="BZ73" s="14"/>
      <c r="CA73" s="14"/>
      <c r="CB73" s="14"/>
      <c r="CC73" s="14"/>
      <c r="CD73" s="14"/>
      <c r="CE73" s="14"/>
      <c r="CF73" s="14"/>
      <c r="CG73" s="14"/>
      <c r="CH73" s="14"/>
      <c r="CI73" s="14"/>
      <c r="CJ73" s="14"/>
      <c r="CK73" s="14"/>
      <c r="CL73" s="14"/>
      <c r="CM73" s="14"/>
      <c r="CN73" s="14"/>
    </row>
    <row r="74" spans="1:92">
      <c r="A74" s="262" t="s">
        <v>3302</v>
      </c>
      <c r="B74" s="65"/>
      <c r="C74" s="65"/>
      <c r="D74" s="65"/>
      <c r="E74" s="66"/>
      <c r="F74" s="262" t="str">
        <f>F4</f>
        <v>LONG-TERM DEBT (Accounts 221, 222, 223, and 224) (Continued)</v>
      </c>
      <c r="G74" s="65"/>
      <c r="H74" s="65"/>
      <c r="I74" s="65"/>
      <c r="J74" s="65"/>
      <c r="K74" s="65"/>
      <c r="L74" s="66"/>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c r="CC74" s="14"/>
      <c r="CD74" s="14"/>
      <c r="CE74" s="14"/>
      <c r="CF74" s="14"/>
      <c r="CG74" s="14"/>
      <c r="CH74" s="14"/>
      <c r="CI74" s="14"/>
      <c r="CJ74" s="14"/>
      <c r="CK74" s="14"/>
      <c r="CL74" s="14"/>
      <c r="CM74" s="14"/>
      <c r="CN74" s="14"/>
    </row>
    <row r="75" spans="1:92">
      <c r="A75" s="68"/>
      <c r="B75" s="14"/>
      <c r="C75" s="14"/>
      <c r="D75" s="14"/>
      <c r="E75" s="328" t="s">
        <v>1789</v>
      </c>
      <c r="F75" s="68"/>
      <c r="G75" s="14"/>
      <c r="H75" s="14"/>
      <c r="I75" s="14"/>
      <c r="J75" s="14"/>
      <c r="K75" s="14"/>
      <c r="L75" s="69"/>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c r="CC75" s="14"/>
      <c r="CD75" s="14"/>
      <c r="CE75" s="14"/>
      <c r="CF75" s="14"/>
      <c r="CG75" s="14"/>
      <c r="CH75" s="14"/>
      <c r="CI75" s="14"/>
      <c r="CJ75" s="14"/>
      <c r="CK75" s="14"/>
      <c r="CL75" s="14"/>
      <c r="CM75" s="14"/>
      <c r="CN75" s="14"/>
    </row>
    <row r="76" spans="1:92">
      <c r="A76" s="317" t="s">
        <v>1789</v>
      </c>
      <c r="B76" s="85" t="s">
        <v>1789</v>
      </c>
      <c r="C76" s="78"/>
      <c r="D76" s="78"/>
      <c r="E76" s="81"/>
      <c r="F76" s="317" t="s">
        <v>1789</v>
      </c>
      <c r="G76" s="78"/>
      <c r="H76" s="195" t="s">
        <v>2885</v>
      </c>
      <c r="I76" s="320"/>
      <c r="J76" s="441" t="s">
        <v>2886</v>
      </c>
      <c r="K76" s="78"/>
      <c r="L76" s="92"/>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c r="CC76" s="14"/>
      <c r="CD76" s="14"/>
      <c r="CE76" s="14"/>
      <c r="CF76" s="14"/>
      <c r="CG76" s="14"/>
      <c r="CH76" s="14"/>
      <c r="CI76" s="14"/>
      <c r="CJ76" s="14"/>
      <c r="CK76" s="14"/>
      <c r="CL76" s="14"/>
      <c r="CM76" s="14"/>
      <c r="CN76" s="14"/>
    </row>
    <row r="77" spans="1:92">
      <c r="A77" s="76" t="s">
        <v>1789</v>
      </c>
      <c r="B77" s="14" t="s">
        <v>2887</v>
      </c>
      <c r="C77" s="77"/>
      <c r="D77" s="247" t="s">
        <v>2888</v>
      </c>
      <c r="E77" s="79" t="s">
        <v>2889</v>
      </c>
      <c r="F77" s="236" t="s">
        <v>2890</v>
      </c>
      <c r="G77" s="247" t="s">
        <v>1147</v>
      </c>
      <c r="H77" s="77"/>
      <c r="I77" s="78"/>
      <c r="J77" s="247" t="s">
        <v>2891</v>
      </c>
      <c r="K77" s="247" t="s">
        <v>2892</v>
      </c>
      <c r="L77" s="79"/>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c r="CC77" s="14"/>
      <c r="CD77" s="14"/>
      <c r="CE77" s="14"/>
      <c r="CF77" s="14"/>
      <c r="CG77" s="14"/>
      <c r="CH77" s="14"/>
      <c r="CI77" s="14"/>
      <c r="CJ77" s="14"/>
      <c r="CK77" s="14"/>
      <c r="CL77" s="14"/>
      <c r="CM77" s="14"/>
      <c r="CN77" s="14"/>
    </row>
    <row r="78" spans="1:92">
      <c r="A78" s="236" t="s">
        <v>1729</v>
      </c>
      <c r="B78" s="14" t="s">
        <v>2893</v>
      </c>
      <c r="C78" s="77"/>
      <c r="D78" s="247" t="s">
        <v>3065</v>
      </c>
      <c r="E78" s="79" t="s">
        <v>2894</v>
      </c>
      <c r="F78" s="236" t="s">
        <v>2895</v>
      </c>
      <c r="G78" s="247" t="s">
        <v>3074</v>
      </c>
      <c r="H78" s="247" t="s">
        <v>2896</v>
      </c>
      <c r="I78" s="247" t="s">
        <v>2897</v>
      </c>
      <c r="J78" s="247" t="s">
        <v>2898</v>
      </c>
      <c r="K78" s="247" t="s">
        <v>1841</v>
      </c>
      <c r="L78" s="201" t="s">
        <v>1729</v>
      </c>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c r="CC78" s="14"/>
      <c r="CD78" s="14"/>
      <c r="CE78" s="14"/>
      <c r="CF78" s="14"/>
      <c r="CG78" s="14"/>
      <c r="CH78" s="14"/>
      <c r="CI78" s="14"/>
      <c r="CJ78" s="14"/>
      <c r="CK78" s="14"/>
      <c r="CL78" s="14"/>
      <c r="CM78" s="14"/>
      <c r="CN78" s="14"/>
    </row>
    <row r="79" spans="1:92">
      <c r="A79" s="236" t="s">
        <v>1732</v>
      </c>
      <c r="B79" s="14"/>
      <c r="C79" s="77"/>
      <c r="D79" s="247" t="s">
        <v>2899</v>
      </c>
      <c r="E79" s="79" t="s">
        <v>2900</v>
      </c>
      <c r="F79" s="76"/>
      <c r="G79" s="77"/>
      <c r="H79" s="77"/>
      <c r="I79" s="77"/>
      <c r="J79" s="247" t="s">
        <v>2901</v>
      </c>
      <c r="K79" s="77"/>
      <c r="L79" s="201" t="s">
        <v>1732</v>
      </c>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c r="BL79" s="14"/>
      <c r="BM79" s="14"/>
      <c r="BN79" s="14"/>
      <c r="BO79" s="14"/>
      <c r="BP79" s="14"/>
      <c r="BQ79" s="14"/>
      <c r="BR79" s="14"/>
      <c r="BS79" s="14"/>
      <c r="BT79" s="14"/>
      <c r="BU79" s="14"/>
      <c r="BV79" s="14"/>
      <c r="BW79" s="14"/>
      <c r="BX79" s="14"/>
      <c r="BY79" s="14"/>
      <c r="BZ79" s="14"/>
      <c r="CA79" s="14"/>
      <c r="CB79" s="14"/>
      <c r="CC79" s="14"/>
      <c r="CD79" s="14"/>
      <c r="CE79" s="14"/>
      <c r="CF79" s="14"/>
      <c r="CG79" s="14"/>
      <c r="CH79" s="14"/>
      <c r="CI79" s="14"/>
      <c r="CJ79" s="14"/>
      <c r="CK79" s="14"/>
      <c r="CL79" s="14"/>
      <c r="CM79" s="14"/>
      <c r="CN79" s="14"/>
    </row>
    <row r="80" spans="1:92">
      <c r="A80" s="76"/>
      <c r="B80" s="14"/>
      <c r="C80" s="77"/>
      <c r="D80" s="77"/>
      <c r="E80" s="79"/>
      <c r="F80" s="76"/>
      <c r="G80" s="77"/>
      <c r="H80" s="77"/>
      <c r="I80" s="77"/>
      <c r="J80" s="247" t="s">
        <v>2902</v>
      </c>
      <c r="K80" s="77"/>
      <c r="L80" s="79"/>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c r="BJ80" s="14"/>
      <c r="BK80" s="14"/>
      <c r="BL80" s="14"/>
      <c r="BM80" s="14"/>
      <c r="BN80" s="14"/>
      <c r="BO80" s="14"/>
      <c r="BP80" s="14"/>
      <c r="BQ80" s="14"/>
      <c r="BR80" s="14"/>
      <c r="BS80" s="14"/>
      <c r="BT80" s="14"/>
      <c r="BU80" s="14"/>
      <c r="BV80" s="14"/>
      <c r="BW80" s="14"/>
      <c r="BX80" s="14"/>
      <c r="BY80" s="14"/>
      <c r="BZ80" s="14"/>
      <c r="CA80" s="14"/>
      <c r="CB80" s="14"/>
      <c r="CC80" s="14"/>
      <c r="CD80" s="14"/>
      <c r="CE80" s="14"/>
      <c r="CF80" s="14"/>
      <c r="CG80" s="14"/>
      <c r="CH80" s="14"/>
      <c r="CI80" s="14"/>
      <c r="CJ80" s="14"/>
      <c r="CK80" s="14"/>
      <c r="CL80" s="14"/>
      <c r="CM80" s="14"/>
      <c r="CN80" s="14"/>
    </row>
    <row r="81" spans="1:92">
      <c r="A81" s="76"/>
      <c r="B81" s="14"/>
      <c r="C81" s="77"/>
      <c r="D81" s="77"/>
      <c r="E81" s="79"/>
      <c r="F81" s="76"/>
      <c r="G81" s="77"/>
      <c r="H81" s="77"/>
      <c r="I81" s="77"/>
      <c r="J81" s="247" t="s">
        <v>2903</v>
      </c>
      <c r="K81" s="77"/>
      <c r="L81" s="79"/>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c r="BI81" s="14"/>
      <c r="BJ81" s="14"/>
      <c r="BK81" s="14"/>
      <c r="BL81" s="14"/>
      <c r="BM81" s="14"/>
      <c r="BN81" s="14"/>
      <c r="BO81" s="14"/>
      <c r="BP81" s="14"/>
      <c r="BQ81" s="14"/>
      <c r="BR81" s="14"/>
      <c r="BS81" s="14"/>
      <c r="BT81" s="14"/>
      <c r="BU81" s="14"/>
      <c r="BV81" s="14"/>
      <c r="BW81" s="14"/>
      <c r="BX81" s="14"/>
      <c r="BY81" s="14"/>
      <c r="BZ81" s="14"/>
      <c r="CA81" s="14"/>
      <c r="CB81" s="14"/>
      <c r="CC81" s="14"/>
      <c r="CD81" s="14"/>
      <c r="CE81" s="14"/>
      <c r="CF81" s="14"/>
      <c r="CG81" s="14"/>
      <c r="CH81" s="14"/>
      <c r="CI81" s="14"/>
      <c r="CJ81" s="14"/>
      <c r="CK81" s="14"/>
      <c r="CL81" s="14"/>
      <c r="CM81" s="14"/>
      <c r="CN81" s="14"/>
    </row>
    <row r="82" spans="1:92">
      <c r="A82" s="76"/>
      <c r="B82" s="246" t="s">
        <v>2904</v>
      </c>
      <c r="C82" s="114"/>
      <c r="D82" s="246" t="s">
        <v>3022</v>
      </c>
      <c r="E82" s="201" t="s">
        <v>3023</v>
      </c>
      <c r="F82" s="236" t="s">
        <v>3024</v>
      </c>
      <c r="G82" s="246" t="s">
        <v>2347</v>
      </c>
      <c r="H82" s="480" t="s">
        <v>2348</v>
      </c>
      <c r="I82" s="246" t="s">
        <v>2349</v>
      </c>
      <c r="J82" s="480" t="s">
        <v>2350</v>
      </c>
      <c r="K82" s="246" t="s">
        <v>2351</v>
      </c>
      <c r="L82" s="107"/>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c r="BI82" s="14"/>
      <c r="BJ82" s="14"/>
      <c r="BK82" s="14"/>
      <c r="BL82" s="14"/>
      <c r="BM82" s="14"/>
      <c r="BN82" s="14"/>
      <c r="BO82" s="14"/>
      <c r="BP82" s="14"/>
      <c r="BQ82" s="14"/>
      <c r="BR82" s="14"/>
      <c r="BS82" s="14"/>
      <c r="BT82" s="14"/>
      <c r="BU82" s="14"/>
      <c r="BV82" s="14"/>
      <c r="BW82" s="14"/>
      <c r="BX82" s="14"/>
      <c r="BY82" s="14"/>
      <c r="BZ82" s="14"/>
      <c r="CA82" s="14"/>
      <c r="CB82" s="14"/>
      <c r="CC82" s="14"/>
      <c r="CD82" s="14"/>
      <c r="CE82" s="14"/>
      <c r="CF82" s="14"/>
      <c r="CG82" s="14"/>
      <c r="CH82" s="14"/>
      <c r="CI82" s="14"/>
      <c r="CJ82" s="14"/>
      <c r="CK82" s="14"/>
      <c r="CL82" s="14"/>
      <c r="CM82" s="14"/>
      <c r="CN82" s="14"/>
    </row>
    <row r="83" spans="1:92">
      <c r="A83" s="287" t="s">
        <v>1737</v>
      </c>
      <c r="B83" s="321" t="s">
        <v>3335</v>
      </c>
      <c r="C83" s="78"/>
      <c r="D83" s="78"/>
      <c r="E83" s="81"/>
      <c r="F83" s="317"/>
      <c r="G83" s="78"/>
      <c r="H83" s="78"/>
      <c r="I83" s="78"/>
      <c r="J83" s="85"/>
      <c r="K83" s="80"/>
      <c r="L83" s="494" t="s">
        <v>1737</v>
      </c>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c r="BI83" s="14"/>
      <c r="BJ83" s="14"/>
      <c r="BK83" s="14"/>
      <c r="BL83" s="14"/>
      <c r="BM83" s="14"/>
      <c r="BN83" s="14"/>
      <c r="BO83" s="14"/>
      <c r="BP83" s="14"/>
      <c r="BQ83" s="14"/>
      <c r="BR83" s="14"/>
      <c r="BS83" s="14"/>
      <c r="BT83" s="14"/>
      <c r="BU83" s="14"/>
      <c r="BV83" s="14"/>
      <c r="BW83" s="14"/>
      <c r="BX83" s="14"/>
      <c r="BY83" s="14"/>
      <c r="BZ83" s="14"/>
      <c r="CA83" s="14"/>
      <c r="CB83" s="14"/>
      <c r="CC83" s="14"/>
      <c r="CD83" s="14"/>
      <c r="CE83" s="14"/>
      <c r="CF83" s="14"/>
      <c r="CG83" s="14"/>
      <c r="CH83" s="14"/>
      <c r="CI83" s="14"/>
      <c r="CJ83" s="14"/>
      <c r="CK83" s="14"/>
      <c r="CL83" s="14"/>
      <c r="CM83" s="14"/>
      <c r="CN83" s="14"/>
    </row>
    <row r="84" spans="1:92">
      <c r="A84" s="236" t="s">
        <v>1738</v>
      </c>
      <c r="B84" s="845" t="s">
        <v>4783</v>
      </c>
      <c r="C84" s="2207">
        <v>7.46E-2</v>
      </c>
      <c r="D84" s="2208">
        <v>49000000</v>
      </c>
      <c r="E84" s="69"/>
      <c r="F84" s="2211" t="s">
        <v>4787</v>
      </c>
      <c r="G84" s="2212" t="s">
        <v>4788</v>
      </c>
      <c r="H84" s="2212"/>
      <c r="I84" s="2208"/>
      <c r="J84" s="2208">
        <v>49000000</v>
      </c>
      <c r="K84" s="2213">
        <v>3655400</v>
      </c>
      <c r="L84" s="329" t="s">
        <v>1738</v>
      </c>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c r="BL84" s="14"/>
      <c r="BM84" s="14"/>
      <c r="BN84" s="14"/>
      <c r="BO84" s="14"/>
      <c r="BP84" s="14"/>
      <c r="BQ84" s="14"/>
      <c r="BR84" s="14"/>
      <c r="BS84" s="14"/>
      <c r="BT84" s="14"/>
      <c r="BU84" s="14"/>
      <c r="BV84" s="14"/>
      <c r="BW84" s="14"/>
      <c r="BX84" s="14"/>
      <c r="BY84" s="14"/>
      <c r="BZ84" s="14"/>
      <c r="CA84" s="14"/>
      <c r="CB84" s="14"/>
      <c r="CC84" s="14"/>
      <c r="CD84" s="14"/>
      <c r="CE84" s="14"/>
      <c r="CF84" s="14"/>
      <c r="CG84" s="14"/>
      <c r="CH84" s="14"/>
      <c r="CI84" s="14"/>
      <c r="CJ84" s="14"/>
      <c r="CK84" s="14"/>
      <c r="CL84" s="14"/>
      <c r="CM84" s="14"/>
      <c r="CN84" s="14"/>
    </row>
    <row r="85" spans="1:92">
      <c r="A85" s="236" t="s">
        <v>1739</v>
      </c>
      <c r="B85" s="845" t="s">
        <v>4784</v>
      </c>
      <c r="C85" s="2207">
        <v>7.4999999999999997E-2</v>
      </c>
      <c r="D85" s="2209">
        <v>50000000</v>
      </c>
      <c r="E85" s="264"/>
      <c r="F85" s="2214" t="s">
        <v>4789</v>
      </c>
      <c r="G85" s="2212" t="s">
        <v>4790</v>
      </c>
      <c r="H85" s="2212"/>
      <c r="I85" s="2212"/>
      <c r="J85" s="2209">
        <v>50000000</v>
      </c>
      <c r="K85" s="2215">
        <v>3750000</v>
      </c>
      <c r="L85" s="329" t="s">
        <v>1739</v>
      </c>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row>
    <row r="86" spans="1:92">
      <c r="A86" s="236" t="s">
        <v>1740</v>
      </c>
      <c r="B86" s="2210" t="s">
        <v>4785</v>
      </c>
      <c r="C86" s="2207">
        <v>6.6900000000000001E-2</v>
      </c>
      <c r="D86" s="2209">
        <v>100000000</v>
      </c>
      <c r="E86" s="264"/>
      <c r="F86" s="2211" t="s">
        <v>4791</v>
      </c>
      <c r="G86" s="2216" t="s">
        <v>4792</v>
      </c>
      <c r="H86" s="2212"/>
      <c r="I86" s="2212"/>
      <c r="J86" s="2209">
        <v>100000000</v>
      </c>
      <c r="K86" s="2215">
        <v>6690000</v>
      </c>
      <c r="L86" s="329" t="s">
        <v>1740</v>
      </c>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c r="BL86" s="14"/>
      <c r="BM86" s="14"/>
      <c r="BN86" s="14"/>
      <c r="BO86" s="14"/>
      <c r="BP86" s="14"/>
      <c r="BQ86" s="14"/>
      <c r="BR86" s="14"/>
      <c r="BS86" s="14"/>
      <c r="BT86" s="14"/>
      <c r="BU86" s="14"/>
      <c r="BV86" s="14"/>
      <c r="BW86" s="14"/>
      <c r="BX86" s="14"/>
      <c r="BY86" s="14"/>
      <c r="BZ86" s="14"/>
      <c r="CA86" s="14"/>
      <c r="CB86" s="14"/>
      <c r="CC86" s="14"/>
      <c r="CD86" s="14"/>
      <c r="CE86" s="14"/>
      <c r="CF86" s="14"/>
      <c r="CG86" s="14"/>
      <c r="CH86" s="14"/>
      <c r="CI86" s="14"/>
      <c r="CJ86" s="14"/>
      <c r="CK86" s="14"/>
      <c r="CL86" s="14"/>
      <c r="CM86" s="14"/>
      <c r="CN86" s="14"/>
    </row>
    <row r="87" spans="1:92">
      <c r="A87" s="236" t="s">
        <v>1741</v>
      </c>
      <c r="B87" s="2210" t="s">
        <v>4786</v>
      </c>
      <c r="C87" s="2207">
        <v>8.9300000000000004E-2</v>
      </c>
      <c r="D87" s="2209">
        <v>125000000</v>
      </c>
      <c r="E87" s="264"/>
      <c r="F87" s="2211" t="s">
        <v>4793</v>
      </c>
      <c r="G87" s="2216" t="s">
        <v>4794</v>
      </c>
      <c r="H87" s="2212"/>
      <c r="I87" s="2212"/>
      <c r="J87" s="2209">
        <v>125000000</v>
      </c>
      <c r="K87" s="2215">
        <v>11162500</v>
      </c>
      <c r="L87" s="329" t="s">
        <v>1741</v>
      </c>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c r="BI87" s="14"/>
      <c r="BJ87" s="14"/>
      <c r="BK87" s="14"/>
      <c r="BL87" s="14"/>
      <c r="BM87" s="14"/>
      <c r="BN87" s="14"/>
      <c r="BO87" s="14"/>
      <c r="BP87" s="14"/>
      <c r="BQ87" s="14"/>
      <c r="BR87" s="14"/>
      <c r="BS87" s="14"/>
      <c r="BT87" s="14"/>
      <c r="BU87" s="14"/>
      <c r="BV87" s="14"/>
      <c r="BW87" s="14"/>
      <c r="BX87" s="14"/>
      <c r="BY87" s="14"/>
      <c r="BZ87" s="14"/>
      <c r="CA87" s="14"/>
      <c r="CB87" s="14"/>
      <c r="CC87" s="14"/>
      <c r="CD87" s="14"/>
      <c r="CE87" s="14"/>
      <c r="CF87" s="14"/>
      <c r="CG87" s="14"/>
      <c r="CH87" s="14"/>
      <c r="CI87" s="14"/>
      <c r="CJ87" s="14"/>
      <c r="CK87" s="14"/>
      <c r="CL87" s="14"/>
      <c r="CM87" s="14"/>
      <c r="CN87" s="14"/>
    </row>
    <row r="88" spans="1:92">
      <c r="A88" s="236" t="s">
        <v>1742</v>
      </c>
      <c r="B88" s="14"/>
      <c r="C88" s="77"/>
      <c r="D88" s="305"/>
      <c r="E88" s="264"/>
      <c r="F88" s="76"/>
      <c r="G88" s="77"/>
      <c r="H88" s="77"/>
      <c r="I88" s="77"/>
      <c r="J88" s="305"/>
      <c r="K88" s="270"/>
      <c r="L88" s="329" t="s">
        <v>1742</v>
      </c>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c r="BI88" s="14"/>
      <c r="BJ88" s="14"/>
      <c r="BK88" s="14"/>
      <c r="BL88" s="14"/>
      <c r="BM88" s="14"/>
      <c r="BN88" s="14"/>
      <c r="BO88" s="14"/>
      <c r="BP88" s="14"/>
      <c r="BQ88" s="14"/>
      <c r="BR88" s="14"/>
      <c r="BS88" s="14"/>
      <c r="BT88" s="14"/>
      <c r="BU88" s="14"/>
      <c r="BV88" s="14"/>
      <c r="BW88" s="14"/>
      <c r="BX88" s="14"/>
      <c r="BY88" s="14"/>
      <c r="BZ88" s="14"/>
      <c r="CA88" s="14"/>
      <c r="CB88" s="14"/>
      <c r="CC88" s="14"/>
      <c r="CD88" s="14"/>
      <c r="CE88" s="14"/>
      <c r="CF88" s="14"/>
      <c r="CG88" s="14"/>
      <c r="CH88" s="14"/>
      <c r="CI88" s="14"/>
      <c r="CJ88" s="14"/>
      <c r="CK88" s="14"/>
      <c r="CL88" s="14"/>
      <c r="CM88" s="14"/>
      <c r="CN88" s="14"/>
    </row>
    <row r="89" spans="1:92">
      <c r="A89" s="236" t="s">
        <v>1743</v>
      </c>
      <c r="B89" s="14"/>
      <c r="C89" s="77"/>
      <c r="D89" s="305"/>
      <c r="E89" s="264"/>
      <c r="F89" s="76"/>
      <c r="G89" s="77"/>
      <c r="H89" s="77"/>
      <c r="I89" s="77"/>
      <c r="J89" s="305"/>
      <c r="K89" s="270"/>
      <c r="L89" s="329" t="s">
        <v>1743</v>
      </c>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c r="BL89" s="14"/>
      <c r="BM89" s="14"/>
      <c r="BN89" s="14"/>
      <c r="BO89" s="14"/>
      <c r="BP89" s="14"/>
      <c r="BQ89" s="14"/>
      <c r="BR89" s="14"/>
      <c r="BS89" s="14"/>
      <c r="BT89" s="14"/>
      <c r="BU89" s="14"/>
      <c r="BV89" s="14"/>
      <c r="BW89" s="14"/>
      <c r="BX89" s="14"/>
      <c r="BY89" s="14"/>
      <c r="BZ89" s="14"/>
      <c r="CA89" s="14"/>
      <c r="CB89" s="14"/>
      <c r="CC89" s="14"/>
      <c r="CD89" s="14"/>
      <c r="CE89" s="14"/>
      <c r="CF89" s="14"/>
      <c r="CG89" s="14"/>
      <c r="CH89" s="14"/>
      <c r="CI89" s="14"/>
      <c r="CJ89" s="14"/>
      <c r="CK89" s="14"/>
      <c r="CL89" s="14"/>
      <c r="CM89" s="14"/>
      <c r="CN89" s="14"/>
    </row>
    <row r="90" spans="1:92">
      <c r="A90" s="236" t="s">
        <v>1744</v>
      </c>
      <c r="B90" s="246" t="s">
        <v>1190</v>
      </c>
      <c r="C90" s="77"/>
      <c r="D90" s="212">
        <f>SUM(D84:D89)</f>
        <v>324000000</v>
      </c>
      <c r="E90" s="210">
        <f>SUM(E84:E89)</f>
        <v>0</v>
      </c>
      <c r="F90" s="76"/>
      <c r="G90" s="77"/>
      <c r="H90" s="77"/>
      <c r="I90" s="77"/>
      <c r="J90" s="212">
        <f>SUM(J84:J89)</f>
        <v>324000000</v>
      </c>
      <c r="K90" s="212">
        <f>SUM(K84:K89)</f>
        <v>25257900</v>
      </c>
      <c r="L90" s="329" t="s">
        <v>1744</v>
      </c>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c r="BL90" s="14"/>
      <c r="BM90" s="14"/>
      <c r="BN90" s="14"/>
      <c r="BO90" s="14"/>
      <c r="BP90" s="14"/>
      <c r="BQ90" s="14"/>
      <c r="BR90" s="14"/>
      <c r="BS90" s="14"/>
      <c r="BT90" s="14"/>
      <c r="BU90" s="14"/>
      <c r="BV90" s="14"/>
      <c r="BW90" s="14"/>
      <c r="BX90" s="14"/>
      <c r="BY90" s="14"/>
      <c r="BZ90" s="14"/>
      <c r="CA90" s="14"/>
      <c r="CB90" s="14"/>
      <c r="CC90" s="14"/>
      <c r="CD90" s="14"/>
      <c r="CE90" s="14"/>
      <c r="CF90" s="14"/>
      <c r="CG90" s="14"/>
      <c r="CH90" s="14"/>
      <c r="CI90" s="14"/>
      <c r="CJ90" s="14"/>
      <c r="CK90" s="14"/>
      <c r="CL90" s="14"/>
      <c r="CM90" s="14"/>
      <c r="CN90" s="14"/>
    </row>
    <row r="91" spans="1:92">
      <c r="A91" s="236" t="s">
        <v>1745</v>
      </c>
      <c r="B91" s="14"/>
      <c r="C91" s="77"/>
      <c r="D91" s="77"/>
      <c r="E91" s="69"/>
      <c r="F91" s="76"/>
      <c r="G91" s="77"/>
      <c r="H91" s="77"/>
      <c r="I91" s="77"/>
      <c r="J91" s="77"/>
      <c r="K91" s="74"/>
      <c r="L91" s="329" t="s">
        <v>1745</v>
      </c>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c r="BL91" s="14"/>
      <c r="BM91" s="14"/>
      <c r="BN91" s="14"/>
      <c r="BO91" s="14"/>
      <c r="BP91" s="14"/>
      <c r="BQ91" s="14"/>
      <c r="BR91" s="14"/>
      <c r="BS91" s="14"/>
      <c r="BT91" s="14"/>
      <c r="BU91" s="14"/>
      <c r="BV91" s="14"/>
      <c r="BW91" s="14"/>
      <c r="BX91" s="14"/>
      <c r="BY91" s="14"/>
      <c r="BZ91" s="14"/>
      <c r="CA91" s="14"/>
      <c r="CB91" s="14"/>
      <c r="CC91" s="14"/>
      <c r="CD91" s="14"/>
      <c r="CE91" s="14"/>
      <c r="CF91" s="14"/>
      <c r="CG91" s="14"/>
      <c r="CH91" s="14"/>
      <c r="CI91" s="14"/>
      <c r="CJ91" s="14"/>
      <c r="CK91" s="14"/>
      <c r="CL91" s="14"/>
      <c r="CM91" s="14"/>
      <c r="CN91" s="14"/>
    </row>
    <row r="92" spans="1:92">
      <c r="A92" s="236" t="s">
        <v>1746</v>
      </c>
      <c r="B92" s="248" t="s">
        <v>3336</v>
      </c>
      <c r="C92" s="77"/>
      <c r="D92" s="77"/>
      <c r="E92" s="69"/>
      <c r="F92" s="76"/>
      <c r="G92" s="77"/>
      <c r="H92" s="77"/>
      <c r="I92" s="77"/>
      <c r="J92" s="77"/>
      <c r="K92" s="74"/>
      <c r="L92" s="329" t="s">
        <v>1746</v>
      </c>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c r="BL92" s="14"/>
      <c r="BM92" s="14"/>
      <c r="BN92" s="14"/>
      <c r="BO92" s="14"/>
      <c r="BP92" s="14"/>
      <c r="BQ92" s="14"/>
      <c r="BR92" s="14"/>
      <c r="BS92" s="14"/>
      <c r="BT92" s="14"/>
      <c r="BU92" s="14"/>
      <c r="BV92" s="14"/>
      <c r="BW92" s="14"/>
      <c r="BX92" s="14"/>
      <c r="BY92" s="14"/>
      <c r="BZ92" s="14"/>
      <c r="CA92" s="14"/>
      <c r="CB92" s="14"/>
      <c r="CC92" s="14"/>
      <c r="CD92" s="14"/>
      <c r="CE92" s="14"/>
      <c r="CF92" s="14"/>
      <c r="CG92" s="14"/>
      <c r="CH92" s="14"/>
      <c r="CI92" s="14"/>
      <c r="CJ92" s="14"/>
      <c r="CK92" s="14"/>
      <c r="CL92" s="14"/>
      <c r="CM92" s="14"/>
      <c r="CN92" s="14"/>
    </row>
    <row r="93" spans="1:92">
      <c r="A93" s="236" t="s">
        <v>1747</v>
      </c>
      <c r="B93" s="14"/>
      <c r="C93" s="77"/>
      <c r="D93" s="322"/>
      <c r="E93" s="269"/>
      <c r="F93" s="76"/>
      <c r="G93" s="77"/>
      <c r="H93" s="77"/>
      <c r="I93" s="77"/>
      <c r="J93" s="322"/>
      <c r="K93" s="268"/>
      <c r="L93" s="329" t="s">
        <v>1747</v>
      </c>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c r="BL93" s="14"/>
      <c r="BM93" s="14"/>
      <c r="BN93" s="14"/>
      <c r="BO93" s="14"/>
      <c r="BP93" s="14"/>
      <c r="BQ93" s="14"/>
      <c r="BR93" s="14"/>
      <c r="BS93" s="14"/>
      <c r="BT93" s="14"/>
      <c r="BU93" s="14"/>
      <c r="BV93" s="14"/>
      <c r="BW93" s="14"/>
      <c r="BX93" s="14"/>
      <c r="BY93" s="14"/>
      <c r="BZ93" s="14"/>
      <c r="CA93" s="14"/>
      <c r="CB93" s="14"/>
      <c r="CC93" s="14"/>
      <c r="CD93" s="14"/>
      <c r="CE93" s="14"/>
      <c r="CF93" s="14"/>
      <c r="CG93" s="14"/>
      <c r="CH93" s="14"/>
      <c r="CI93" s="14"/>
      <c r="CJ93" s="14"/>
      <c r="CK93" s="14"/>
      <c r="CL93" s="14"/>
      <c r="CM93" s="14"/>
      <c r="CN93" s="14"/>
    </row>
    <row r="94" spans="1:92">
      <c r="A94" s="236" t="s">
        <v>1748</v>
      </c>
      <c r="B94" s="14"/>
      <c r="C94" s="77"/>
      <c r="D94" s="305"/>
      <c r="E94" s="264"/>
      <c r="F94" s="76"/>
      <c r="G94" s="77"/>
      <c r="H94" s="77"/>
      <c r="I94" s="77"/>
      <c r="J94" s="305"/>
      <c r="K94" s="270"/>
      <c r="L94" s="329" t="s">
        <v>1748</v>
      </c>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c r="BL94" s="14"/>
      <c r="BM94" s="14"/>
      <c r="BN94" s="14"/>
      <c r="BO94" s="14"/>
      <c r="BP94" s="14"/>
      <c r="BQ94" s="14"/>
      <c r="BR94" s="14"/>
      <c r="BS94" s="14"/>
      <c r="BT94" s="14"/>
      <c r="BU94" s="14"/>
      <c r="BV94" s="14"/>
      <c r="BW94" s="14"/>
      <c r="BX94" s="14"/>
      <c r="BY94" s="14"/>
      <c r="BZ94" s="14"/>
      <c r="CA94" s="14"/>
      <c r="CB94" s="14"/>
      <c r="CC94" s="14"/>
      <c r="CD94" s="14"/>
      <c r="CE94" s="14"/>
      <c r="CF94" s="14"/>
      <c r="CG94" s="14"/>
      <c r="CH94" s="14"/>
      <c r="CI94" s="14"/>
      <c r="CJ94" s="14"/>
      <c r="CK94" s="14"/>
      <c r="CL94" s="14"/>
      <c r="CM94" s="14"/>
      <c r="CN94" s="14"/>
    </row>
    <row r="95" spans="1:92">
      <c r="A95" s="236" t="s">
        <v>1749</v>
      </c>
      <c r="B95" s="14"/>
      <c r="C95" s="77"/>
      <c r="D95" s="305"/>
      <c r="E95" s="264"/>
      <c r="F95" s="76"/>
      <c r="G95" s="77"/>
      <c r="H95" s="77"/>
      <c r="I95" s="77"/>
      <c r="J95" s="305"/>
      <c r="K95" s="270"/>
      <c r="L95" s="329" t="s">
        <v>1749</v>
      </c>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c r="BL95" s="14"/>
      <c r="BM95" s="14"/>
      <c r="BN95" s="14"/>
      <c r="BO95" s="14"/>
      <c r="BP95" s="14"/>
      <c r="BQ95" s="14"/>
      <c r="BR95" s="14"/>
      <c r="BS95" s="14"/>
      <c r="BT95" s="14"/>
      <c r="BU95" s="14"/>
      <c r="BV95" s="14"/>
      <c r="BW95" s="14"/>
      <c r="BX95" s="14"/>
      <c r="BY95" s="14"/>
      <c r="BZ95" s="14"/>
      <c r="CA95" s="14"/>
      <c r="CB95" s="14"/>
      <c r="CC95" s="14"/>
      <c r="CD95" s="14"/>
      <c r="CE95" s="14"/>
      <c r="CF95" s="14"/>
      <c r="CG95" s="14"/>
      <c r="CH95" s="14"/>
      <c r="CI95" s="14"/>
      <c r="CJ95" s="14"/>
      <c r="CK95" s="14"/>
      <c r="CL95" s="14"/>
      <c r="CM95" s="14"/>
      <c r="CN95" s="14"/>
    </row>
    <row r="96" spans="1:92">
      <c r="A96" s="236" t="s">
        <v>1750</v>
      </c>
      <c r="B96" s="14"/>
      <c r="C96" s="77"/>
      <c r="D96" s="305"/>
      <c r="E96" s="264"/>
      <c r="F96" s="76"/>
      <c r="G96" s="77"/>
      <c r="H96" s="77"/>
      <c r="I96" s="77"/>
      <c r="J96" s="305"/>
      <c r="K96" s="270"/>
      <c r="L96" s="329" t="s">
        <v>1750</v>
      </c>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c r="BL96" s="14"/>
      <c r="BM96" s="14"/>
      <c r="BN96" s="14"/>
      <c r="BO96" s="14"/>
      <c r="BP96" s="14"/>
      <c r="BQ96" s="14"/>
      <c r="BR96" s="14"/>
      <c r="BS96" s="14"/>
      <c r="BT96" s="14"/>
      <c r="BU96" s="14"/>
      <c r="BV96" s="14"/>
      <c r="BW96" s="14"/>
      <c r="BX96" s="14"/>
      <c r="BY96" s="14"/>
      <c r="BZ96" s="14"/>
      <c r="CA96" s="14"/>
      <c r="CB96" s="14"/>
      <c r="CC96" s="14"/>
      <c r="CD96" s="14"/>
      <c r="CE96" s="14"/>
      <c r="CF96" s="14"/>
      <c r="CG96" s="14"/>
      <c r="CH96" s="14"/>
      <c r="CI96" s="14"/>
      <c r="CJ96" s="14"/>
      <c r="CK96" s="14"/>
      <c r="CL96" s="14"/>
      <c r="CM96" s="14"/>
      <c r="CN96" s="14"/>
    </row>
    <row r="97" spans="1:92">
      <c r="A97" s="236" t="s">
        <v>1751</v>
      </c>
      <c r="B97" s="14"/>
      <c r="C97" s="77"/>
      <c r="D97" s="305"/>
      <c r="E97" s="264"/>
      <c r="F97" s="76"/>
      <c r="G97" s="77"/>
      <c r="H97" s="77"/>
      <c r="I97" s="77"/>
      <c r="J97" s="305"/>
      <c r="K97" s="270"/>
      <c r="L97" s="329" t="s">
        <v>1751</v>
      </c>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c r="BL97" s="14"/>
      <c r="BM97" s="14"/>
      <c r="BN97" s="14"/>
      <c r="BO97" s="14"/>
      <c r="BP97" s="14"/>
      <c r="BQ97" s="14"/>
      <c r="BR97" s="14"/>
      <c r="BS97" s="14"/>
      <c r="BT97" s="14"/>
      <c r="BU97" s="14"/>
      <c r="BV97" s="14"/>
      <c r="BW97" s="14"/>
      <c r="BX97" s="14"/>
      <c r="BY97" s="14"/>
      <c r="BZ97" s="14"/>
      <c r="CA97" s="14"/>
      <c r="CB97" s="14"/>
      <c r="CC97" s="14"/>
      <c r="CD97" s="14"/>
      <c r="CE97" s="14"/>
      <c r="CF97" s="14"/>
      <c r="CG97" s="14"/>
      <c r="CH97" s="14"/>
      <c r="CI97" s="14"/>
      <c r="CJ97" s="14"/>
      <c r="CK97" s="14"/>
      <c r="CL97" s="14"/>
      <c r="CM97" s="14"/>
      <c r="CN97" s="14"/>
    </row>
    <row r="98" spans="1:92">
      <c r="A98" s="236" t="s">
        <v>1752</v>
      </c>
      <c r="B98" s="14"/>
      <c r="C98" s="77"/>
      <c r="D98" s="305"/>
      <c r="E98" s="264"/>
      <c r="F98" s="76"/>
      <c r="G98" s="77"/>
      <c r="H98" s="77"/>
      <c r="I98" s="77"/>
      <c r="J98" s="305"/>
      <c r="K98" s="270"/>
      <c r="L98" s="329" t="s">
        <v>1752</v>
      </c>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c r="BL98" s="14"/>
      <c r="BM98" s="14"/>
      <c r="BN98" s="14"/>
      <c r="BO98" s="14"/>
      <c r="BP98" s="14"/>
      <c r="BQ98" s="14"/>
      <c r="BR98" s="14"/>
      <c r="BS98" s="14"/>
      <c r="BT98" s="14"/>
      <c r="BU98" s="14"/>
      <c r="BV98" s="14"/>
      <c r="BW98" s="14"/>
      <c r="BX98" s="14"/>
      <c r="BY98" s="14"/>
      <c r="BZ98" s="14"/>
      <c r="CA98" s="14"/>
      <c r="CB98" s="14"/>
      <c r="CC98" s="14"/>
      <c r="CD98" s="14"/>
      <c r="CE98" s="14"/>
      <c r="CF98" s="14"/>
      <c r="CG98" s="14"/>
      <c r="CH98" s="14"/>
      <c r="CI98" s="14"/>
      <c r="CJ98" s="14"/>
      <c r="CK98" s="14"/>
      <c r="CL98" s="14"/>
      <c r="CM98" s="14"/>
      <c r="CN98" s="14"/>
    </row>
    <row r="99" spans="1:92">
      <c r="A99" s="236" t="s">
        <v>1753</v>
      </c>
      <c r="B99" s="14"/>
      <c r="C99" s="77"/>
      <c r="D99" s="305"/>
      <c r="E99" s="264"/>
      <c r="F99" s="76"/>
      <c r="G99" s="77"/>
      <c r="H99" s="77"/>
      <c r="I99" s="77"/>
      <c r="J99" s="305"/>
      <c r="K99" s="270"/>
      <c r="L99" s="329" t="s">
        <v>1753</v>
      </c>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c r="BL99" s="14"/>
      <c r="BM99" s="14"/>
      <c r="BN99" s="14"/>
      <c r="BO99" s="14"/>
      <c r="BP99" s="14"/>
      <c r="BQ99" s="14"/>
      <c r="BR99" s="14"/>
      <c r="BS99" s="14"/>
      <c r="BT99" s="14"/>
      <c r="BU99" s="14"/>
      <c r="BV99" s="14"/>
      <c r="BW99" s="14"/>
      <c r="BX99" s="14"/>
      <c r="BY99" s="14"/>
      <c r="BZ99" s="14"/>
      <c r="CA99" s="14"/>
      <c r="CB99" s="14"/>
      <c r="CC99" s="14"/>
      <c r="CD99" s="14"/>
      <c r="CE99" s="14"/>
      <c r="CF99" s="14"/>
      <c r="CG99" s="14"/>
      <c r="CH99" s="14"/>
      <c r="CI99" s="14"/>
      <c r="CJ99" s="14"/>
      <c r="CK99" s="14"/>
      <c r="CL99" s="14"/>
      <c r="CM99" s="14"/>
      <c r="CN99" s="14"/>
    </row>
    <row r="100" spans="1:92">
      <c r="A100" s="236" t="s">
        <v>1754</v>
      </c>
      <c r="B100" s="14"/>
      <c r="C100" s="77"/>
      <c r="D100" s="305"/>
      <c r="E100" s="264"/>
      <c r="F100" s="76"/>
      <c r="G100" s="77"/>
      <c r="H100" s="77"/>
      <c r="I100" s="77"/>
      <c r="J100" s="305"/>
      <c r="K100" s="270"/>
      <c r="L100" s="329" t="s">
        <v>1754</v>
      </c>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c r="BL100" s="14"/>
      <c r="BM100" s="14"/>
      <c r="BN100" s="14"/>
      <c r="BO100" s="14"/>
      <c r="BP100" s="14"/>
      <c r="BQ100" s="14"/>
      <c r="BR100" s="14"/>
      <c r="BS100" s="14"/>
      <c r="BT100" s="14"/>
      <c r="BU100" s="14"/>
      <c r="BV100" s="14"/>
      <c r="BW100" s="14"/>
      <c r="BX100" s="14"/>
      <c r="BY100" s="14"/>
      <c r="BZ100" s="14"/>
      <c r="CA100" s="14"/>
      <c r="CB100" s="14"/>
      <c r="CC100" s="14"/>
      <c r="CD100" s="14"/>
      <c r="CE100" s="14"/>
      <c r="CF100" s="14"/>
      <c r="CG100" s="14"/>
      <c r="CH100" s="14"/>
      <c r="CI100" s="14"/>
      <c r="CJ100" s="14"/>
      <c r="CK100" s="14"/>
      <c r="CL100" s="14"/>
      <c r="CM100" s="14"/>
      <c r="CN100" s="14"/>
    </row>
    <row r="101" spans="1:92">
      <c r="A101" s="236" t="s">
        <v>1755</v>
      </c>
      <c r="B101" s="14"/>
      <c r="C101" s="77"/>
      <c r="D101" s="305"/>
      <c r="E101" s="264"/>
      <c r="F101" s="76"/>
      <c r="G101" s="77"/>
      <c r="H101" s="77"/>
      <c r="I101" s="77"/>
      <c r="J101" s="305"/>
      <c r="K101" s="270"/>
      <c r="L101" s="329" t="s">
        <v>1755</v>
      </c>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c r="BL101" s="14"/>
      <c r="BM101" s="14"/>
      <c r="BN101" s="14"/>
      <c r="BO101" s="14"/>
      <c r="BP101" s="14"/>
      <c r="BQ101" s="14"/>
      <c r="BR101" s="14"/>
      <c r="BS101" s="14"/>
      <c r="BT101" s="14"/>
      <c r="BU101" s="14"/>
      <c r="BV101" s="14"/>
      <c r="BW101" s="14"/>
      <c r="BX101" s="14"/>
      <c r="BY101" s="14"/>
      <c r="BZ101" s="14"/>
      <c r="CA101" s="14"/>
      <c r="CB101" s="14"/>
      <c r="CC101" s="14"/>
      <c r="CD101" s="14"/>
      <c r="CE101" s="14"/>
      <c r="CF101" s="14"/>
      <c r="CG101" s="14"/>
      <c r="CH101" s="14"/>
      <c r="CI101" s="14"/>
      <c r="CJ101" s="14"/>
      <c r="CK101" s="14"/>
      <c r="CL101" s="14"/>
      <c r="CM101" s="14"/>
      <c r="CN101" s="14"/>
    </row>
    <row r="102" spans="1:92">
      <c r="A102" s="236" t="s">
        <v>1756</v>
      </c>
      <c r="B102" s="14"/>
      <c r="C102" s="77"/>
      <c r="D102" s="305"/>
      <c r="E102" s="264"/>
      <c r="F102" s="76"/>
      <c r="G102" s="77"/>
      <c r="H102" s="77"/>
      <c r="I102" s="77"/>
      <c r="J102" s="305"/>
      <c r="K102" s="270"/>
      <c r="L102" s="329" t="s">
        <v>1756</v>
      </c>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c r="BL102" s="14"/>
      <c r="BM102" s="14"/>
      <c r="BN102" s="14"/>
      <c r="BO102" s="14"/>
      <c r="BP102" s="14"/>
      <c r="BQ102" s="14"/>
      <c r="BR102" s="14"/>
      <c r="BS102" s="14"/>
      <c r="BT102" s="14"/>
      <c r="BU102" s="14"/>
      <c r="BV102" s="14"/>
      <c r="BW102" s="14"/>
      <c r="BX102" s="14"/>
      <c r="BY102" s="14"/>
      <c r="BZ102" s="14"/>
      <c r="CA102" s="14"/>
      <c r="CB102" s="14"/>
      <c r="CC102" s="14"/>
      <c r="CD102" s="14"/>
      <c r="CE102" s="14"/>
      <c r="CF102" s="14"/>
      <c r="CG102" s="14"/>
      <c r="CH102" s="14"/>
      <c r="CI102" s="14"/>
      <c r="CJ102" s="14"/>
      <c r="CK102" s="14"/>
      <c r="CL102" s="14"/>
      <c r="CM102" s="14"/>
      <c r="CN102" s="14"/>
    </row>
    <row r="103" spans="1:92">
      <c r="A103" s="236" t="s">
        <v>589</v>
      </c>
      <c r="B103" s="14"/>
      <c r="C103" s="77"/>
      <c r="D103" s="305"/>
      <c r="E103" s="264"/>
      <c r="F103" s="76"/>
      <c r="G103" s="77"/>
      <c r="H103" s="77"/>
      <c r="I103" s="77"/>
      <c r="J103" s="305"/>
      <c r="K103" s="270"/>
      <c r="L103" s="329" t="s">
        <v>589</v>
      </c>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c r="BL103" s="14"/>
      <c r="BM103" s="14"/>
      <c r="BN103" s="14"/>
      <c r="BO103" s="14"/>
      <c r="BP103" s="14"/>
      <c r="BQ103" s="14"/>
      <c r="BR103" s="14"/>
      <c r="BS103" s="14"/>
      <c r="BT103" s="14"/>
      <c r="BU103" s="14"/>
      <c r="BV103" s="14"/>
      <c r="BW103" s="14"/>
      <c r="BX103" s="14"/>
      <c r="BY103" s="14"/>
      <c r="BZ103" s="14"/>
      <c r="CA103" s="14"/>
      <c r="CB103" s="14"/>
      <c r="CC103" s="14"/>
      <c r="CD103" s="14"/>
      <c r="CE103" s="14"/>
      <c r="CF103" s="14"/>
      <c r="CG103" s="14"/>
      <c r="CH103" s="14"/>
      <c r="CI103" s="14"/>
      <c r="CJ103" s="14"/>
      <c r="CK103" s="14"/>
      <c r="CL103" s="14"/>
      <c r="CM103" s="14"/>
      <c r="CN103" s="14"/>
    </row>
    <row r="104" spans="1:92">
      <c r="A104" s="236" t="s">
        <v>590</v>
      </c>
      <c r="B104" s="14"/>
      <c r="C104" s="77"/>
      <c r="D104" s="305"/>
      <c r="E104" s="264"/>
      <c r="F104" s="76"/>
      <c r="G104" s="77"/>
      <c r="H104" s="77"/>
      <c r="I104" s="77"/>
      <c r="J104" s="305"/>
      <c r="K104" s="270"/>
      <c r="L104" s="329" t="s">
        <v>590</v>
      </c>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c r="BL104" s="14"/>
      <c r="BM104" s="14"/>
      <c r="BN104" s="14"/>
      <c r="BO104" s="14"/>
      <c r="BP104" s="14"/>
      <c r="BQ104" s="14"/>
      <c r="BR104" s="14"/>
      <c r="BS104" s="14"/>
      <c r="BT104" s="14"/>
      <c r="BU104" s="14"/>
      <c r="BV104" s="14"/>
      <c r="BW104" s="14"/>
      <c r="BX104" s="14"/>
      <c r="BY104" s="14"/>
      <c r="BZ104" s="14"/>
      <c r="CA104" s="14"/>
      <c r="CB104" s="14"/>
      <c r="CC104" s="14"/>
      <c r="CD104" s="14"/>
      <c r="CE104" s="14"/>
      <c r="CF104" s="14"/>
      <c r="CG104" s="14"/>
      <c r="CH104" s="14"/>
      <c r="CI104" s="14"/>
      <c r="CJ104" s="14"/>
      <c r="CK104" s="14"/>
      <c r="CL104" s="14"/>
      <c r="CM104" s="14"/>
      <c r="CN104" s="14"/>
    </row>
    <row r="105" spans="1:92">
      <c r="A105" s="236" t="s">
        <v>591</v>
      </c>
      <c r="B105" s="14"/>
      <c r="C105" s="77"/>
      <c r="D105" s="305"/>
      <c r="E105" s="264"/>
      <c r="F105" s="76"/>
      <c r="G105" s="77"/>
      <c r="H105" s="77"/>
      <c r="I105" s="77"/>
      <c r="J105" s="305"/>
      <c r="K105" s="270"/>
      <c r="L105" s="329" t="s">
        <v>591</v>
      </c>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c r="BL105" s="14"/>
      <c r="BM105" s="14"/>
      <c r="BN105" s="14"/>
      <c r="BO105" s="14"/>
      <c r="BP105" s="14"/>
      <c r="BQ105" s="14"/>
      <c r="BR105" s="14"/>
      <c r="BS105" s="14"/>
      <c r="BT105" s="14"/>
      <c r="BU105" s="14"/>
      <c r="BV105" s="14"/>
      <c r="BW105" s="14"/>
      <c r="BX105" s="14"/>
      <c r="BY105" s="14"/>
      <c r="BZ105" s="14"/>
      <c r="CA105" s="14"/>
      <c r="CB105" s="14"/>
      <c r="CC105" s="14"/>
      <c r="CD105" s="14"/>
      <c r="CE105" s="14"/>
      <c r="CF105" s="14"/>
      <c r="CG105" s="14"/>
      <c r="CH105" s="14"/>
      <c r="CI105" s="14"/>
      <c r="CJ105" s="14"/>
      <c r="CK105" s="14"/>
      <c r="CL105" s="14"/>
      <c r="CM105" s="14"/>
      <c r="CN105" s="14"/>
    </row>
    <row r="106" spans="1:92">
      <c r="A106" s="236" t="s">
        <v>592</v>
      </c>
      <c r="B106" s="14"/>
      <c r="C106" s="77"/>
      <c r="D106" s="305"/>
      <c r="E106" s="264"/>
      <c r="F106" s="76"/>
      <c r="G106" s="77"/>
      <c r="H106" s="77"/>
      <c r="I106" s="77"/>
      <c r="J106" s="305"/>
      <c r="K106" s="270"/>
      <c r="L106" s="329" t="s">
        <v>592</v>
      </c>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row>
    <row r="107" spans="1:92">
      <c r="A107" s="236" t="s">
        <v>593</v>
      </c>
      <c r="B107" s="14"/>
      <c r="C107" s="77"/>
      <c r="D107" s="305"/>
      <c r="E107" s="264"/>
      <c r="F107" s="76"/>
      <c r="G107" s="77"/>
      <c r="H107" s="77"/>
      <c r="I107" s="77"/>
      <c r="J107" s="305"/>
      <c r="K107" s="270"/>
      <c r="L107" s="329" t="s">
        <v>593</v>
      </c>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row>
    <row r="108" spans="1:92">
      <c r="A108" s="236" t="s">
        <v>594</v>
      </c>
      <c r="B108" s="14"/>
      <c r="C108" s="77"/>
      <c r="D108" s="305"/>
      <c r="E108" s="264"/>
      <c r="F108" s="76"/>
      <c r="G108" s="77"/>
      <c r="H108" s="77"/>
      <c r="I108" s="77"/>
      <c r="J108" s="305"/>
      <c r="K108" s="270"/>
      <c r="L108" s="329" t="s">
        <v>594</v>
      </c>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c r="BL108" s="14"/>
      <c r="BM108" s="14"/>
      <c r="BN108" s="14"/>
      <c r="BO108" s="14"/>
      <c r="BP108" s="14"/>
      <c r="BQ108" s="14"/>
      <c r="BR108" s="14"/>
      <c r="BS108" s="14"/>
      <c r="BT108" s="14"/>
      <c r="BU108" s="14"/>
      <c r="BV108" s="14"/>
      <c r="BW108" s="14"/>
      <c r="BX108" s="14"/>
      <c r="BY108" s="14"/>
      <c r="BZ108" s="14"/>
      <c r="CA108" s="14"/>
      <c r="CB108" s="14"/>
      <c r="CC108" s="14"/>
      <c r="CD108" s="14"/>
      <c r="CE108" s="14"/>
      <c r="CF108" s="14"/>
      <c r="CG108" s="14"/>
      <c r="CH108" s="14"/>
      <c r="CI108" s="14"/>
      <c r="CJ108" s="14"/>
      <c r="CK108" s="14"/>
      <c r="CL108" s="14"/>
      <c r="CM108" s="14"/>
      <c r="CN108" s="14"/>
    </row>
    <row r="109" spans="1:92">
      <c r="A109" s="236" t="s">
        <v>595</v>
      </c>
      <c r="B109" s="14"/>
      <c r="C109" s="77"/>
      <c r="D109" s="305"/>
      <c r="E109" s="264"/>
      <c r="F109" s="76"/>
      <c r="G109" s="77"/>
      <c r="H109" s="77"/>
      <c r="I109" s="77"/>
      <c r="J109" s="305"/>
      <c r="K109" s="270"/>
      <c r="L109" s="329" t="s">
        <v>595</v>
      </c>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c r="BL109" s="14"/>
      <c r="BM109" s="14"/>
      <c r="BN109" s="14"/>
      <c r="BO109" s="14"/>
      <c r="BP109" s="14"/>
      <c r="BQ109" s="14"/>
      <c r="BR109" s="14"/>
      <c r="BS109" s="14"/>
      <c r="BT109" s="14"/>
      <c r="BU109" s="14"/>
      <c r="BV109" s="14"/>
      <c r="BW109" s="14"/>
      <c r="BX109" s="14"/>
      <c r="BY109" s="14"/>
      <c r="BZ109" s="14"/>
      <c r="CA109" s="14"/>
      <c r="CB109" s="14"/>
      <c r="CC109" s="14"/>
      <c r="CD109" s="14"/>
      <c r="CE109" s="14"/>
      <c r="CF109" s="14"/>
      <c r="CG109" s="14"/>
      <c r="CH109" s="14"/>
      <c r="CI109" s="14"/>
      <c r="CJ109" s="14"/>
      <c r="CK109" s="14"/>
      <c r="CL109" s="14"/>
      <c r="CM109" s="14"/>
      <c r="CN109" s="14"/>
    </row>
    <row r="110" spans="1:92">
      <c r="A110" s="236" t="s">
        <v>2370</v>
      </c>
      <c r="B110" s="14"/>
      <c r="C110" s="77"/>
      <c r="D110" s="305"/>
      <c r="E110" s="264"/>
      <c r="F110" s="76"/>
      <c r="G110" s="77"/>
      <c r="H110" s="77"/>
      <c r="I110" s="77"/>
      <c r="J110" s="305"/>
      <c r="K110" s="270"/>
      <c r="L110" s="329" t="s">
        <v>2370</v>
      </c>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c r="BL110" s="14"/>
      <c r="BM110" s="14"/>
      <c r="BN110" s="14"/>
      <c r="BO110" s="14"/>
      <c r="BP110" s="14"/>
      <c r="BQ110" s="14"/>
      <c r="BR110" s="14"/>
      <c r="BS110" s="14"/>
      <c r="BT110" s="14"/>
      <c r="BU110" s="14"/>
      <c r="BV110" s="14"/>
      <c r="BW110" s="14"/>
      <c r="BX110" s="14"/>
      <c r="BY110" s="14"/>
      <c r="BZ110" s="14"/>
      <c r="CA110" s="14"/>
      <c r="CB110" s="14"/>
      <c r="CC110" s="14"/>
      <c r="CD110" s="14"/>
      <c r="CE110" s="14"/>
      <c r="CF110" s="14"/>
      <c r="CG110" s="14"/>
      <c r="CH110" s="14"/>
      <c r="CI110" s="14"/>
      <c r="CJ110" s="14"/>
      <c r="CK110" s="14"/>
      <c r="CL110" s="14"/>
      <c r="CM110" s="14"/>
      <c r="CN110" s="14"/>
    </row>
    <row r="111" spans="1:92">
      <c r="A111" s="236" t="s">
        <v>2371</v>
      </c>
      <c r="B111" s="14"/>
      <c r="C111" s="77"/>
      <c r="D111" s="305"/>
      <c r="E111" s="264"/>
      <c r="F111" s="76"/>
      <c r="G111" s="77"/>
      <c r="H111" s="77"/>
      <c r="I111" s="77"/>
      <c r="J111" s="305"/>
      <c r="K111" s="270"/>
      <c r="L111" s="329" t="s">
        <v>2371</v>
      </c>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c r="BL111" s="14"/>
      <c r="BM111" s="14"/>
      <c r="BN111" s="14"/>
      <c r="BO111" s="14"/>
      <c r="BP111" s="14"/>
      <c r="BQ111" s="14"/>
      <c r="BR111" s="14"/>
      <c r="BS111" s="14"/>
      <c r="BT111" s="14"/>
      <c r="BU111" s="14"/>
      <c r="BV111" s="14"/>
      <c r="BW111" s="14"/>
      <c r="BX111" s="14"/>
      <c r="BY111" s="14"/>
      <c r="BZ111" s="14"/>
      <c r="CA111" s="14"/>
      <c r="CB111" s="14"/>
      <c r="CC111" s="14"/>
      <c r="CD111" s="14"/>
      <c r="CE111" s="14"/>
      <c r="CF111" s="14"/>
      <c r="CG111" s="14"/>
      <c r="CH111" s="14"/>
      <c r="CI111" s="14"/>
      <c r="CJ111" s="14"/>
      <c r="CK111" s="14"/>
      <c r="CL111" s="14"/>
      <c r="CM111" s="14"/>
      <c r="CN111" s="14"/>
    </row>
    <row r="112" spans="1:92">
      <c r="A112" s="236" t="s">
        <v>2372</v>
      </c>
      <c r="B112" s="14"/>
      <c r="C112" s="77"/>
      <c r="D112" s="305"/>
      <c r="E112" s="264"/>
      <c r="F112" s="76"/>
      <c r="G112" s="77"/>
      <c r="H112" s="77"/>
      <c r="I112" s="77"/>
      <c r="J112" s="305"/>
      <c r="K112" s="270"/>
      <c r="L112" s="329" t="s">
        <v>2372</v>
      </c>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c r="BL112" s="14"/>
      <c r="BM112" s="14"/>
      <c r="BN112" s="14"/>
      <c r="BO112" s="14"/>
      <c r="BP112" s="14"/>
      <c r="BQ112" s="14"/>
      <c r="BR112" s="14"/>
      <c r="BS112" s="14"/>
      <c r="BT112" s="14"/>
      <c r="BU112" s="14"/>
      <c r="BV112" s="14"/>
      <c r="BW112" s="14"/>
      <c r="BX112" s="14"/>
      <c r="BY112" s="14"/>
      <c r="BZ112" s="14"/>
      <c r="CA112" s="14"/>
      <c r="CB112" s="14"/>
      <c r="CC112" s="14"/>
      <c r="CD112" s="14"/>
      <c r="CE112" s="14"/>
      <c r="CF112" s="14"/>
      <c r="CG112" s="14"/>
      <c r="CH112" s="14"/>
      <c r="CI112" s="14"/>
      <c r="CJ112" s="14"/>
      <c r="CK112" s="14"/>
      <c r="CL112" s="14"/>
      <c r="CM112" s="14"/>
      <c r="CN112" s="14"/>
    </row>
    <row r="113" spans="1:92">
      <c r="A113" s="236" t="s">
        <v>2373</v>
      </c>
      <c r="B113" s="14"/>
      <c r="C113" s="77"/>
      <c r="D113" s="305"/>
      <c r="E113" s="264"/>
      <c r="F113" s="76"/>
      <c r="G113" s="77"/>
      <c r="H113" s="77"/>
      <c r="I113" s="77"/>
      <c r="J113" s="305"/>
      <c r="K113" s="270"/>
      <c r="L113" s="329" t="s">
        <v>2373</v>
      </c>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c r="BL113" s="14"/>
      <c r="BM113" s="14"/>
      <c r="BN113" s="14"/>
      <c r="BO113" s="14"/>
      <c r="BP113" s="14"/>
      <c r="BQ113" s="14"/>
      <c r="BR113" s="14"/>
      <c r="BS113" s="14"/>
      <c r="BT113" s="14"/>
      <c r="BU113" s="14"/>
      <c r="BV113" s="14"/>
      <c r="BW113" s="14"/>
      <c r="BX113" s="14"/>
      <c r="BY113" s="14"/>
      <c r="BZ113" s="14"/>
      <c r="CA113" s="14"/>
      <c r="CB113" s="14"/>
      <c r="CC113" s="14"/>
      <c r="CD113" s="14"/>
      <c r="CE113" s="14"/>
      <c r="CF113" s="14"/>
      <c r="CG113" s="14"/>
      <c r="CH113" s="14"/>
      <c r="CI113" s="14"/>
      <c r="CJ113" s="14"/>
      <c r="CK113" s="14"/>
      <c r="CL113" s="14"/>
      <c r="CM113" s="14"/>
      <c r="CN113" s="14"/>
    </row>
    <row r="114" spans="1:92">
      <c r="A114" s="236" t="s">
        <v>2374</v>
      </c>
      <c r="B114" s="14"/>
      <c r="C114" s="77"/>
      <c r="D114" s="305"/>
      <c r="E114" s="264"/>
      <c r="F114" s="76"/>
      <c r="G114" s="77"/>
      <c r="H114" s="77"/>
      <c r="I114" s="77"/>
      <c r="J114" s="305"/>
      <c r="K114" s="270"/>
      <c r="L114" s="329" t="s">
        <v>2374</v>
      </c>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c r="BL114" s="14"/>
      <c r="BM114" s="14"/>
      <c r="BN114" s="14"/>
      <c r="BO114" s="14"/>
      <c r="BP114" s="14"/>
      <c r="BQ114" s="14"/>
      <c r="BR114" s="14"/>
      <c r="BS114" s="14"/>
      <c r="BT114" s="14"/>
      <c r="BU114" s="14"/>
      <c r="BV114" s="14"/>
      <c r="BW114" s="14"/>
      <c r="BX114" s="14"/>
      <c r="BY114" s="14"/>
      <c r="BZ114" s="14"/>
      <c r="CA114" s="14"/>
      <c r="CB114" s="14"/>
      <c r="CC114" s="14"/>
      <c r="CD114" s="14"/>
      <c r="CE114" s="14"/>
      <c r="CF114" s="14"/>
      <c r="CG114" s="14"/>
      <c r="CH114" s="14"/>
      <c r="CI114" s="14"/>
      <c r="CJ114" s="14"/>
      <c r="CK114" s="14"/>
      <c r="CL114" s="14"/>
      <c r="CM114" s="14"/>
      <c r="CN114" s="14"/>
    </row>
    <row r="115" spans="1:92">
      <c r="A115" s="236">
        <v>33</v>
      </c>
      <c r="B115" s="14"/>
      <c r="C115" s="77"/>
      <c r="D115" s="305"/>
      <c r="E115" s="264"/>
      <c r="F115" s="76"/>
      <c r="G115" s="77"/>
      <c r="H115" s="77"/>
      <c r="I115" s="77"/>
      <c r="J115" s="305"/>
      <c r="K115" s="270"/>
      <c r="L115" s="329">
        <v>33</v>
      </c>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c r="BL115" s="14"/>
      <c r="BM115" s="14"/>
      <c r="BN115" s="14"/>
      <c r="BO115" s="14"/>
      <c r="BP115" s="14"/>
      <c r="BQ115" s="14"/>
      <c r="BR115" s="14"/>
      <c r="BS115" s="14"/>
      <c r="BT115" s="14"/>
      <c r="BU115" s="14"/>
      <c r="BV115" s="14"/>
      <c r="BW115" s="14"/>
      <c r="BX115" s="14"/>
      <c r="BY115" s="14"/>
      <c r="BZ115" s="14"/>
      <c r="CA115" s="14"/>
      <c r="CB115" s="14"/>
      <c r="CC115" s="14"/>
      <c r="CD115" s="14"/>
      <c r="CE115" s="14"/>
      <c r="CF115" s="14"/>
      <c r="CG115" s="14"/>
      <c r="CH115" s="14"/>
      <c r="CI115" s="14"/>
      <c r="CJ115" s="14"/>
      <c r="CK115" s="14"/>
      <c r="CL115" s="14"/>
      <c r="CM115" s="14"/>
      <c r="CN115" s="14"/>
    </row>
    <row r="116" spans="1:92">
      <c r="A116" s="236">
        <v>34</v>
      </c>
      <c r="B116" s="14"/>
      <c r="C116" s="77"/>
      <c r="D116" s="305"/>
      <c r="E116" s="264"/>
      <c r="F116" s="76"/>
      <c r="G116" s="77"/>
      <c r="H116" s="77"/>
      <c r="I116" s="77"/>
      <c r="J116" s="305"/>
      <c r="K116" s="270"/>
      <c r="L116" s="329">
        <v>34</v>
      </c>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c r="BI116" s="14"/>
      <c r="BJ116" s="14"/>
      <c r="BK116" s="14"/>
      <c r="BL116" s="14"/>
      <c r="BM116" s="14"/>
      <c r="BN116" s="14"/>
      <c r="BO116" s="14"/>
      <c r="BP116" s="14"/>
      <c r="BQ116" s="14"/>
      <c r="BR116" s="14"/>
      <c r="BS116" s="14"/>
      <c r="BT116" s="14"/>
      <c r="BU116" s="14"/>
      <c r="BV116" s="14"/>
      <c r="BW116" s="14"/>
      <c r="BX116" s="14"/>
      <c r="BY116" s="14"/>
      <c r="BZ116" s="14"/>
      <c r="CA116" s="14"/>
      <c r="CB116" s="14"/>
      <c r="CC116" s="14"/>
      <c r="CD116" s="14"/>
      <c r="CE116" s="14"/>
      <c r="CF116" s="14"/>
      <c r="CG116" s="14"/>
      <c r="CH116" s="14"/>
      <c r="CI116" s="14"/>
      <c r="CJ116" s="14"/>
      <c r="CK116" s="14"/>
      <c r="CL116" s="14"/>
      <c r="CM116" s="14"/>
      <c r="CN116" s="14"/>
    </row>
    <row r="117" spans="1:92">
      <c r="A117" s="236">
        <v>35</v>
      </c>
      <c r="B117" s="14"/>
      <c r="C117" s="77"/>
      <c r="D117" s="305"/>
      <c r="E117" s="264"/>
      <c r="F117" s="76"/>
      <c r="G117" s="77"/>
      <c r="H117" s="77"/>
      <c r="I117" s="77"/>
      <c r="J117" s="305"/>
      <c r="K117" s="270"/>
      <c r="L117" s="329">
        <v>35</v>
      </c>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c r="BI117" s="14"/>
      <c r="BJ117" s="14"/>
      <c r="BK117" s="14"/>
      <c r="BL117" s="14"/>
      <c r="BM117" s="14"/>
      <c r="BN117" s="14"/>
      <c r="BO117" s="14"/>
      <c r="BP117" s="14"/>
      <c r="BQ117" s="14"/>
      <c r="BR117" s="14"/>
      <c r="BS117" s="14"/>
      <c r="BT117" s="14"/>
      <c r="BU117" s="14"/>
      <c r="BV117" s="14"/>
      <c r="BW117" s="14"/>
      <c r="BX117" s="14"/>
      <c r="BY117" s="14"/>
      <c r="BZ117" s="14"/>
      <c r="CA117" s="14"/>
      <c r="CB117" s="14"/>
      <c r="CC117" s="14"/>
      <c r="CD117" s="14"/>
      <c r="CE117" s="14"/>
      <c r="CF117" s="14"/>
      <c r="CG117" s="14"/>
      <c r="CH117" s="14"/>
      <c r="CI117" s="14"/>
      <c r="CJ117" s="14"/>
      <c r="CK117" s="14"/>
      <c r="CL117" s="14"/>
      <c r="CM117" s="14"/>
      <c r="CN117" s="14"/>
    </row>
    <row r="118" spans="1:92">
      <c r="A118" s="236">
        <v>36</v>
      </c>
      <c r="B118" s="14"/>
      <c r="C118" s="77"/>
      <c r="D118" s="305"/>
      <c r="E118" s="264"/>
      <c r="F118" s="76"/>
      <c r="G118" s="77"/>
      <c r="H118" s="77"/>
      <c r="I118" s="77"/>
      <c r="J118" s="305"/>
      <c r="K118" s="270"/>
      <c r="L118" s="329">
        <v>36</v>
      </c>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c r="BL118" s="14"/>
      <c r="BM118" s="14"/>
      <c r="BN118" s="14"/>
      <c r="BO118" s="14"/>
      <c r="BP118" s="14"/>
      <c r="BQ118" s="14"/>
      <c r="BR118" s="14"/>
      <c r="BS118" s="14"/>
      <c r="BT118" s="14"/>
      <c r="BU118" s="14"/>
      <c r="BV118" s="14"/>
      <c r="BW118" s="14"/>
      <c r="BX118" s="14"/>
      <c r="BY118" s="14"/>
      <c r="BZ118" s="14"/>
      <c r="CA118" s="14"/>
      <c r="CB118" s="14"/>
      <c r="CC118" s="14"/>
      <c r="CD118" s="14"/>
      <c r="CE118" s="14"/>
      <c r="CF118" s="14"/>
      <c r="CG118" s="14"/>
      <c r="CH118" s="14"/>
      <c r="CI118" s="14"/>
      <c r="CJ118" s="14"/>
      <c r="CK118" s="14"/>
      <c r="CL118" s="14"/>
      <c r="CM118" s="14"/>
      <c r="CN118" s="14"/>
    </row>
    <row r="119" spans="1:92">
      <c r="A119" s="236">
        <v>37</v>
      </c>
      <c r="B119" s="14"/>
      <c r="C119" s="77"/>
      <c r="D119" s="305"/>
      <c r="E119" s="264"/>
      <c r="F119" s="76"/>
      <c r="G119" s="77"/>
      <c r="H119" s="77"/>
      <c r="I119" s="77"/>
      <c r="J119" s="305"/>
      <c r="K119" s="270"/>
      <c r="L119" s="329">
        <v>37</v>
      </c>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4"/>
      <c r="BK119" s="14"/>
      <c r="BL119" s="14"/>
      <c r="BM119" s="14"/>
      <c r="BN119" s="14"/>
      <c r="BO119" s="14"/>
      <c r="BP119" s="14"/>
      <c r="BQ119" s="14"/>
      <c r="BR119" s="14"/>
      <c r="BS119" s="14"/>
      <c r="BT119" s="14"/>
      <c r="BU119" s="14"/>
      <c r="BV119" s="14"/>
      <c r="BW119" s="14"/>
      <c r="BX119" s="14"/>
      <c r="BY119" s="14"/>
      <c r="BZ119" s="14"/>
      <c r="CA119" s="14"/>
      <c r="CB119" s="14"/>
      <c r="CC119" s="14"/>
      <c r="CD119" s="14"/>
      <c r="CE119" s="14"/>
      <c r="CF119" s="14"/>
      <c r="CG119" s="14"/>
      <c r="CH119" s="14"/>
      <c r="CI119" s="14"/>
      <c r="CJ119" s="14"/>
      <c r="CK119" s="14"/>
      <c r="CL119" s="14"/>
      <c r="CM119" s="14"/>
      <c r="CN119" s="14"/>
    </row>
    <row r="120" spans="1:92">
      <c r="A120" s="236">
        <v>38</v>
      </c>
      <c r="B120" s="14"/>
      <c r="C120" s="77"/>
      <c r="D120" s="305"/>
      <c r="E120" s="264"/>
      <c r="F120" s="76"/>
      <c r="G120" s="77"/>
      <c r="H120" s="77"/>
      <c r="I120" s="77"/>
      <c r="J120" s="305"/>
      <c r="K120" s="270"/>
      <c r="L120" s="329">
        <v>38</v>
      </c>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c r="BL120" s="14"/>
      <c r="BM120" s="14"/>
      <c r="BN120" s="14"/>
      <c r="BO120" s="14"/>
      <c r="BP120" s="14"/>
      <c r="BQ120" s="14"/>
      <c r="BR120" s="14"/>
      <c r="BS120" s="14"/>
      <c r="BT120" s="14"/>
      <c r="BU120" s="14"/>
      <c r="BV120" s="14"/>
      <c r="BW120" s="14"/>
      <c r="BX120" s="14"/>
      <c r="BY120" s="14"/>
      <c r="BZ120" s="14"/>
      <c r="CA120" s="14"/>
      <c r="CB120" s="14"/>
      <c r="CC120" s="14"/>
      <c r="CD120" s="14"/>
      <c r="CE120" s="14"/>
      <c r="CF120" s="14"/>
      <c r="CG120" s="14"/>
      <c r="CH120" s="14"/>
      <c r="CI120" s="14"/>
      <c r="CJ120" s="14"/>
      <c r="CK120" s="14"/>
      <c r="CL120" s="14"/>
      <c r="CM120" s="14"/>
      <c r="CN120" s="14"/>
    </row>
    <row r="121" spans="1:92">
      <c r="A121" s="236">
        <v>39</v>
      </c>
      <c r="B121" s="14"/>
      <c r="C121" s="77"/>
      <c r="D121" s="305"/>
      <c r="E121" s="264"/>
      <c r="F121" s="76"/>
      <c r="G121" s="77"/>
      <c r="H121" s="77"/>
      <c r="I121" s="77"/>
      <c r="J121" s="305"/>
      <c r="K121" s="270"/>
      <c r="L121" s="329">
        <v>39</v>
      </c>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c r="BI121" s="14"/>
      <c r="BJ121" s="14"/>
      <c r="BK121" s="14"/>
      <c r="BL121" s="14"/>
      <c r="BM121" s="14"/>
      <c r="BN121" s="14"/>
      <c r="BO121" s="14"/>
      <c r="BP121" s="14"/>
      <c r="BQ121" s="14"/>
      <c r="BR121" s="14"/>
      <c r="BS121" s="14"/>
      <c r="BT121" s="14"/>
      <c r="BU121" s="14"/>
      <c r="BV121" s="14"/>
      <c r="BW121" s="14"/>
      <c r="BX121" s="14"/>
      <c r="BY121" s="14"/>
      <c r="BZ121" s="14"/>
      <c r="CA121" s="14"/>
      <c r="CB121" s="14"/>
      <c r="CC121" s="14"/>
      <c r="CD121" s="14"/>
      <c r="CE121" s="14"/>
      <c r="CF121" s="14"/>
      <c r="CG121" s="14"/>
      <c r="CH121" s="14"/>
      <c r="CI121" s="14"/>
      <c r="CJ121" s="14"/>
      <c r="CK121" s="14"/>
      <c r="CL121" s="14"/>
      <c r="CM121" s="14"/>
      <c r="CN121" s="14"/>
    </row>
    <row r="122" spans="1:92">
      <c r="A122" s="236">
        <v>40</v>
      </c>
      <c r="B122" s="14"/>
      <c r="C122" s="77"/>
      <c r="D122" s="305"/>
      <c r="E122" s="264"/>
      <c r="F122" s="76"/>
      <c r="G122" s="77"/>
      <c r="H122" s="77"/>
      <c r="I122" s="77"/>
      <c r="J122" s="305"/>
      <c r="K122" s="270"/>
      <c r="L122" s="329">
        <v>40</v>
      </c>
    </row>
    <row r="123" spans="1:92">
      <c r="A123" s="236">
        <v>41</v>
      </c>
      <c r="B123" s="14"/>
      <c r="C123" s="77"/>
      <c r="D123" s="305"/>
      <c r="E123" s="264"/>
      <c r="F123" s="76"/>
      <c r="G123" s="77"/>
      <c r="H123" s="77"/>
      <c r="I123" s="77"/>
      <c r="J123" s="305"/>
      <c r="K123" s="270"/>
      <c r="L123" s="329">
        <v>41</v>
      </c>
    </row>
    <row r="124" spans="1:92">
      <c r="A124" s="236">
        <v>42</v>
      </c>
      <c r="B124" s="14"/>
      <c r="C124" s="77"/>
      <c r="D124" s="305"/>
      <c r="E124" s="264"/>
      <c r="F124" s="76"/>
      <c r="G124" s="77"/>
      <c r="H124" s="77"/>
      <c r="I124" s="77"/>
      <c r="J124" s="305"/>
      <c r="K124" s="270"/>
      <c r="L124" s="329">
        <v>42</v>
      </c>
    </row>
    <row r="125" spans="1:92">
      <c r="A125" s="236">
        <v>43</v>
      </c>
      <c r="B125" s="14"/>
      <c r="C125" s="77"/>
      <c r="D125" s="305"/>
      <c r="E125" s="264"/>
      <c r="F125" s="76"/>
      <c r="G125" s="77"/>
      <c r="H125" s="77"/>
      <c r="I125" s="77"/>
      <c r="J125" s="305"/>
      <c r="K125" s="270"/>
      <c r="L125" s="329">
        <v>43</v>
      </c>
    </row>
    <row r="126" spans="1:92">
      <c r="A126" s="236">
        <v>44</v>
      </c>
      <c r="B126" s="14"/>
      <c r="C126" s="77"/>
      <c r="D126" s="305"/>
      <c r="E126" s="264"/>
      <c r="F126" s="76"/>
      <c r="G126" s="77"/>
      <c r="H126" s="77"/>
      <c r="I126" s="77"/>
      <c r="J126" s="305"/>
      <c r="K126" s="270"/>
      <c r="L126" s="329">
        <v>44</v>
      </c>
    </row>
    <row r="127" spans="1:92">
      <c r="A127" s="236">
        <v>45</v>
      </c>
      <c r="B127" s="246" t="s">
        <v>1190</v>
      </c>
      <c r="C127" s="77"/>
      <c r="D127" s="212">
        <f>SUM(D93:D126)</f>
        <v>0</v>
      </c>
      <c r="E127" s="210">
        <f>SUM(E93:E126)</f>
        <v>0</v>
      </c>
      <c r="F127" s="76"/>
      <c r="G127" s="77"/>
      <c r="H127" s="77"/>
      <c r="I127" s="77"/>
      <c r="J127" s="212">
        <f>SUM(J93:J126)</f>
        <v>0</v>
      </c>
      <c r="K127" s="212">
        <f>SUM(K93:K126)</f>
        <v>0</v>
      </c>
      <c r="L127" s="329">
        <v>45</v>
      </c>
    </row>
    <row r="128" spans="1:92">
      <c r="A128" s="236">
        <v>46</v>
      </c>
      <c r="B128" s="14"/>
      <c r="C128" s="77"/>
      <c r="D128" s="77"/>
      <c r="E128" s="69"/>
      <c r="F128" s="76"/>
      <c r="G128" s="77"/>
      <c r="H128" s="77"/>
      <c r="I128" s="77"/>
      <c r="J128" s="77"/>
      <c r="K128" s="74"/>
      <c r="L128" s="329">
        <v>46</v>
      </c>
    </row>
    <row r="129" spans="1:12">
      <c r="A129" s="236">
        <v>47</v>
      </c>
      <c r="B129" s="14"/>
      <c r="C129" s="77"/>
      <c r="D129" s="77"/>
      <c r="E129" s="69"/>
      <c r="F129" s="76"/>
      <c r="G129" s="77"/>
      <c r="H129" s="77"/>
      <c r="I129" s="77"/>
      <c r="J129" s="77"/>
      <c r="K129" s="74"/>
      <c r="L129" s="329">
        <v>47</v>
      </c>
    </row>
    <row r="130" spans="1:12" ht="15.75" thickBot="1">
      <c r="A130" s="241">
        <v>48</v>
      </c>
      <c r="B130" s="109"/>
      <c r="C130" s="109"/>
      <c r="D130" s="261"/>
      <c r="E130" s="244"/>
      <c r="F130" s="323"/>
      <c r="G130" s="285"/>
      <c r="H130" s="285"/>
      <c r="I130" s="324"/>
      <c r="J130" s="261"/>
      <c r="K130" s="261"/>
      <c r="L130" s="330">
        <v>48</v>
      </c>
    </row>
    <row r="131" spans="1:12">
      <c r="A131" s="14" t="str">
        <f>A64</f>
        <v xml:space="preserve"> FERC FORM NO.1 (ED. 12-96) NYPSC Modified-96</v>
      </c>
      <c r="B131" s="14"/>
      <c r="C131" s="14"/>
      <c r="D131" s="14"/>
      <c r="E131" s="14"/>
      <c r="F131" s="14" t="str">
        <f>A64</f>
        <v xml:space="preserve"> FERC FORM NO.1 (ED. 12-96) NYPSC Modified-96</v>
      </c>
      <c r="G131" s="14"/>
      <c r="H131" s="14"/>
      <c r="I131" s="14"/>
      <c r="J131" s="14"/>
      <c r="K131" s="14"/>
      <c r="L131" s="14"/>
    </row>
    <row r="132" spans="1:12">
      <c r="A132" s="65" t="s">
        <v>3341</v>
      </c>
      <c r="B132" s="65"/>
      <c r="C132" s="65"/>
      <c r="D132" s="65"/>
      <c r="E132" s="65"/>
      <c r="F132" s="65" t="s">
        <v>3342</v>
      </c>
      <c r="G132" s="65"/>
      <c r="H132" s="65"/>
      <c r="I132" s="65"/>
      <c r="J132" s="65"/>
      <c r="K132" s="65"/>
      <c r="L132" s="65"/>
    </row>
    <row r="133" spans="1:12" ht="15.75" thickBot="1">
      <c r="A133" s="14" t="str">
        <f>'Data Sheet'!$C$25</f>
        <v>National Fuel Gas Distribution Corporation</v>
      </c>
      <c r="B133" s="65"/>
      <c r="C133" s="65"/>
      <c r="D133" s="518" t="str">
        <f>'Data Sheet'!$C$40</f>
        <v>3/31/2016</v>
      </c>
      <c r="E133" s="14" t="str">
        <f>'Data Sheet'!$C$38</f>
        <v>12/31/2015</v>
      </c>
      <c r="F133" s="14" t="str">
        <f>'Data Sheet'!$C$25</f>
        <v>National Fuel Gas Distribution Corporation</v>
      </c>
      <c r="G133" s="65"/>
      <c r="H133" s="65"/>
      <c r="I133" s="518" t="str">
        <f>'Data Sheet'!$C$40</f>
        <v>3/31/2016</v>
      </c>
      <c r="J133" s="14" t="str">
        <f>'Data Sheet'!$C$38</f>
        <v>12/31/2015</v>
      </c>
      <c r="K133" s="65"/>
      <c r="L133" s="65"/>
    </row>
    <row r="134" spans="1:12">
      <c r="A134" s="325"/>
      <c r="B134" s="326"/>
      <c r="C134" s="326"/>
      <c r="D134" s="326"/>
      <c r="E134" s="327"/>
      <c r="F134" s="325"/>
      <c r="G134" s="326"/>
      <c r="H134" s="326"/>
      <c r="I134" s="326"/>
      <c r="J134" s="326"/>
      <c r="K134" s="326"/>
      <c r="L134" s="327"/>
    </row>
    <row r="135" spans="1:12">
      <c r="A135" s="262" t="s">
        <v>3302</v>
      </c>
      <c r="B135" s="65"/>
      <c r="C135" s="65"/>
      <c r="D135" s="65"/>
      <c r="E135" s="66"/>
      <c r="F135" s="262" t="str">
        <f>F4</f>
        <v>LONG-TERM DEBT (Accounts 221, 222, 223, and 224) (Continued)</v>
      </c>
      <c r="G135" s="65"/>
      <c r="H135" s="65"/>
      <c r="I135" s="65"/>
      <c r="J135" s="65"/>
      <c r="K135" s="65"/>
      <c r="L135" s="66"/>
    </row>
    <row r="136" spans="1:12">
      <c r="A136" s="68"/>
      <c r="B136" s="14"/>
      <c r="C136" s="14"/>
      <c r="D136" s="14"/>
      <c r="E136" s="328" t="s">
        <v>1789</v>
      </c>
      <c r="F136" s="68"/>
      <c r="G136" s="14"/>
      <c r="H136" s="14"/>
      <c r="I136" s="14"/>
      <c r="J136" s="14"/>
      <c r="K136" s="14"/>
      <c r="L136" s="69"/>
    </row>
    <row r="137" spans="1:12">
      <c r="A137" s="317" t="s">
        <v>1789</v>
      </c>
      <c r="B137" s="85" t="s">
        <v>1789</v>
      </c>
      <c r="C137" s="78"/>
      <c r="D137" s="78"/>
      <c r="E137" s="81"/>
      <c r="F137" s="317" t="s">
        <v>1789</v>
      </c>
      <c r="G137" s="78"/>
      <c r="H137" s="195" t="s">
        <v>2885</v>
      </c>
      <c r="I137" s="320"/>
      <c r="J137" s="441" t="s">
        <v>2886</v>
      </c>
      <c r="K137" s="78"/>
      <c r="L137" s="92"/>
    </row>
    <row r="138" spans="1:12">
      <c r="A138" s="76" t="s">
        <v>1789</v>
      </c>
      <c r="B138" s="14" t="s">
        <v>2887</v>
      </c>
      <c r="C138" s="77"/>
      <c r="D138" s="247" t="s">
        <v>2888</v>
      </c>
      <c r="E138" s="79" t="s">
        <v>2889</v>
      </c>
      <c r="F138" s="236" t="s">
        <v>2890</v>
      </c>
      <c r="G138" s="247" t="s">
        <v>1147</v>
      </c>
      <c r="H138" s="77"/>
      <c r="I138" s="78"/>
      <c r="J138" s="247" t="s">
        <v>2891</v>
      </c>
      <c r="K138" s="247" t="s">
        <v>2892</v>
      </c>
      <c r="L138" s="79"/>
    </row>
    <row r="139" spans="1:12">
      <c r="A139" s="236" t="s">
        <v>1729</v>
      </c>
      <c r="B139" s="14" t="s">
        <v>2893</v>
      </c>
      <c r="C139" s="77"/>
      <c r="D139" s="247" t="s">
        <v>3065</v>
      </c>
      <c r="E139" s="79" t="s">
        <v>2894</v>
      </c>
      <c r="F139" s="236" t="s">
        <v>2895</v>
      </c>
      <c r="G139" s="247" t="s">
        <v>3074</v>
      </c>
      <c r="H139" s="247" t="s">
        <v>2896</v>
      </c>
      <c r="I139" s="247" t="s">
        <v>2897</v>
      </c>
      <c r="J139" s="247" t="s">
        <v>2898</v>
      </c>
      <c r="K139" s="247" t="s">
        <v>1841</v>
      </c>
      <c r="L139" s="201" t="s">
        <v>1729</v>
      </c>
    </row>
    <row r="140" spans="1:12">
      <c r="A140" s="236" t="s">
        <v>1732</v>
      </c>
      <c r="B140" s="14"/>
      <c r="C140" s="77"/>
      <c r="D140" s="247" t="s">
        <v>2899</v>
      </c>
      <c r="E140" s="79" t="s">
        <v>2900</v>
      </c>
      <c r="F140" s="76"/>
      <c r="G140" s="77"/>
      <c r="H140" s="77"/>
      <c r="I140" s="77"/>
      <c r="J140" s="247" t="s">
        <v>2901</v>
      </c>
      <c r="K140" s="77"/>
      <c r="L140" s="201" t="s">
        <v>1732</v>
      </c>
    </row>
    <row r="141" spans="1:12">
      <c r="A141" s="76"/>
      <c r="B141" s="14"/>
      <c r="C141" s="77"/>
      <c r="D141" s="77"/>
      <c r="E141" s="79"/>
      <c r="F141" s="76"/>
      <c r="G141" s="77"/>
      <c r="H141" s="77"/>
      <c r="I141" s="77"/>
      <c r="J141" s="247" t="s">
        <v>2902</v>
      </c>
      <c r="K141" s="77"/>
      <c r="L141" s="79"/>
    </row>
    <row r="142" spans="1:12">
      <c r="A142" s="76"/>
      <c r="B142" s="14"/>
      <c r="C142" s="77"/>
      <c r="D142" s="77"/>
      <c r="E142" s="79"/>
      <c r="F142" s="76"/>
      <c r="G142" s="77"/>
      <c r="H142" s="77"/>
      <c r="I142" s="77"/>
      <c r="J142" s="247" t="s">
        <v>2903</v>
      </c>
      <c r="K142" s="77"/>
      <c r="L142" s="79"/>
    </row>
    <row r="143" spans="1:12">
      <c r="A143" s="76"/>
      <c r="B143" s="246" t="s">
        <v>2904</v>
      </c>
      <c r="C143" s="114"/>
      <c r="D143" s="246" t="s">
        <v>3022</v>
      </c>
      <c r="E143" s="201" t="s">
        <v>3023</v>
      </c>
      <c r="F143" s="236" t="s">
        <v>3024</v>
      </c>
      <c r="G143" s="246" t="s">
        <v>2347</v>
      </c>
      <c r="H143" s="480" t="s">
        <v>2348</v>
      </c>
      <c r="I143" s="246" t="s">
        <v>2349</v>
      </c>
      <c r="J143" s="480" t="s">
        <v>2350</v>
      </c>
      <c r="K143" s="246" t="s">
        <v>2351</v>
      </c>
      <c r="L143" s="107"/>
    </row>
    <row r="144" spans="1:12">
      <c r="A144" s="287" t="s">
        <v>1737</v>
      </c>
      <c r="B144" s="321"/>
      <c r="C144" s="78"/>
      <c r="D144" s="331"/>
      <c r="E144" s="332"/>
      <c r="F144" s="333"/>
      <c r="G144" s="331"/>
      <c r="H144" s="331"/>
      <c r="I144" s="331"/>
      <c r="J144" s="334"/>
      <c r="K144" s="335"/>
      <c r="L144" s="494" t="s">
        <v>1737</v>
      </c>
    </row>
    <row r="145" spans="1:12">
      <c r="A145" s="236" t="s">
        <v>1738</v>
      </c>
      <c r="B145" s="14"/>
      <c r="C145" s="77"/>
      <c r="D145" s="322"/>
      <c r="E145" s="69"/>
      <c r="F145" s="76"/>
      <c r="G145" s="77"/>
      <c r="H145" s="77"/>
      <c r="I145" s="322"/>
      <c r="J145" s="322"/>
      <c r="K145" s="268"/>
      <c r="L145" s="329" t="s">
        <v>1738</v>
      </c>
    </row>
    <row r="146" spans="1:12">
      <c r="A146" s="236" t="s">
        <v>1739</v>
      </c>
      <c r="B146" s="14"/>
      <c r="C146" s="77"/>
      <c r="D146" s="305"/>
      <c r="E146" s="264"/>
      <c r="F146" s="76"/>
      <c r="G146" s="77"/>
      <c r="H146" s="77"/>
      <c r="I146" s="77"/>
      <c r="J146" s="305"/>
      <c r="K146" s="270"/>
      <c r="L146" s="329" t="s">
        <v>1739</v>
      </c>
    </row>
    <row r="147" spans="1:12">
      <c r="A147" s="236" t="s">
        <v>1740</v>
      </c>
      <c r="B147" s="14"/>
      <c r="C147" s="77"/>
      <c r="D147" s="305"/>
      <c r="E147" s="264"/>
      <c r="F147" s="76"/>
      <c r="G147" s="77"/>
      <c r="H147" s="77"/>
      <c r="I147" s="77"/>
      <c r="J147" s="305"/>
      <c r="K147" s="270"/>
      <c r="L147" s="329" t="s">
        <v>1740</v>
      </c>
    </row>
    <row r="148" spans="1:12">
      <c r="A148" s="236" t="s">
        <v>1741</v>
      </c>
      <c r="B148" s="14"/>
      <c r="C148" s="77"/>
      <c r="D148" s="305"/>
      <c r="E148" s="264"/>
      <c r="F148" s="76"/>
      <c r="G148" s="77"/>
      <c r="H148" s="77"/>
      <c r="I148" s="305"/>
      <c r="J148" s="305"/>
      <c r="K148" s="270"/>
      <c r="L148" s="329" t="s">
        <v>1741</v>
      </c>
    </row>
    <row r="149" spans="1:12">
      <c r="A149" s="236" t="s">
        <v>1742</v>
      </c>
      <c r="B149" s="14"/>
      <c r="C149" s="77"/>
      <c r="D149" s="305"/>
      <c r="E149" s="264"/>
      <c r="F149" s="76"/>
      <c r="G149" s="77"/>
      <c r="H149" s="77"/>
      <c r="I149" s="77"/>
      <c r="J149" s="305"/>
      <c r="K149" s="270"/>
      <c r="L149" s="329" t="s">
        <v>1742</v>
      </c>
    </row>
    <row r="150" spans="1:12">
      <c r="A150" s="236" t="s">
        <v>1743</v>
      </c>
      <c r="B150" s="14"/>
      <c r="C150" s="77"/>
      <c r="D150" s="305"/>
      <c r="E150" s="264"/>
      <c r="F150" s="76"/>
      <c r="G150" s="77"/>
      <c r="H150" s="77"/>
      <c r="I150" s="77"/>
      <c r="J150" s="305"/>
      <c r="K150" s="270"/>
      <c r="L150" s="329" t="s">
        <v>1743</v>
      </c>
    </row>
    <row r="151" spans="1:12">
      <c r="A151" s="236" t="s">
        <v>1744</v>
      </c>
      <c r="B151" s="246" t="s">
        <v>1190</v>
      </c>
      <c r="C151" s="77"/>
      <c r="D151" s="212">
        <f>SUM(D145:D150)</f>
        <v>0</v>
      </c>
      <c r="E151" s="210">
        <f>SUM(E145:E150)</f>
        <v>0</v>
      </c>
      <c r="F151" s="76"/>
      <c r="G151" s="77"/>
      <c r="H151" s="77"/>
      <c r="I151" s="77"/>
      <c r="J151" s="212">
        <f>SUM(J145:J150)</f>
        <v>0</v>
      </c>
      <c r="K151" s="212">
        <f>SUM(K145:K150)</f>
        <v>0</v>
      </c>
      <c r="L151" s="329" t="s">
        <v>1744</v>
      </c>
    </row>
    <row r="152" spans="1:12">
      <c r="A152" s="236" t="s">
        <v>1745</v>
      </c>
      <c r="B152" s="14"/>
      <c r="C152" s="77"/>
      <c r="D152" s="336"/>
      <c r="E152" s="337"/>
      <c r="F152" s="338"/>
      <c r="G152" s="336"/>
      <c r="H152" s="336"/>
      <c r="I152" s="336"/>
      <c r="J152" s="336"/>
      <c r="K152" s="339"/>
      <c r="L152" s="329" t="s">
        <v>1745</v>
      </c>
    </row>
    <row r="153" spans="1:12">
      <c r="A153" s="236" t="s">
        <v>1746</v>
      </c>
      <c r="B153" s="248"/>
      <c r="C153" s="77"/>
      <c r="D153" s="336"/>
      <c r="E153" s="337"/>
      <c r="F153" s="338"/>
      <c r="G153" s="336"/>
      <c r="H153" s="336"/>
      <c r="I153" s="336"/>
      <c r="J153" s="336"/>
      <c r="K153" s="339"/>
      <c r="L153" s="329" t="s">
        <v>1746</v>
      </c>
    </row>
    <row r="154" spans="1:12">
      <c r="A154" s="236" t="s">
        <v>1747</v>
      </c>
      <c r="B154" s="14"/>
      <c r="C154" s="77"/>
      <c r="D154" s="322"/>
      <c r="E154" s="269"/>
      <c r="F154" s="76"/>
      <c r="G154" s="77"/>
      <c r="H154" s="77"/>
      <c r="I154" s="77"/>
      <c r="J154" s="322"/>
      <c r="K154" s="268"/>
      <c r="L154" s="329" t="s">
        <v>1747</v>
      </c>
    </row>
    <row r="155" spans="1:12">
      <c r="A155" s="236" t="s">
        <v>1748</v>
      </c>
      <c r="B155" s="14"/>
      <c r="C155" s="77"/>
      <c r="D155" s="305"/>
      <c r="E155" s="264"/>
      <c r="F155" s="76"/>
      <c r="G155" s="77"/>
      <c r="H155" s="77"/>
      <c r="I155" s="77"/>
      <c r="J155" s="305"/>
      <c r="K155" s="270"/>
      <c r="L155" s="329" t="s">
        <v>1748</v>
      </c>
    </row>
    <row r="156" spans="1:12">
      <c r="A156" s="236" t="s">
        <v>1749</v>
      </c>
      <c r="B156" s="14"/>
      <c r="C156" s="77"/>
      <c r="D156" s="305"/>
      <c r="E156" s="264"/>
      <c r="F156" s="76"/>
      <c r="G156" s="77"/>
      <c r="H156" s="77"/>
      <c r="I156" s="77"/>
      <c r="J156" s="305"/>
      <c r="K156" s="270"/>
      <c r="L156" s="329" t="s">
        <v>1749</v>
      </c>
    </row>
    <row r="157" spans="1:12">
      <c r="A157" s="236" t="s">
        <v>1750</v>
      </c>
      <c r="B157" s="14"/>
      <c r="C157" s="77"/>
      <c r="D157" s="305"/>
      <c r="E157" s="264"/>
      <c r="F157" s="76"/>
      <c r="G157" s="77"/>
      <c r="H157" s="77"/>
      <c r="I157" s="77"/>
      <c r="J157" s="305"/>
      <c r="K157" s="270"/>
      <c r="L157" s="329" t="s">
        <v>1750</v>
      </c>
    </row>
    <row r="158" spans="1:12">
      <c r="A158" s="236" t="s">
        <v>1751</v>
      </c>
      <c r="B158" s="14"/>
      <c r="C158" s="77"/>
      <c r="D158" s="305"/>
      <c r="E158" s="264"/>
      <c r="F158" s="76"/>
      <c r="G158" s="77"/>
      <c r="H158" s="77"/>
      <c r="I158" s="77"/>
      <c r="J158" s="305"/>
      <c r="K158" s="270"/>
      <c r="L158" s="329" t="s">
        <v>1751</v>
      </c>
    </row>
    <row r="159" spans="1:12">
      <c r="A159" s="236" t="s">
        <v>1752</v>
      </c>
      <c r="B159" s="14"/>
      <c r="C159" s="77"/>
      <c r="D159" s="305"/>
      <c r="E159" s="264"/>
      <c r="F159" s="76"/>
      <c r="G159" s="77"/>
      <c r="H159" s="77"/>
      <c r="I159" s="77"/>
      <c r="J159" s="305"/>
      <c r="K159" s="270"/>
      <c r="L159" s="329" t="s">
        <v>1752</v>
      </c>
    </row>
    <row r="160" spans="1:12">
      <c r="A160" s="236" t="s">
        <v>1753</v>
      </c>
      <c r="B160" s="14"/>
      <c r="C160" s="77"/>
      <c r="D160" s="305"/>
      <c r="E160" s="264"/>
      <c r="F160" s="76"/>
      <c r="G160" s="77"/>
      <c r="H160" s="77"/>
      <c r="I160" s="77"/>
      <c r="J160" s="305"/>
      <c r="K160" s="270"/>
      <c r="L160" s="329" t="s">
        <v>1753</v>
      </c>
    </row>
    <row r="161" spans="1:12">
      <c r="A161" s="236" t="s">
        <v>1754</v>
      </c>
      <c r="B161" s="14"/>
      <c r="C161" s="77"/>
      <c r="D161" s="305"/>
      <c r="E161" s="264"/>
      <c r="F161" s="76"/>
      <c r="G161" s="77"/>
      <c r="H161" s="77"/>
      <c r="I161" s="77"/>
      <c r="J161" s="305"/>
      <c r="K161" s="270"/>
      <c r="L161" s="329" t="s">
        <v>1754</v>
      </c>
    </row>
    <row r="162" spans="1:12">
      <c r="A162" s="236" t="s">
        <v>1755</v>
      </c>
      <c r="B162" s="14"/>
      <c r="C162" s="77"/>
      <c r="D162" s="305"/>
      <c r="E162" s="264"/>
      <c r="F162" s="76"/>
      <c r="G162" s="77"/>
      <c r="H162" s="77"/>
      <c r="I162" s="77"/>
      <c r="J162" s="305"/>
      <c r="K162" s="270"/>
      <c r="L162" s="329" t="s">
        <v>1755</v>
      </c>
    </row>
    <row r="163" spans="1:12">
      <c r="A163" s="236" t="s">
        <v>1756</v>
      </c>
      <c r="B163" s="14"/>
      <c r="C163" s="77"/>
      <c r="D163" s="305"/>
      <c r="E163" s="264"/>
      <c r="F163" s="76"/>
      <c r="G163" s="77"/>
      <c r="H163" s="77"/>
      <c r="I163" s="77"/>
      <c r="J163" s="305"/>
      <c r="K163" s="270"/>
      <c r="L163" s="329" t="s">
        <v>1756</v>
      </c>
    </row>
    <row r="164" spans="1:12">
      <c r="A164" s="236" t="s">
        <v>589</v>
      </c>
      <c r="B164" s="14"/>
      <c r="C164" s="77"/>
      <c r="D164" s="305"/>
      <c r="E164" s="264"/>
      <c r="F164" s="76"/>
      <c r="G164" s="77"/>
      <c r="H164" s="77"/>
      <c r="I164" s="77"/>
      <c r="J164" s="305"/>
      <c r="K164" s="270"/>
      <c r="L164" s="329" t="s">
        <v>589</v>
      </c>
    </row>
    <row r="165" spans="1:12">
      <c r="A165" s="236" t="s">
        <v>590</v>
      </c>
      <c r="B165" s="14"/>
      <c r="C165" s="77"/>
      <c r="D165" s="305"/>
      <c r="E165" s="264"/>
      <c r="F165" s="76"/>
      <c r="G165" s="77"/>
      <c r="H165" s="77"/>
      <c r="I165" s="77"/>
      <c r="J165" s="305"/>
      <c r="K165" s="270"/>
      <c r="L165" s="329" t="s">
        <v>590</v>
      </c>
    </row>
    <row r="166" spans="1:12">
      <c r="A166" s="236" t="s">
        <v>591</v>
      </c>
      <c r="B166" s="14"/>
      <c r="C166" s="77"/>
      <c r="D166" s="305"/>
      <c r="E166" s="264"/>
      <c r="F166" s="76"/>
      <c r="G166" s="77"/>
      <c r="H166" s="77"/>
      <c r="I166" s="77"/>
      <c r="J166" s="305"/>
      <c r="K166" s="270"/>
      <c r="L166" s="329" t="s">
        <v>591</v>
      </c>
    </row>
    <row r="167" spans="1:12">
      <c r="A167" s="236" t="s">
        <v>592</v>
      </c>
      <c r="B167" s="14"/>
      <c r="C167" s="77"/>
      <c r="D167" s="305"/>
      <c r="E167" s="264"/>
      <c r="F167" s="76"/>
      <c r="G167" s="77"/>
      <c r="H167" s="77"/>
      <c r="I167" s="77"/>
      <c r="J167" s="305"/>
      <c r="K167" s="270"/>
      <c r="L167" s="329" t="s">
        <v>592</v>
      </c>
    </row>
    <row r="168" spans="1:12">
      <c r="A168" s="236" t="s">
        <v>593</v>
      </c>
      <c r="B168" s="14"/>
      <c r="C168" s="77"/>
      <c r="D168" s="305"/>
      <c r="E168" s="264"/>
      <c r="F168" s="76"/>
      <c r="G168" s="77"/>
      <c r="H168" s="77"/>
      <c r="I168" s="77"/>
      <c r="J168" s="305"/>
      <c r="K168" s="270"/>
      <c r="L168" s="329" t="s">
        <v>593</v>
      </c>
    </row>
    <row r="169" spans="1:12">
      <c r="A169" s="236" t="s">
        <v>594</v>
      </c>
      <c r="B169" s="14"/>
      <c r="C169" s="77"/>
      <c r="D169" s="305"/>
      <c r="E169" s="264"/>
      <c r="F169" s="76"/>
      <c r="G169" s="77"/>
      <c r="H169" s="77"/>
      <c r="I169" s="77"/>
      <c r="J169" s="305"/>
      <c r="K169" s="270"/>
      <c r="L169" s="329" t="s">
        <v>594</v>
      </c>
    </row>
    <row r="170" spans="1:12">
      <c r="A170" s="236" t="s">
        <v>595</v>
      </c>
      <c r="B170" s="14"/>
      <c r="C170" s="77"/>
      <c r="D170" s="305"/>
      <c r="E170" s="264"/>
      <c r="F170" s="76"/>
      <c r="G170" s="77"/>
      <c r="H170" s="77"/>
      <c r="I170" s="77"/>
      <c r="J170" s="305"/>
      <c r="K170" s="270"/>
      <c r="L170" s="329" t="s">
        <v>595</v>
      </c>
    </row>
    <row r="171" spans="1:12">
      <c r="A171" s="236" t="s">
        <v>2370</v>
      </c>
      <c r="B171" s="14"/>
      <c r="C171" s="77"/>
      <c r="D171" s="305"/>
      <c r="E171" s="264"/>
      <c r="F171" s="76"/>
      <c r="G171" s="77"/>
      <c r="H171" s="77"/>
      <c r="I171" s="77"/>
      <c r="J171" s="305"/>
      <c r="K171" s="270"/>
      <c r="L171" s="329" t="s">
        <v>2370</v>
      </c>
    </row>
    <row r="172" spans="1:12">
      <c r="A172" s="236" t="s">
        <v>2371</v>
      </c>
      <c r="B172" s="14"/>
      <c r="C172" s="77"/>
      <c r="D172" s="305"/>
      <c r="E172" s="264"/>
      <c r="F172" s="76"/>
      <c r="G172" s="77"/>
      <c r="H172" s="77"/>
      <c r="I172" s="77"/>
      <c r="J172" s="305"/>
      <c r="K172" s="270"/>
      <c r="L172" s="329" t="s">
        <v>2371</v>
      </c>
    </row>
    <row r="173" spans="1:12">
      <c r="A173" s="236" t="s">
        <v>2372</v>
      </c>
      <c r="B173" s="14"/>
      <c r="C173" s="77"/>
      <c r="D173" s="305"/>
      <c r="E173" s="264"/>
      <c r="F173" s="76"/>
      <c r="G173" s="77"/>
      <c r="H173" s="77"/>
      <c r="I173" s="77"/>
      <c r="J173" s="305"/>
      <c r="K173" s="270"/>
      <c r="L173" s="329" t="s">
        <v>2372</v>
      </c>
    </row>
    <row r="174" spans="1:12">
      <c r="A174" s="236" t="s">
        <v>2373</v>
      </c>
      <c r="B174" s="14"/>
      <c r="C174" s="77"/>
      <c r="D174" s="305"/>
      <c r="E174" s="264"/>
      <c r="F174" s="76"/>
      <c r="G174" s="77"/>
      <c r="H174" s="77"/>
      <c r="I174" s="77"/>
      <c r="J174" s="305"/>
      <c r="K174" s="270"/>
      <c r="L174" s="329" t="s">
        <v>2373</v>
      </c>
    </row>
    <row r="175" spans="1:12">
      <c r="A175" s="236" t="s">
        <v>2374</v>
      </c>
      <c r="B175" s="14"/>
      <c r="C175" s="77"/>
      <c r="D175" s="305"/>
      <c r="E175" s="264"/>
      <c r="F175" s="76"/>
      <c r="G175" s="77"/>
      <c r="H175" s="77"/>
      <c r="I175" s="77"/>
      <c r="J175" s="305"/>
      <c r="K175" s="270"/>
      <c r="L175" s="329" t="s">
        <v>2374</v>
      </c>
    </row>
    <row r="176" spans="1:12">
      <c r="A176" s="236">
        <v>33</v>
      </c>
      <c r="B176" s="14"/>
      <c r="C176" s="77"/>
      <c r="D176" s="305"/>
      <c r="E176" s="264"/>
      <c r="F176" s="76"/>
      <c r="G176" s="77"/>
      <c r="H176" s="77"/>
      <c r="I176" s="77"/>
      <c r="J176" s="305"/>
      <c r="K176" s="270"/>
      <c r="L176" s="329">
        <v>33</v>
      </c>
    </row>
    <row r="177" spans="1:12">
      <c r="A177" s="236">
        <v>34</v>
      </c>
      <c r="B177" s="14"/>
      <c r="C177" s="77"/>
      <c r="D177" s="305"/>
      <c r="E177" s="264"/>
      <c r="F177" s="76"/>
      <c r="G177" s="77"/>
      <c r="H177" s="77"/>
      <c r="I177" s="77"/>
      <c r="J177" s="305"/>
      <c r="K177" s="270"/>
      <c r="L177" s="329">
        <v>34</v>
      </c>
    </row>
    <row r="178" spans="1:12">
      <c r="A178" s="236">
        <v>35</v>
      </c>
      <c r="B178" s="14"/>
      <c r="C178" s="77"/>
      <c r="D178" s="305"/>
      <c r="E178" s="264"/>
      <c r="F178" s="76"/>
      <c r="G178" s="77"/>
      <c r="H178" s="77"/>
      <c r="I178" s="77"/>
      <c r="J178" s="305"/>
      <c r="K178" s="270"/>
      <c r="L178" s="329">
        <v>35</v>
      </c>
    </row>
    <row r="179" spans="1:12">
      <c r="A179" s="236">
        <v>36</v>
      </c>
      <c r="B179" s="14"/>
      <c r="C179" s="77"/>
      <c r="D179" s="305"/>
      <c r="E179" s="264"/>
      <c r="F179" s="76"/>
      <c r="G179" s="77"/>
      <c r="H179" s="77"/>
      <c r="I179" s="77"/>
      <c r="J179" s="305"/>
      <c r="K179" s="270"/>
      <c r="L179" s="329">
        <v>36</v>
      </c>
    </row>
    <row r="180" spans="1:12">
      <c r="A180" s="236">
        <v>37</v>
      </c>
      <c r="B180" s="14"/>
      <c r="C180" s="77"/>
      <c r="D180" s="305"/>
      <c r="E180" s="264"/>
      <c r="F180" s="76"/>
      <c r="G180" s="77"/>
      <c r="H180" s="77"/>
      <c r="I180" s="77"/>
      <c r="J180" s="305"/>
      <c r="K180" s="270"/>
      <c r="L180" s="329">
        <v>37</v>
      </c>
    </row>
    <row r="181" spans="1:12">
      <c r="A181" s="236">
        <v>38</v>
      </c>
      <c r="B181" s="14"/>
      <c r="C181" s="77"/>
      <c r="D181" s="305"/>
      <c r="E181" s="264"/>
      <c r="F181" s="76"/>
      <c r="G181" s="77"/>
      <c r="H181" s="77"/>
      <c r="I181" s="77"/>
      <c r="J181" s="305"/>
      <c r="K181" s="270"/>
      <c r="L181" s="329">
        <v>38</v>
      </c>
    </row>
    <row r="182" spans="1:12">
      <c r="A182" s="236">
        <v>39</v>
      </c>
      <c r="B182" s="14"/>
      <c r="C182" s="77"/>
      <c r="D182" s="305"/>
      <c r="E182" s="264"/>
      <c r="F182" s="76"/>
      <c r="G182" s="77"/>
      <c r="H182" s="77"/>
      <c r="I182" s="77"/>
      <c r="J182" s="305"/>
      <c r="K182" s="270"/>
      <c r="L182" s="329">
        <v>39</v>
      </c>
    </row>
    <row r="183" spans="1:12">
      <c r="A183" s="236">
        <v>40</v>
      </c>
      <c r="B183" s="14"/>
      <c r="C183" s="77"/>
      <c r="D183" s="305"/>
      <c r="E183" s="264"/>
      <c r="F183" s="76"/>
      <c r="G183" s="77"/>
      <c r="H183" s="77"/>
      <c r="I183" s="77"/>
      <c r="J183" s="305"/>
      <c r="K183" s="270"/>
      <c r="L183" s="329">
        <v>40</v>
      </c>
    </row>
    <row r="184" spans="1:12">
      <c r="A184" s="236">
        <v>41</v>
      </c>
      <c r="B184" s="14"/>
      <c r="C184" s="77"/>
      <c r="D184" s="305"/>
      <c r="E184" s="264"/>
      <c r="F184" s="76"/>
      <c r="G184" s="77"/>
      <c r="H184" s="77"/>
      <c r="I184" s="77"/>
      <c r="J184" s="305"/>
      <c r="K184" s="270"/>
      <c r="L184" s="329">
        <v>41</v>
      </c>
    </row>
    <row r="185" spans="1:12">
      <c r="A185" s="236">
        <v>42</v>
      </c>
      <c r="B185" s="14"/>
      <c r="C185" s="77"/>
      <c r="D185" s="305"/>
      <c r="E185" s="264"/>
      <c r="F185" s="76"/>
      <c r="G185" s="77"/>
      <c r="H185" s="77"/>
      <c r="I185" s="77"/>
      <c r="J185" s="305"/>
      <c r="K185" s="270"/>
      <c r="L185" s="329">
        <v>42</v>
      </c>
    </row>
    <row r="186" spans="1:12">
      <c r="A186" s="236">
        <v>43</v>
      </c>
      <c r="B186" s="14"/>
      <c r="C186" s="77"/>
      <c r="D186" s="305"/>
      <c r="E186" s="264"/>
      <c r="F186" s="76"/>
      <c r="G186" s="77"/>
      <c r="H186" s="77"/>
      <c r="I186" s="77"/>
      <c r="J186" s="305"/>
      <c r="K186" s="270"/>
      <c r="L186" s="329">
        <v>43</v>
      </c>
    </row>
    <row r="187" spans="1:12">
      <c r="A187" s="236">
        <v>44</v>
      </c>
      <c r="B187" s="14"/>
      <c r="C187" s="77"/>
      <c r="D187" s="305"/>
      <c r="E187" s="264"/>
      <c r="F187" s="76"/>
      <c r="G187" s="77"/>
      <c r="H187" s="77"/>
      <c r="I187" s="77"/>
      <c r="J187" s="305"/>
      <c r="K187" s="270"/>
      <c r="L187" s="329">
        <v>44</v>
      </c>
    </row>
    <row r="188" spans="1:12">
      <c r="A188" s="236">
        <v>45</v>
      </c>
      <c r="B188" s="246" t="s">
        <v>1190</v>
      </c>
      <c r="C188" s="77"/>
      <c r="D188" s="212">
        <f>SUM(D154:D187)</f>
        <v>0</v>
      </c>
      <c r="E188" s="210">
        <f>SUM(E154:E187)</f>
        <v>0</v>
      </c>
      <c r="F188" s="76"/>
      <c r="G188" s="77"/>
      <c r="H188" s="77"/>
      <c r="I188" s="77"/>
      <c r="J188" s="212">
        <f>SUM(J154:J187)</f>
        <v>0</v>
      </c>
      <c r="K188" s="212">
        <f>SUM(K154:K187)</f>
        <v>0</v>
      </c>
      <c r="L188" s="329">
        <v>45</v>
      </c>
    </row>
    <row r="189" spans="1:12">
      <c r="A189" s="236">
        <v>46</v>
      </c>
      <c r="B189" s="14"/>
      <c r="C189" s="77"/>
      <c r="D189" s="77"/>
      <c r="E189" s="69"/>
      <c r="F189" s="76"/>
      <c r="G189" s="77"/>
      <c r="H189" s="77"/>
      <c r="I189" s="77"/>
      <c r="J189" s="77"/>
      <c r="K189" s="74"/>
      <c r="L189" s="329">
        <v>46</v>
      </c>
    </row>
    <row r="190" spans="1:12">
      <c r="A190" s="236">
        <v>47</v>
      </c>
      <c r="B190" s="14"/>
      <c r="C190" s="77"/>
      <c r="D190" s="77"/>
      <c r="E190" s="69"/>
      <c r="F190" s="76"/>
      <c r="G190" s="77"/>
      <c r="H190" s="77"/>
      <c r="I190" s="77"/>
      <c r="J190" s="77"/>
      <c r="K190" s="74"/>
      <c r="L190" s="329">
        <v>47</v>
      </c>
    </row>
    <row r="191" spans="1:12" ht="15.75" thickBot="1">
      <c r="A191" s="241">
        <v>48</v>
      </c>
      <c r="B191" s="109"/>
      <c r="C191" s="109"/>
      <c r="D191" s="261"/>
      <c r="E191" s="244"/>
      <c r="F191" s="323"/>
      <c r="G191" s="285"/>
      <c r="H191" s="285"/>
      <c r="I191" s="324"/>
      <c r="J191" s="261"/>
      <c r="K191" s="261"/>
      <c r="L191" s="330">
        <v>48</v>
      </c>
    </row>
    <row r="192" spans="1:12">
      <c r="A192" s="14" t="str">
        <f>A64</f>
        <v xml:space="preserve"> FERC FORM NO.1 (ED. 12-96) NYPSC Modified-96</v>
      </c>
      <c r="B192" s="14"/>
      <c r="C192" s="14"/>
      <c r="D192" s="14"/>
      <c r="E192" s="14"/>
      <c r="F192" s="14" t="str">
        <f>A64</f>
        <v xml:space="preserve"> FERC FORM NO.1 (ED. 12-96) NYPSC Modified-96</v>
      </c>
      <c r="G192" s="14"/>
      <c r="H192" s="14"/>
      <c r="I192" s="14"/>
      <c r="J192" s="14"/>
      <c r="K192" s="14"/>
      <c r="L192" s="14"/>
    </row>
    <row r="193" spans="1:12">
      <c r="A193" s="65" t="s">
        <v>3343</v>
      </c>
      <c r="B193" s="65"/>
      <c r="C193" s="65"/>
      <c r="D193" s="65"/>
      <c r="E193" s="65"/>
      <c r="F193" s="65" t="s">
        <v>3344</v>
      </c>
      <c r="G193" s="65"/>
      <c r="H193" s="65"/>
      <c r="I193" s="65"/>
      <c r="J193" s="65"/>
      <c r="K193" s="65"/>
      <c r="L193" s="65"/>
    </row>
    <row r="194" spans="1:12">
      <c r="A194" s="14"/>
      <c r="B194" s="14"/>
      <c r="C194" s="14"/>
      <c r="D194" s="14"/>
      <c r="E194" s="14"/>
      <c r="F194" s="14"/>
      <c r="G194" s="14"/>
      <c r="H194" s="14"/>
      <c r="I194" s="14"/>
      <c r="J194" s="14"/>
      <c r="K194" s="14"/>
      <c r="L194" s="14"/>
    </row>
    <row r="195" spans="1:12">
      <c r="A195" s="14"/>
      <c r="B195" s="14"/>
      <c r="C195" s="14"/>
      <c r="D195" s="14"/>
      <c r="E195" s="14"/>
      <c r="F195" s="14"/>
      <c r="G195" s="14"/>
      <c r="H195" s="14"/>
      <c r="I195" s="14"/>
      <c r="J195" s="14"/>
      <c r="K195" s="14"/>
      <c r="L195" s="14"/>
    </row>
    <row r="196" spans="1:12">
      <c r="A196" s="14"/>
      <c r="B196" s="14"/>
      <c r="C196" s="14"/>
      <c r="D196" s="14"/>
      <c r="E196" s="14"/>
      <c r="F196" s="14"/>
      <c r="G196" s="14"/>
      <c r="H196" s="14"/>
      <c r="I196" s="14"/>
      <c r="J196" s="14"/>
      <c r="K196" s="14"/>
      <c r="L196" s="14"/>
    </row>
    <row r="197" spans="1:12">
      <c r="A197" s="14"/>
      <c r="B197" s="14"/>
      <c r="C197" s="14"/>
      <c r="D197" s="14"/>
      <c r="E197" s="14"/>
      <c r="F197" s="14"/>
      <c r="G197" s="14"/>
      <c r="H197" s="14"/>
      <c r="I197" s="14"/>
      <c r="J197" s="14"/>
      <c r="K197" s="14"/>
      <c r="L197" s="14"/>
    </row>
    <row r="198" spans="1:12">
      <c r="A198" s="14"/>
      <c r="B198" s="14"/>
      <c r="C198" s="14"/>
      <c r="D198" s="14"/>
      <c r="E198" s="14"/>
      <c r="F198" s="14"/>
      <c r="G198" s="14"/>
      <c r="H198" s="14"/>
      <c r="I198" s="14"/>
      <c r="J198" s="14"/>
      <c r="K198" s="14"/>
      <c r="L198" s="14"/>
    </row>
    <row r="199" spans="1:12">
      <c r="A199" s="14"/>
      <c r="B199" s="14"/>
      <c r="C199" s="14"/>
      <c r="D199" s="14"/>
      <c r="E199" s="14"/>
      <c r="F199" s="14"/>
      <c r="G199" s="14"/>
      <c r="H199" s="14"/>
      <c r="I199" s="14"/>
      <c r="J199" s="14"/>
      <c r="K199" s="14"/>
      <c r="L199" s="14"/>
    </row>
    <row r="200" spans="1:12">
      <c r="A200" s="14"/>
      <c r="B200" s="14"/>
      <c r="C200" s="14"/>
      <c r="D200" s="14"/>
      <c r="E200" s="14"/>
      <c r="F200" s="14"/>
      <c r="G200" s="14"/>
      <c r="H200" s="14"/>
      <c r="I200" s="14"/>
      <c r="J200" s="14"/>
      <c r="K200" s="14"/>
      <c r="L200" s="14"/>
    </row>
    <row r="201" spans="1:12">
      <c r="A201" s="14"/>
      <c r="B201" s="14"/>
      <c r="C201" s="14"/>
      <c r="D201" s="14"/>
      <c r="E201" s="14"/>
      <c r="F201" s="14"/>
      <c r="G201" s="14"/>
      <c r="H201" s="14"/>
      <c r="I201" s="14"/>
      <c r="J201" s="14"/>
      <c r="K201" s="14"/>
      <c r="L201" s="14"/>
    </row>
    <row r="202" spans="1:12">
      <c r="A202" s="14"/>
      <c r="B202" s="14"/>
      <c r="C202" s="14"/>
      <c r="D202" s="14"/>
      <c r="E202" s="14"/>
      <c r="F202" s="14"/>
      <c r="G202" s="14"/>
      <c r="H202" s="14"/>
      <c r="I202" s="14"/>
      <c r="J202" s="14"/>
      <c r="K202" s="14"/>
      <c r="L202" s="14"/>
    </row>
    <row r="203" spans="1:12">
      <c r="A203" s="14"/>
      <c r="B203" s="14"/>
      <c r="C203" s="14"/>
      <c r="D203" s="14"/>
      <c r="E203" s="14"/>
      <c r="F203" s="14"/>
      <c r="G203" s="14"/>
      <c r="H203" s="14"/>
      <c r="I203" s="14"/>
      <c r="J203" s="14"/>
      <c r="K203" s="14"/>
      <c r="L203" s="14"/>
    </row>
    <row r="204" spans="1:12">
      <c r="A204" s="14"/>
      <c r="B204" s="14"/>
      <c r="C204" s="14"/>
      <c r="D204" s="14"/>
      <c r="E204" s="14"/>
      <c r="F204" s="14"/>
      <c r="G204" s="14"/>
      <c r="H204" s="14"/>
      <c r="I204" s="14"/>
      <c r="J204" s="14"/>
      <c r="K204" s="14"/>
      <c r="L204" s="14"/>
    </row>
    <row r="205" spans="1:12">
      <c r="A205" s="14"/>
      <c r="B205" s="14"/>
      <c r="C205" s="14"/>
      <c r="D205" s="14"/>
      <c r="E205" s="14"/>
      <c r="F205" s="14"/>
      <c r="G205" s="14"/>
      <c r="H205" s="14"/>
      <c r="I205" s="14"/>
      <c r="J205" s="14"/>
      <c r="K205" s="14"/>
      <c r="L205" s="14"/>
    </row>
    <row r="206" spans="1:12">
      <c r="A206" s="14"/>
      <c r="B206" s="14"/>
      <c r="C206" s="14"/>
      <c r="D206" s="14"/>
      <c r="E206" s="14"/>
      <c r="F206" s="14"/>
      <c r="G206" s="14"/>
      <c r="H206" s="14"/>
      <c r="I206" s="14"/>
      <c r="J206" s="14"/>
      <c r="K206" s="14"/>
      <c r="L206" s="14"/>
    </row>
    <row r="207" spans="1:12">
      <c r="A207" s="14"/>
      <c r="B207" s="14"/>
      <c r="C207" s="14"/>
      <c r="D207" s="14"/>
      <c r="E207" s="14"/>
      <c r="F207" s="14"/>
      <c r="G207" s="14"/>
      <c r="H207" s="14"/>
      <c r="I207" s="14"/>
      <c r="J207" s="14"/>
      <c r="K207" s="14"/>
      <c r="L207" s="14"/>
    </row>
    <row r="208" spans="1:12">
      <c r="A208" s="14"/>
      <c r="B208" s="14"/>
      <c r="C208" s="14"/>
      <c r="D208" s="14"/>
      <c r="E208" s="14"/>
      <c r="F208" s="14"/>
      <c r="G208" s="14"/>
      <c r="H208" s="14"/>
      <c r="I208" s="14"/>
      <c r="J208" s="14"/>
      <c r="K208" s="14"/>
      <c r="L208" s="14"/>
    </row>
    <row r="209" spans="1:12">
      <c r="A209" s="14"/>
      <c r="B209" s="14"/>
      <c r="C209" s="14"/>
      <c r="D209" s="14"/>
      <c r="E209" s="14"/>
      <c r="F209" s="14"/>
      <c r="G209" s="14"/>
      <c r="H209" s="14"/>
      <c r="I209" s="14"/>
      <c r="J209" s="14"/>
      <c r="K209" s="14"/>
      <c r="L209" s="14"/>
    </row>
    <row r="210" spans="1:12">
      <c r="A210" s="14"/>
      <c r="B210" s="14"/>
      <c r="C210" s="14"/>
      <c r="D210" s="14"/>
      <c r="E210" s="14"/>
      <c r="F210" s="14"/>
      <c r="G210" s="14"/>
      <c r="H210" s="14"/>
      <c r="I210" s="14"/>
      <c r="J210" s="14"/>
      <c r="K210" s="14"/>
      <c r="L210" s="14"/>
    </row>
    <row r="211" spans="1:12">
      <c r="A211" s="14"/>
      <c r="B211" s="14"/>
      <c r="C211" s="14"/>
      <c r="D211" s="14"/>
      <c r="E211" s="14"/>
      <c r="F211" s="14"/>
      <c r="G211" s="14"/>
      <c r="H211" s="14"/>
      <c r="I211" s="14"/>
      <c r="J211" s="14"/>
      <c r="K211" s="14"/>
      <c r="L211" s="14"/>
    </row>
    <row r="212" spans="1:12">
      <c r="A212" s="14"/>
      <c r="B212" s="14"/>
      <c r="C212" s="14"/>
      <c r="D212" s="14"/>
      <c r="E212" s="14"/>
      <c r="F212" s="14"/>
      <c r="G212" s="14"/>
      <c r="H212" s="14"/>
      <c r="I212" s="14"/>
      <c r="J212" s="14"/>
      <c r="K212" s="14"/>
      <c r="L212" s="14"/>
    </row>
    <row r="213" spans="1:12">
      <c r="A213" s="14"/>
      <c r="B213" s="14"/>
      <c r="C213" s="14"/>
      <c r="D213" s="14"/>
      <c r="E213" s="14"/>
      <c r="F213" s="14"/>
      <c r="G213" s="14"/>
      <c r="H213" s="14"/>
      <c r="I213" s="14"/>
      <c r="J213" s="14"/>
      <c r="K213" s="14"/>
      <c r="L213" s="14"/>
    </row>
    <row r="214" spans="1:12">
      <c r="A214" s="14"/>
      <c r="B214" s="14"/>
      <c r="C214" s="14"/>
      <c r="D214" s="14"/>
      <c r="E214" s="14"/>
      <c r="F214" s="14"/>
      <c r="G214" s="14"/>
      <c r="H214" s="14"/>
      <c r="I214" s="14"/>
      <c r="J214" s="14"/>
      <c r="K214" s="14"/>
      <c r="L214" s="14"/>
    </row>
    <row r="215" spans="1:12">
      <c r="A215" s="14"/>
      <c r="B215" s="14"/>
      <c r="C215" s="14"/>
      <c r="D215" s="14"/>
      <c r="E215" s="14"/>
      <c r="F215" s="14"/>
      <c r="G215" s="14"/>
      <c r="H215" s="14"/>
      <c r="I215" s="14"/>
      <c r="J215" s="14"/>
      <c r="K215" s="14"/>
      <c r="L215" s="14"/>
    </row>
    <row r="216" spans="1:12">
      <c r="A216" s="14"/>
      <c r="B216" s="14"/>
      <c r="C216" s="14"/>
      <c r="D216" s="14"/>
      <c r="E216" s="14"/>
      <c r="F216" s="14"/>
      <c r="G216" s="14"/>
      <c r="H216" s="14"/>
      <c r="I216" s="14"/>
      <c r="J216" s="14"/>
      <c r="K216" s="14"/>
      <c r="L216" s="14"/>
    </row>
    <row r="217" spans="1:12">
      <c r="A217" s="14"/>
      <c r="B217" s="14"/>
      <c r="C217" s="14"/>
      <c r="D217" s="14"/>
      <c r="E217" s="14"/>
      <c r="F217" s="14"/>
      <c r="G217" s="14"/>
      <c r="H217" s="14"/>
      <c r="I217" s="14"/>
      <c r="J217" s="14"/>
      <c r="K217" s="14"/>
      <c r="L217" s="14"/>
    </row>
    <row r="218" spans="1:12">
      <c r="A218" s="14"/>
      <c r="B218" s="14"/>
      <c r="C218" s="14"/>
      <c r="D218" s="14"/>
      <c r="E218" s="14"/>
      <c r="F218" s="14"/>
      <c r="G218" s="14"/>
      <c r="H218" s="14"/>
      <c r="I218" s="14"/>
      <c r="J218" s="14"/>
      <c r="K218" s="14"/>
      <c r="L218" s="14"/>
    </row>
    <row r="219" spans="1:12">
      <c r="A219" s="14"/>
      <c r="B219" s="14"/>
      <c r="C219" s="14"/>
      <c r="D219" s="14"/>
      <c r="E219" s="14"/>
      <c r="F219" s="14"/>
      <c r="G219" s="14"/>
      <c r="H219" s="14"/>
      <c r="I219" s="14"/>
      <c r="J219" s="14"/>
      <c r="K219" s="14"/>
      <c r="L219" s="14"/>
    </row>
    <row r="220" spans="1:12">
      <c r="A220" s="14"/>
      <c r="B220" s="14"/>
      <c r="C220" s="14"/>
      <c r="D220" s="14"/>
      <c r="E220" s="14"/>
      <c r="F220" s="14"/>
      <c r="G220" s="14"/>
      <c r="H220" s="14"/>
      <c r="I220" s="14"/>
      <c r="J220" s="14"/>
      <c r="K220" s="14"/>
      <c r="L220" s="14"/>
    </row>
    <row r="221" spans="1:12">
      <c r="A221" s="14"/>
      <c r="B221" s="14"/>
      <c r="C221" s="14"/>
      <c r="D221" s="14"/>
      <c r="E221" s="14"/>
      <c r="F221" s="14"/>
      <c r="G221" s="14"/>
      <c r="H221" s="14"/>
      <c r="I221" s="14"/>
      <c r="J221" s="14"/>
      <c r="K221" s="14"/>
      <c r="L221" s="14"/>
    </row>
    <row r="222" spans="1:12">
      <c r="A222" s="14"/>
      <c r="B222" s="14"/>
      <c r="C222" s="14"/>
      <c r="D222" s="14"/>
      <c r="E222" s="14"/>
      <c r="F222" s="14"/>
      <c r="G222" s="14"/>
      <c r="H222" s="14"/>
      <c r="I222" s="14"/>
      <c r="J222" s="14"/>
      <c r="K222" s="14"/>
      <c r="L222" s="14"/>
    </row>
    <row r="223" spans="1:12">
      <c r="A223" s="14"/>
      <c r="B223" s="14"/>
      <c r="C223" s="14"/>
      <c r="D223" s="14"/>
      <c r="E223" s="14"/>
      <c r="F223" s="14"/>
      <c r="G223" s="14"/>
      <c r="H223" s="14"/>
      <c r="I223" s="14"/>
      <c r="J223" s="14"/>
      <c r="K223" s="14"/>
      <c r="L223" s="14"/>
    </row>
    <row r="224" spans="1:12">
      <c r="A224" s="14"/>
      <c r="B224" s="14"/>
      <c r="C224" s="14"/>
      <c r="D224" s="14"/>
      <c r="E224" s="14"/>
      <c r="F224" s="14"/>
      <c r="G224" s="14"/>
      <c r="H224" s="14"/>
      <c r="I224" s="14"/>
      <c r="J224" s="14"/>
      <c r="K224" s="14"/>
      <c r="L224" s="14"/>
    </row>
    <row r="225" spans="1:12">
      <c r="A225" s="14"/>
      <c r="B225" s="14"/>
      <c r="C225" s="14"/>
      <c r="D225" s="14"/>
      <c r="E225" s="14"/>
      <c r="F225" s="14"/>
      <c r="G225" s="14"/>
      <c r="H225" s="14"/>
      <c r="I225" s="14"/>
      <c r="J225" s="14"/>
      <c r="K225" s="14"/>
      <c r="L225" s="14"/>
    </row>
    <row r="226" spans="1:12">
      <c r="A226" s="14"/>
      <c r="B226" s="14"/>
      <c r="C226" s="14"/>
      <c r="D226" s="14"/>
      <c r="E226" s="14"/>
      <c r="F226" s="14"/>
      <c r="G226" s="14"/>
      <c r="H226" s="14"/>
      <c r="I226" s="14"/>
      <c r="J226" s="14"/>
      <c r="K226" s="14"/>
      <c r="L226" s="14"/>
    </row>
    <row r="227" spans="1:12">
      <c r="A227" s="14"/>
      <c r="B227" s="14"/>
      <c r="C227" s="14"/>
      <c r="D227" s="14"/>
      <c r="E227" s="14"/>
      <c r="F227" s="14"/>
      <c r="G227" s="14"/>
      <c r="H227" s="14"/>
      <c r="I227" s="14"/>
      <c r="J227" s="14"/>
      <c r="K227" s="14"/>
      <c r="L227" s="14"/>
    </row>
    <row r="228" spans="1:12">
      <c r="A228" s="14"/>
      <c r="B228" s="14"/>
      <c r="C228" s="14"/>
      <c r="D228" s="14"/>
      <c r="E228" s="14"/>
      <c r="F228" s="14"/>
      <c r="G228" s="14"/>
      <c r="H228" s="14"/>
      <c r="I228" s="14"/>
      <c r="J228" s="14"/>
      <c r="K228" s="14"/>
      <c r="L228" s="14"/>
    </row>
    <row r="229" spans="1:12">
      <c r="A229" s="14"/>
      <c r="B229" s="14"/>
      <c r="C229" s="14"/>
      <c r="D229" s="14"/>
      <c r="E229" s="14"/>
      <c r="F229" s="14"/>
      <c r="G229" s="14"/>
      <c r="H229" s="14"/>
      <c r="I229" s="14"/>
      <c r="J229" s="14"/>
      <c r="K229" s="14"/>
      <c r="L229" s="14"/>
    </row>
    <row r="230" spans="1:12">
      <c r="A230" s="14"/>
      <c r="B230" s="14"/>
      <c r="C230" s="14"/>
      <c r="D230" s="14"/>
      <c r="E230" s="14"/>
      <c r="F230" s="14"/>
      <c r="G230" s="14"/>
      <c r="H230" s="14"/>
      <c r="I230" s="14"/>
      <c r="J230" s="14"/>
      <c r="K230" s="14"/>
      <c r="L230" s="14"/>
    </row>
    <row r="231" spans="1:12">
      <c r="A231" s="14"/>
      <c r="B231" s="14"/>
      <c r="C231" s="14"/>
      <c r="D231" s="14"/>
      <c r="E231" s="14"/>
      <c r="F231" s="14"/>
      <c r="G231" s="14"/>
      <c r="H231" s="14"/>
      <c r="I231" s="14"/>
      <c r="J231" s="14"/>
      <c r="K231" s="14"/>
      <c r="L231" s="14"/>
    </row>
    <row r="232" spans="1:12">
      <c r="A232" s="14"/>
      <c r="B232" s="14"/>
      <c r="C232" s="14"/>
      <c r="D232" s="14"/>
      <c r="E232" s="14"/>
      <c r="F232" s="14"/>
      <c r="G232" s="14"/>
      <c r="H232" s="14"/>
      <c r="I232" s="14"/>
      <c r="J232" s="14"/>
      <c r="K232" s="14"/>
      <c r="L232" s="14"/>
    </row>
    <row r="233" spans="1:12">
      <c r="A233" s="14"/>
      <c r="B233" s="14"/>
      <c r="C233" s="14"/>
      <c r="D233" s="14"/>
      <c r="E233" s="14"/>
      <c r="F233" s="14"/>
      <c r="G233" s="14"/>
      <c r="H233" s="14"/>
      <c r="I233" s="14"/>
      <c r="J233" s="14"/>
      <c r="K233" s="14"/>
      <c r="L233" s="14"/>
    </row>
    <row r="234" spans="1:12">
      <c r="A234" s="14"/>
      <c r="B234" s="14"/>
      <c r="C234" s="14"/>
      <c r="D234" s="14"/>
      <c r="E234" s="14"/>
      <c r="F234" s="14"/>
      <c r="G234" s="14"/>
      <c r="H234" s="14"/>
      <c r="I234" s="14"/>
      <c r="J234" s="14"/>
      <c r="K234" s="14"/>
      <c r="L234" s="14"/>
    </row>
    <row r="235" spans="1:12">
      <c r="A235" s="14"/>
      <c r="B235" s="14"/>
      <c r="C235" s="14"/>
      <c r="D235" s="14"/>
      <c r="E235" s="14"/>
      <c r="F235" s="14"/>
      <c r="G235" s="14"/>
      <c r="H235" s="14"/>
      <c r="I235" s="14"/>
      <c r="J235" s="14"/>
      <c r="K235" s="14"/>
      <c r="L235" s="14"/>
    </row>
    <row r="236" spans="1:12">
      <c r="A236" s="14"/>
      <c r="B236" s="14"/>
      <c r="C236" s="14"/>
      <c r="D236" s="14"/>
      <c r="E236" s="14"/>
      <c r="F236" s="14"/>
      <c r="G236" s="14"/>
      <c r="H236" s="14"/>
      <c r="I236" s="14"/>
      <c r="J236" s="14"/>
      <c r="K236" s="14"/>
      <c r="L236" s="14"/>
    </row>
    <row r="237" spans="1:12">
      <c r="A237" s="14"/>
      <c r="B237" s="14"/>
      <c r="C237" s="14"/>
      <c r="D237" s="14"/>
      <c r="E237" s="14"/>
      <c r="F237" s="14"/>
      <c r="G237" s="14"/>
      <c r="H237" s="14"/>
      <c r="I237" s="14"/>
      <c r="J237" s="14"/>
      <c r="K237" s="14"/>
      <c r="L237" s="14"/>
    </row>
    <row r="238" spans="1:12">
      <c r="A238" s="14"/>
      <c r="B238" s="14"/>
      <c r="C238" s="14"/>
      <c r="D238" s="14"/>
      <c r="E238" s="14"/>
      <c r="F238" s="14"/>
      <c r="G238" s="14"/>
      <c r="H238" s="14"/>
      <c r="I238" s="14"/>
      <c r="J238" s="14"/>
      <c r="K238" s="14"/>
      <c r="L238" s="14"/>
    </row>
    <row r="239" spans="1:12">
      <c r="A239" s="14"/>
      <c r="B239" s="14"/>
      <c r="C239" s="14"/>
      <c r="D239" s="14"/>
      <c r="E239" s="14"/>
      <c r="F239" s="14"/>
      <c r="G239" s="14"/>
      <c r="H239" s="14"/>
      <c r="I239" s="14"/>
      <c r="J239" s="14"/>
      <c r="K239" s="14"/>
      <c r="L239" s="14"/>
    </row>
    <row r="240" spans="1:12">
      <c r="A240" s="14"/>
      <c r="B240" s="14"/>
      <c r="C240" s="14"/>
      <c r="D240" s="14"/>
      <c r="E240" s="14"/>
      <c r="F240" s="14"/>
      <c r="G240" s="14"/>
      <c r="H240" s="14"/>
      <c r="I240" s="14"/>
      <c r="J240" s="14"/>
      <c r="K240" s="14"/>
      <c r="L240" s="14"/>
    </row>
    <row r="241" spans="1:12">
      <c r="A241" s="14"/>
      <c r="B241" s="14"/>
      <c r="C241" s="14"/>
      <c r="D241" s="14"/>
      <c r="E241" s="14"/>
      <c r="F241" s="14"/>
      <c r="G241" s="14"/>
      <c r="H241" s="14"/>
      <c r="I241" s="14"/>
      <c r="J241" s="14"/>
      <c r="K241" s="14"/>
      <c r="L241" s="14"/>
    </row>
    <row r="242" spans="1:12">
      <c r="A242" s="14"/>
      <c r="B242" s="14"/>
      <c r="C242" s="14"/>
      <c r="D242" s="14"/>
      <c r="E242" s="14"/>
      <c r="F242" s="14"/>
      <c r="G242" s="14"/>
      <c r="H242" s="14"/>
      <c r="I242" s="14"/>
      <c r="J242" s="14"/>
      <c r="K242" s="14"/>
      <c r="L242" s="14"/>
    </row>
    <row r="243" spans="1:12">
      <c r="A243" s="14"/>
      <c r="B243" s="14"/>
      <c r="C243" s="14"/>
      <c r="D243" s="14"/>
      <c r="E243" s="14"/>
      <c r="F243" s="14"/>
      <c r="G243" s="14"/>
      <c r="H243" s="14"/>
      <c r="I243" s="14"/>
      <c r="J243" s="14"/>
      <c r="K243" s="14"/>
      <c r="L243" s="14"/>
    </row>
    <row r="244" spans="1:12">
      <c r="A244" s="14"/>
      <c r="B244" s="14"/>
      <c r="C244" s="14"/>
      <c r="D244" s="14"/>
      <c r="E244" s="14"/>
      <c r="F244" s="14"/>
      <c r="G244" s="14"/>
      <c r="H244" s="14"/>
      <c r="I244" s="14"/>
      <c r="J244" s="14"/>
      <c r="K244" s="14"/>
      <c r="L244" s="14"/>
    </row>
    <row r="245" spans="1:12">
      <c r="A245" s="14"/>
      <c r="B245" s="14"/>
      <c r="C245" s="14"/>
      <c r="D245" s="14"/>
      <c r="E245" s="14"/>
      <c r="F245" s="14"/>
      <c r="G245" s="14"/>
      <c r="H245" s="14"/>
      <c r="I245" s="14"/>
      <c r="J245" s="14"/>
      <c r="K245" s="14"/>
      <c r="L245" s="14"/>
    </row>
    <row r="246" spans="1:12">
      <c r="A246" s="14"/>
      <c r="B246" s="14"/>
      <c r="C246" s="14"/>
      <c r="D246" s="14"/>
      <c r="E246" s="14"/>
      <c r="F246" s="14"/>
      <c r="G246" s="14"/>
      <c r="H246" s="14"/>
      <c r="I246" s="14"/>
      <c r="J246" s="14"/>
      <c r="K246" s="14"/>
      <c r="L246" s="14"/>
    </row>
    <row r="247" spans="1:12">
      <c r="A247" s="14"/>
      <c r="B247" s="14"/>
      <c r="C247" s="14"/>
      <c r="D247" s="14"/>
      <c r="E247" s="14"/>
      <c r="F247" s="14"/>
      <c r="G247" s="14"/>
      <c r="H247" s="14"/>
      <c r="I247" s="14"/>
      <c r="J247" s="14"/>
      <c r="K247" s="14"/>
      <c r="L247" s="14"/>
    </row>
    <row r="248" spans="1:12">
      <c r="A248" s="14"/>
      <c r="B248" s="14"/>
      <c r="C248" s="14"/>
      <c r="D248" s="14"/>
      <c r="E248" s="14"/>
      <c r="F248" s="14"/>
      <c r="G248" s="14"/>
      <c r="H248" s="14"/>
      <c r="I248" s="14"/>
      <c r="J248" s="14"/>
      <c r="K248" s="14"/>
      <c r="L248" s="14"/>
    </row>
    <row r="249" spans="1:12">
      <c r="A249" s="14"/>
      <c r="B249" s="14"/>
      <c r="C249" s="14"/>
      <c r="D249" s="14"/>
      <c r="E249" s="14"/>
      <c r="F249" s="14"/>
      <c r="G249" s="14"/>
      <c r="H249" s="14"/>
      <c r="I249" s="14"/>
      <c r="J249" s="14"/>
      <c r="K249" s="14"/>
      <c r="L249" s="14"/>
    </row>
    <row r="250" spans="1:12">
      <c r="A250" s="14"/>
      <c r="B250" s="14"/>
      <c r="C250" s="14"/>
      <c r="D250" s="14"/>
      <c r="E250" s="14"/>
      <c r="F250" s="14"/>
      <c r="G250" s="14"/>
      <c r="H250" s="14"/>
      <c r="I250" s="14"/>
      <c r="J250" s="14"/>
      <c r="K250" s="14"/>
      <c r="L250" s="14"/>
    </row>
    <row r="251" spans="1:12">
      <c r="A251" s="14"/>
      <c r="B251" s="14"/>
      <c r="C251" s="14"/>
      <c r="D251" s="14"/>
      <c r="E251" s="14"/>
      <c r="F251" s="14"/>
      <c r="G251" s="14"/>
      <c r="H251" s="14"/>
      <c r="I251" s="14"/>
      <c r="J251" s="14"/>
      <c r="K251" s="14"/>
      <c r="L251" s="14"/>
    </row>
    <row r="252" spans="1:12">
      <c r="A252" s="14"/>
      <c r="B252" s="14"/>
      <c r="C252" s="14"/>
      <c r="D252" s="14"/>
      <c r="E252" s="14"/>
      <c r="F252" s="14"/>
      <c r="G252" s="14"/>
      <c r="H252" s="14"/>
      <c r="I252" s="14"/>
      <c r="J252" s="14"/>
      <c r="K252" s="14"/>
      <c r="L252" s="14"/>
    </row>
    <row r="253" spans="1:12">
      <c r="A253" s="14"/>
      <c r="B253" s="14"/>
      <c r="C253" s="14"/>
      <c r="D253" s="14"/>
      <c r="E253" s="14"/>
      <c r="F253" s="14"/>
      <c r="G253" s="14"/>
      <c r="H253" s="14"/>
      <c r="I253" s="14"/>
      <c r="J253" s="14"/>
      <c r="K253" s="14"/>
      <c r="L253" s="14"/>
    </row>
    <row r="254" spans="1:12">
      <c r="A254" s="14"/>
      <c r="B254" s="14"/>
      <c r="C254" s="14"/>
      <c r="D254" s="14"/>
      <c r="E254" s="14"/>
      <c r="F254" s="14"/>
      <c r="G254" s="14"/>
      <c r="H254" s="14"/>
      <c r="I254" s="14"/>
      <c r="J254" s="14"/>
      <c r="K254" s="14"/>
      <c r="L254" s="14"/>
    </row>
    <row r="255" spans="1:12">
      <c r="A255" s="14"/>
      <c r="B255" s="14"/>
      <c r="C255" s="14"/>
      <c r="D255" s="14"/>
      <c r="E255" s="14"/>
      <c r="F255" s="14"/>
      <c r="G255" s="14"/>
      <c r="H255" s="14"/>
      <c r="I255" s="14"/>
      <c r="J255" s="14"/>
      <c r="K255" s="14"/>
      <c r="L255" s="14"/>
    </row>
    <row r="256" spans="1:12">
      <c r="A256" s="14"/>
      <c r="B256" s="14"/>
      <c r="C256" s="14"/>
      <c r="D256" s="14"/>
      <c r="E256" s="14"/>
      <c r="F256" s="14"/>
      <c r="G256" s="14"/>
      <c r="H256" s="14"/>
      <c r="I256" s="14"/>
      <c r="J256" s="14"/>
      <c r="K256" s="14"/>
      <c r="L256" s="14"/>
    </row>
    <row r="257" spans="1:12">
      <c r="A257" s="14"/>
      <c r="B257" s="14"/>
      <c r="C257" s="14"/>
      <c r="D257" s="14"/>
      <c r="E257" s="14"/>
      <c r="F257" s="14"/>
      <c r="G257" s="14"/>
      <c r="H257" s="14"/>
      <c r="I257" s="14"/>
      <c r="J257" s="14"/>
      <c r="K257" s="14"/>
      <c r="L257" s="14"/>
    </row>
    <row r="258" spans="1:12">
      <c r="A258" s="14"/>
      <c r="B258" s="14"/>
      <c r="C258" s="14"/>
      <c r="D258" s="14"/>
      <c r="E258" s="14"/>
      <c r="F258" s="14"/>
      <c r="G258" s="14"/>
      <c r="H258" s="14"/>
      <c r="I258" s="14"/>
      <c r="J258" s="14"/>
      <c r="K258" s="14"/>
      <c r="L258" s="14"/>
    </row>
    <row r="259" spans="1:12">
      <c r="A259" s="14"/>
      <c r="B259" s="14"/>
      <c r="C259" s="14"/>
      <c r="D259" s="14"/>
      <c r="E259" s="14"/>
      <c r="F259" s="14"/>
      <c r="G259" s="14"/>
      <c r="H259" s="14"/>
      <c r="I259" s="14"/>
      <c r="J259" s="14"/>
      <c r="K259" s="14"/>
      <c r="L259" s="14"/>
    </row>
    <row r="260" spans="1:12">
      <c r="A260" s="14"/>
      <c r="B260" s="14"/>
      <c r="C260" s="14"/>
      <c r="D260" s="14"/>
      <c r="E260" s="14"/>
      <c r="F260" s="14"/>
      <c r="G260" s="14"/>
      <c r="H260" s="14"/>
      <c r="I260" s="14"/>
      <c r="J260" s="14"/>
      <c r="K260" s="14"/>
      <c r="L260" s="14"/>
    </row>
    <row r="261" spans="1:12">
      <c r="A261" s="14"/>
      <c r="B261" s="14"/>
      <c r="C261" s="14"/>
      <c r="D261" s="14"/>
      <c r="E261" s="14"/>
      <c r="F261" s="14"/>
      <c r="G261" s="14"/>
      <c r="H261" s="14"/>
      <c r="I261" s="14"/>
      <c r="J261" s="14"/>
      <c r="K261" s="14"/>
      <c r="L261" s="14"/>
    </row>
    <row r="262" spans="1:12">
      <c r="A262" s="14"/>
      <c r="B262" s="14"/>
      <c r="C262" s="14"/>
      <c r="D262" s="14"/>
      <c r="E262" s="14"/>
      <c r="F262" s="14"/>
      <c r="G262" s="14"/>
      <c r="H262" s="14"/>
      <c r="I262" s="14"/>
      <c r="J262" s="14"/>
      <c r="K262" s="14"/>
      <c r="L262" s="14"/>
    </row>
    <row r="263" spans="1:12">
      <c r="A263" s="14"/>
      <c r="B263" s="14"/>
      <c r="C263" s="14"/>
      <c r="D263" s="14"/>
      <c r="E263" s="14"/>
      <c r="F263" s="14"/>
      <c r="G263" s="14"/>
      <c r="H263" s="14"/>
      <c r="I263" s="14"/>
      <c r="J263" s="14"/>
      <c r="K263" s="14"/>
      <c r="L263" s="14"/>
    </row>
    <row r="264" spans="1:12">
      <c r="A264" s="14"/>
      <c r="B264" s="14"/>
      <c r="C264" s="14"/>
      <c r="D264" s="14"/>
      <c r="E264" s="14"/>
      <c r="F264" s="14"/>
      <c r="G264" s="14"/>
      <c r="H264" s="14"/>
      <c r="I264" s="14"/>
      <c r="J264" s="14"/>
      <c r="K264" s="14"/>
      <c r="L264" s="14"/>
    </row>
    <row r="265" spans="1:12">
      <c r="A265" s="14"/>
      <c r="B265" s="14"/>
      <c r="C265" s="14"/>
      <c r="D265" s="14"/>
      <c r="E265" s="14"/>
      <c r="F265" s="14"/>
      <c r="G265" s="14"/>
      <c r="H265" s="14"/>
      <c r="I265" s="14"/>
      <c r="J265" s="14"/>
      <c r="K265" s="14"/>
      <c r="L265" s="14"/>
    </row>
    <row r="266" spans="1:12">
      <c r="A266" s="14"/>
      <c r="B266" s="14"/>
      <c r="C266" s="14"/>
      <c r="D266" s="14"/>
      <c r="E266" s="14"/>
      <c r="F266" s="14"/>
      <c r="G266" s="14"/>
      <c r="H266" s="14"/>
      <c r="I266" s="14"/>
      <c r="J266" s="14"/>
      <c r="K266" s="14"/>
      <c r="L266" s="14"/>
    </row>
    <row r="267" spans="1:12">
      <c r="A267" s="14"/>
      <c r="B267" s="14"/>
      <c r="C267" s="14"/>
      <c r="D267" s="14"/>
      <c r="E267" s="14"/>
      <c r="F267" s="14"/>
      <c r="G267" s="14"/>
      <c r="H267" s="14"/>
      <c r="I267" s="14"/>
      <c r="J267" s="14"/>
      <c r="K267" s="14"/>
      <c r="L267" s="14"/>
    </row>
    <row r="268" spans="1:12">
      <c r="A268" s="14"/>
      <c r="B268" s="14"/>
      <c r="C268" s="14"/>
      <c r="D268" s="14"/>
      <c r="E268" s="14"/>
      <c r="F268" s="14"/>
      <c r="G268" s="14"/>
      <c r="H268" s="14"/>
      <c r="I268" s="14"/>
      <c r="J268" s="14"/>
      <c r="K268" s="14"/>
      <c r="L268" s="14"/>
    </row>
    <row r="269" spans="1:12">
      <c r="A269" s="14"/>
      <c r="B269" s="14"/>
      <c r="C269" s="14"/>
      <c r="D269" s="14"/>
      <c r="E269" s="14"/>
      <c r="F269" s="14"/>
      <c r="G269" s="14"/>
      <c r="H269" s="14"/>
      <c r="I269" s="14"/>
      <c r="J269" s="14"/>
      <c r="K269" s="14"/>
      <c r="L269" s="14"/>
    </row>
    <row r="270" spans="1:12">
      <c r="A270" s="14"/>
      <c r="B270" s="14"/>
      <c r="C270" s="14"/>
      <c r="D270" s="14"/>
      <c r="E270" s="14"/>
      <c r="F270" s="14"/>
      <c r="G270" s="14"/>
      <c r="H270" s="14"/>
      <c r="I270" s="14"/>
      <c r="J270" s="14"/>
      <c r="K270" s="14"/>
      <c r="L270" s="14"/>
    </row>
    <row r="271" spans="1:12">
      <c r="A271" s="14"/>
      <c r="B271" s="14"/>
      <c r="C271" s="14"/>
      <c r="D271" s="14"/>
      <c r="E271" s="14"/>
      <c r="F271" s="14"/>
      <c r="G271" s="14"/>
      <c r="H271" s="14"/>
      <c r="I271" s="14"/>
      <c r="J271" s="14"/>
      <c r="K271" s="14"/>
      <c r="L271" s="14"/>
    </row>
    <row r="272" spans="1:12">
      <c r="A272" s="14"/>
      <c r="B272" s="14"/>
      <c r="C272" s="14"/>
      <c r="D272" s="14"/>
      <c r="E272" s="14"/>
      <c r="F272" s="14"/>
      <c r="G272" s="14"/>
      <c r="H272" s="14"/>
      <c r="I272" s="14"/>
      <c r="J272" s="14"/>
      <c r="K272" s="14"/>
      <c r="L272" s="14"/>
    </row>
    <row r="273" spans="1:12">
      <c r="A273" s="14"/>
      <c r="B273" s="14"/>
      <c r="C273" s="14"/>
      <c r="D273" s="14"/>
      <c r="E273" s="14"/>
      <c r="F273" s="14"/>
      <c r="G273" s="14"/>
      <c r="H273" s="14"/>
      <c r="I273" s="14"/>
      <c r="J273" s="14"/>
      <c r="K273" s="14"/>
      <c r="L273" s="14"/>
    </row>
    <row r="274" spans="1:12">
      <c r="A274" s="14"/>
      <c r="B274" s="14"/>
      <c r="C274" s="14"/>
      <c r="D274" s="14"/>
      <c r="E274" s="14"/>
      <c r="F274" s="14"/>
      <c r="G274" s="14"/>
      <c r="H274" s="14"/>
      <c r="I274" s="14"/>
      <c r="J274" s="14"/>
      <c r="K274" s="14"/>
      <c r="L274" s="14"/>
    </row>
    <row r="275" spans="1:12">
      <c r="A275" s="14"/>
      <c r="B275" s="14"/>
      <c r="C275" s="14"/>
      <c r="D275" s="14"/>
      <c r="E275" s="14"/>
      <c r="F275" s="14"/>
      <c r="G275" s="14"/>
      <c r="H275" s="14"/>
      <c r="I275" s="14"/>
      <c r="J275" s="14"/>
      <c r="K275" s="14"/>
      <c r="L275" s="14"/>
    </row>
    <row r="276" spans="1:12">
      <c r="A276" s="14"/>
      <c r="B276" s="14"/>
      <c r="C276" s="14"/>
      <c r="D276" s="14"/>
      <c r="E276" s="14"/>
      <c r="F276" s="14"/>
      <c r="G276" s="14"/>
      <c r="H276" s="14"/>
      <c r="I276" s="14"/>
      <c r="J276" s="14"/>
      <c r="K276" s="14"/>
      <c r="L276" s="14"/>
    </row>
    <row r="277" spans="1:12">
      <c r="A277" s="14"/>
      <c r="B277" s="14"/>
      <c r="C277" s="14"/>
      <c r="D277" s="14"/>
      <c r="E277" s="14"/>
      <c r="F277" s="14"/>
      <c r="G277" s="14"/>
      <c r="H277" s="14"/>
      <c r="I277" s="14"/>
      <c r="J277" s="14"/>
      <c r="K277" s="14"/>
      <c r="L277" s="14"/>
    </row>
    <row r="278" spans="1:12">
      <c r="A278" s="14"/>
      <c r="B278" s="14"/>
      <c r="C278" s="14"/>
      <c r="D278" s="14"/>
      <c r="E278" s="14"/>
      <c r="F278" s="14"/>
      <c r="G278" s="14"/>
      <c r="H278" s="14"/>
      <c r="I278" s="14"/>
      <c r="J278" s="14"/>
      <c r="K278" s="14"/>
      <c r="L278" s="14"/>
    </row>
    <row r="279" spans="1:12">
      <c r="A279" s="14"/>
      <c r="B279" s="14"/>
      <c r="C279" s="14"/>
      <c r="D279" s="14"/>
      <c r="E279" s="14"/>
      <c r="F279" s="14"/>
      <c r="G279" s="14"/>
      <c r="H279" s="14"/>
      <c r="I279" s="14"/>
      <c r="J279" s="14"/>
      <c r="K279" s="14"/>
      <c r="L279" s="14"/>
    </row>
    <row r="280" spans="1:12">
      <c r="A280" s="14"/>
      <c r="B280" s="14"/>
      <c r="C280" s="14"/>
      <c r="D280" s="14"/>
      <c r="E280" s="14"/>
      <c r="F280" s="14"/>
      <c r="G280" s="14"/>
      <c r="H280" s="14"/>
      <c r="I280" s="14"/>
      <c r="J280" s="14"/>
      <c r="K280" s="14"/>
      <c r="L280" s="14"/>
    </row>
    <row r="281" spans="1:12">
      <c r="A281" s="14"/>
      <c r="B281" s="14"/>
      <c r="C281" s="14"/>
      <c r="D281" s="14"/>
      <c r="E281" s="14"/>
      <c r="F281" s="14"/>
      <c r="G281" s="14"/>
      <c r="H281" s="14"/>
      <c r="I281" s="14"/>
      <c r="J281" s="14"/>
      <c r="K281" s="14"/>
      <c r="L281" s="14"/>
    </row>
    <row r="282" spans="1:12">
      <c r="A282" s="14"/>
      <c r="B282" s="14"/>
      <c r="C282" s="14"/>
      <c r="D282" s="14"/>
      <c r="E282" s="14"/>
      <c r="F282" s="14"/>
      <c r="G282" s="14"/>
      <c r="H282" s="14"/>
      <c r="I282" s="14"/>
      <c r="J282" s="14"/>
      <c r="K282" s="14"/>
      <c r="L282" s="14"/>
    </row>
    <row r="283" spans="1:12">
      <c r="A283" s="14"/>
      <c r="B283" s="14"/>
      <c r="C283" s="14"/>
      <c r="D283" s="14"/>
      <c r="E283" s="14"/>
      <c r="F283" s="14"/>
      <c r="G283" s="14"/>
      <c r="H283" s="14"/>
      <c r="I283" s="14"/>
      <c r="J283" s="14"/>
      <c r="K283" s="14"/>
      <c r="L283" s="14"/>
    </row>
    <row r="284" spans="1:12">
      <c r="A284" s="14"/>
      <c r="B284" s="14"/>
      <c r="C284" s="14"/>
      <c r="D284" s="14"/>
      <c r="E284" s="14"/>
      <c r="F284" s="14"/>
      <c r="G284" s="14"/>
      <c r="H284" s="14"/>
      <c r="I284" s="14"/>
      <c r="J284" s="14"/>
      <c r="K284" s="14"/>
      <c r="L284" s="14"/>
    </row>
    <row r="285" spans="1:12">
      <c r="A285" s="14"/>
      <c r="B285" s="14"/>
      <c r="C285" s="14"/>
      <c r="D285" s="14"/>
      <c r="E285" s="14"/>
      <c r="F285" s="14"/>
      <c r="G285" s="14"/>
      <c r="H285" s="14"/>
      <c r="I285" s="14"/>
      <c r="J285" s="14"/>
      <c r="K285" s="14"/>
      <c r="L285" s="14"/>
    </row>
    <row r="286" spans="1:12">
      <c r="A286" s="14"/>
      <c r="B286" s="14"/>
      <c r="C286" s="14"/>
      <c r="D286" s="14"/>
      <c r="E286" s="14"/>
      <c r="F286" s="14"/>
      <c r="G286" s="14"/>
      <c r="H286" s="14"/>
      <c r="I286" s="14"/>
      <c r="J286" s="14"/>
      <c r="K286" s="14"/>
      <c r="L286" s="14"/>
    </row>
    <row r="287" spans="1:12">
      <c r="A287" s="14"/>
      <c r="B287" s="14"/>
      <c r="C287" s="14"/>
      <c r="D287" s="14"/>
      <c r="E287" s="14"/>
      <c r="F287" s="14"/>
      <c r="G287" s="14"/>
      <c r="H287" s="14"/>
      <c r="I287" s="14"/>
      <c r="J287" s="14"/>
      <c r="K287" s="14"/>
      <c r="L287" s="14"/>
    </row>
    <row r="288" spans="1:12">
      <c r="A288" s="14"/>
      <c r="B288" s="14"/>
      <c r="C288" s="14"/>
      <c r="D288" s="14"/>
      <c r="E288" s="14"/>
      <c r="F288" s="14"/>
      <c r="G288" s="14"/>
      <c r="H288" s="14"/>
      <c r="I288" s="14"/>
      <c r="J288" s="14"/>
      <c r="K288" s="14"/>
      <c r="L288" s="14"/>
    </row>
    <row r="289" spans="1:12">
      <c r="A289" s="14"/>
      <c r="B289" s="14"/>
      <c r="C289" s="14"/>
      <c r="D289" s="14"/>
      <c r="E289" s="14"/>
      <c r="F289" s="14"/>
      <c r="G289" s="14"/>
      <c r="H289" s="14"/>
      <c r="I289" s="14"/>
      <c r="J289" s="14"/>
      <c r="K289" s="14"/>
      <c r="L289" s="14"/>
    </row>
    <row r="290" spans="1:12">
      <c r="A290" s="14"/>
      <c r="B290" s="14"/>
      <c r="C290" s="14"/>
      <c r="D290" s="14"/>
      <c r="E290" s="14"/>
      <c r="F290" s="14"/>
      <c r="G290" s="14"/>
      <c r="H290" s="14"/>
      <c r="I290" s="14"/>
      <c r="J290" s="14"/>
      <c r="K290" s="14"/>
      <c r="L290" s="14"/>
    </row>
    <row r="291" spans="1:12">
      <c r="A291" s="14"/>
      <c r="B291" s="14"/>
      <c r="C291" s="14"/>
      <c r="D291" s="14"/>
      <c r="E291" s="14"/>
      <c r="F291" s="14"/>
      <c r="G291" s="14"/>
      <c r="H291" s="14"/>
      <c r="I291" s="14"/>
      <c r="J291" s="14"/>
      <c r="K291" s="14"/>
      <c r="L291" s="14"/>
    </row>
    <row r="292" spans="1:12">
      <c r="A292" s="14"/>
      <c r="B292" s="14"/>
      <c r="C292" s="14"/>
      <c r="D292" s="14"/>
      <c r="E292" s="14"/>
      <c r="F292" s="14"/>
      <c r="G292" s="14"/>
      <c r="H292" s="14"/>
      <c r="I292" s="14"/>
      <c r="J292" s="14"/>
      <c r="K292" s="14"/>
      <c r="L292" s="14"/>
    </row>
    <row r="293" spans="1:12">
      <c r="A293" s="14"/>
      <c r="B293" s="14"/>
      <c r="C293" s="14"/>
      <c r="D293" s="14"/>
      <c r="E293" s="14"/>
      <c r="F293" s="14"/>
      <c r="G293" s="14"/>
      <c r="H293" s="14"/>
      <c r="I293" s="14"/>
      <c r="J293" s="14"/>
      <c r="K293" s="14"/>
      <c r="L293" s="14"/>
    </row>
    <row r="294" spans="1:12">
      <c r="A294" s="14"/>
      <c r="B294" s="14"/>
      <c r="C294" s="14"/>
      <c r="D294" s="14"/>
      <c r="E294" s="14"/>
      <c r="F294" s="14"/>
      <c r="G294" s="14"/>
      <c r="H294" s="14"/>
      <c r="I294" s="14"/>
      <c r="J294" s="14"/>
      <c r="K294" s="14"/>
      <c r="L294" s="14"/>
    </row>
    <row r="295" spans="1:12">
      <c r="A295" s="14"/>
      <c r="B295" s="14"/>
      <c r="C295" s="14"/>
      <c r="D295" s="14"/>
      <c r="E295" s="14"/>
      <c r="F295" s="14"/>
      <c r="G295" s="14"/>
      <c r="H295" s="14"/>
      <c r="I295" s="14"/>
      <c r="J295" s="14"/>
      <c r="K295" s="14"/>
      <c r="L295" s="14"/>
    </row>
    <row r="296" spans="1:12">
      <c r="A296" s="14"/>
      <c r="B296" s="14"/>
      <c r="C296" s="14"/>
      <c r="D296" s="14"/>
      <c r="E296" s="14"/>
      <c r="F296" s="14"/>
      <c r="G296" s="14"/>
      <c r="H296" s="14"/>
      <c r="I296" s="14"/>
      <c r="J296" s="14"/>
      <c r="K296" s="14"/>
      <c r="L296" s="14"/>
    </row>
    <row r="297" spans="1:12">
      <c r="A297" s="14"/>
      <c r="B297" s="14"/>
      <c r="C297" s="14"/>
      <c r="D297" s="14"/>
      <c r="E297" s="14"/>
      <c r="F297" s="14"/>
      <c r="G297" s="14"/>
      <c r="H297" s="14"/>
      <c r="I297" s="14"/>
      <c r="J297" s="14"/>
      <c r="K297" s="14"/>
      <c r="L297" s="14"/>
    </row>
    <row r="298" spans="1:12">
      <c r="A298" s="14"/>
      <c r="B298" s="14"/>
      <c r="C298" s="14"/>
      <c r="D298" s="14"/>
      <c r="E298" s="14"/>
      <c r="F298" s="14"/>
      <c r="G298" s="14"/>
      <c r="H298" s="14"/>
      <c r="I298" s="14"/>
      <c r="J298" s="14"/>
      <c r="K298" s="14"/>
      <c r="L298" s="14"/>
    </row>
    <row r="299" spans="1:12">
      <c r="A299" s="14"/>
      <c r="B299" s="14"/>
      <c r="C299" s="14"/>
      <c r="D299" s="14"/>
      <c r="E299" s="14"/>
      <c r="F299" s="14"/>
      <c r="G299" s="14"/>
      <c r="H299" s="14"/>
      <c r="I299" s="14"/>
      <c r="J299" s="14"/>
      <c r="K299" s="14"/>
      <c r="L299" s="14"/>
    </row>
    <row r="300" spans="1:12">
      <c r="A300" s="14"/>
      <c r="B300" s="14"/>
      <c r="C300" s="14"/>
      <c r="D300" s="14"/>
      <c r="E300" s="14"/>
      <c r="F300" s="14"/>
      <c r="G300" s="14"/>
      <c r="H300" s="14"/>
      <c r="I300" s="14"/>
      <c r="J300" s="14"/>
      <c r="K300" s="14"/>
      <c r="L300" s="14"/>
    </row>
    <row r="301" spans="1:12">
      <c r="A301" s="14"/>
      <c r="B301" s="14"/>
      <c r="C301" s="14"/>
      <c r="D301" s="14"/>
      <c r="E301" s="14"/>
      <c r="F301" s="14"/>
      <c r="G301" s="14"/>
      <c r="H301" s="14"/>
      <c r="I301" s="14"/>
      <c r="J301" s="14"/>
      <c r="K301" s="14"/>
      <c r="L301" s="14"/>
    </row>
    <row r="302" spans="1:12">
      <c r="A302" s="14"/>
      <c r="B302" s="14"/>
      <c r="C302" s="14"/>
      <c r="D302" s="14"/>
      <c r="E302" s="14"/>
      <c r="F302" s="14"/>
      <c r="G302" s="14"/>
      <c r="H302" s="14"/>
      <c r="I302" s="14"/>
      <c r="J302" s="14"/>
      <c r="K302" s="14"/>
      <c r="L302" s="14"/>
    </row>
    <row r="303" spans="1:12">
      <c r="A303" s="14"/>
      <c r="B303" s="14"/>
      <c r="C303" s="14"/>
      <c r="D303" s="14"/>
      <c r="E303" s="14"/>
      <c r="F303" s="14"/>
      <c r="G303" s="14"/>
      <c r="H303" s="14"/>
      <c r="I303" s="14"/>
      <c r="J303" s="14"/>
      <c r="K303" s="14"/>
      <c r="L303" s="14"/>
    </row>
    <row r="304" spans="1:12">
      <c r="A304" s="14"/>
      <c r="B304" s="14"/>
      <c r="C304" s="14"/>
      <c r="D304" s="14"/>
      <c r="E304" s="14"/>
      <c r="F304" s="14"/>
      <c r="G304" s="14"/>
      <c r="H304" s="14"/>
      <c r="I304" s="14"/>
      <c r="J304" s="14"/>
      <c r="K304" s="14"/>
      <c r="L304" s="14"/>
    </row>
    <row r="305" spans="1:12">
      <c r="A305" s="14"/>
      <c r="B305" s="14"/>
      <c r="C305" s="14"/>
      <c r="D305" s="14"/>
      <c r="E305" s="14"/>
      <c r="F305" s="14"/>
      <c r="G305" s="14"/>
      <c r="H305" s="14"/>
      <c r="I305" s="14"/>
      <c r="J305" s="14"/>
      <c r="K305" s="14"/>
      <c r="L305" s="14"/>
    </row>
    <row r="306" spans="1:12">
      <c r="A306" s="14"/>
      <c r="B306" s="14"/>
      <c r="C306" s="14"/>
      <c r="D306" s="14"/>
      <c r="E306" s="14"/>
      <c r="F306" s="14"/>
      <c r="G306" s="14"/>
      <c r="H306" s="14"/>
      <c r="I306" s="14"/>
      <c r="J306" s="14"/>
      <c r="K306" s="14"/>
      <c r="L306" s="14"/>
    </row>
    <row r="307" spans="1:12">
      <c r="A307" s="14"/>
      <c r="B307" s="14"/>
      <c r="C307" s="14"/>
      <c r="D307" s="14"/>
      <c r="E307" s="14"/>
      <c r="F307" s="14"/>
      <c r="G307" s="14"/>
      <c r="H307" s="14"/>
      <c r="I307" s="14"/>
      <c r="J307" s="14"/>
      <c r="K307" s="14"/>
      <c r="L307" s="14"/>
    </row>
    <row r="308" spans="1:12">
      <c r="A308" s="14"/>
      <c r="B308" s="14"/>
      <c r="C308" s="14"/>
      <c r="D308" s="14"/>
      <c r="E308" s="14"/>
      <c r="F308" s="14"/>
      <c r="G308" s="14"/>
      <c r="H308" s="14"/>
      <c r="I308" s="14"/>
      <c r="J308" s="14"/>
      <c r="K308" s="14"/>
      <c r="L308" s="14"/>
    </row>
    <row r="309" spans="1:12">
      <c r="A309" s="14"/>
      <c r="B309" s="14"/>
      <c r="C309" s="14"/>
      <c r="D309" s="14"/>
      <c r="E309" s="14"/>
      <c r="F309" s="14"/>
      <c r="G309" s="14"/>
      <c r="H309" s="14"/>
      <c r="I309" s="14"/>
      <c r="J309" s="14"/>
      <c r="K309" s="14"/>
      <c r="L309" s="14"/>
    </row>
    <row r="310" spans="1:12">
      <c r="A310" s="14"/>
      <c r="B310" s="14"/>
      <c r="C310" s="14"/>
      <c r="D310" s="14"/>
      <c r="E310" s="14"/>
      <c r="F310" s="14"/>
      <c r="G310" s="14"/>
      <c r="H310" s="14"/>
      <c r="I310" s="14"/>
      <c r="J310" s="14"/>
      <c r="K310" s="14"/>
      <c r="L310" s="14"/>
    </row>
    <row r="311" spans="1:12">
      <c r="A311" s="14"/>
      <c r="B311" s="14"/>
      <c r="C311" s="14"/>
      <c r="D311" s="14"/>
      <c r="E311" s="14"/>
      <c r="F311" s="14"/>
      <c r="G311" s="14"/>
      <c r="H311" s="14"/>
      <c r="I311" s="14"/>
      <c r="J311" s="14"/>
      <c r="K311" s="14"/>
      <c r="L311" s="14"/>
    </row>
    <row r="312" spans="1:12">
      <c r="A312" s="14"/>
      <c r="B312" s="14"/>
      <c r="C312" s="14"/>
      <c r="D312" s="14"/>
      <c r="E312" s="14"/>
      <c r="F312" s="14"/>
      <c r="G312" s="14"/>
      <c r="H312" s="14"/>
      <c r="I312" s="14"/>
      <c r="J312" s="14"/>
      <c r="K312" s="14"/>
      <c r="L312" s="14"/>
    </row>
    <row r="313" spans="1:12">
      <c r="A313" s="14"/>
      <c r="B313" s="14"/>
      <c r="C313" s="14"/>
      <c r="D313" s="14"/>
      <c r="E313" s="14"/>
      <c r="F313" s="14"/>
      <c r="G313" s="14"/>
      <c r="H313" s="14"/>
      <c r="I313" s="14"/>
      <c r="J313" s="14"/>
      <c r="K313" s="14"/>
      <c r="L313" s="14"/>
    </row>
    <row r="314" spans="1:12">
      <c r="A314" s="14"/>
      <c r="B314" s="14"/>
      <c r="C314" s="14"/>
      <c r="D314" s="14"/>
      <c r="E314" s="14"/>
      <c r="F314" s="14"/>
      <c r="G314" s="14"/>
      <c r="H314" s="14"/>
      <c r="I314" s="14"/>
      <c r="J314" s="14"/>
      <c r="K314" s="14"/>
      <c r="L314" s="14"/>
    </row>
    <row r="315" spans="1:12">
      <c r="A315" s="14"/>
      <c r="B315" s="14"/>
      <c r="C315" s="14"/>
      <c r="D315" s="14"/>
      <c r="E315" s="14"/>
      <c r="F315" s="14"/>
      <c r="G315" s="14"/>
      <c r="H315" s="14"/>
      <c r="I315" s="14"/>
      <c r="J315" s="14"/>
      <c r="K315" s="14"/>
      <c r="L315" s="14"/>
    </row>
    <row r="316" spans="1:12">
      <c r="A316" s="14"/>
      <c r="B316" s="14"/>
      <c r="C316" s="14"/>
      <c r="D316" s="14"/>
      <c r="E316" s="14"/>
      <c r="F316" s="14"/>
      <c r="G316" s="14"/>
      <c r="H316" s="14"/>
      <c r="I316" s="14"/>
      <c r="J316" s="14"/>
      <c r="K316" s="14"/>
      <c r="L316" s="14"/>
    </row>
    <row r="317" spans="1:12">
      <c r="A317" s="14"/>
      <c r="B317" s="14"/>
      <c r="C317" s="14"/>
      <c r="D317" s="14"/>
      <c r="E317" s="14"/>
      <c r="F317" s="14"/>
      <c r="G317" s="14"/>
      <c r="H317" s="14"/>
      <c r="I317" s="14"/>
      <c r="J317" s="14"/>
      <c r="K317" s="14"/>
      <c r="L317" s="14"/>
    </row>
    <row r="318" spans="1:12">
      <c r="A318" s="14"/>
      <c r="B318" s="14"/>
      <c r="C318" s="14"/>
      <c r="D318" s="14"/>
      <c r="E318" s="14"/>
      <c r="F318" s="14"/>
      <c r="G318" s="14"/>
      <c r="H318" s="14"/>
      <c r="I318" s="14"/>
      <c r="J318" s="14"/>
      <c r="K318" s="14"/>
      <c r="L318" s="14"/>
    </row>
    <row r="319" spans="1:12">
      <c r="A319" s="14"/>
      <c r="B319" s="14"/>
      <c r="C319" s="14"/>
      <c r="D319" s="14"/>
      <c r="E319" s="14"/>
      <c r="F319" s="14"/>
      <c r="G319" s="14"/>
      <c r="H319" s="14"/>
      <c r="I319" s="14"/>
      <c r="J319" s="14"/>
      <c r="K319" s="14"/>
      <c r="L319" s="14"/>
    </row>
    <row r="320" spans="1:12">
      <c r="A320" s="14"/>
      <c r="B320" s="14"/>
      <c r="C320" s="14"/>
      <c r="D320" s="14"/>
      <c r="E320" s="14"/>
      <c r="F320" s="14"/>
      <c r="G320" s="14"/>
      <c r="H320" s="14"/>
      <c r="I320" s="14"/>
      <c r="J320" s="14"/>
      <c r="K320" s="14"/>
      <c r="L320" s="14"/>
    </row>
    <row r="321" spans="1:12">
      <c r="A321" s="14"/>
      <c r="B321" s="14"/>
      <c r="C321" s="14"/>
      <c r="D321" s="14"/>
      <c r="E321" s="14"/>
      <c r="F321" s="14"/>
      <c r="G321" s="14"/>
      <c r="H321" s="14"/>
      <c r="I321" s="14"/>
      <c r="J321" s="14"/>
      <c r="K321" s="14"/>
      <c r="L321" s="14"/>
    </row>
    <row r="322" spans="1:12">
      <c r="A322" s="14"/>
      <c r="B322" s="14"/>
      <c r="C322" s="14"/>
      <c r="D322" s="14"/>
      <c r="E322" s="14"/>
      <c r="F322" s="14"/>
      <c r="G322" s="14"/>
      <c r="H322" s="14"/>
      <c r="I322" s="14"/>
      <c r="J322" s="14"/>
      <c r="K322" s="14"/>
      <c r="L322" s="14"/>
    </row>
    <row r="323" spans="1:12">
      <c r="A323" s="14"/>
      <c r="B323" s="14"/>
      <c r="C323" s="14"/>
      <c r="D323" s="14"/>
      <c r="E323" s="14"/>
      <c r="F323" s="14"/>
      <c r="G323" s="14"/>
      <c r="H323" s="14"/>
      <c r="I323" s="14"/>
      <c r="J323" s="14"/>
      <c r="K323" s="14"/>
      <c r="L323" s="14"/>
    </row>
    <row r="324" spans="1:12">
      <c r="A324" s="14"/>
      <c r="B324" s="14"/>
      <c r="C324" s="14"/>
      <c r="D324" s="14"/>
      <c r="E324" s="14"/>
      <c r="F324" s="14"/>
      <c r="G324" s="14"/>
      <c r="H324" s="14"/>
      <c r="I324" s="14"/>
      <c r="J324" s="14"/>
      <c r="K324" s="14"/>
      <c r="L324" s="14"/>
    </row>
    <row r="325" spans="1:12">
      <c r="A325" s="14"/>
      <c r="B325" s="14"/>
      <c r="C325" s="14"/>
      <c r="D325" s="14"/>
      <c r="E325" s="14"/>
      <c r="F325" s="14"/>
      <c r="G325" s="14"/>
      <c r="H325" s="14"/>
      <c r="I325" s="14"/>
      <c r="J325" s="14"/>
      <c r="K325" s="14"/>
      <c r="L325" s="14"/>
    </row>
    <row r="326" spans="1:12">
      <c r="A326" s="14"/>
      <c r="B326" s="14"/>
      <c r="C326" s="14"/>
      <c r="D326" s="14"/>
      <c r="E326" s="14"/>
      <c r="F326" s="14"/>
      <c r="G326" s="14"/>
      <c r="H326" s="14"/>
      <c r="I326" s="14"/>
      <c r="J326" s="14"/>
      <c r="K326" s="14"/>
      <c r="L326" s="14"/>
    </row>
    <row r="327" spans="1:12">
      <c r="A327" s="14"/>
      <c r="B327" s="14"/>
      <c r="C327" s="14"/>
      <c r="D327" s="14"/>
      <c r="E327" s="14"/>
      <c r="F327" s="14"/>
      <c r="G327" s="14"/>
      <c r="H327" s="14"/>
      <c r="I327" s="14"/>
      <c r="J327" s="14"/>
      <c r="K327" s="14"/>
      <c r="L327" s="14"/>
    </row>
    <row r="328" spans="1:12">
      <c r="A328" s="14"/>
      <c r="B328" s="14"/>
      <c r="C328" s="14"/>
      <c r="D328" s="14"/>
      <c r="E328" s="14"/>
      <c r="F328" s="14"/>
      <c r="G328" s="14"/>
      <c r="H328" s="14"/>
      <c r="I328" s="14"/>
      <c r="J328" s="14"/>
      <c r="K328" s="14"/>
      <c r="L328" s="14"/>
    </row>
    <row r="329" spans="1:12">
      <c r="A329" s="14"/>
      <c r="B329" s="14"/>
      <c r="C329" s="14"/>
      <c r="D329" s="14"/>
      <c r="E329" s="14"/>
      <c r="F329" s="14"/>
      <c r="G329" s="14"/>
      <c r="H329" s="14"/>
      <c r="I329" s="14"/>
      <c r="J329" s="14"/>
      <c r="K329" s="14"/>
      <c r="L329" s="14"/>
    </row>
    <row r="330" spans="1:12">
      <c r="A330" s="14"/>
      <c r="B330" s="14"/>
      <c r="C330" s="14"/>
      <c r="D330" s="14"/>
      <c r="E330" s="14"/>
      <c r="F330" s="14"/>
      <c r="G330" s="14"/>
      <c r="H330" s="14"/>
      <c r="I330" s="14"/>
      <c r="J330" s="14"/>
      <c r="K330" s="14"/>
      <c r="L330" s="14"/>
    </row>
    <row r="331" spans="1:12">
      <c r="A331" s="14"/>
      <c r="B331" s="14"/>
      <c r="C331" s="14"/>
      <c r="D331" s="14"/>
      <c r="E331" s="14"/>
      <c r="F331" s="14"/>
      <c r="G331" s="14"/>
      <c r="H331" s="14"/>
      <c r="I331" s="14"/>
      <c r="J331" s="14"/>
      <c r="K331" s="14"/>
      <c r="L331" s="14"/>
    </row>
    <row r="332" spans="1:12">
      <c r="A332" s="14"/>
      <c r="B332" s="14"/>
      <c r="C332" s="14"/>
      <c r="D332" s="14"/>
      <c r="E332" s="14"/>
      <c r="F332" s="14"/>
      <c r="G332" s="14"/>
      <c r="H332" s="14"/>
      <c r="I332" s="14"/>
      <c r="J332" s="14"/>
      <c r="K332" s="14"/>
      <c r="L332" s="14"/>
    </row>
    <row r="333" spans="1:12">
      <c r="A333" s="14"/>
      <c r="B333" s="14"/>
      <c r="C333" s="14"/>
      <c r="D333" s="14"/>
      <c r="E333" s="14"/>
      <c r="F333" s="14"/>
      <c r="G333" s="14"/>
      <c r="H333" s="14"/>
      <c r="I333" s="14"/>
      <c r="J333" s="14"/>
      <c r="K333" s="14"/>
      <c r="L333" s="14"/>
    </row>
    <row r="334" spans="1:12">
      <c r="A334" s="14"/>
      <c r="B334" s="14"/>
      <c r="C334" s="14"/>
      <c r="D334" s="14"/>
      <c r="E334" s="14"/>
      <c r="F334" s="14"/>
      <c r="G334" s="14"/>
      <c r="H334" s="14"/>
      <c r="I334" s="14"/>
      <c r="J334" s="14"/>
      <c r="K334" s="14"/>
      <c r="L334" s="14"/>
    </row>
    <row r="335" spans="1:12">
      <c r="A335" s="14"/>
      <c r="B335" s="14"/>
      <c r="C335" s="14"/>
      <c r="D335" s="14"/>
      <c r="E335" s="14"/>
      <c r="F335" s="14"/>
      <c r="G335" s="14"/>
      <c r="H335" s="14"/>
      <c r="I335" s="14"/>
      <c r="J335" s="14"/>
      <c r="K335" s="14"/>
      <c r="L335" s="14"/>
    </row>
    <row r="336" spans="1:12">
      <c r="A336" s="14"/>
      <c r="B336" s="14"/>
      <c r="C336" s="14"/>
      <c r="D336" s="14"/>
      <c r="E336" s="14"/>
      <c r="F336" s="14"/>
      <c r="G336" s="14"/>
      <c r="H336" s="14"/>
      <c r="I336" s="14"/>
      <c r="J336" s="14"/>
      <c r="K336" s="14"/>
      <c r="L336" s="14"/>
    </row>
    <row r="337" spans="1:12">
      <c r="A337" s="14"/>
      <c r="B337" s="14"/>
      <c r="C337" s="14"/>
      <c r="D337" s="14"/>
      <c r="E337" s="14"/>
      <c r="F337" s="14"/>
      <c r="G337" s="14"/>
      <c r="H337" s="14"/>
      <c r="I337" s="14"/>
      <c r="J337" s="14"/>
      <c r="K337" s="14"/>
      <c r="L337" s="14"/>
    </row>
    <row r="338" spans="1:12">
      <c r="A338" s="14"/>
      <c r="B338" s="14"/>
      <c r="C338" s="14"/>
      <c r="D338" s="14"/>
      <c r="E338" s="14"/>
      <c r="F338" s="14"/>
      <c r="G338" s="14"/>
      <c r="H338" s="14"/>
      <c r="I338" s="14"/>
      <c r="J338" s="14"/>
      <c r="K338" s="14"/>
      <c r="L338" s="14"/>
    </row>
    <row r="339" spans="1:12">
      <c r="A339" s="14"/>
      <c r="B339" s="14"/>
      <c r="C339" s="14"/>
      <c r="D339" s="14"/>
      <c r="E339" s="14"/>
      <c r="F339" s="14"/>
      <c r="G339" s="14"/>
      <c r="H339" s="14"/>
      <c r="I339" s="14"/>
      <c r="J339" s="14"/>
      <c r="K339" s="14"/>
      <c r="L339" s="14"/>
    </row>
    <row r="340" spans="1:12">
      <c r="A340" s="14"/>
      <c r="B340" s="14"/>
      <c r="C340" s="14"/>
      <c r="D340" s="14"/>
      <c r="E340" s="14"/>
      <c r="F340" s="14"/>
      <c r="G340" s="14"/>
      <c r="H340" s="14"/>
      <c r="I340" s="14"/>
      <c r="J340" s="14"/>
      <c r="K340" s="14"/>
      <c r="L340" s="14"/>
    </row>
    <row r="341" spans="1:12">
      <c r="A341" s="14"/>
      <c r="B341" s="14"/>
      <c r="C341" s="14"/>
      <c r="D341" s="14"/>
      <c r="E341" s="14"/>
      <c r="F341" s="14"/>
      <c r="G341" s="14"/>
      <c r="H341" s="14"/>
      <c r="I341" s="14"/>
      <c r="J341" s="14"/>
      <c r="K341" s="14"/>
      <c r="L341" s="14"/>
    </row>
    <row r="342" spans="1:12">
      <c r="A342" s="14"/>
      <c r="B342" s="14"/>
      <c r="C342" s="14"/>
      <c r="D342" s="14"/>
      <c r="E342" s="14"/>
      <c r="F342" s="14"/>
      <c r="G342" s="14"/>
      <c r="H342" s="14"/>
      <c r="I342" s="14"/>
      <c r="J342" s="14"/>
      <c r="K342" s="14"/>
      <c r="L342" s="14"/>
    </row>
    <row r="343" spans="1:12">
      <c r="A343" s="14"/>
      <c r="B343" s="14"/>
      <c r="C343" s="14"/>
      <c r="D343" s="14"/>
      <c r="E343" s="14"/>
      <c r="F343" s="14"/>
      <c r="G343" s="14"/>
      <c r="H343" s="14"/>
      <c r="I343" s="14"/>
      <c r="J343" s="14"/>
      <c r="K343" s="14"/>
      <c r="L343" s="14"/>
    </row>
    <row r="344" spans="1:12">
      <c r="A344" s="14"/>
      <c r="B344" s="14"/>
      <c r="C344" s="14"/>
      <c r="D344" s="14"/>
      <c r="E344" s="14"/>
      <c r="F344" s="14"/>
      <c r="G344" s="14"/>
      <c r="H344" s="14"/>
      <c r="I344" s="14"/>
      <c r="J344" s="14"/>
      <c r="K344" s="14"/>
      <c r="L344" s="14"/>
    </row>
    <row r="345" spans="1:12">
      <c r="A345" s="14"/>
      <c r="B345" s="14"/>
      <c r="C345" s="14"/>
      <c r="D345" s="14"/>
      <c r="E345" s="14"/>
      <c r="F345" s="14"/>
      <c r="G345" s="14"/>
      <c r="H345" s="14"/>
      <c r="I345" s="14"/>
      <c r="J345" s="14"/>
      <c r="K345" s="14"/>
      <c r="L345" s="14"/>
    </row>
  </sheetData>
  <printOptions horizontalCentered="1" verticalCentered="1"/>
  <pageMargins left="0.5" right="0.5" top="0.5" bottom="0.5" header="0.5" footer="0.5"/>
  <pageSetup scale="67" fitToWidth="2" fitToHeight="3" pageOrder="overThenDown" orientation="portrait" horizontalDpi="300" verticalDpi="300" r:id="rId1"/>
  <headerFooter alignWithMargins="0"/>
  <rowBreaks count="2" manualBreakCount="2">
    <brk id="68" max="16383" man="1"/>
    <brk id="132" max="16383" man="1"/>
  </rowBreaks>
  <colBreaks count="1" manualBreakCount="1">
    <brk id="5" max="1048575"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41"/>
  <dimension ref="A1:F199"/>
  <sheetViews>
    <sheetView defaultGridColor="0" colorId="22" zoomScaleNormal="100" zoomScaleSheetLayoutView="50" workbookViewId="0">
      <selection activeCell="D87" sqref="D87"/>
    </sheetView>
  </sheetViews>
  <sheetFormatPr defaultColWidth="9.6640625" defaultRowHeight="15"/>
  <cols>
    <col min="1" max="1" width="4.6640625" style="9" customWidth="1"/>
    <col min="2" max="2" width="3.33203125" style="9" customWidth="1"/>
    <col min="3" max="3" width="30.88671875" style="9" customWidth="1"/>
    <col min="4" max="4" width="29.109375" style="9" customWidth="1"/>
    <col min="5" max="5" width="17.5546875" style="9" customWidth="1"/>
    <col min="6" max="6" width="18.6640625" style="9" customWidth="1"/>
    <col min="7" max="16384" width="9.6640625" style="9"/>
  </cols>
  <sheetData>
    <row r="1" spans="1:6">
      <c r="A1" s="2164" t="s">
        <v>1800</v>
      </c>
      <c r="B1" s="62"/>
      <c r="C1" s="62"/>
      <c r="D1" s="192" t="s">
        <v>1344</v>
      </c>
      <c r="E1" s="62" t="s">
        <v>1802</v>
      </c>
      <c r="F1" s="219" t="s">
        <v>1803</v>
      </c>
    </row>
    <row r="2" spans="1:6">
      <c r="A2" s="68" t="str">
        <f>'Data Sheet'!$C$25</f>
        <v>National Fuel Gas Distribution Corporation</v>
      </c>
      <c r="B2" s="14"/>
      <c r="C2" s="14"/>
      <c r="D2" s="74" t="s">
        <v>1156</v>
      </c>
      <c r="E2" s="14" t="s">
        <v>3310</v>
      </c>
      <c r="F2" s="79"/>
    </row>
    <row r="3" spans="1:6" ht="15" customHeight="1">
      <c r="A3" s="70"/>
      <c r="B3" s="73"/>
      <c r="C3" s="73"/>
      <c r="D3" s="74" t="s">
        <v>1157</v>
      </c>
      <c r="E3" s="523" t="str">
        <f>'Data Sheet'!$C$40</f>
        <v>3/31/2016</v>
      </c>
      <c r="F3" s="107" t="str">
        <f>'Data Sheet'!$C$38</f>
        <v>12/31/2015</v>
      </c>
    </row>
    <row r="4" spans="1:6" ht="15" customHeight="1">
      <c r="A4" s="200"/>
      <c r="B4" s="14"/>
      <c r="C4" s="14"/>
      <c r="D4" s="85"/>
      <c r="E4" s="85"/>
      <c r="F4" s="81"/>
    </row>
    <row r="5" spans="1:6">
      <c r="A5" s="262" t="s">
        <v>3345</v>
      </c>
      <c r="B5" s="65"/>
      <c r="C5" s="65"/>
      <c r="D5" s="65"/>
      <c r="E5" s="65"/>
      <c r="F5" s="66"/>
    </row>
    <row r="6" spans="1:6">
      <c r="A6" s="202"/>
      <c r="B6" s="14"/>
      <c r="C6" s="14"/>
      <c r="D6" s="14"/>
      <c r="E6" s="14"/>
      <c r="F6" s="69"/>
    </row>
    <row r="7" spans="1:6">
      <c r="A7" s="202" t="s">
        <v>3346</v>
      </c>
      <c r="B7" s="14"/>
      <c r="C7" s="14" t="s">
        <v>3347</v>
      </c>
      <c r="D7" s="14"/>
      <c r="E7" s="14"/>
      <c r="F7" s="69"/>
    </row>
    <row r="8" spans="1:6">
      <c r="A8" s="202"/>
      <c r="B8" s="14"/>
      <c r="C8" s="14" t="s">
        <v>2556</v>
      </c>
      <c r="D8" s="14"/>
      <c r="E8" s="14"/>
      <c r="F8" s="69"/>
    </row>
    <row r="9" spans="1:6">
      <c r="A9" s="202"/>
      <c r="B9" s="14"/>
      <c r="C9" s="14" t="s">
        <v>2557</v>
      </c>
      <c r="D9" s="14"/>
      <c r="E9" s="14"/>
      <c r="F9" s="69"/>
    </row>
    <row r="10" spans="1:6">
      <c r="A10" s="202"/>
      <c r="B10" s="14"/>
      <c r="C10" s="14" t="s">
        <v>2558</v>
      </c>
      <c r="D10" s="14"/>
      <c r="E10" s="14"/>
      <c r="F10" s="69"/>
    </row>
    <row r="11" spans="1:6">
      <c r="A11" s="202" t="s">
        <v>2317</v>
      </c>
      <c r="B11" s="14"/>
      <c r="C11" s="14" t="s">
        <v>3638</v>
      </c>
      <c r="D11" s="14"/>
      <c r="E11" s="14"/>
      <c r="F11" s="69"/>
    </row>
    <row r="12" spans="1:6">
      <c r="A12" s="202"/>
      <c r="B12" s="14"/>
      <c r="C12" s="14" t="s">
        <v>3639</v>
      </c>
      <c r="D12" s="14"/>
      <c r="E12" s="14"/>
      <c r="F12" s="69"/>
    </row>
    <row r="13" spans="1:6">
      <c r="A13" s="202"/>
      <c r="B13" s="14"/>
      <c r="C13" s="14" t="s">
        <v>2571</v>
      </c>
      <c r="D13" s="14"/>
      <c r="E13" s="14"/>
      <c r="F13" s="69"/>
    </row>
    <row r="14" spans="1:6">
      <c r="A14" s="202"/>
      <c r="B14" s="14"/>
      <c r="C14" s="14" t="s">
        <v>2572</v>
      </c>
      <c r="D14" s="14"/>
      <c r="E14" s="14"/>
      <c r="F14" s="69"/>
    </row>
    <row r="15" spans="1:6">
      <c r="A15" s="202" t="s">
        <v>2318</v>
      </c>
      <c r="B15" s="14"/>
      <c r="C15" s="14" t="s">
        <v>2573</v>
      </c>
      <c r="D15" s="14"/>
      <c r="E15" s="14"/>
      <c r="F15" s="69"/>
    </row>
    <row r="16" spans="1:6">
      <c r="A16" s="202"/>
      <c r="B16" s="14"/>
      <c r="C16" s="14" t="s">
        <v>2574</v>
      </c>
      <c r="D16" s="14"/>
      <c r="E16" s="14"/>
      <c r="F16" s="69"/>
    </row>
    <row r="17" spans="1:6">
      <c r="A17" s="203"/>
      <c r="B17" s="73"/>
      <c r="C17" s="73" t="s">
        <v>2575</v>
      </c>
      <c r="D17" s="73"/>
      <c r="E17" s="73"/>
      <c r="F17" s="72"/>
    </row>
    <row r="18" spans="1:6">
      <c r="A18" s="202" t="s">
        <v>1729</v>
      </c>
      <c r="B18" s="94"/>
      <c r="C18" s="65" t="s">
        <v>2576</v>
      </c>
      <c r="D18" s="65"/>
      <c r="E18" s="65"/>
      <c r="F18" s="340" t="s">
        <v>1841</v>
      </c>
    </row>
    <row r="19" spans="1:6">
      <c r="A19" s="202" t="s">
        <v>2577</v>
      </c>
      <c r="B19" s="94"/>
      <c r="C19" s="65" t="s">
        <v>3021</v>
      </c>
      <c r="D19" s="65"/>
      <c r="E19" s="65"/>
      <c r="F19" s="340" t="s">
        <v>3022</v>
      </c>
    </row>
    <row r="20" spans="1:6">
      <c r="A20" s="203"/>
      <c r="B20" s="101"/>
      <c r="C20" s="73"/>
      <c r="D20" s="73"/>
      <c r="E20" s="73"/>
      <c r="F20" s="107"/>
    </row>
    <row r="21" spans="1:6">
      <c r="A21" s="203">
        <v>1</v>
      </c>
      <c r="B21" s="101"/>
      <c r="C21" s="73" t="s">
        <v>2578</v>
      </c>
      <c r="D21" s="73"/>
      <c r="E21" s="73"/>
      <c r="F21" s="341">
        <v>59285683</v>
      </c>
    </row>
    <row r="22" spans="1:6">
      <c r="A22" s="203">
        <v>2</v>
      </c>
      <c r="B22" s="101"/>
      <c r="C22" s="73" t="s">
        <v>410</v>
      </c>
      <c r="D22" s="73"/>
      <c r="E22" s="73"/>
      <c r="F22" s="342"/>
    </row>
    <row r="23" spans="1:6">
      <c r="A23" s="203">
        <v>3</v>
      </c>
      <c r="B23" s="101"/>
      <c r="C23" s="73"/>
      <c r="D23" s="73"/>
      <c r="E23" s="73"/>
      <c r="F23" s="343"/>
    </row>
    <row r="24" spans="1:6">
      <c r="A24" s="203">
        <v>4</v>
      </c>
      <c r="B24" s="101"/>
      <c r="C24" s="73" t="s">
        <v>411</v>
      </c>
      <c r="D24" s="73"/>
      <c r="E24" s="73"/>
      <c r="F24" s="344"/>
    </row>
    <row r="25" spans="1:6">
      <c r="A25" s="203">
        <v>5</v>
      </c>
      <c r="B25" s="101"/>
      <c r="C25" s="73"/>
      <c r="D25" s="73"/>
      <c r="E25" s="73"/>
      <c r="F25" s="345"/>
    </row>
    <row r="26" spans="1:6">
      <c r="A26" s="203">
        <v>6</v>
      </c>
      <c r="B26" s="101"/>
      <c r="C26" s="73"/>
      <c r="D26" s="73"/>
      <c r="E26" s="73"/>
      <c r="F26" s="240"/>
    </row>
    <row r="27" spans="1:6">
      <c r="A27" s="203">
        <v>7</v>
      </c>
      <c r="B27" s="101"/>
      <c r="C27" s="73"/>
      <c r="D27" s="73"/>
      <c r="E27" s="73"/>
      <c r="F27" s="240"/>
    </row>
    <row r="28" spans="1:6">
      <c r="A28" s="203">
        <v>8</v>
      </c>
      <c r="B28" s="101"/>
      <c r="C28" s="73"/>
      <c r="D28" s="73"/>
      <c r="E28" s="73"/>
      <c r="F28" s="239"/>
    </row>
    <row r="29" spans="1:6">
      <c r="A29" s="203">
        <v>9</v>
      </c>
      <c r="B29" s="101"/>
      <c r="C29" s="346" t="s">
        <v>412</v>
      </c>
      <c r="D29" s="73"/>
      <c r="E29" s="73"/>
      <c r="F29" s="229"/>
    </row>
    <row r="30" spans="1:6">
      <c r="A30" s="203">
        <v>10</v>
      </c>
      <c r="B30" s="101"/>
      <c r="C30" s="346"/>
      <c r="D30" s="73"/>
      <c r="E30" s="73"/>
      <c r="F30" s="240"/>
    </row>
    <row r="31" spans="1:6">
      <c r="A31" s="203">
        <v>11</v>
      </c>
      <c r="B31" s="101"/>
      <c r="C31" s="3417" t="s">
        <v>5109</v>
      </c>
      <c r="D31" s="73"/>
      <c r="E31" s="73"/>
      <c r="F31" s="240">
        <f>F106</f>
        <v>73882903</v>
      </c>
    </row>
    <row r="32" spans="1:6">
      <c r="A32" s="203">
        <v>12</v>
      </c>
      <c r="B32" s="101"/>
      <c r="C32" s="346"/>
      <c r="D32" s="73"/>
      <c r="E32" s="73"/>
      <c r="F32" s="240"/>
    </row>
    <row r="33" spans="1:6">
      <c r="A33" s="203">
        <v>13</v>
      </c>
      <c r="B33" s="101"/>
      <c r="C33" s="346"/>
      <c r="D33" s="73"/>
      <c r="E33" s="73"/>
      <c r="F33" s="239"/>
    </row>
    <row r="34" spans="1:6">
      <c r="A34" s="203">
        <v>14</v>
      </c>
      <c r="B34" s="101"/>
      <c r="C34" s="346" t="s">
        <v>413</v>
      </c>
      <c r="D34" s="73"/>
      <c r="E34" s="73"/>
      <c r="F34" s="347"/>
    </row>
    <row r="35" spans="1:6">
      <c r="A35" s="203">
        <v>15</v>
      </c>
      <c r="B35" s="101"/>
      <c r="C35" s="346"/>
      <c r="D35" s="73"/>
      <c r="E35" s="73"/>
      <c r="F35" s="240"/>
    </row>
    <row r="36" spans="1:6">
      <c r="A36" s="203">
        <v>16</v>
      </c>
      <c r="B36" s="101"/>
      <c r="C36" s="346"/>
      <c r="D36" s="73"/>
      <c r="E36" s="73"/>
      <c r="F36" s="240"/>
    </row>
    <row r="37" spans="1:6">
      <c r="A37" s="203">
        <v>17</v>
      </c>
      <c r="B37" s="101"/>
      <c r="C37" s="346"/>
      <c r="D37" s="73"/>
      <c r="E37" s="73"/>
      <c r="F37" s="240"/>
    </row>
    <row r="38" spans="1:6">
      <c r="A38" s="203">
        <v>18</v>
      </c>
      <c r="B38" s="101"/>
      <c r="C38" s="346"/>
      <c r="D38" s="73"/>
      <c r="E38" s="73"/>
      <c r="F38" s="240"/>
    </row>
    <row r="39" spans="1:6">
      <c r="A39" s="203">
        <v>19</v>
      </c>
      <c r="B39" s="101"/>
      <c r="C39" s="346" t="s">
        <v>414</v>
      </c>
      <c r="D39" s="73"/>
      <c r="E39" s="73"/>
      <c r="F39" s="347"/>
    </row>
    <row r="40" spans="1:6">
      <c r="A40" s="203">
        <v>20</v>
      </c>
      <c r="B40" s="101"/>
      <c r="C40" s="346"/>
      <c r="D40" s="73"/>
      <c r="E40" s="73"/>
      <c r="F40" s="345"/>
    </row>
    <row r="41" spans="1:6">
      <c r="A41" s="203">
        <v>21</v>
      </c>
      <c r="B41" s="101"/>
      <c r="C41" s="3417" t="s">
        <v>5109</v>
      </c>
      <c r="D41" s="73"/>
      <c r="E41" s="73"/>
      <c r="F41" s="240">
        <f>F160</f>
        <v>49759311</v>
      </c>
    </row>
    <row r="42" spans="1:6">
      <c r="A42" s="203">
        <v>22</v>
      </c>
      <c r="B42" s="101"/>
      <c r="C42" s="346"/>
      <c r="D42" s="73"/>
      <c r="E42" s="73"/>
      <c r="F42" s="240"/>
    </row>
    <row r="43" spans="1:6">
      <c r="A43" s="203">
        <v>23</v>
      </c>
      <c r="B43" s="101"/>
      <c r="C43" s="346"/>
      <c r="D43" s="73"/>
      <c r="E43" s="73"/>
      <c r="F43" s="240"/>
    </row>
    <row r="44" spans="1:6">
      <c r="A44" s="203">
        <v>24</v>
      </c>
      <c r="B44" s="101"/>
      <c r="C44" s="346"/>
      <c r="D44" s="73"/>
      <c r="E44" s="73"/>
      <c r="F44" s="240"/>
    </row>
    <row r="45" spans="1:6">
      <c r="A45" s="203">
        <v>25</v>
      </c>
      <c r="B45" s="101"/>
      <c r="C45" s="346"/>
      <c r="D45" s="73"/>
      <c r="E45" s="73"/>
      <c r="F45" s="225"/>
    </row>
    <row r="46" spans="1:6">
      <c r="A46" s="203">
        <v>26</v>
      </c>
      <c r="B46" s="101"/>
      <c r="C46" s="346"/>
      <c r="D46" s="73"/>
      <c r="E46" s="73"/>
      <c r="F46" s="240"/>
    </row>
    <row r="47" spans="1:6">
      <c r="A47" s="203">
        <v>27</v>
      </c>
      <c r="B47" s="101"/>
      <c r="C47" s="346" t="s">
        <v>415</v>
      </c>
      <c r="D47" s="73"/>
      <c r="E47" s="73"/>
      <c r="F47" s="341">
        <f>F21+SUM(F25:F28)+SUM(F30:F33)-SUM(F35:F38)-SUM(F40:F46)</f>
        <v>83409275</v>
      </c>
    </row>
    <row r="48" spans="1:6">
      <c r="A48" s="202">
        <v>28</v>
      </c>
      <c r="B48" s="94"/>
      <c r="C48" s="348" t="s">
        <v>416</v>
      </c>
      <c r="D48" s="14"/>
      <c r="E48" s="14"/>
      <c r="F48" s="239"/>
    </row>
    <row r="49" spans="1:6">
      <c r="A49" s="202">
        <v>29</v>
      </c>
      <c r="B49" s="94"/>
      <c r="C49" s="348"/>
      <c r="D49" s="14"/>
      <c r="E49" s="14"/>
      <c r="F49" s="239"/>
    </row>
    <row r="50" spans="1:6">
      <c r="A50" s="202">
        <v>30</v>
      </c>
      <c r="B50" s="94"/>
      <c r="C50" s="348" t="s">
        <v>5160</v>
      </c>
      <c r="D50" s="14"/>
      <c r="E50" s="14"/>
      <c r="F50" s="239">
        <f>F165</f>
        <v>29193246</v>
      </c>
    </row>
    <row r="51" spans="1:6">
      <c r="A51" s="202">
        <v>31</v>
      </c>
      <c r="B51" s="94"/>
      <c r="C51" s="348" t="s">
        <v>5161</v>
      </c>
      <c r="D51" s="14"/>
      <c r="E51" s="14" t="s">
        <v>1789</v>
      </c>
      <c r="F51" s="239">
        <f>F166</f>
        <v>-5806</v>
      </c>
    </row>
    <row r="52" spans="1:6">
      <c r="A52" s="202">
        <v>32</v>
      </c>
      <c r="B52" s="94"/>
      <c r="C52" s="348" t="s">
        <v>5162</v>
      </c>
      <c r="D52" s="14"/>
      <c r="E52" s="14" t="s">
        <v>1789</v>
      </c>
      <c r="F52" s="239">
        <f>F167</f>
        <v>-9083895</v>
      </c>
    </row>
    <row r="53" spans="1:6">
      <c r="A53" s="202">
        <v>33</v>
      </c>
      <c r="B53" s="94"/>
      <c r="C53" s="348" t="s">
        <v>5163</v>
      </c>
      <c r="D53" s="14"/>
      <c r="E53" s="14"/>
      <c r="F53" s="239">
        <f>F168</f>
        <v>-1999388</v>
      </c>
    </row>
    <row r="54" spans="1:6">
      <c r="A54" s="202">
        <v>34</v>
      </c>
      <c r="B54" s="94"/>
      <c r="C54" s="348" t="s">
        <v>929</v>
      </c>
      <c r="D54" s="14"/>
      <c r="E54" s="14"/>
      <c r="F54" s="239">
        <f>F169</f>
        <v>-14861</v>
      </c>
    </row>
    <row r="55" spans="1:6" ht="15.75" thickBot="1">
      <c r="A55" s="202">
        <v>35</v>
      </c>
      <c r="B55" s="94"/>
      <c r="C55" s="348" t="s">
        <v>5164</v>
      </c>
      <c r="D55" s="14"/>
      <c r="E55" s="14"/>
      <c r="F55" s="3418">
        <f>SUM(F50:F54)</f>
        <v>18089296</v>
      </c>
    </row>
    <row r="56" spans="1:6" ht="15.75" thickTop="1">
      <c r="A56" s="202">
        <v>36</v>
      </c>
      <c r="B56" s="94"/>
      <c r="C56" s="348"/>
      <c r="D56" s="14"/>
      <c r="E56" s="14"/>
      <c r="F56" s="239"/>
    </row>
    <row r="57" spans="1:6">
      <c r="A57" s="202">
        <v>37</v>
      </c>
      <c r="B57" s="94"/>
      <c r="C57" s="348"/>
      <c r="D57" s="14"/>
      <c r="E57" s="14"/>
      <c r="F57" s="239"/>
    </row>
    <row r="58" spans="1:6">
      <c r="A58" s="202">
        <v>38</v>
      </c>
      <c r="B58" s="94"/>
      <c r="C58" s="348"/>
      <c r="D58" s="14"/>
      <c r="E58" s="14"/>
      <c r="F58" s="239"/>
    </row>
    <row r="59" spans="1:6">
      <c r="A59" s="202">
        <v>39</v>
      </c>
      <c r="B59" s="94"/>
      <c r="C59" s="348"/>
      <c r="D59" s="14"/>
      <c r="E59" s="14"/>
      <c r="F59" s="239"/>
    </row>
    <row r="60" spans="1:6">
      <c r="A60" s="202">
        <v>40</v>
      </c>
      <c r="B60" s="94"/>
      <c r="C60" s="348"/>
      <c r="D60" s="14"/>
      <c r="E60" s="14"/>
      <c r="F60" s="239"/>
    </row>
    <row r="61" spans="1:6">
      <c r="A61" s="202">
        <v>41</v>
      </c>
      <c r="B61" s="94"/>
      <c r="C61" s="348"/>
      <c r="D61" s="14"/>
      <c r="E61" s="14"/>
      <c r="F61" s="239"/>
    </row>
    <row r="62" spans="1:6">
      <c r="A62" s="202">
        <v>42</v>
      </c>
      <c r="B62" s="94"/>
      <c r="C62" s="348"/>
      <c r="D62" s="14"/>
      <c r="E62" s="14"/>
      <c r="F62" s="239"/>
    </row>
    <row r="63" spans="1:6">
      <c r="A63" s="202">
        <v>43</v>
      </c>
      <c r="B63" s="94"/>
      <c r="C63" s="348"/>
      <c r="D63" s="14"/>
      <c r="E63" s="14"/>
      <c r="F63" s="239"/>
    </row>
    <row r="64" spans="1:6" ht="15.75" thickBot="1">
      <c r="A64" s="284">
        <v>44</v>
      </c>
      <c r="B64" s="277"/>
      <c r="C64" s="349"/>
      <c r="D64" s="109"/>
      <c r="E64" s="109"/>
      <c r="F64" s="250"/>
    </row>
    <row r="65" spans="1:6">
      <c r="A65" s="14"/>
      <c r="B65" s="14"/>
      <c r="C65" s="14"/>
      <c r="D65" s="14"/>
      <c r="E65" s="14"/>
      <c r="F65" s="14"/>
    </row>
    <row r="66" spans="1:6">
      <c r="A66" s="14" t="s">
        <v>417</v>
      </c>
      <c r="B66" s="14"/>
      <c r="C66" s="14"/>
      <c r="D66" s="14"/>
      <c r="E66" s="14"/>
      <c r="F66" s="65"/>
    </row>
    <row r="67" spans="1:6">
      <c r="A67" s="65" t="s">
        <v>418</v>
      </c>
      <c r="B67" s="65"/>
      <c r="C67" s="65"/>
      <c r="D67" s="65"/>
      <c r="E67" s="65"/>
      <c r="F67" s="65"/>
    </row>
    <row r="68" spans="1:6">
      <c r="A68" s="14"/>
      <c r="B68" s="14"/>
      <c r="C68" s="14"/>
      <c r="D68" s="14"/>
      <c r="E68" s="14"/>
      <c r="F68" s="14"/>
    </row>
    <row r="69" spans="1:6">
      <c r="A69" s="14"/>
      <c r="B69" s="14"/>
      <c r="C69" s="14"/>
      <c r="D69" s="14"/>
      <c r="E69" s="14"/>
      <c r="F69" s="14"/>
    </row>
    <row r="70" spans="1:6" ht="15.75">
      <c r="A70" s="67" t="s">
        <v>419</v>
      </c>
      <c r="B70" s="65"/>
      <c r="C70" s="65"/>
      <c r="D70" s="65"/>
      <c r="E70" s="65"/>
      <c r="F70" s="65"/>
    </row>
    <row r="71" spans="1:6">
      <c r="A71" s="14"/>
      <c r="B71" s="14"/>
      <c r="C71" s="14"/>
      <c r="D71" s="14"/>
      <c r="E71" s="14"/>
      <c r="F71" s="14"/>
    </row>
    <row r="72" spans="1:6" ht="15.75" thickBot="1">
      <c r="A72" s="14" t="str">
        <f>'Data Sheet'!$C$25</f>
        <v>National Fuel Gas Distribution Corporation</v>
      </c>
      <c r="B72" s="14"/>
      <c r="C72" s="14"/>
      <c r="D72" s="14"/>
      <c r="E72" s="518" t="str">
        <f>'Data Sheet'!$C$40</f>
        <v>3/31/2016</v>
      </c>
      <c r="F72" s="9" t="str">
        <f>'Data Sheet'!$C$38</f>
        <v>12/31/2015</v>
      </c>
    </row>
    <row r="73" spans="1:6">
      <c r="A73" s="350"/>
      <c r="B73" s="62"/>
      <c r="C73" s="62"/>
      <c r="D73" s="62"/>
      <c r="E73" s="62"/>
      <c r="F73" s="63"/>
    </row>
    <row r="74" spans="1:6">
      <c r="A74" s="262" t="s">
        <v>3345</v>
      </c>
      <c r="B74" s="65"/>
      <c r="C74" s="65"/>
      <c r="D74" s="65"/>
      <c r="E74" s="65"/>
      <c r="F74" s="66"/>
    </row>
    <row r="75" spans="1:6">
      <c r="A75" s="203"/>
      <c r="B75" s="73"/>
      <c r="C75" s="73"/>
      <c r="D75" s="73"/>
      <c r="E75" s="73"/>
      <c r="F75" s="72"/>
    </row>
    <row r="76" spans="1:6">
      <c r="A76" s="202"/>
      <c r="B76" s="14"/>
      <c r="C76" s="65" t="s">
        <v>2576</v>
      </c>
      <c r="D76" s="65"/>
      <c r="E76" s="65"/>
      <c r="F76" s="340" t="s">
        <v>1841</v>
      </c>
    </row>
    <row r="77" spans="1:6">
      <c r="A77" s="203"/>
      <c r="B77" s="73"/>
      <c r="C77" s="71" t="s">
        <v>3021</v>
      </c>
      <c r="D77" s="71"/>
      <c r="E77" s="71"/>
      <c r="F77" s="351" t="s">
        <v>3022</v>
      </c>
    </row>
    <row r="78" spans="1:6">
      <c r="A78" s="3306"/>
      <c r="B78" s="14"/>
      <c r="C78" s="3413" t="s">
        <v>5133</v>
      </c>
      <c r="D78" s="14"/>
      <c r="E78" s="14"/>
      <c r="F78" s="239">
        <v>59285683</v>
      </c>
    </row>
    <row r="79" spans="1:6">
      <c r="A79" s="3306"/>
      <c r="B79" s="14"/>
      <c r="C79" s="3414"/>
      <c r="D79" s="14"/>
      <c r="E79" s="14"/>
      <c r="F79" s="239"/>
    </row>
    <row r="80" spans="1:6">
      <c r="A80" s="3306"/>
      <c r="B80" s="14"/>
      <c r="C80" s="3413" t="s">
        <v>5134</v>
      </c>
      <c r="D80" s="14"/>
      <c r="E80" s="14"/>
      <c r="F80" s="239"/>
    </row>
    <row r="81" spans="1:6">
      <c r="A81" s="3306"/>
      <c r="B81" s="14"/>
      <c r="C81" s="3414"/>
      <c r="D81" s="14"/>
      <c r="E81" s="14"/>
      <c r="F81" s="239"/>
    </row>
    <row r="82" spans="1:6">
      <c r="A82" s="3306"/>
      <c r="B82" s="14"/>
      <c r="C82" s="3414" t="s">
        <v>5135</v>
      </c>
      <c r="D82" s="14"/>
      <c r="E82" s="14"/>
      <c r="F82" s="239"/>
    </row>
    <row r="83" spans="1:6">
      <c r="A83" s="3306"/>
      <c r="B83" s="14"/>
      <c r="C83" s="14"/>
      <c r="D83" s="14" t="s">
        <v>5110</v>
      </c>
      <c r="E83" s="14"/>
      <c r="F83" s="239">
        <v>23924464</v>
      </c>
    </row>
    <row r="84" spans="1:6">
      <c r="A84" s="3306"/>
      <c r="B84" s="14"/>
      <c r="C84" s="14"/>
      <c r="D84" s="14" t="s">
        <v>5111</v>
      </c>
      <c r="E84" s="14"/>
      <c r="F84" s="239">
        <v>8944890</v>
      </c>
    </row>
    <row r="85" spans="1:6">
      <c r="A85" s="3306"/>
      <c r="B85" s="14"/>
      <c r="C85" s="14"/>
      <c r="D85" s="14" t="s">
        <v>5132</v>
      </c>
      <c r="E85" s="14"/>
      <c r="F85" s="239">
        <v>7200000</v>
      </c>
    </row>
    <row r="86" spans="1:6">
      <c r="A86" s="3306"/>
      <c r="B86" s="14"/>
      <c r="C86" s="14"/>
      <c r="D86" s="14" t="s">
        <v>5112</v>
      </c>
      <c r="E86" s="14"/>
      <c r="F86" s="239">
        <v>3675000</v>
      </c>
    </row>
    <row r="87" spans="1:6">
      <c r="A87" s="3306"/>
      <c r="B87" s="14"/>
      <c r="C87" s="14"/>
      <c r="D87" s="14" t="s">
        <v>5113</v>
      </c>
      <c r="E87" s="14"/>
      <c r="F87" s="239">
        <v>11113067</v>
      </c>
    </row>
    <row r="88" spans="1:6">
      <c r="A88" s="3306"/>
      <c r="B88" s="14"/>
      <c r="C88" s="14"/>
      <c r="D88" s="14" t="s">
        <v>5114</v>
      </c>
      <c r="E88" s="14"/>
      <c r="F88" s="239">
        <v>1574372</v>
      </c>
    </row>
    <row r="89" spans="1:6">
      <c r="A89" s="3306"/>
      <c r="B89" s="14"/>
      <c r="C89" s="14"/>
      <c r="D89" s="14" t="s">
        <v>5115</v>
      </c>
      <c r="E89" s="14"/>
      <c r="F89" s="239">
        <v>737741</v>
      </c>
    </row>
    <row r="90" spans="1:6">
      <c r="A90" s="3306"/>
      <c r="B90" s="14"/>
      <c r="C90" s="65"/>
      <c r="D90" s="3305" t="s">
        <v>5116</v>
      </c>
      <c r="E90" s="65"/>
      <c r="F90" s="239">
        <v>4245698</v>
      </c>
    </row>
    <row r="91" spans="1:6">
      <c r="A91" s="3306"/>
      <c r="B91" s="14"/>
      <c r="C91" s="65"/>
      <c r="D91" s="3305" t="s">
        <v>5117</v>
      </c>
      <c r="E91" s="65"/>
      <c r="F91" s="239">
        <v>677130</v>
      </c>
    </row>
    <row r="92" spans="1:6">
      <c r="A92" s="3306"/>
      <c r="B92" s="14"/>
      <c r="C92" s="14"/>
      <c r="D92" s="3305" t="s">
        <v>5118</v>
      </c>
      <c r="E92" s="14"/>
      <c r="F92" s="239">
        <v>2775</v>
      </c>
    </row>
    <row r="93" spans="1:6">
      <c r="A93" s="3306"/>
      <c r="B93" s="14"/>
      <c r="C93" s="14"/>
      <c r="D93" s="3305" t="s">
        <v>5119</v>
      </c>
      <c r="E93" s="14"/>
      <c r="F93" s="239">
        <v>3515791</v>
      </c>
    </row>
    <row r="94" spans="1:6">
      <c r="A94" s="3306"/>
      <c r="B94" s="14"/>
      <c r="C94" s="14"/>
      <c r="D94" s="3305" t="s">
        <v>5120</v>
      </c>
      <c r="E94" s="14"/>
      <c r="F94" s="239">
        <v>59283</v>
      </c>
    </row>
    <row r="95" spans="1:6">
      <c r="A95" s="3306"/>
      <c r="B95" s="14"/>
      <c r="C95" s="14"/>
      <c r="D95" s="3305" t="s">
        <v>5121</v>
      </c>
      <c r="E95" s="14"/>
      <c r="F95" s="239">
        <v>352087</v>
      </c>
    </row>
    <row r="96" spans="1:6">
      <c r="A96" s="3306"/>
      <c r="B96" s="14"/>
      <c r="C96" s="14"/>
      <c r="D96" s="3305" t="s">
        <v>5122</v>
      </c>
      <c r="E96" s="14"/>
      <c r="F96" s="239">
        <v>314229</v>
      </c>
    </row>
    <row r="97" spans="1:6">
      <c r="A97" s="3306"/>
      <c r="B97" s="14"/>
      <c r="C97" s="14"/>
      <c r="D97" s="3305" t="s">
        <v>5123</v>
      </c>
      <c r="E97" s="14"/>
      <c r="F97" s="239">
        <v>347375</v>
      </c>
    </row>
    <row r="98" spans="1:6">
      <c r="A98" s="3306"/>
      <c r="B98" s="14"/>
      <c r="C98" s="14"/>
      <c r="D98" s="3305" t="s">
        <v>5124</v>
      </c>
      <c r="E98" s="14"/>
      <c r="F98" s="239">
        <v>6786572</v>
      </c>
    </row>
    <row r="99" spans="1:6">
      <c r="A99" s="3306"/>
      <c r="B99" s="14"/>
      <c r="C99" s="14"/>
      <c r="D99" s="3305" t="s">
        <v>5125</v>
      </c>
      <c r="E99" s="14"/>
      <c r="F99" s="239">
        <v>200623</v>
      </c>
    </row>
    <row r="100" spans="1:6">
      <c r="A100" s="3306"/>
      <c r="B100" s="14"/>
      <c r="C100" s="14"/>
      <c r="D100" s="3305" t="s">
        <v>5126</v>
      </c>
      <c r="E100" s="14"/>
      <c r="F100" s="239">
        <v>78000</v>
      </c>
    </row>
    <row r="101" spans="1:6">
      <c r="A101" s="3306"/>
      <c r="B101" s="14"/>
      <c r="C101" s="3305"/>
      <c r="D101" s="3305" t="s">
        <v>5127</v>
      </c>
      <c r="E101" s="14"/>
      <c r="F101" s="239">
        <v>118000</v>
      </c>
    </row>
    <row r="102" spans="1:6">
      <c r="A102" s="3306"/>
      <c r="B102" s="14"/>
      <c r="C102" s="3305"/>
      <c r="D102" s="3305" t="s">
        <v>5128</v>
      </c>
      <c r="E102" s="14"/>
      <c r="F102" s="239">
        <v>5806</v>
      </c>
    </row>
    <row r="103" spans="1:6">
      <c r="A103" s="3306"/>
      <c r="B103" s="14"/>
      <c r="C103" s="3305"/>
      <c r="D103" s="3305" t="s">
        <v>5129</v>
      </c>
      <c r="E103" s="14"/>
      <c r="F103" s="239">
        <v>7000</v>
      </c>
    </row>
    <row r="104" spans="1:6">
      <c r="A104" s="3306"/>
      <c r="B104" s="14"/>
      <c r="C104" s="3305"/>
      <c r="D104" s="3305" t="s">
        <v>5130</v>
      </c>
      <c r="E104" s="14"/>
      <c r="F104" s="239">
        <v>3000</v>
      </c>
    </row>
    <row r="105" spans="1:6">
      <c r="A105" s="3306"/>
      <c r="B105" s="14"/>
      <c r="C105" s="3305"/>
      <c r="D105" s="3305"/>
      <c r="E105" s="14"/>
      <c r="F105" s="239"/>
    </row>
    <row r="106" spans="1:6">
      <c r="A106" s="3306"/>
      <c r="B106" s="14"/>
      <c r="C106" s="3305"/>
      <c r="D106" s="3415" t="s">
        <v>5131</v>
      </c>
      <c r="E106" s="14"/>
      <c r="F106" s="3416">
        <f>SUM(F83:F105)</f>
        <v>73882903</v>
      </c>
    </row>
    <row r="107" spans="1:6">
      <c r="A107" s="3306"/>
      <c r="B107" s="14"/>
      <c r="C107" s="3305"/>
      <c r="D107" s="3305"/>
      <c r="E107" s="14"/>
      <c r="F107" s="239"/>
    </row>
    <row r="108" spans="1:6">
      <c r="A108" s="3306"/>
      <c r="B108" s="14"/>
      <c r="C108" s="3305"/>
      <c r="D108" s="3305"/>
      <c r="E108" s="14"/>
      <c r="F108" s="239"/>
    </row>
    <row r="109" spans="1:6">
      <c r="A109" s="3306"/>
      <c r="B109" s="14"/>
      <c r="C109" s="3305"/>
      <c r="D109" s="3305"/>
      <c r="E109" s="14"/>
      <c r="F109" s="239"/>
    </row>
    <row r="110" spans="1:6">
      <c r="A110" s="3306"/>
      <c r="B110" s="14"/>
      <c r="C110" s="3305"/>
      <c r="D110" s="3305"/>
      <c r="E110" s="14"/>
      <c r="F110" s="239"/>
    </row>
    <row r="111" spans="1:6">
      <c r="A111" s="3306"/>
      <c r="B111" s="14"/>
      <c r="C111" s="3305"/>
      <c r="D111" s="3305"/>
      <c r="E111" s="14"/>
      <c r="F111" s="239"/>
    </row>
    <row r="112" spans="1:6">
      <c r="A112" s="3306"/>
      <c r="B112" s="14"/>
      <c r="C112" s="3305"/>
      <c r="D112" s="3305"/>
      <c r="E112" s="14"/>
      <c r="F112" s="239"/>
    </row>
    <row r="113" spans="1:6">
      <c r="A113" s="3306"/>
      <c r="B113" s="14"/>
      <c r="C113" s="3305"/>
      <c r="D113" s="14"/>
      <c r="E113" s="14"/>
      <c r="F113" s="239"/>
    </row>
    <row r="114" spans="1:6">
      <c r="A114" s="3306"/>
      <c r="B114" s="14"/>
      <c r="C114" s="3305"/>
      <c r="D114" s="14"/>
      <c r="E114" s="14"/>
      <c r="F114" s="239"/>
    </row>
    <row r="115" spans="1:6">
      <c r="A115" s="3306"/>
      <c r="B115" s="14"/>
      <c r="C115" s="3305"/>
      <c r="D115" s="14"/>
      <c r="E115" s="14"/>
      <c r="F115" s="239"/>
    </row>
    <row r="116" spans="1:6">
      <c r="A116" s="3306"/>
      <c r="B116" s="14"/>
      <c r="C116" s="3305"/>
      <c r="D116" s="14"/>
      <c r="E116" s="14"/>
      <c r="F116" s="239"/>
    </row>
    <row r="117" spans="1:6">
      <c r="A117" s="3306"/>
      <c r="B117" s="14"/>
      <c r="C117" s="3305"/>
      <c r="D117" s="14"/>
      <c r="E117" s="14"/>
      <c r="F117" s="239"/>
    </row>
    <row r="118" spans="1:6">
      <c r="A118" s="3306"/>
      <c r="B118" s="14"/>
      <c r="C118" s="3305"/>
      <c r="D118" s="14"/>
      <c r="E118" s="14"/>
      <c r="F118" s="239"/>
    </row>
    <row r="119" spans="1:6">
      <c r="A119" s="3306"/>
      <c r="B119" s="14"/>
      <c r="C119" s="3305"/>
      <c r="D119" s="14"/>
      <c r="E119" s="14"/>
      <c r="F119" s="239"/>
    </row>
    <row r="120" spans="1:6">
      <c r="A120" s="3306"/>
      <c r="B120" s="14"/>
      <c r="C120" s="3305"/>
      <c r="D120" s="14"/>
      <c r="E120" s="14"/>
      <c r="F120" s="239"/>
    </row>
    <row r="121" spans="1:6">
      <c r="A121" s="3306"/>
      <c r="B121" s="14"/>
      <c r="C121" s="3305"/>
      <c r="D121" s="14"/>
      <c r="E121" s="14"/>
      <c r="F121" s="239"/>
    </row>
    <row r="122" spans="1:6">
      <c r="A122" s="3306"/>
      <c r="B122" s="14"/>
      <c r="C122" s="3305"/>
      <c r="D122" s="14"/>
      <c r="E122" s="14"/>
      <c r="F122" s="239"/>
    </row>
    <row r="123" spans="1:6">
      <c r="A123" s="3306"/>
      <c r="B123" s="14"/>
      <c r="C123" s="3305"/>
      <c r="D123" s="14"/>
      <c r="E123" s="14"/>
      <c r="F123" s="239"/>
    </row>
    <row r="124" spans="1:6">
      <c r="A124" s="3306"/>
      <c r="B124" s="14"/>
      <c r="C124" s="3305"/>
      <c r="D124" s="14"/>
      <c r="E124" s="14"/>
      <c r="F124" s="239"/>
    </row>
    <row r="125" spans="1:6">
      <c r="A125" s="3306"/>
      <c r="B125" s="14"/>
      <c r="C125" s="3305"/>
      <c r="D125" s="14"/>
      <c r="E125" s="14"/>
      <c r="F125" s="239"/>
    </row>
    <row r="126" spans="1:6">
      <c r="A126" s="3306"/>
      <c r="B126" s="14"/>
      <c r="C126" s="3305"/>
      <c r="D126" s="14"/>
      <c r="E126" s="14"/>
      <c r="F126" s="239"/>
    </row>
    <row r="127" spans="1:6">
      <c r="A127" s="3306"/>
      <c r="B127" s="14"/>
      <c r="C127" s="3305"/>
      <c r="D127" s="14"/>
      <c r="E127" s="14"/>
      <c r="F127" s="239"/>
    </row>
    <row r="128" spans="1:6" ht="15.75" thickBot="1">
      <c r="A128" s="284"/>
      <c r="B128" s="109"/>
      <c r="C128" s="349"/>
      <c r="D128" s="109"/>
      <c r="E128" s="109"/>
      <c r="F128" s="250"/>
    </row>
    <row r="129" spans="1:6">
      <c r="A129" s="14"/>
      <c r="B129" s="14"/>
      <c r="C129" s="14"/>
      <c r="D129" s="14"/>
      <c r="E129" s="14"/>
      <c r="F129" s="14"/>
    </row>
    <row r="130" spans="1:6">
      <c r="A130" s="14" t="s">
        <v>420</v>
      </c>
      <c r="B130" s="14"/>
      <c r="C130" s="14"/>
      <c r="D130" s="14"/>
      <c r="E130" s="14"/>
      <c r="F130" s="65"/>
    </row>
    <row r="131" spans="1:6">
      <c r="A131" s="65" t="s">
        <v>421</v>
      </c>
      <c r="B131" s="65"/>
      <c r="C131" s="65"/>
      <c r="D131" s="65"/>
      <c r="E131" s="65"/>
      <c r="F131" s="65"/>
    </row>
    <row r="132" spans="1:6" ht="15.75" thickBot="1">
      <c r="A132" s="14" t="str">
        <f>'Data Sheet'!$C$25</f>
        <v>National Fuel Gas Distribution Corporation</v>
      </c>
      <c r="B132" s="65"/>
      <c r="C132" s="65"/>
      <c r="D132" s="65"/>
      <c r="E132" s="518" t="str">
        <f>'Data Sheet'!$C$40</f>
        <v>3/31/2016</v>
      </c>
      <c r="F132" s="9" t="str">
        <f>'Data Sheet'!$C$38</f>
        <v>12/31/2015</v>
      </c>
    </row>
    <row r="133" spans="1:6">
      <c r="A133" s="350"/>
      <c r="B133" s="62"/>
      <c r="C133" s="62"/>
      <c r="D133" s="62"/>
      <c r="E133" s="62"/>
      <c r="F133" s="63"/>
    </row>
    <row r="134" spans="1:6">
      <c r="A134" s="262" t="s">
        <v>3345</v>
      </c>
      <c r="B134" s="65"/>
      <c r="C134" s="65"/>
      <c r="D134" s="65"/>
      <c r="E134" s="65"/>
      <c r="F134" s="66"/>
    </row>
    <row r="135" spans="1:6">
      <c r="A135" s="203"/>
      <c r="B135" s="73"/>
      <c r="C135" s="73"/>
      <c r="D135" s="73"/>
      <c r="E135" s="73"/>
      <c r="F135" s="72"/>
    </row>
    <row r="136" spans="1:6">
      <c r="A136" s="202"/>
      <c r="B136" s="94"/>
      <c r="C136" s="65" t="s">
        <v>2576</v>
      </c>
      <c r="D136" s="65"/>
      <c r="E136" s="65"/>
      <c r="F136" s="340" t="s">
        <v>1841</v>
      </c>
    </row>
    <row r="137" spans="1:6">
      <c r="A137" s="203"/>
      <c r="B137" s="101"/>
      <c r="C137" s="71" t="s">
        <v>3021</v>
      </c>
      <c r="D137" s="71"/>
      <c r="E137" s="71"/>
      <c r="F137" s="351" t="s">
        <v>3022</v>
      </c>
    </row>
    <row r="138" spans="1:6">
      <c r="A138" s="202"/>
      <c r="B138" s="14"/>
      <c r="C138" s="14" t="s">
        <v>5136</v>
      </c>
      <c r="D138" s="14"/>
      <c r="E138" s="14"/>
      <c r="F138" s="239"/>
    </row>
    <row r="139" spans="1:6">
      <c r="A139" s="202"/>
      <c r="B139" s="14"/>
      <c r="C139" s="14"/>
      <c r="D139" s="14" t="s">
        <v>5137</v>
      </c>
      <c r="E139" s="14"/>
      <c r="F139" s="239">
        <v>167817</v>
      </c>
    </row>
    <row r="140" spans="1:6">
      <c r="A140" s="202"/>
      <c r="B140" s="14"/>
      <c r="C140" s="14"/>
      <c r="D140" s="14" t="s">
        <v>5138</v>
      </c>
      <c r="E140" s="14"/>
      <c r="F140" s="239">
        <v>1913240</v>
      </c>
    </row>
    <row r="141" spans="1:6">
      <c r="A141" s="202"/>
      <c r="B141" s="14"/>
      <c r="C141" s="14"/>
      <c r="D141" s="14" t="s">
        <v>5139</v>
      </c>
      <c r="E141" s="14"/>
      <c r="F141" s="239">
        <v>560737</v>
      </c>
    </row>
    <row r="142" spans="1:6">
      <c r="A142" s="202"/>
      <c r="B142" s="14"/>
      <c r="C142" s="14"/>
      <c r="D142" s="14" t="s">
        <v>5140</v>
      </c>
      <c r="E142" s="14"/>
      <c r="F142" s="239">
        <v>10708</v>
      </c>
    </row>
    <row r="143" spans="1:6">
      <c r="A143" s="202"/>
      <c r="B143" s="14"/>
      <c r="C143" s="14"/>
      <c r="D143" s="14" t="s">
        <v>5141</v>
      </c>
      <c r="E143" s="14"/>
      <c r="F143" s="239">
        <v>1899862</v>
      </c>
    </row>
    <row r="144" spans="1:6">
      <c r="A144" s="202"/>
      <c r="B144" s="14"/>
      <c r="C144" s="14"/>
      <c r="D144" s="14" t="s">
        <v>5142</v>
      </c>
      <c r="E144" s="14"/>
      <c r="F144" s="239">
        <v>598460</v>
      </c>
    </row>
    <row r="145" spans="1:6">
      <c r="A145" s="202"/>
      <c r="B145" s="14"/>
      <c r="C145" s="14"/>
      <c r="D145" s="14" t="s">
        <v>5143</v>
      </c>
      <c r="E145" s="14"/>
      <c r="F145" s="239">
        <v>1266330</v>
      </c>
    </row>
    <row r="146" spans="1:6">
      <c r="A146" s="202"/>
      <c r="B146" s="14"/>
      <c r="C146" s="14"/>
      <c r="D146" s="14" t="s">
        <v>5144</v>
      </c>
      <c r="E146" s="14"/>
      <c r="F146" s="239">
        <v>444000</v>
      </c>
    </row>
    <row r="147" spans="1:6">
      <c r="A147" s="202"/>
      <c r="B147" s="14"/>
      <c r="C147" s="14"/>
      <c r="D147" s="14" t="s">
        <v>5145</v>
      </c>
      <c r="E147" s="14"/>
      <c r="F147" s="239">
        <v>1839114</v>
      </c>
    </row>
    <row r="148" spans="1:6">
      <c r="A148" s="202"/>
      <c r="B148" s="14"/>
      <c r="C148" s="14"/>
      <c r="D148" s="14" t="s">
        <v>5146</v>
      </c>
      <c r="E148" s="14"/>
      <c r="F148" s="239">
        <v>4927250</v>
      </c>
    </row>
    <row r="149" spans="1:6">
      <c r="A149" s="202"/>
      <c r="B149" s="14"/>
      <c r="C149" s="14"/>
      <c r="D149" s="14" t="s">
        <v>5147</v>
      </c>
      <c r="E149" s="14"/>
      <c r="F149" s="239">
        <v>2911329</v>
      </c>
    </row>
    <row r="150" spans="1:6">
      <c r="A150" s="202"/>
      <c r="B150" s="14"/>
      <c r="C150" s="65"/>
      <c r="D150" s="3305" t="s">
        <v>5148</v>
      </c>
      <c r="E150" s="65"/>
      <c r="F150" s="239">
        <v>732542</v>
      </c>
    </row>
    <row r="151" spans="1:6">
      <c r="A151" s="202"/>
      <c r="B151" s="14"/>
      <c r="C151" s="65"/>
      <c r="D151" s="3305" t="s">
        <v>5149</v>
      </c>
      <c r="E151" s="65"/>
      <c r="F151" s="239">
        <v>7811286</v>
      </c>
    </row>
    <row r="152" spans="1:6">
      <c r="A152" s="202"/>
      <c r="B152" s="14"/>
      <c r="C152" s="14"/>
      <c r="D152" s="3305" t="s">
        <v>5150</v>
      </c>
      <c r="E152" s="14"/>
      <c r="F152" s="239">
        <v>747051</v>
      </c>
    </row>
    <row r="153" spans="1:6">
      <c r="A153" s="202"/>
      <c r="B153" s="14"/>
      <c r="C153" s="14"/>
      <c r="D153" s="3305" t="s">
        <v>5151</v>
      </c>
      <c r="E153" s="14"/>
      <c r="F153" s="239">
        <v>452170</v>
      </c>
    </row>
    <row r="154" spans="1:6">
      <c r="A154" s="202"/>
      <c r="B154" s="14"/>
      <c r="C154" s="14"/>
      <c r="D154" s="3305" t="s">
        <v>5152</v>
      </c>
      <c r="E154" s="14"/>
      <c r="F154" s="239">
        <v>235647</v>
      </c>
    </row>
    <row r="155" spans="1:6">
      <c r="A155" s="202"/>
      <c r="B155" s="14"/>
      <c r="C155" s="14"/>
      <c r="D155" s="3305" t="s">
        <v>5153</v>
      </c>
      <c r="E155" s="14"/>
      <c r="F155" s="239">
        <v>230673</v>
      </c>
    </row>
    <row r="156" spans="1:6">
      <c r="A156" s="202"/>
      <c r="B156" s="14"/>
      <c r="C156" s="14"/>
      <c r="D156" s="3305" t="s">
        <v>5154</v>
      </c>
      <c r="E156" s="14"/>
      <c r="F156" s="239">
        <v>247</v>
      </c>
    </row>
    <row r="157" spans="1:6">
      <c r="A157" s="202"/>
      <c r="B157" s="14"/>
      <c r="C157" s="14"/>
      <c r="D157" s="3305" t="s">
        <v>5155</v>
      </c>
      <c r="E157" s="14"/>
      <c r="F157" s="239">
        <v>4107904</v>
      </c>
    </row>
    <row r="158" spans="1:6">
      <c r="A158" s="202"/>
      <c r="B158" s="14"/>
      <c r="C158" s="14"/>
      <c r="D158" s="3305" t="s">
        <v>5156</v>
      </c>
      <c r="E158" s="14"/>
      <c r="F158" s="239">
        <v>18902944</v>
      </c>
    </row>
    <row r="159" spans="1:6">
      <c r="A159" s="202"/>
      <c r="B159" s="14"/>
      <c r="C159" s="14"/>
      <c r="D159" s="3305"/>
      <c r="E159" s="14"/>
      <c r="F159" s="239"/>
    </row>
    <row r="160" spans="1:6">
      <c r="A160" s="202"/>
      <c r="B160" s="14"/>
      <c r="C160" s="14"/>
      <c r="D160" s="3415" t="s">
        <v>5157</v>
      </c>
      <c r="E160" s="14"/>
      <c r="F160" s="3416">
        <f>SUM(F139:F158)</f>
        <v>49759311</v>
      </c>
    </row>
    <row r="161" spans="1:6">
      <c r="A161" s="202"/>
      <c r="B161" s="14"/>
      <c r="C161" s="348"/>
      <c r="D161" s="3305"/>
      <c r="E161" s="14"/>
      <c r="F161" s="239"/>
    </row>
    <row r="162" spans="1:6">
      <c r="A162" s="202"/>
      <c r="B162" s="14"/>
      <c r="C162" s="348" t="s">
        <v>5158</v>
      </c>
      <c r="D162" s="3305"/>
      <c r="E162" s="14"/>
      <c r="F162" s="3416">
        <v>83409275</v>
      </c>
    </row>
    <row r="163" spans="1:6">
      <c r="A163" s="202"/>
      <c r="B163" s="14"/>
      <c r="C163" s="348"/>
      <c r="D163" s="3305"/>
      <c r="E163" s="14"/>
      <c r="F163" s="239"/>
    </row>
    <row r="164" spans="1:6">
      <c r="A164" s="202"/>
      <c r="B164" s="14"/>
      <c r="C164" s="348" t="s">
        <v>5159</v>
      </c>
      <c r="D164" s="3305"/>
      <c r="E164" s="14"/>
      <c r="F164" s="239"/>
    </row>
    <row r="165" spans="1:6">
      <c r="A165" s="202"/>
      <c r="B165" s="14"/>
      <c r="C165" s="348"/>
      <c r="D165" s="3305" t="s">
        <v>5160</v>
      </c>
      <c r="E165" s="14"/>
      <c r="F165" s="239">
        <v>29193246</v>
      </c>
    </row>
    <row r="166" spans="1:6">
      <c r="A166" s="202"/>
      <c r="B166" s="14"/>
      <c r="C166" s="348"/>
      <c r="D166" s="3305" t="s">
        <v>5161</v>
      </c>
      <c r="E166" s="14"/>
      <c r="F166" s="239">
        <v>-5806</v>
      </c>
    </row>
    <row r="167" spans="1:6">
      <c r="A167" s="202"/>
      <c r="B167" s="14"/>
      <c r="C167" s="348"/>
      <c r="D167" s="14" t="s">
        <v>5162</v>
      </c>
      <c r="E167" s="14"/>
      <c r="F167" s="239">
        <v>-9083895</v>
      </c>
    </row>
    <row r="168" spans="1:6">
      <c r="A168" s="202"/>
      <c r="B168" s="14"/>
      <c r="C168" s="348"/>
      <c r="D168" s="3305" t="s">
        <v>5163</v>
      </c>
      <c r="E168" s="14"/>
      <c r="F168" s="239">
        <v>-1999388</v>
      </c>
    </row>
    <row r="169" spans="1:6">
      <c r="A169" s="202"/>
      <c r="B169" s="14"/>
      <c r="C169" s="348"/>
      <c r="D169" s="3305" t="s">
        <v>929</v>
      </c>
      <c r="E169" s="14"/>
      <c r="F169" s="239">
        <v>-14861</v>
      </c>
    </row>
    <row r="170" spans="1:6">
      <c r="A170" s="202"/>
      <c r="B170" s="14"/>
      <c r="C170" s="348" t="s">
        <v>5165</v>
      </c>
      <c r="D170" s="3305"/>
      <c r="E170" s="14"/>
      <c r="F170" s="3416">
        <f>SUM(F165:F169)</f>
        <v>18089296</v>
      </c>
    </row>
    <row r="171" spans="1:6">
      <c r="A171" s="202"/>
      <c r="B171" s="14"/>
      <c r="C171" s="348"/>
      <c r="D171" s="14"/>
      <c r="E171" s="14"/>
      <c r="F171" s="239"/>
    </row>
    <row r="172" spans="1:6">
      <c r="A172" s="202"/>
      <c r="B172" s="14"/>
      <c r="C172" s="348"/>
      <c r="D172" s="14"/>
      <c r="E172" s="14"/>
      <c r="F172" s="239"/>
    </row>
    <row r="173" spans="1:6">
      <c r="A173" s="202"/>
      <c r="B173" s="14"/>
      <c r="C173" s="348"/>
      <c r="D173" s="14"/>
      <c r="E173" s="14"/>
      <c r="F173" s="239"/>
    </row>
    <row r="174" spans="1:6">
      <c r="A174" s="202"/>
      <c r="B174" s="14"/>
      <c r="C174" s="348"/>
      <c r="D174" s="14"/>
      <c r="E174" s="14"/>
      <c r="F174" s="239"/>
    </row>
    <row r="175" spans="1:6">
      <c r="A175" s="202"/>
      <c r="B175" s="14"/>
      <c r="C175" s="348"/>
      <c r="D175" s="14"/>
      <c r="E175" s="14"/>
      <c r="F175" s="239"/>
    </row>
    <row r="176" spans="1:6">
      <c r="A176" s="202"/>
      <c r="B176" s="14"/>
      <c r="C176" s="348"/>
      <c r="D176" s="14"/>
      <c r="E176" s="14"/>
      <c r="F176" s="239"/>
    </row>
    <row r="177" spans="1:6">
      <c r="A177" s="202"/>
      <c r="B177" s="14"/>
      <c r="C177" s="348"/>
      <c r="D177" s="14"/>
      <c r="E177" s="14"/>
      <c r="F177" s="239"/>
    </row>
    <row r="178" spans="1:6">
      <c r="A178" s="202"/>
      <c r="B178" s="14"/>
      <c r="C178" s="348"/>
      <c r="D178" s="14"/>
      <c r="E178" s="14"/>
      <c r="F178" s="239"/>
    </row>
    <row r="179" spans="1:6">
      <c r="A179" s="202"/>
      <c r="B179" s="14"/>
      <c r="C179" s="348"/>
      <c r="D179" s="14"/>
      <c r="E179" s="14"/>
      <c r="F179" s="239"/>
    </row>
    <row r="180" spans="1:6">
      <c r="A180" s="202"/>
      <c r="B180" s="14"/>
      <c r="C180" s="348"/>
      <c r="D180" s="14"/>
      <c r="E180" s="14"/>
      <c r="F180" s="239"/>
    </row>
    <row r="181" spans="1:6">
      <c r="A181" s="202"/>
      <c r="B181" s="14"/>
      <c r="C181" s="348"/>
      <c r="D181" s="14"/>
      <c r="E181" s="14"/>
      <c r="F181" s="239"/>
    </row>
    <row r="182" spans="1:6">
      <c r="A182" s="202"/>
      <c r="B182" s="14"/>
      <c r="C182" s="348"/>
      <c r="D182" s="14"/>
      <c r="E182" s="14"/>
      <c r="F182" s="239"/>
    </row>
    <row r="183" spans="1:6">
      <c r="A183" s="202"/>
      <c r="B183" s="14"/>
      <c r="C183" s="348"/>
      <c r="D183" s="14"/>
      <c r="E183" s="14"/>
      <c r="F183" s="239"/>
    </row>
    <row r="184" spans="1:6">
      <c r="A184" s="202"/>
      <c r="B184" s="14"/>
      <c r="C184" s="348"/>
      <c r="D184" s="14"/>
      <c r="E184" s="14"/>
      <c r="F184" s="239"/>
    </row>
    <row r="185" spans="1:6">
      <c r="A185" s="202"/>
      <c r="B185" s="14"/>
      <c r="C185" s="348"/>
      <c r="D185" s="14"/>
      <c r="E185" s="14"/>
      <c r="F185" s="239"/>
    </row>
    <row r="186" spans="1:6">
      <c r="A186" s="202"/>
      <c r="B186" s="14"/>
      <c r="C186" s="348"/>
      <c r="D186" s="14"/>
      <c r="E186" s="14"/>
      <c r="F186" s="239"/>
    </row>
    <row r="187" spans="1:6">
      <c r="A187" s="202"/>
      <c r="B187" s="14"/>
      <c r="C187" s="348"/>
      <c r="D187" s="14"/>
      <c r="E187" s="14"/>
      <c r="F187" s="239"/>
    </row>
    <row r="188" spans="1:6">
      <c r="A188" s="202"/>
      <c r="B188" s="14"/>
      <c r="C188" s="348"/>
      <c r="D188" s="14"/>
      <c r="E188" s="14"/>
      <c r="F188" s="239"/>
    </row>
    <row r="189" spans="1:6">
      <c r="A189" s="202"/>
      <c r="B189" s="14"/>
      <c r="C189" s="348"/>
      <c r="D189" s="14"/>
      <c r="E189" s="14"/>
      <c r="F189" s="239"/>
    </row>
    <row r="190" spans="1:6">
      <c r="A190" s="202"/>
      <c r="B190" s="14"/>
      <c r="C190" s="348"/>
      <c r="D190" s="14"/>
      <c r="E190" s="14"/>
      <c r="F190" s="239"/>
    </row>
    <row r="191" spans="1:6">
      <c r="A191" s="202"/>
      <c r="B191" s="14"/>
      <c r="C191" s="348"/>
      <c r="D191" s="14"/>
      <c r="E191" s="14"/>
      <c r="F191" s="239"/>
    </row>
    <row r="192" spans="1:6">
      <c r="A192" s="202"/>
      <c r="B192" s="14"/>
      <c r="C192" s="348"/>
      <c r="D192" s="14"/>
      <c r="E192" s="14"/>
      <c r="F192" s="239"/>
    </row>
    <row r="193" spans="1:6">
      <c r="A193" s="202"/>
      <c r="B193" s="14"/>
      <c r="C193" s="348"/>
      <c r="D193" s="14"/>
      <c r="E193" s="14"/>
      <c r="F193" s="239"/>
    </row>
    <row r="194" spans="1:6">
      <c r="A194" s="202"/>
      <c r="B194" s="14"/>
      <c r="C194" s="348"/>
      <c r="D194" s="14"/>
      <c r="E194" s="14"/>
      <c r="F194" s="239"/>
    </row>
    <row r="195" spans="1:6">
      <c r="A195" s="202"/>
      <c r="B195" s="14"/>
      <c r="C195" s="348"/>
      <c r="D195" s="14"/>
      <c r="E195" s="14"/>
      <c r="F195" s="239"/>
    </row>
    <row r="196" spans="1:6" ht="15.75" thickBot="1">
      <c r="A196" s="284"/>
      <c r="B196" s="109"/>
      <c r="C196" s="349"/>
      <c r="D196" s="109"/>
      <c r="E196" s="109"/>
      <c r="F196" s="250"/>
    </row>
    <row r="197" spans="1:6">
      <c r="A197" s="14"/>
      <c r="B197" s="14"/>
      <c r="C197" s="14"/>
      <c r="D197" s="14"/>
      <c r="E197" s="14"/>
      <c r="F197" s="14"/>
    </row>
    <row r="198" spans="1:6">
      <c r="A198" s="14" t="s">
        <v>420</v>
      </c>
      <c r="B198" s="14"/>
      <c r="C198" s="14"/>
      <c r="D198" s="14"/>
      <c r="E198" s="14"/>
      <c r="F198" s="65"/>
    </row>
    <row r="199" spans="1:6">
      <c r="A199" s="65" t="s">
        <v>422</v>
      </c>
      <c r="B199" s="65"/>
      <c r="C199" s="65"/>
      <c r="D199" s="65"/>
      <c r="E199" s="65"/>
      <c r="F199" s="65"/>
    </row>
  </sheetData>
  <printOptions horizontalCentered="1" verticalCentered="1"/>
  <pageMargins left="0.5" right="0.5" top="0.5" bottom="0.5" header="0.5" footer="0.5"/>
  <pageSetup scale="67" fitToHeight="3" orientation="portrait" horizontalDpi="300" verticalDpi="300" r:id="rId1"/>
  <headerFooter alignWithMargins="0"/>
  <rowBreaks count="2" manualBreakCount="2">
    <brk id="70" max="16383" man="1"/>
    <brk id="131"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42"/>
  <dimension ref="A1:IG143"/>
  <sheetViews>
    <sheetView defaultGridColor="0" topLeftCell="F1" colorId="22" zoomScale="70" zoomScaleNormal="70" workbookViewId="0">
      <selection activeCell="H11" sqref="H11"/>
    </sheetView>
  </sheetViews>
  <sheetFormatPr defaultColWidth="9.6640625" defaultRowHeight="15"/>
  <cols>
    <col min="1" max="1" width="4.6640625" style="9" customWidth="1"/>
    <col min="2" max="2" width="30.6640625" style="9" customWidth="1"/>
    <col min="3" max="3" width="16.6640625" style="9" customWidth="1"/>
    <col min="4" max="4" width="18.6640625" style="9" customWidth="1"/>
    <col min="5" max="6" width="16.6640625" style="9" customWidth="1"/>
    <col min="7" max="7" width="24.44140625" style="9" customWidth="1"/>
    <col min="8" max="13" width="18.6640625" style="9" customWidth="1"/>
    <col min="14" max="14" width="5.6640625" style="9" customWidth="1"/>
    <col min="15" max="16384" width="9.6640625" style="9"/>
  </cols>
  <sheetData>
    <row r="1" spans="1:241" ht="12.75" customHeight="1">
      <c r="A1" s="26" t="s">
        <v>1800</v>
      </c>
      <c r="B1" s="62"/>
      <c r="C1" s="62"/>
      <c r="D1" s="193" t="s">
        <v>1156</v>
      </c>
      <c r="E1" s="193" t="s">
        <v>3310</v>
      </c>
      <c r="F1" s="193" t="s">
        <v>1803</v>
      </c>
      <c r="G1" s="63"/>
      <c r="H1" s="26" t="s">
        <v>1800</v>
      </c>
      <c r="I1" s="191"/>
      <c r="J1" s="193" t="s">
        <v>1156</v>
      </c>
      <c r="K1" s="191"/>
      <c r="L1" s="191" t="s">
        <v>3310</v>
      </c>
      <c r="M1" s="193" t="s">
        <v>1803</v>
      </c>
      <c r="N1" s="63"/>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14"/>
      <c r="CQ1" s="14"/>
      <c r="CR1" s="14"/>
      <c r="CS1" s="14"/>
      <c r="CT1" s="14"/>
      <c r="CU1" s="14"/>
      <c r="CV1" s="14"/>
      <c r="CW1" s="14"/>
      <c r="CX1" s="14"/>
      <c r="CY1" s="14"/>
      <c r="CZ1" s="14"/>
      <c r="DA1" s="14"/>
      <c r="DB1" s="14"/>
      <c r="DC1" s="14"/>
      <c r="DD1" s="14"/>
      <c r="DE1" s="14"/>
      <c r="DF1" s="14"/>
      <c r="DG1" s="14"/>
      <c r="DH1" s="14"/>
      <c r="DI1" s="14"/>
      <c r="DJ1" s="14"/>
      <c r="DK1" s="14"/>
      <c r="DL1" s="14"/>
      <c r="DM1" s="14"/>
      <c r="DN1" s="14"/>
      <c r="DO1" s="14"/>
      <c r="DP1" s="14"/>
      <c r="DQ1" s="14"/>
      <c r="DR1" s="14"/>
      <c r="DS1" s="14"/>
      <c r="DT1" s="14"/>
      <c r="DU1" s="14"/>
      <c r="DV1" s="14"/>
      <c r="DW1" s="14"/>
      <c r="DX1" s="14"/>
      <c r="DY1" s="14"/>
      <c r="DZ1" s="14"/>
      <c r="EA1" s="14"/>
      <c r="EB1" s="14"/>
      <c r="EC1" s="14"/>
      <c r="ED1" s="14"/>
      <c r="EE1" s="14"/>
      <c r="EF1" s="14"/>
      <c r="EG1" s="14"/>
      <c r="EH1" s="14"/>
      <c r="EI1" s="14"/>
      <c r="EJ1" s="14"/>
      <c r="EK1" s="14"/>
      <c r="EL1" s="14"/>
      <c r="EM1" s="14"/>
      <c r="EN1" s="14"/>
      <c r="EO1" s="14"/>
      <c r="EP1" s="14"/>
      <c r="EQ1" s="14"/>
      <c r="ER1" s="14"/>
      <c r="ES1" s="14"/>
      <c r="ET1" s="14"/>
      <c r="EU1" s="14"/>
      <c r="EV1" s="14"/>
      <c r="EW1" s="14"/>
      <c r="EX1" s="14"/>
      <c r="EY1" s="14"/>
      <c r="EZ1" s="14"/>
      <c r="FA1" s="14"/>
      <c r="FB1" s="14"/>
      <c r="FC1" s="14"/>
      <c r="FD1" s="14"/>
      <c r="FE1" s="14"/>
      <c r="FF1" s="14"/>
      <c r="FG1" s="14"/>
      <c r="FH1" s="14"/>
      <c r="FI1" s="14"/>
      <c r="FJ1" s="14"/>
      <c r="FK1" s="14"/>
      <c r="FL1" s="14"/>
      <c r="FM1" s="14"/>
      <c r="FN1" s="14"/>
      <c r="FO1" s="14"/>
      <c r="FP1" s="14"/>
      <c r="FQ1" s="14"/>
      <c r="FR1" s="14"/>
      <c r="FS1" s="14"/>
      <c r="FT1" s="14"/>
      <c r="FU1" s="14"/>
      <c r="FV1" s="14"/>
      <c r="FW1" s="14"/>
      <c r="FX1" s="14"/>
      <c r="FY1" s="14"/>
      <c r="FZ1" s="14"/>
      <c r="GA1" s="14"/>
      <c r="GB1" s="14"/>
      <c r="GC1" s="14"/>
      <c r="GD1" s="14"/>
      <c r="GE1" s="14"/>
      <c r="GF1" s="14"/>
      <c r="GG1" s="14"/>
      <c r="GH1" s="14"/>
      <c r="GI1" s="14"/>
      <c r="GJ1" s="14"/>
      <c r="GK1" s="14"/>
      <c r="GL1" s="14"/>
      <c r="GM1" s="14"/>
      <c r="GN1" s="14"/>
      <c r="GO1" s="14"/>
      <c r="GP1" s="14"/>
      <c r="GQ1" s="14"/>
      <c r="GR1" s="14"/>
      <c r="GS1" s="14"/>
      <c r="GT1" s="14"/>
      <c r="GU1" s="14"/>
      <c r="GV1" s="14"/>
      <c r="GW1" s="14"/>
      <c r="GX1" s="14"/>
      <c r="GY1" s="14"/>
      <c r="GZ1" s="14"/>
      <c r="HA1" s="14"/>
      <c r="HB1" s="14"/>
      <c r="HC1" s="14"/>
      <c r="HD1" s="14"/>
      <c r="HE1" s="14"/>
      <c r="HF1" s="14"/>
      <c r="HG1" s="14"/>
      <c r="HH1" s="14"/>
      <c r="HI1" s="14"/>
      <c r="HJ1" s="14"/>
      <c r="HK1" s="14"/>
      <c r="HL1" s="14"/>
      <c r="HM1" s="14"/>
      <c r="HN1" s="14"/>
      <c r="HO1" s="14"/>
      <c r="HP1" s="14"/>
      <c r="HQ1" s="14"/>
      <c r="HR1" s="14"/>
      <c r="HS1" s="14"/>
      <c r="HT1" s="14"/>
      <c r="HU1" s="14"/>
      <c r="HV1" s="14"/>
      <c r="HW1" s="14"/>
      <c r="HX1" s="14"/>
      <c r="HY1" s="14"/>
      <c r="HZ1" s="14"/>
      <c r="IA1" s="14"/>
      <c r="IB1" s="14"/>
      <c r="IC1" s="14"/>
      <c r="ID1" s="14"/>
      <c r="IE1" s="14"/>
      <c r="IF1" s="14"/>
      <c r="IG1" s="14"/>
    </row>
    <row r="2" spans="1:241" ht="12.75" customHeight="1">
      <c r="A2" s="68" t="str">
        <f>'Data Sheet'!$C$25</f>
        <v>National Fuel Gas Distribution Corporation</v>
      </c>
      <c r="B2" s="14"/>
      <c r="C2" s="14"/>
      <c r="D2" s="94" t="s">
        <v>1157</v>
      </c>
      <c r="E2" s="522" t="str">
        <f>'Data Sheet'!$C$40</f>
        <v>3/31/2016</v>
      </c>
      <c r="F2" s="101" t="str">
        <f>'Data Sheet'!$C$38</f>
        <v>12/31/2015</v>
      </c>
      <c r="G2" s="69"/>
      <c r="H2" s="68" t="str">
        <f>'Data Sheet'!$C$25</f>
        <v>National Fuel Gas Distribution Corporation</v>
      </c>
      <c r="I2" s="77"/>
      <c r="J2" s="94" t="s">
        <v>1157</v>
      </c>
      <c r="K2" s="77"/>
      <c r="L2" s="523" t="str">
        <f>'Data Sheet'!$C$40</f>
        <v>3/31/2016</v>
      </c>
      <c r="M2" s="101" t="str">
        <f>'Data Sheet'!$C$38</f>
        <v>12/31/2015</v>
      </c>
      <c r="N2" s="69"/>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row>
    <row r="3" spans="1:241" ht="15" customHeight="1">
      <c r="A3" s="194" t="s">
        <v>423</v>
      </c>
      <c r="B3" s="195"/>
      <c r="C3" s="195"/>
      <c r="D3" s="195"/>
      <c r="E3" s="195"/>
      <c r="F3" s="195"/>
      <c r="G3" s="196"/>
      <c r="H3" s="194" t="s">
        <v>424</v>
      </c>
      <c r="I3" s="195"/>
      <c r="J3" s="195"/>
      <c r="K3" s="195"/>
      <c r="L3" s="195"/>
      <c r="M3" s="195"/>
      <c r="N3" s="196"/>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c r="CV3" s="14"/>
      <c r="CW3" s="14"/>
      <c r="CX3" s="14"/>
      <c r="CY3" s="14"/>
      <c r="CZ3" s="14"/>
      <c r="DA3" s="14"/>
      <c r="DB3" s="14"/>
      <c r="DC3" s="14"/>
      <c r="DD3" s="14"/>
      <c r="DE3" s="14"/>
      <c r="DF3" s="14"/>
      <c r="DG3" s="14"/>
      <c r="DH3" s="14"/>
      <c r="DI3" s="14"/>
      <c r="DJ3" s="14"/>
      <c r="DK3" s="14"/>
      <c r="DL3" s="14"/>
      <c r="DM3" s="14"/>
      <c r="DN3" s="14"/>
      <c r="DO3" s="14"/>
      <c r="DP3" s="14"/>
      <c r="DQ3" s="14"/>
      <c r="DR3" s="14"/>
      <c r="DS3" s="14"/>
      <c r="DT3" s="14"/>
      <c r="DU3" s="14"/>
      <c r="DV3" s="14"/>
      <c r="DW3" s="14"/>
      <c r="DX3" s="14"/>
      <c r="DY3" s="14"/>
      <c r="DZ3" s="14"/>
      <c r="EA3" s="14"/>
      <c r="EB3" s="14"/>
      <c r="EC3" s="14"/>
      <c r="ED3" s="14"/>
      <c r="EE3" s="14"/>
      <c r="EF3" s="14"/>
      <c r="EG3" s="14"/>
      <c r="EH3" s="14"/>
      <c r="EI3" s="14"/>
      <c r="EJ3" s="14"/>
      <c r="EK3" s="14"/>
      <c r="EL3" s="14"/>
      <c r="EM3" s="14"/>
      <c r="EN3" s="14"/>
      <c r="EO3" s="14"/>
      <c r="EP3" s="14"/>
      <c r="EQ3" s="14"/>
      <c r="ER3" s="14"/>
      <c r="ES3" s="14"/>
      <c r="ET3" s="14"/>
      <c r="EU3" s="14"/>
      <c r="EV3" s="14"/>
      <c r="EW3" s="14"/>
      <c r="EX3" s="14"/>
      <c r="EY3" s="14"/>
      <c r="EZ3" s="14"/>
      <c r="FA3" s="14"/>
      <c r="FB3" s="14"/>
      <c r="FC3" s="14"/>
      <c r="FD3" s="14"/>
      <c r="FE3" s="14"/>
      <c r="FF3" s="14"/>
      <c r="FG3" s="14"/>
      <c r="FH3" s="14"/>
      <c r="FI3" s="14"/>
      <c r="FJ3" s="14"/>
      <c r="FK3" s="14"/>
      <c r="FL3" s="14"/>
      <c r="FM3" s="14"/>
      <c r="FN3" s="14"/>
      <c r="FO3" s="14"/>
      <c r="FP3" s="14"/>
      <c r="FQ3" s="14"/>
      <c r="FR3" s="14"/>
      <c r="FS3" s="14"/>
      <c r="FT3" s="14"/>
      <c r="FU3" s="14"/>
      <c r="FV3" s="14"/>
      <c r="FW3" s="14"/>
      <c r="FX3" s="14"/>
      <c r="FY3" s="14"/>
      <c r="FZ3" s="14"/>
      <c r="GA3" s="14"/>
      <c r="GB3" s="14"/>
      <c r="GC3" s="14"/>
      <c r="GD3" s="14"/>
      <c r="GE3" s="14"/>
      <c r="GF3" s="14"/>
      <c r="GG3" s="14"/>
      <c r="GH3" s="14"/>
      <c r="GI3" s="14"/>
      <c r="GJ3" s="14"/>
      <c r="GK3" s="14"/>
      <c r="GL3" s="14"/>
      <c r="GM3" s="14"/>
      <c r="GN3" s="14"/>
      <c r="GO3" s="14"/>
      <c r="GP3" s="14"/>
      <c r="GQ3" s="14"/>
      <c r="GR3" s="14"/>
      <c r="GS3" s="14"/>
      <c r="GT3" s="14"/>
      <c r="GU3" s="14"/>
      <c r="GV3" s="14"/>
      <c r="GW3" s="14"/>
      <c r="GX3" s="14"/>
      <c r="GY3" s="14"/>
      <c r="GZ3" s="14"/>
      <c r="HA3" s="14"/>
      <c r="HB3" s="14"/>
      <c r="HC3" s="14"/>
      <c r="HD3" s="14"/>
      <c r="HE3" s="14"/>
      <c r="HF3" s="14"/>
      <c r="HG3" s="14"/>
      <c r="HH3" s="14"/>
      <c r="HI3" s="14"/>
      <c r="HJ3" s="14"/>
      <c r="HK3" s="14"/>
      <c r="HL3" s="14"/>
      <c r="HM3" s="14"/>
      <c r="HN3" s="14"/>
      <c r="HO3" s="14"/>
      <c r="HP3" s="14"/>
      <c r="HQ3" s="14"/>
      <c r="HR3" s="14"/>
      <c r="HS3" s="14"/>
      <c r="HT3" s="14"/>
      <c r="HU3" s="14"/>
      <c r="HV3" s="14"/>
      <c r="HW3" s="14"/>
      <c r="HX3" s="14"/>
      <c r="HY3" s="14"/>
      <c r="HZ3" s="14"/>
      <c r="IA3" s="14"/>
      <c r="IB3" s="14"/>
      <c r="IC3" s="14"/>
      <c r="ID3" s="14"/>
      <c r="IE3" s="14"/>
      <c r="IF3" s="14"/>
      <c r="IG3" s="14"/>
    </row>
    <row r="4" spans="1:241" ht="15" customHeight="1">
      <c r="A4" s="68"/>
      <c r="B4" s="14" t="s">
        <v>425</v>
      </c>
      <c r="C4" s="14"/>
      <c r="D4" s="14"/>
      <c r="E4" s="14"/>
      <c r="F4" s="14"/>
      <c r="G4" s="69"/>
      <c r="H4" s="352" t="s">
        <v>426</v>
      </c>
      <c r="I4" s="14"/>
      <c r="J4" s="14"/>
      <c r="K4" s="14"/>
      <c r="L4" s="14"/>
      <c r="M4" s="14"/>
      <c r="N4" s="69"/>
      <c r="O4" s="14"/>
      <c r="P4" s="14"/>
      <c r="Q4" s="14"/>
      <c r="R4" s="14"/>
      <c r="S4" s="14"/>
      <c r="T4" s="14"/>
      <c r="U4" s="14"/>
      <c r="V4" s="14"/>
      <c r="W4" s="14"/>
      <c r="X4" s="14"/>
      <c r="Y4" s="14"/>
      <c r="Z4" s="14"/>
      <c r="AA4" s="14"/>
      <c r="AB4" s="14"/>
      <c r="AC4" s="14"/>
      <c r="AD4" s="14"/>
      <c r="AE4" s="14"/>
      <c r="AF4" s="14"/>
      <c r="AG4" s="14"/>
      <c r="AH4" s="14"/>
      <c r="AI4" s="14"/>
      <c r="AJ4" s="14"/>
      <c r="AK4" s="14"/>
      <c r="AL4" s="14"/>
      <c r="AM4" s="14"/>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c r="CV4" s="14"/>
      <c r="CW4" s="14"/>
      <c r="CX4" s="14"/>
      <c r="CY4" s="14"/>
      <c r="CZ4" s="14"/>
      <c r="DA4" s="14"/>
      <c r="DB4" s="14"/>
      <c r="DC4" s="14"/>
      <c r="DD4" s="14"/>
      <c r="DE4" s="14"/>
      <c r="DF4" s="14"/>
      <c r="DG4" s="14"/>
      <c r="DH4" s="14"/>
      <c r="DI4" s="14"/>
      <c r="DJ4" s="14"/>
      <c r="DK4" s="14"/>
      <c r="DL4" s="14"/>
      <c r="DM4" s="14"/>
      <c r="DN4" s="14"/>
      <c r="DO4" s="14"/>
      <c r="DP4" s="14"/>
      <c r="DQ4" s="14"/>
      <c r="DR4" s="14"/>
      <c r="DS4" s="14"/>
      <c r="DT4" s="14"/>
      <c r="DU4" s="14"/>
      <c r="DV4" s="14"/>
      <c r="DW4" s="14"/>
      <c r="DX4" s="14"/>
      <c r="DY4" s="14"/>
      <c r="DZ4" s="14"/>
      <c r="EA4" s="14"/>
      <c r="EB4" s="14"/>
      <c r="EC4" s="14"/>
      <c r="ED4" s="14"/>
      <c r="EE4" s="14"/>
      <c r="EF4" s="14"/>
      <c r="EG4" s="14"/>
      <c r="EH4" s="14"/>
      <c r="EI4" s="14"/>
      <c r="EJ4" s="14"/>
      <c r="EK4" s="14"/>
      <c r="EL4" s="14"/>
      <c r="EM4" s="14"/>
      <c r="EN4" s="14"/>
      <c r="EO4" s="14"/>
      <c r="EP4" s="14"/>
      <c r="EQ4" s="14"/>
      <c r="ER4" s="14"/>
      <c r="ES4" s="14"/>
      <c r="ET4" s="14"/>
      <c r="EU4" s="14"/>
      <c r="EV4" s="14"/>
      <c r="EW4" s="14"/>
      <c r="EX4" s="14"/>
      <c r="EY4" s="14"/>
      <c r="EZ4" s="14"/>
      <c r="FA4" s="14"/>
      <c r="FB4" s="14"/>
      <c r="FC4" s="14"/>
      <c r="FD4" s="14"/>
      <c r="FE4" s="14"/>
      <c r="FF4" s="14"/>
      <c r="FG4" s="14"/>
      <c r="FH4" s="14"/>
      <c r="FI4" s="14"/>
      <c r="FJ4" s="14"/>
      <c r="FK4" s="14"/>
      <c r="FL4" s="14"/>
      <c r="FM4" s="14"/>
      <c r="FN4" s="14"/>
      <c r="FO4" s="14"/>
      <c r="FP4" s="14"/>
      <c r="FQ4" s="14"/>
      <c r="FR4" s="14"/>
      <c r="FS4" s="14"/>
      <c r="FT4" s="14"/>
      <c r="FU4" s="14"/>
      <c r="FV4" s="14"/>
      <c r="FW4" s="14"/>
      <c r="FX4" s="14"/>
      <c r="FY4" s="14"/>
      <c r="FZ4" s="14"/>
      <c r="GA4" s="14"/>
      <c r="GB4" s="14"/>
      <c r="GC4" s="14"/>
      <c r="GD4" s="14"/>
      <c r="GE4" s="14"/>
      <c r="GF4" s="14"/>
      <c r="GG4" s="14"/>
      <c r="GH4" s="14"/>
      <c r="GI4" s="14"/>
      <c r="GJ4" s="14"/>
      <c r="GK4" s="14"/>
      <c r="GL4" s="14"/>
      <c r="GM4" s="14"/>
      <c r="GN4" s="14"/>
      <c r="GO4" s="14"/>
      <c r="GP4" s="14"/>
      <c r="GQ4" s="14"/>
      <c r="GR4" s="14"/>
      <c r="GS4" s="14"/>
      <c r="GT4" s="14"/>
      <c r="GU4" s="14"/>
      <c r="GV4" s="14"/>
      <c r="GW4" s="14"/>
      <c r="GX4" s="14"/>
      <c r="GY4" s="14"/>
      <c r="GZ4" s="14"/>
      <c r="HA4" s="14"/>
      <c r="HB4" s="14"/>
      <c r="HC4" s="14"/>
      <c r="HD4" s="14"/>
      <c r="HE4" s="14"/>
      <c r="HF4" s="14"/>
      <c r="HG4" s="14"/>
      <c r="HH4" s="14"/>
      <c r="HI4" s="14"/>
      <c r="HJ4" s="14"/>
      <c r="HK4" s="14"/>
      <c r="HL4" s="14"/>
      <c r="HM4" s="14"/>
      <c r="HN4" s="14"/>
      <c r="HO4" s="14"/>
      <c r="HP4" s="14"/>
      <c r="HQ4" s="14"/>
      <c r="HR4" s="14"/>
      <c r="HS4" s="14"/>
      <c r="HT4" s="14"/>
      <c r="HU4" s="14"/>
      <c r="HV4" s="14"/>
      <c r="HW4" s="14"/>
      <c r="HX4" s="14"/>
      <c r="HY4" s="14"/>
      <c r="HZ4" s="14"/>
      <c r="IA4" s="14"/>
      <c r="IB4" s="14"/>
      <c r="IC4" s="14"/>
      <c r="ID4" s="14"/>
      <c r="IE4" s="14"/>
      <c r="IF4" s="14"/>
      <c r="IG4" s="14"/>
    </row>
    <row r="5" spans="1:241" ht="12.75" customHeight="1">
      <c r="A5" s="68"/>
      <c r="B5" s="14" t="s">
        <v>427</v>
      </c>
      <c r="C5" s="14"/>
      <c r="D5" s="14"/>
      <c r="E5" s="14"/>
      <c r="F5" s="14"/>
      <c r="G5" s="69"/>
      <c r="H5" s="352" t="s">
        <v>428</v>
      </c>
      <c r="I5" s="14"/>
      <c r="J5" s="14"/>
      <c r="K5" s="14"/>
      <c r="L5" s="14"/>
      <c r="M5" s="14"/>
      <c r="N5" s="69"/>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4"/>
      <c r="HM5" s="14"/>
      <c r="HN5" s="14"/>
      <c r="HO5" s="14"/>
      <c r="HP5" s="14"/>
      <c r="HQ5" s="14"/>
      <c r="HR5" s="14"/>
      <c r="HS5" s="14"/>
      <c r="HT5" s="14"/>
      <c r="HU5" s="14"/>
      <c r="HV5" s="14"/>
      <c r="HW5" s="14"/>
      <c r="HX5" s="14"/>
      <c r="HY5" s="14"/>
      <c r="HZ5" s="14"/>
      <c r="IA5" s="14"/>
      <c r="IB5" s="14"/>
      <c r="IC5" s="14"/>
      <c r="ID5" s="14"/>
      <c r="IE5" s="14"/>
      <c r="IF5" s="14"/>
      <c r="IG5" s="14"/>
    </row>
    <row r="6" spans="1:241" ht="12.75" customHeight="1">
      <c r="A6" s="68"/>
      <c r="B6" s="14" t="s">
        <v>429</v>
      </c>
      <c r="C6" s="14"/>
      <c r="D6" s="14"/>
      <c r="E6" s="14"/>
      <c r="F6" s="14"/>
      <c r="G6" s="69"/>
      <c r="H6" s="68" t="s">
        <v>430</v>
      </c>
      <c r="I6" s="14"/>
      <c r="J6" s="14"/>
      <c r="K6" s="14"/>
      <c r="L6" s="14"/>
      <c r="M6" s="14"/>
      <c r="N6" s="69"/>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c r="DG6" s="14"/>
      <c r="DH6" s="14"/>
      <c r="DI6" s="14"/>
      <c r="DJ6" s="14"/>
      <c r="DK6" s="14"/>
      <c r="DL6" s="14"/>
      <c r="DM6" s="14"/>
      <c r="DN6" s="14"/>
      <c r="DO6" s="14"/>
      <c r="DP6" s="14"/>
      <c r="DQ6" s="14"/>
      <c r="DR6" s="14"/>
      <c r="DS6" s="14"/>
      <c r="DT6" s="14"/>
      <c r="DU6" s="14"/>
      <c r="DV6" s="14"/>
      <c r="DW6" s="14"/>
      <c r="DX6" s="14"/>
      <c r="DY6" s="14"/>
      <c r="DZ6" s="14"/>
      <c r="EA6" s="14"/>
      <c r="EB6" s="14"/>
      <c r="EC6" s="14"/>
      <c r="ED6" s="14"/>
      <c r="EE6" s="14"/>
      <c r="EF6" s="14"/>
      <c r="EG6" s="14"/>
      <c r="EH6" s="14"/>
      <c r="EI6" s="14"/>
      <c r="EJ6" s="14"/>
      <c r="EK6" s="14"/>
      <c r="EL6" s="14"/>
      <c r="EM6" s="14"/>
      <c r="EN6" s="14"/>
      <c r="EO6" s="14"/>
      <c r="EP6" s="14"/>
      <c r="EQ6" s="14"/>
      <c r="ER6" s="14"/>
      <c r="ES6" s="14"/>
      <c r="ET6" s="14"/>
      <c r="EU6" s="14"/>
      <c r="EV6" s="14"/>
      <c r="EW6" s="14"/>
      <c r="EX6" s="14"/>
      <c r="EY6" s="14"/>
      <c r="EZ6" s="14"/>
      <c r="FA6" s="14"/>
      <c r="FB6" s="14"/>
      <c r="FC6" s="14"/>
      <c r="FD6" s="14"/>
      <c r="FE6" s="14"/>
      <c r="FF6" s="14"/>
      <c r="FG6" s="14"/>
      <c r="FH6" s="14"/>
      <c r="FI6" s="14"/>
      <c r="FJ6" s="14"/>
      <c r="FK6" s="14"/>
      <c r="FL6" s="14"/>
      <c r="FM6" s="14"/>
      <c r="FN6" s="14"/>
      <c r="FO6" s="14"/>
      <c r="FP6" s="14"/>
      <c r="FQ6" s="14"/>
      <c r="FR6" s="14"/>
      <c r="FS6" s="14"/>
      <c r="FT6" s="14"/>
      <c r="FU6" s="14"/>
      <c r="FV6" s="14"/>
      <c r="FW6" s="14"/>
      <c r="FX6" s="14"/>
      <c r="FY6" s="14"/>
      <c r="FZ6" s="14"/>
      <c r="GA6" s="14"/>
      <c r="GB6" s="14"/>
      <c r="GC6" s="14"/>
      <c r="GD6" s="14"/>
      <c r="GE6" s="14"/>
      <c r="GF6" s="14"/>
      <c r="GG6" s="14"/>
      <c r="GH6" s="14"/>
      <c r="GI6" s="14"/>
      <c r="GJ6" s="14"/>
      <c r="GK6" s="14"/>
      <c r="GL6" s="14"/>
      <c r="GM6" s="14"/>
      <c r="GN6" s="14"/>
      <c r="GO6" s="14"/>
      <c r="GP6" s="14"/>
      <c r="GQ6" s="14"/>
      <c r="GR6" s="14"/>
      <c r="GS6" s="14"/>
      <c r="GT6" s="14"/>
      <c r="GU6" s="14"/>
      <c r="GV6" s="14"/>
      <c r="GW6" s="14"/>
      <c r="GX6" s="14"/>
      <c r="GY6" s="14"/>
      <c r="GZ6" s="14"/>
      <c r="HA6" s="14"/>
      <c r="HB6" s="14"/>
      <c r="HC6" s="14"/>
      <c r="HD6" s="14"/>
      <c r="HE6" s="14"/>
      <c r="HF6" s="14"/>
      <c r="HG6" s="14"/>
      <c r="HH6" s="14"/>
      <c r="HI6" s="14"/>
      <c r="HJ6" s="14"/>
      <c r="HK6" s="14"/>
      <c r="HL6" s="14"/>
      <c r="HM6" s="14"/>
      <c r="HN6" s="14"/>
      <c r="HO6" s="14"/>
      <c r="HP6" s="14"/>
      <c r="HQ6" s="14"/>
      <c r="HR6" s="14"/>
      <c r="HS6" s="14"/>
      <c r="HT6" s="14"/>
      <c r="HU6" s="14"/>
      <c r="HV6" s="14"/>
      <c r="HW6" s="14"/>
      <c r="HX6" s="14"/>
      <c r="HY6" s="14"/>
      <c r="HZ6" s="14"/>
      <c r="IA6" s="14"/>
      <c r="IB6" s="14"/>
      <c r="IC6" s="14"/>
      <c r="ID6" s="14"/>
      <c r="IE6" s="14"/>
      <c r="IF6" s="14"/>
      <c r="IG6" s="14"/>
    </row>
    <row r="7" spans="1:241" ht="12.75" customHeight="1">
      <c r="A7" s="68"/>
      <c r="B7" s="14" t="s">
        <v>431</v>
      </c>
      <c r="C7" s="14"/>
      <c r="D7" s="14"/>
      <c r="E7" s="14"/>
      <c r="F7" s="14"/>
      <c r="G7" s="69"/>
      <c r="H7" s="68" t="s">
        <v>432</v>
      </c>
      <c r="I7" s="14"/>
      <c r="J7" s="14"/>
      <c r="K7" s="14"/>
      <c r="L7" s="14"/>
      <c r="M7" s="14"/>
      <c r="N7" s="69"/>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c r="CL7" s="14"/>
      <c r="CM7" s="14"/>
      <c r="CN7" s="14"/>
      <c r="CO7" s="14"/>
      <c r="CP7" s="14"/>
      <c r="CQ7" s="14"/>
      <c r="CR7" s="14"/>
      <c r="CS7" s="14"/>
      <c r="CT7" s="14"/>
      <c r="CU7" s="14"/>
      <c r="CV7" s="14"/>
      <c r="CW7" s="14"/>
      <c r="CX7" s="14"/>
      <c r="CY7" s="14"/>
      <c r="CZ7" s="14"/>
      <c r="DA7" s="14"/>
      <c r="DB7" s="14"/>
      <c r="DC7" s="14"/>
      <c r="DD7" s="14"/>
      <c r="DE7" s="14"/>
      <c r="DF7" s="14"/>
      <c r="DG7" s="14"/>
      <c r="DH7" s="14"/>
      <c r="DI7" s="14"/>
      <c r="DJ7" s="14"/>
      <c r="DK7" s="14"/>
      <c r="DL7" s="14"/>
      <c r="DM7" s="14"/>
      <c r="DN7" s="14"/>
      <c r="DO7" s="14"/>
      <c r="DP7" s="14"/>
      <c r="DQ7" s="14"/>
      <c r="DR7" s="14"/>
      <c r="DS7" s="14"/>
      <c r="DT7" s="14"/>
      <c r="DU7" s="14"/>
      <c r="DV7" s="14"/>
      <c r="DW7" s="14"/>
      <c r="DX7" s="14"/>
      <c r="DY7" s="14"/>
      <c r="DZ7" s="14"/>
      <c r="EA7" s="14"/>
      <c r="EB7" s="14"/>
      <c r="EC7" s="14"/>
      <c r="ED7" s="14"/>
      <c r="EE7" s="14"/>
      <c r="EF7" s="14"/>
      <c r="EG7" s="14"/>
      <c r="EH7" s="14"/>
      <c r="EI7" s="14"/>
      <c r="EJ7" s="14"/>
      <c r="EK7" s="14"/>
      <c r="EL7" s="14"/>
      <c r="EM7" s="14"/>
      <c r="EN7" s="14"/>
      <c r="EO7" s="14"/>
      <c r="EP7" s="14"/>
      <c r="EQ7" s="14"/>
      <c r="ER7" s="14"/>
      <c r="ES7" s="14"/>
      <c r="ET7" s="14"/>
      <c r="EU7" s="14"/>
      <c r="EV7" s="14"/>
      <c r="EW7" s="14"/>
      <c r="EX7" s="14"/>
      <c r="EY7" s="14"/>
      <c r="EZ7" s="14"/>
      <c r="FA7" s="14"/>
      <c r="FB7" s="14"/>
      <c r="FC7" s="14"/>
      <c r="FD7" s="14"/>
      <c r="FE7" s="14"/>
      <c r="FF7" s="14"/>
      <c r="FG7" s="14"/>
      <c r="FH7" s="14"/>
      <c r="FI7" s="14"/>
      <c r="FJ7" s="14"/>
      <c r="FK7" s="14"/>
      <c r="FL7" s="14"/>
      <c r="FM7" s="14"/>
      <c r="FN7" s="14"/>
      <c r="FO7" s="14"/>
      <c r="FP7" s="14"/>
      <c r="FQ7" s="14"/>
      <c r="FR7" s="14"/>
      <c r="FS7" s="14"/>
      <c r="FT7" s="14"/>
      <c r="FU7" s="14"/>
      <c r="FV7" s="14"/>
      <c r="FW7" s="14"/>
      <c r="FX7" s="14"/>
      <c r="FY7" s="14"/>
      <c r="FZ7" s="14"/>
      <c r="GA7" s="14"/>
      <c r="GB7" s="14"/>
      <c r="GC7" s="14"/>
      <c r="GD7" s="14"/>
      <c r="GE7" s="14"/>
      <c r="GF7" s="14"/>
      <c r="GG7" s="14"/>
      <c r="GH7" s="14"/>
      <c r="GI7" s="14"/>
      <c r="GJ7" s="14"/>
      <c r="GK7" s="14"/>
      <c r="GL7" s="14"/>
      <c r="GM7" s="14"/>
      <c r="GN7" s="14"/>
      <c r="GO7" s="14"/>
      <c r="GP7" s="14"/>
      <c r="GQ7" s="14"/>
      <c r="GR7" s="14"/>
      <c r="GS7" s="14"/>
      <c r="GT7" s="14"/>
      <c r="GU7" s="14"/>
      <c r="GV7" s="14"/>
      <c r="GW7" s="14"/>
      <c r="GX7" s="14"/>
      <c r="GY7" s="14"/>
      <c r="GZ7" s="14"/>
      <c r="HA7" s="14"/>
      <c r="HB7" s="14"/>
      <c r="HC7" s="14"/>
      <c r="HD7" s="14"/>
      <c r="HE7" s="14"/>
      <c r="HF7" s="14"/>
      <c r="HG7" s="14"/>
      <c r="HH7" s="14"/>
      <c r="HI7" s="14"/>
      <c r="HJ7" s="14"/>
      <c r="HK7" s="14"/>
      <c r="HL7" s="14"/>
      <c r="HM7" s="14"/>
      <c r="HN7" s="14"/>
      <c r="HO7" s="14"/>
      <c r="HP7" s="14"/>
      <c r="HQ7" s="14"/>
      <c r="HR7" s="14"/>
      <c r="HS7" s="14"/>
      <c r="HT7" s="14"/>
      <c r="HU7" s="14"/>
      <c r="HV7" s="14"/>
      <c r="HW7" s="14"/>
      <c r="HX7" s="14"/>
      <c r="HY7" s="14"/>
      <c r="HZ7" s="14"/>
      <c r="IA7" s="14"/>
      <c r="IB7" s="14"/>
      <c r="IC7" s="14"/>
      <c r="ID7" s="14"/>
      <c r="IE7" s="14"/>
      <c r="IF7" s="14"/>
      <c r="IG7" s="14"/>
    </row>
    <row r="8" spans="1:241" ht="12.75" customHeight="1">
      <c r="A8" s="68"/>
      <c r="B8" s="14" t="s">
        <v>433</v>
      </c>
      <c r="C8" s="14"/>
      <c r="D8" s="14"/>
      <c r="E8" s="14"/>
      <c r="F8" s="14"/>
      <c r="G8" s="69"/>
      <c r="H8" s="68" t="s">
        <v>434</v>
      </c>
      <c r="I8" s="14"/>
      <c r="J8" s="14"/>
      <c r="K8" s="14"/>
      <c r="L8" s="14"/>
      <c r="M8" s="14"/>
      <c r="N8" s="69"/>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14"/>
      <c r="HM8" s="14"/>
      <c r="HN8" s="14"/>
      <c r="HO8" s="14"/>
      <c r="HP8" s="14"/>
      <c r="HQ8" s="14"/>
      <c r="HR8" s="14"/>
      <c r="HS8" s="14"/>
      <c r="HT8" s="14"/>
      <c r="HU8" s="14"/>
      <c r="HV8" s="14"/>
      <c r="HW8" s="14"/>
      <c r="HX8" s="14"/>
      <c r="HY8" s="14"/>
      <c r="HZ8" s="14"/>
      <c r="IA8" s="14"/>
      <c r="IB8" s="14"/>
      <c r="IC8" s="14"/>
      <c r="ID8" s="14"/>
      <c r="IE8" s="14"/>
      <c r="IF8" s="14"/>
      <c r="IG8" s="14"/>
    </row>
    <row r="9" spans="1:241" ht="12.75" customHeight="1">
      <c r="A9" s="68"/>
      <c r="B9" s="14" t="s">
        <v>435</v>
      </c>
      <c r="C9" s="14"/>
      <c r="D9" s="14"/>
      <c r="E9" s="14"/>
      <c r="F9" s="14"/>
      <c r="G9" s="69"/>
      <c r="H9" s="68" t="s">
        <v>436</v>
      </c>
      <c r="I9" s="14"/>
      <c r="J9" s="14"/>
      <c r="K9" s="14"/>
      <c r="L9" s="14"/>
      <c r="M9" s="14"/>
      <c r="N9" s="69"/>
      <c r="O9" s="14"/>
      <c r="P9" s="14"/>
      <c r="Q9" s="14"/>
      <c r="R9" s="14"/>
      <c r="S9" s="14"/>
      <c r="T9" s="14"/>
      <c r="U9" s="14"/>
      <c r="V9" s="14"/>
      <c r="W9" s="14"/>
      <c r="X9" s="14"/>
      <c r="Y9" s="14"/>
      <c r="Z9" s="14"/>
      <c r="AA9" s="14"/>
      <c r="AB9" s="14"/>
      <c r="AC9" s="14"/>
      <c r="AD9" s="14"/>
      <c r="AE9" s="14"/>
      <c r="AF9" s="14"/>
      <c r="AG9" s="14"/>
      <c r="AH9" s="14"/>
      <c r="AI9" s="14"/>
      <c r="AJ9" s="14"/>
      <c r="AK9" s="14"/>
      <c r="AL9" s="14"/>
      <c r="AM9" s="14"/>
      <c r="AN9" s="14"/>
      <c r="AO9" s="14"/>
      <c r="AP9" s="14"/>
      <c r="AQ9" s="14"/>
      <c r="AR9" s="14"/>
      <c r="AS9" s="14"/>
      <c r="AT9" s="14"/>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c r="CK9" s="14"/>
      <c r="CL9" s="14"/>
      <c r="CM9" s="14"/>
      <c r="CN9" s="14"/>
      <c r="CO9" s="14"/>
      <c r="CP9" s="14"/>
      <c r="CQ9" s="14"/>
      <c r="CR9" s="14"/>
      <c r="CS9" s="14"/>
      <c r="CT9" s="14"/>
      <c r="CU9" s="14"/>
      <c r="CV9" s="14"/>
      <c r="CW9" s="14"/>
      <c r="CX9" s="14"/>
      <c r="CY9" s="14"/>
      <c r="CZ9" s="14"/>
      <c r="DA9" s="14"/>
      <c r="DB9" s="14"/>
      <c r="DC9" s="14"/>
      <c r="DD9" s="14"/>
      <c r="DE9" s="14"/>
      <c r="DF9" s="14"/>
      <c r="DG9" s="14"/>
      <c r="DH9" s="14"/>
      <c r="DI9" s="14"/>
      <c r="DJ9" s="14"/>
      <c r="DK9" s="14"/>
      <c r="DL9" s="14"/>
      <c r="DM9" s="14"/>
      <c r="DN9" s="14"/>
      <c r="DO9" s="14"/>
      <c r="DP9" s="14"/>
      <c r="DQ9" s="14"/>
      <c r="DR9" s="14"/>
      <c r="DS9" s="14"/>
      <c r="DT9" s="14"/>
      <c r="DU9" s="14"/>
      <c r="DV9" s="14"/>
      <c r="DW9" s="14"/>
      <c r="DX9" s="14"/>
      <c r="DY9" s="14"/>
      <c r="DZ9" s="14"/>
      <c r="EA9" s="14"/>
      <c r="EB9" s="14"/>
      <c r="EC9" s="14"/>
      <c r="ED9" s="14"/>
      <c r="EE9" s="14"/>
      <c r="EF9" s="14"/>
      <c r="EG9" s="14"/>
      <c r="EH9" s="14"/>
      <c r="EI9" s="14"/>
      <c r="EJ9" s="14"/>
      <c r="EK9" s="14"/>
      <c r="EL9" s="14"/>
      <c r="EM9" s="14"/>
      <c r="EN9" s="14"/>
      <c r="EO9" s="14"/>
      <c r="EP9" s="14"/>
      <c r="EQ9" s="14"/>
      <c r="ER9" s="14"/>
      <c r="ES9" s="14"/>
      <c r="ET9" s="14"/>
      <c r="EU9" s="14"/>
      <c r="EV9" s="14"/>
      <c r="EW9" s="14"/>
      <c r="EX9" s="14"/>
      <c r="EY9" s="14"/>
      <c r="EZ9" s="14"/>
      <c r="FA9" s="14"/>
      <c r="FB9" s="14"/>
      <c r="FC9" s="14"/>
      <c r="FD9" s="14"/>
      <c r="FE9" s="14"/>
      <c r="FF9" s="14"/>
      <c r="FG9" s="14"/>
      <c r="FH9" s="14"/>
      <c r="FI9" s="14"/>
      <c r="FJ9" s="14"/>
      <c r="FK9" s="14"/>
      <c r="FL9" s="14"/>
      <c r="FM9" s="14"/>
      <c r="FN9" s="14"/>
      <c r="FO9" s="14"/>
      <c r="FP9" s="14"/>
      <c r="FQ9" s="14"/>
      <c r="FR9" s="14"/>
      <c r="FS9" s="14"/>
      <c r="FT9" s="14"/>
      <c r="FU9" s="14"/>
      <c r="FV9" s="14"/>
      <c r="FW9" s="14"/>
      <c r="FX9" s="14"/>
      <c r="FY9" s="14"/>
      <c r="FZ9" s="14"/>
      <c r="GA9" s="14"/>
      <c r="GB9" s="14"/>
      <c r="GC9" s="14"/>
      <c r="GD9" s="14"/>
      <c r="GE9" s="14"/>
      <c r="GF9" s="14"/>
      <c r="GG9" s="14"/>
      <c r="GH9" s="14"/>
      <c r="GI9" s="14"/>
      <c r="GJ9" s="14"/>
      <c r="GK9" s="14"/>
      <c r="GL9" s="14"/>
      <c r="GM9" s="14"/>
      <c r="GN9" s="14"/>
      <c r="GO9" s="14"/>
      <c r="GP9" s="14"/>
      <c r="GQ9" s="14"/>
      <c r="GR9" s="14"/>
      <c r="GS9" s="14"/>
      <c r="GT9" s="14"/>
      <c r="GU9" s="14"/>
      <c r="GV9" s="14"/>
      <c r="GW9" s="14"/>
      <c r="GX9" s="14"/>
      <c r="GY9" s="14"/>
      <c r="GZ9" s="14"/>
      <c r="HA9" s="14"/>
      <c r="HB9" s="14"/>
      <c r="HC9" s="14"/>
      <c r="HD9" s="14"/>
      <c r="HE9" s="14"/>
      <c r="HF9" s="14"/>
      <c r="HG9" s="14"/>
      <c r="HH9" s="14"/>
      <c r="HI9" s="14"/>
      <c r="HJ9" s="14"/>
      <c r="HK9" s="14"/>
      <c r="HL9" s="14"/>
      <c r="HM9" s="14"/>
      <c r="HN9" s="14"/>
      <c r="HO9" s="14"/>
      <c r="HP9" s="14"/>
      <c r="HQ9" s="14"/>
      <c r="HR9" s="14"/>
      <c r="HS9" s="14"/>
      <c r="HT9" s="14"/>
      <c r="HU9" s="14"/>
      <c r="HV9" s="14"/>
      <c r="HW9" s="14"/>
      <c r="HX9" s="14"/>
      <c r="HY9" s="14"/>
      <c r="HZ9" s="14"/>
      <c r="IA9" s="14"/>
      <c r="IB9" s="14"/>
      <c r="IC9" s="14"/>
      <c r="ID9" s="14"/>
      <c r="IE9" s="14"/>
      <c r="IF9" s="14"/>
      <c r="IG9" s="14"/>
    </row>
    <row r="10" spans="1:241" ht="12.6" customHeight="1">
      <c r="A10" s="68"/>
      <c r="B10" s="14" t="s">
        <v>437</v>
      </c>
      <c r="C10" s="14"/>
      <c r="D10" s="14"/>
      <c r="E10" s="14"/>
      <c r="F10" s="14"/>
      <c r="G10" s="69"/>
      <c r="H10" s="68"/>
      <c r="I10" s="14"/>
      <c r="J10" s="14"/>
      <c r="K10" s="14"/>
      <c r="L10" s="14"/>
      <c r="M10" s="14"/>
      <c r="N10" s="69"/>
      <c r="O10" s="14"/>
      <c r="P10" s="14"/>
      <c r="Q10" s="14"/>
      <c r="R10" s="14"/>
      <c r="S10" s="14"/>
      <c r="T10" s="14"/>
      <c r="U10" s="14"/>
      <c r="V10" s="14"/>
      <c r="W10" s="14"/>
      <c r="X10" s="14"/>
      <c r="Y10" s="14"/>
      <c r="Z10" s="14"/>
      <c r="AA10" s="14"/>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c r="CC10" s="14"/>
      <c r="CD10" s="14"/>
      <c r="CE10" s="14"/>
      <c r="CF10" s="14"/>
      <c r="CG10" s="14"/>
      <c r="CH10" s="14"/>
      <c r="CI10" s="14"/>
      <c r="CJ10" s="14"/>
      <c r="CK10" s="14"/>
      <c r="CL10" s="14"/>
      <c r="CM10" s="14"/>
      <c r="CN10" s="14"/>
      <c r="CO10" s="14"/>
      <c r="CP10" s="14"/>
      <c r="CQ10" s="14"/>
      <c r="CR10" s="14"/>
      <c r="CS10" s="14"/>
      <c r="CT10" s="14"/>
      <c r="CU10" s="14"/>
      <c r="CV10" s="14"/>
      <c r="CW10" s="14"/>
      <c r="CX10" s="14"/>
      <c r="CY10" s="14"/>
      <c r="CZ10" s="14"/>
      <c r="DA10" s="14"/>
      <c r="DB10" s="14"/>
      <c r="DC10" s="14"/>
      <c r="DD10" s="14"/>
      <c r="DE10" s="14"/>
      <c r="DF10" s="14"/>
      <c r="DG10" s="14"/>
      <c r="DH10" s="14"/>
      <c r="DI10" s="14"/>
      <c r="DJ10" s="14"/>
      <c r="DK10" s="14"/>
      <c r="DL10" s="14"/>
      <c r="DM10" s="14"/>
      <c r="DN10" s="14"/>
      <c r="DO10" s="14"/>
      <c r="DP10" s="14"/>
      <c r="DQ10" s="14"/>
      <c r="DR10" s="14"/>
      <c r="DS10" s="14"/>
      <c r="DT10" s="14"/>
      <c r="DU10" s="14"/>
      <c r="DV10" s="14"/>
      <c r="DW10" s="14"/>
      <c r="DX10" s="14"/>
      <c r="DY10" s="14"/>
      <c r="DZ10" s="14"/>
      <c r="EA10" s="14"/>
      <c r="EB10" s="14"/>
      <c r="EC10" s="14"/>
      <c r="ED10" s="14"/>
      <c r="EE10" s="14"/>
      <c r="EF10" s="14"/>
      <c r="EG10" s="14"/>
      <c r="EH10" s="14"/>
      <c r="EI10" s="14"/>
      <c r="EJ10" s="14"/>
      <c r="EK10" s="14"/>
      <c r="EL10" s="14"/>
      <c r="EM10" s="14"/>
      <c r="EN10" s="14"/>
      <c r="EO10" s="14"/>
      <c r="EP10" s="14"/>
      <c r="EQ10" s="14"/>
      <c r="ER10" s="14"/>
      <c r="ES10" s="14"/>
      <c r="ET10" s="14"/>
      <c r="EU10" s="14"/>
      <c r="EV10" s="14"/>
      <c r="EW10" s="14"/>
      <c r="EX10" s="14"/>
      <c r="EY10" s="14"/>
      <c r="EZ10" s="14"/>
      <c r="FA10" s="14"/>
      <c r="FB10" s="14"/>
      <c r="FC10" s="14"/>
      <c r="FD10" s="14"/>
      <c r="FE10" s="14"/>
      <c r="FF10" s="14"/>
      <c r="FG10" s="14"/>
      <c r="FH10" s="14"/>
      <c r="FI10" s="14"/>
      <c r="FJ10" s="14"/>
      <c r="FK10" s="14"/>
      <c r="FL10" s="14"/>
      <c r="FM10" s="14"/>
      <c r="FN10" s="14"/>
      <c r="FO10" s="14"/>
      <c r="FP10" s="14"/>
      <c r="FQ10" s="14"/>
      <c r="FR10" s="14"/>
      <c r="FS10" s="14"/>
      <c r="FT10" s="14"/>
      <c r="FU10" s="14"/>
      <c r="FV10" s="14"/>
      <c r="FW10" s="14"/>
      <c r="FX10" s="14"/>
      <c r="FY10" s="14"/>
      <c r="FZ10" s="14"/>
      <c r="GA10" s="14"/>
      <c r="GB10" s="14"/>
      <c r="GC10" s="14"/>
      <c r="GD10" s="14"/>
      <c r="GE10" s="14"/>
      <c r="GF10" s="14"/>
      <c r="GG10" s="14"/>
      <c r="GH10" s="14"/>
      <c r="GI10" s="14"/>
      <c r="GJ10" s="14"/>
      <c r="GK10" s="14"/>
      <c r="GL10" s="14"/>
      <c r="GM10" s="14"/>
      <c r="GN10" s="14"/>
      <c r="GO10" s="14"/>
      <c r="GP10" s="14"/>
      <c r="GQ10" s="14"/>
      <c r="GR10" s="14"/>
      <c r="GS10" s="14"/>
      <c r="GT10" s="14"/>
      <c r="GU10" s="14"/>
      <c r="GV10" s="14"/>
      <c r="GW10" s="14"/>
      <c r="GX10" s="14"/>
      <c r="GY10" s="14"/>
      <c r="GZ10" s="14"/>
      <c r="HA10" s="14"/>
      <c r="HB10" s="14"/>
      <c r="HC10" s="14"/>
      <c r="HD10" s="14"/>
      <c r="HE10" s="14"/>
      <c r="HF10" s="14"/>
      <c r="HG10" s="14"/>
      <c r="HH10" s="14"/>
      <c r="HI10" s="14"/>
      <c r="HJ10" s="14"/>
      <c r="HK10" s="14"/>
      <c r="HL10" s="14"/>
      <c r="HM10" s="14"/>
      <c r="HN10" s="14"/>
      <c r="HO10" s="14"/>
      <c r="HP10" s="14"/>
      <c r="HQ10" s="14"/>
      <c r="HR10" s="14"/>
      <c r="HS10" s="14"/>
      <c r="HT10" s="14"/>
      <c r="HU10" s="14"/>
      <c r="HV10" s="14"/>
      <c r="HW10" s="14"/>
      <c r="HX10" s="14"/>
      <c r="HY10" s="14"/>
      <c r="HZ10" s="14"/>
      <c r="IA10" s="14"/>
      <c r="IB10" s="14"/>
      <c r="IC10" s="14"/>
      <c r="ID10" s="14"/>
      <c r="IE10" s="14"/>
      <c r="IF10" s="14"/>
      <c r="IG10" s="14"/>
    </row>
    <row r="11" spans="1:241" ht="15.6" customHeight="1">
      <c r="A11" s="68"/>
      <c r="B11" s="14" t="s">
        <v>438</v>
      </c>
      <c r="C11" s="14"/>
      <c r="D11" s="14"/>
      <c r="E11" s="14"/>
      <c r="F11" s="14"/>
      <c r="G11" s="69"/>
      <c r="H11" s="846" t="s">
        <v>439</v>
      </c>
      <c r="I11" s="845"/>
      <c r="J11" s="845"/>
      <c r="K11" s="845"/>
      <c r="L11" s="845"/>
      <c r="M11" s="845"/>
      <c r="N11" s="1566"/>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14"/>
      <c r="CH11" s="14"/>
      <c r="CI11" s="14"/>
      <c r="CJ11" s="14"/>
      <c r="CK11" s="14"/>
      <c r="CL11" s="14"/>
      <c r="CM11" s="14"/>
      <c r="CN11" s="14"/>
      <c r="CO11" s="14"/>
      <c r="CP11" s="14"/>
      <c r="CQ11" s="14"/>
      <c r="CR11" s="14"/>
      <c r="CS11" s="14"/>
      <c r="CT11" s="14"/>
      <c r="CU11" s="14"/>
      <c r="CV11" s="14"/>
      <c r="CW11" s="14"/>
      <c r="CX11" s="14"/>
      <c r="CY11" s="14"/>
      <c r="CZ11" s="14"/>
      <c r="DA11" s="14"/>
      <c r="DB11" s="14"/>
      <c r="DC11" s="14"/>
      <c r="DD11" s="14"/>
      <c r="DE11" s="14"/>
      <c r="DF11" s="14"/>
      <c r="DG11" s="14"/>
      <c r="DH11" s="14"/>
      <c r="DI11" s="14"/>
      <c r="DJ11" s="14"/>
      <c r="DK11" s="14"/>
      <c r="DL11" s="14"/>
      <c r="DM11" s="14"/>
      <c r="DN11" s="14"/>
      <c r="DO11" s="14"/>
      <c r="DP11" s="14"/>
      <c r="DQ11" s="14"/>
      <c r="DR11" s="14"/>
      <c r="DS11" s="14"/>
      <c r="DT11" s="14"/>
      <c r="DU11" s="14"/>
      <c r="DV11" s="14"/>
      <c r="DW11" s="14"/>
      <c r="DX11" s="14"/>
      <c r="DY11" s="14"/>
      <c r="DZ11" s="14"/>
      <c r="EA11" s="14"/>
      <c r="EB11" s="14"/>
      <c r="EC11" s="14"/>
      <c r="ED11" s="14"/>
      <c r="EE11" s="14"/>
      <c r="EF11" s="14"/>
      <c r="EG11" s="14"/>
      <c r="EH11" s="14"/>
      <c r="EI11" s="14"/>
      <c r="EJ11" s="14"/>
      <c r="EK11" s="14"/>
      <c r="EL11" s="14"/>
      <c r="EM11" s="14"/>
      <c r="EN11" s="14"/>
      <c r="EO11" s="14"/>
      <c r="EP11" s="14"/>
      <c r="EQ11" s="14"/>
      <c r="ER11" s="14"/>
      <c r="ES11" s="14"/>
      <c r="ET11" s="14"/>
      <c r="EU11" s="14"/>
      <c r="EV11" s="14"/>
      <c r="EW11" s="14"/>
      <c r="EX11" s="14"/>
      <c r="EY11" s="14"/>
      <c r="EZ11" s="14"/>
      <c r="FA11" s="14"/>
      <c r="FB11" s="14"/>
      <c r="FC11" s="14"/>
      <c r="FD11" s="14"/>
      <c r="FE11" s="14"/>
      <c r="FF11" s="14"/>
      <c r="FG11" s="14"/>
      <c r="FH11" s="14"/>
      <c r="FI11" s="14"/>
      <c r="FJ11" s="14"/>
      <c r="FK11" s="14"/>
      <c r="FL11" s="14"/>
      <c r="FM11" s="14"/>
      <c r="FN11" s="14"/>
      <c r="FO11" s="14"/>
      <c r="FP11" s="14"/>
      <c r="FQ11" s="14"/>
      <c r="FR11" s="14"/>
      <c r="FS11" s="14"/>
      <c r="FT11" s="14"/>
      <c r="FU11" s="14"/>
      <c r="FV11" s="14"/>
      <c r="FW11" s="14"/>
      <c r="FX11" s="14"/>
      <c r="FY11" s="14"/>
      <c r="FZ11" s="14"/>
      <c r="GA11" s="14"/>
      <c r="GB11" s="14"/>
      <c r="GC11" s="14"/>
      <c r="GD11" s="14"/>
      <c r="GE11" s="14"/>
      <c r="GF11" s="14"/>
      <c r="GG11" s="14"/>
      <c r="GH11" s="14"/>
      <c r="GI11" s="14"/>
      <c r="GJ11" s="14"/>
      <c r="GK11" s="14"/>
      <c r="GL11" s="14"/>
      <c r="GM11" s="14"/>
      <c r="GN11" s="14"/>
      <c r="GO11" s="14"/>
      <c r="GP11" s="14"/>
      <c r="GQ11" s="14"/>
      <c r="GR11" s="14"/>
      <c r="GS11" s="14"/>
      <c r="GT11" s="14"/>
      <c r="GU11" s="14"/>
      <c r="GV11" s="14"/>
      <c r="GW11" s="14"/>
      <c r="GX11" s="14"/>
      <c r="GY11" s="14"/>
      <c r="GZ11" s="14"/>
      <c r="HA11" s="14"/>
      <c r="HB11" s="14"/>
      <c r="HC11" s="14"/>
      <c r="HD11" s="14"/>
      <c r="HE11" s="14"/>
      <c r="HF11" s="14"/>
      <c r="HG11" s="14"/>
      <c r="HH11" s="14"/>
      <c r="HI11" s="14"/>
      <c r="HJ11" s="14"/>
      <c r="HK11" s="14"/>
      <c r="HL11" s="14"/>
      <c r="HM11" s="14"/>
      <c r="HN11" s="14"/>
      <c r="HO11" s="14"/>
      <c r="HP11" s="14"/>
      <c r="HQ11" s="14"/>
      <c r="HR11" s="14"/>
      <c r="HS11" s="14"/>
      <c r="HT11" s="14"/>
      <c r="HU11" s="14"/>
      <c r="HV11" s="14"/>
      <c r="HW11" s="14"/>
      <c r="HX11" s="14"/>
      <c r="HY11" s="14"/>
      <c r="HZ11" s="14"/>
      <c r="IA11" s="14"/>
      <c r="IB11" s="14"/>
      <c r="IC11" s="14"/>
      <c r="ID11" s="14"/>
      <c r="IE11" s="14"/>
      <c r="IF11" s="14"/>
      <c r="IG11" s="14"/>
    </row>
    <row r="12" spans="1:241" ht="12.75" customHeight="1">
      <c r="A12" s="68"/>
      <c r="B12" s="14" t="s">
        <v>440</v>
      </c>
      <c r="C12" s="14"/>
      <c r="D12" s="14"/>
      <c r="E12" s="14"/>
      <c r="F12" s="14"/>
      <c r="G12" s="69"/>
      <c r="H12" s="68"/>
      <c r="I12" s="14"/>
      <c r="J12" s="14"/>
      <c r="K12" s="14"/>
      <c r="L12" s="14"/>
      <c r="M12" s="14"/>
      <c r="N12" s="69"/>
      <c r="O12" s="14"/>
      <c r="P12" s="14"/>
      <c r="Q12" s="14"/>
      <c r="R12" s="14"/>
      <c r="S12" s="14"/>
      <c r="T12" s="14"/>
      <c r="U12" s="14"/>
      <c r="V12" s="14"/>
      <c r="W12" s="14"/>
      <c r="X12" s="14"/>
      <c r="Y12" s="14"/>
      <c r="Z12" s="14"/>
      <c r="AA12" s="14"/>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c r="CC12" s="14"/>
      <c r="CD12" s="14"/>
      <c r="CE12" s="14"/>
      <c r="CF12" s="14"/>
      <c r="CG12" s="14"/>
      <c r="CH12" s="14"/>
      <c r="CI12" s="14"/>
      <c r="CJ12" s="14"/>
      <c r="CK12" s="14"/>
      <c r="CL12" s="14"/>
      <c r="CM12" s="14"/>
      <c r="CN12" s="14"/>
      <c r="CO12" s="14"/>
      <c r="CP12" s="14"/>
      <c r="CQ12" s="14"/>
      <c r="CR12" s="14"/>
      <c r="CS12" s="14"/>
      <c r="CT12" s="14"/>
      <c r="CU12" s="14"/>
      <c r="CV12" s="14"/>
      <c r="CW12" s="14"/>
      <c r="CX12" s="14"/>
      <c r="CY12" s="14"/>
      <c r="CZ12" s="14"/>
      <c r="DA12" s="14"/>
      <c r="DB12" s="14"/>
      <c r="DC12" s="14"/>
      <c r="DD12" s="14"/>
      <c r="DE12" s="14"/>
      <c r="DF12" s="14"/>
      <c r="DG12" s="14"/>
      <c r="DH12" s="14"/>
      <c r="DI12" s="14"/>
      <c r="DJ12" s="14"/>
      <c r="DK12" s="14"/>
      <c r="DL12" s="14"/>
      <c r="DM12" s="14"/>
      <c r="DN12" s="14"/>
      <c r="DO12" s="14"/>
      <c r="DP12" s="14"/>
      <c r="DQ12" s="14"/>
      <c r="DR12" s="14"/>
      <c r="DS12" s="14"/>
      <c r="DT12" s="14"/>
      <c r="DU12" s="14"/>
      <c r="DV12" s="14"/>
      <c r="DW12" s="14"/>
      <c r="DX12" s="14"/>
      <c r="DY12" s="14"/>
      <c r="DZ12" s="14"/>
      <c r="EA12" s="14"/>
      <c r="EB12" s="14"/>
      <c r="EC12" s="14"/>
      <c r="ED12" s="14"/>
      <c r="EE12" s="14"/>
      <c r="EF12" s="14"/>
      <c r="EG12" s="14"/>
      <c r="EH12" s="14"/>
      <c r="EI12" s="14"/>
      <c r="EJ12" s="14"/>
      <c r="EK12" s="14"/>
      <c r="EL12" s="14"/>
      <c r="EM12" s="14"/>
      <c r="EN12" s="14"/>
      <c r="EO12" s="14"/>
      <c r="EP12" s="14"/>
      <c r="EQ12" s="14"/>
      <c r="ER12" s="14"/>
      <c r="ES12" s="14"/>
      <c r="ET12" s="14"/>
      <c r="EU12" s="14"/>
      <c r="EV12" s="14"/>
      <c r="EW12" s="14"/>
      <c r="EX12" s="14"/>
      <c r="EY12" s="14"/>
      <c r="EZ12" s="14"/>
      <c r="FA12" s="14"/>
      <c r="FB12" s="14"/>
      <c r="FC12" s="14"/>
      <c r="FD12" s="14"/>
      <c r="FE12" s="14"/>
      <c r="FF12" s="14"/>
      <c r="FG12" s="14"/>
      <c r="FH12" s="14"/>
      <c r="FI12" s="14"/>
      <c r="FJ12" s="14"/>
      <c r="FK12" s="14"/>
      <c r="FL12" s="14"/>
      <c r="FM12" s="14"/>
      <c r="FN12" s="14"/>
      <c r="FO12" s="14"/>
      <c r="FP12" s="14"/>
      <c r="FQ12" s="14"/>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c r="HM12" s="14"/>
      <c r="HN12" s="14"/>
      <c r="HO12" s="14"/>
      <c r="HP12" s="14"/>
      <c r="HQ12" s="14"/>
      <c r="HR12" s="14"/>
      <c r="HS12" s="14"/>
      <c r="HT12" s="14"/>
      <c r="HU12" s="14"/>
      <c r="HV12" s="14"/>
      <c r="HW12" s="14"/>
      <c r="HX12" s="14"/>
      <c r="HY12" s="14"/>
      <c r="HZ12" s="14"/>
      <c r="IA12" s="14"/>
      <c r="IB12" s="14"/>
      <c r="IC12" s="14"/>
      <c r="ID12" s="14"/>
      <c r="IE12" s="14"/>
      <c r="IF12" s="14"/>
      <c r="IG12" s="14"/>
    </row>
    <row r="13" spans="1:241" ht="12.75" customHeight="1">
      <c r="A13" s="68"/>
      <c r="B13" s="14" t="s">
        <v>441</v>
      </c>
      <c r="C13" s="14"/>
      <c r="D13" s="14"/>
      <c r="E13" s="14"/>
      <c r="F13" s="14"/>
      <c r="G13" s="69"/>
      <c r="H13" s="68" t="s">
        <v>442</v>
      </c>
      <c r="I13" s="14"/>
      <c r="J13" s="14"/>
      <c r="K13" s="14"/>
      <c r="L13" s="14"/>
      <c r="M13" s="14"/>
      <c r="N13" s="69"/>
      <c r="O13" s="14"/>
      <c r="P13" s="14"/>
      <c r="Q13" s="14"/>
      <c r="R13" s="14"/>
      <c r="S13" s="14"/>
      <c r="T13" s="14"/>
      <c r="U13" s="14"/>
      <c r="V13" s="14"/>
      <c r="W13" s="14"/>
      <c r="X13" s="14"/>
      <c r="Y13" s="14"/>
      <c r="Z13" s="14"/>
      <c r="AA13" s="14"/>
      <c r="AB13" s="14"/>
      <c r="AC13" s="14"/>
      <c r="AD13" s="14"/>
      <c r="AE13" s="14"/>
      <c r="AF13" s="14"/>
      <c r="AG13" s="14"/>
      <c r="AH13" s="14"/>
      <c r="AI13" s="14"/>
      <c r="AJ13" s="14"/>
      <c r="AK13" s="14"/>
      <c r="AL13" s="14"/>
      <c r="AM13" s="14"/>
      <c r="AN13" s="14"/>
      <c r="AO13" s="14"/>
      <c r="AP13" s="14"/>
      <c r="AQ13" s="14"/>
      <c r="AR13" s="14"/>
      <c r="AS13" s="14"/>
      <c r="AT13" s="14"/>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c r="CC13" s="14"/>
      <c r="CD13" s="14"/>
      <c r="CE13" s="14"/>
      <c r="CF13" s="14"/>
      <c r="CG13" s="14"/>
      <c r="CH13" s="14"/>
      <c r="CI13" s="14"/>
      <c r="CJ13" s="14"/>
      <c r="CK13" s="14"/>
      <c r="CL13" s="14"/>
      <c r="CM13" s="14"/>
      <c r="CN13" s="14"/>
      <c r="CO13" s="14"/>
      <c r="CP13" s="14"/>
      <c r="CQ13" s="14"/>
      <c r="CR13" s="14"/>
      <c r="CS13" s="14"/>
      <c r="CT13" s="14"/>
      <c r="CU13" s="14"/>
      <c r="CV13" s="14"/>
      <c r="CW13" s="14"/>
      <c r="CX13" s="14"/>
      <c r="CY13" s="14"/>
      <c r="CZ13" s="14"/>
      <c r="DA13" s="14"/>
      <c r="DB13" s="14"/>
      <c r="DC13" s="14"/>
      <c r="DD13" s="14"/>
      <c r="DE13" s="14"/>
      <c r="DF13" s="14"/>
      <c r="DG13" s="14"/>
      <c r="DH13" s="14"/>
      <c r="DI13" s="14"/>
      <c r="DJ13" s="14"/>
      <c r="DK13" s="14"/>
      <c r="DL13" s="14"/>
      <c r="DM13" s="14"/>
      <c r="DN13" s="14"/>
      <c r="DO13" s="14"/>
      <c r="DP13" s="14"/>
      <c r="DQ13" s="14"/>
      <c r="DR13" s="14"/>
      <c r="DS13" s="14"/>
      <c r="DT13" s="14"/>
      <c r="DU13" s="14"/>
      <c r="DV13" s="14"/>
      <c r="DW13" s="14"/>
      <c r="DX13" s="14"/>
      <c r="DY13" s="14"/>
      <c r="DZ13" s="14"/>
      <c r="EA13" s="14"/>
      <c r="EB13" s="14"/>
      <c r="EC13" s="14"/>
      <c r="ED13" s="14"/>
      <c r="EE13" s="14"/>
      <c r="EF13" s="14"/>
      <c r="EG13" s="14"/>
      <c r="EH13" s="14"/>
      <c r="EI13" s="14"/>
      <c r="EJ13" s="14"/>
      <c r="EK13" s="14"/>
      <c r="EL13" s="14"/>
      <c r="EM13" s="14"/>
      <c r="EN13" s="14"/>
      <c r="EO13" s="14"/>
      <c r="EP13" s="14"/>
      <c r="EQ13" s="14"/>
      <c r="ER13" s="14"/>
      <c r="ES13" s="14"/>
      <c r="ET13" s="14"/>
      <c r="EU13" s="14"/>
      <c r="EV13" s="14"/>
      <c r="EW13" s="14"/>
      <c r="EX13" s="14"/>
      <c r="EY13" s="14"/>
      <c r="EZ13" s="14"/>
      <c r="FA13" s="14"/>
      <c r="FB13" s="14"/>
      <c r="FC13" s="14"/>
      <c r="FD13" s="14"/>
      <c r="FE13" s="14"/>
      <c r="FF13" s="14"/>
      <c r="FG13" s="14"/>
      <c r="FH13" s="14"/>
      <c r="FI13" s="14"/>
      <c r="FJ13" s="14"/>
      <c r="FK13" s="14"/>
      <c r="FL13" s="14"/>
      <c r="FM13" s="14"/>
      <c r="FN13" s="14"/>
      <c r="FO13" s="14"/>
      <c r="FP13" s="14"/>
      <c r="FQ13" s="14"/>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c r="HM13" s="14"/>
      <c r="HN13" s="14"/>
      <c r="HO13" s="14"/>
      <c r="HP13" s="14"/>
      <c r="HQ13" s="14"/>
      <c r="HR13" s="14"/>
      <c r="HS13" s="14"/>
      <c r="HT13" s="14"/>
      <c r="HU13" s="14"/>
      <c r="HV13" s="14"/>
      <c r="HW13" s="14"/>
      <c r="HX13" s="14"/>
      <c r="HY13" s="14"/>
      <c r="HZ13" s="14"/>
      <c r="IA13" s="14"/>
      <c r="IB13" s="14"/>
      <c r="IC13" s="14"/>
      <c r="ID13" s="14"/>
      <c r="IE13" s="14"/>
      <c r="IF13" s="14"/>
      <c r="IG13" s="14"/>
    </row>
    <row r="14" spans="1:241" ht="12.75" customHeight="1">
      <c r="A14" s="68"/>
      <c r="B14" s="14" t="s">
        <v>443</v>
      </c>
      <c r="C14" s="14"/>
      <c r="D14" s="14"/>
      <c r="E14" s="14"/>
      <c r="F14" s="14"/>
      <c r="G14" s="69"/>
      <c r="H14" s="68"/>
      <c r="I14" s="14"/>
      <c r="J14" s="14"/>
      <c r="K14" s="14"/>
      <c r="L14" s="14"/>
      <c r="M14" s="14"/>
      <c r="N14" s="69"/>
      <c r="O14" s="14"/>
      <c r="P14" s="14"/>
      <c r="Q14" s="14"/>
      <c r="R14" s="14"/>
      <c r="S14" s="14"/>
      <c r="T14" s="14"/>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c r="CC14" s="14"/>
      <c r="CD14" s="14"/>
      <c r="CE14" s="14"/>
      <c r="CF14" s="14"/>
      <c r="CG14" s="14"/>
      <c r="CH14" s="14"/>
      <c r="CI14" s="14"/>
      <c r="CJ14" s="14"/>
      <c r="CK14" s="14"/>
      <c r="CL14" s="14"/>
      <c r="CM14" s="14"/>
      <c r="CN14" s="14"/>
      <c r="CO14" s="14"/>
      <c r="CP14" s="14"/>
      <c r="CQ14" s="14"/>
      <c r="CR14" s="14"/>
      <c r="CS14" s="14"/>
      <c r="CT14" s="14"/>
      <c r="CU14" s="14"/>
      <c r="CV14" s="14"/>
      <c r="CW14" s="14"/>
      <c r="CX14" s="14"/>
      <c r="CY14" s="14"/>
      <c r="CZ14" s="14"/>
      <c r="DA14" s="14"/>
      <c r="DB14" s="14"/>
      <c r="DC14" s="14"/>
      <c r="DD14" s="14"/>
      <c r="DE14" s="14"/>
      <c r="DF14" s="14"/>
      <c r="DG14" s="14"/>
      <c r="DH14" s="14"/>
      <c r="DI14" s="14"/>
      <c r="DJ14" s="14"/>
      <c r="DK14" s="14"/>
      <c r="DL14" s="14"/>
      <c r="DM14" s="14"/>
      <c r="DN14" s="14"/>
      <c r="DO14" s="14"/>
      <c r="DP14" s="14"/>
      <c r="DQ14" s="14"/>
      <c r="DR14" s="14"/>
      <c r="DS14" s="14"/>
      <c r="DT14" s="14"/>
      <c r="DU14" s="14"/>
      <c r="DV14" s="14"/>
      <c r="DW14" s="14"/>
      <c r="DX14" s="14"/>
      <c r="DY14" s="14"/>
      <c r="DZ14" s="14"/>
      <c r="EA14" s="14"/>
      <c r="EB14" s="14"/>
      <c r="EC14" s="14"/>
      <c r="ED14" s="14"/>
      <c r="EE14" s="14"/>
      <c r="EF14" s="14"/>
      <c r="EG14" s="14"/>
      <c r="EH14" s="14"/>
      <c r="EI14" s="14"/>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14"/>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c r="HM14" s="14"/>
      <c r="HN14" s="14"/>
      <c r="HO14" s="14"/>
      <c r="HP14" s="14"/>
      <c r="HQ14" s="14"/>
      <c r="HR14" s="14"/>
      <c r="HS14" s="14"/>
      <c r="HT14" s="14"/>
      <c r="HU14" s="14"/>
      <c r="HV14" s="14"/>
      <c r="HW14" s="14"/>
      <c r="HX14" s="14"/>
      <c r="HY14" s="14"/>
      <c r="HZ14" s="14"/>
      <c r="IA14" s="14"/>
      <c r="IB14" s="14"/>
      <c r="IC14" s="14"/>
      <c r="ID14" s="14"/>
      <c r="IE14" s="14"/>
      <c r="IF14" s="14"/>
      <c r="IG14" s="14"/>
    </row>
    <row r="15" spans="1:241" ht="12.75" customHeight="1">
      <c r="A15" s="200"/>
      <c r="B15" s="86"/>
      <c r="C15" s="281" t="s">
        <v>444</v>
      </c>
      <c r="D15" s="195"/>
      <c r="E15" s="86"/>
      <c r="F15" s="86"/>
      <c r="G15" s="92"/>
      <c r="H15" s="194" t="s">
        <v>445</v>
      </c>
      <c r="I15" s="195"/>
      <c r="J15" s="281" t="s">
        <v>446</v>
      </c>
      <c r="K15" s="195"/>
      <c r="L15" s="195"/>
      <c r="M15" s="195"/>
      <c r="N15" s="196"/>
      <c r="O15" s="14"/>
      <c r="P15" s="14"/>
      <c r="Q15" s="14"/>
      <c r="R15" s="14"/>
      <c r="S15" s="14"/>
      <c r="T15" s="14"/>
      <c r="U15" s="14"/>
      <c r="V15" s="14"/>
      <c r="W15" s="14"/>
      <c r="X15" s="14"/>
      <c r="Y15" s="14"/>
      <c r="Z15" s="14"/>
      <c r="AA15" s="14"/>
      <c r="AB15" s="14"/>
      <c r="AC15" s="14"/>
      <c r="AD15" s="14"/>
      <c r="AE15" s="14"/>
      <c r="AF15" s="14"/>
      <c r="AG15" s="14"/>
      <c r="AH15" s="14"/>
      <c r="AI15" s="14"/>
      <c r="AJ15" s="14"/>
      <c r="AK15" s="14"/>
      <c r="AL15" s="14"/>
      <c r="AM15" s="14"/>
      <c r="AN15" s="14"/>
      <c r="AO15" s="14"/>
      <c r="AP15" s="14"/>
      <c r="AQ15" s="14"/>
      <c r="AR15" s="14"/>
      <c r="AS15" s="14"/>
      <c r="AT15" s="14"/>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c r="CC15" s="14"/>
      <c r="CD15" s="14"/>
      <c r="CE15" s="14"/>
      <c r="CF15" s="14"/>
      <c r="CG15" s="14"/>
      <c r="CH15" s="14"/>
      <c r="CI15" s="14"/>
      <c r="CJ15" s="14"/>
      <c r="CK15" s="14"/>
      <c r="CL15" s="14"/>
      <c r="CM15" s="14"/>
      <c r="CN15" s="14"/>
      <c r="CO15" s="14"/>
      <c r="CP15" s="14"/>
      <c r="CQ15" s="14"/>
      <c r="CR15" s="14"/>
      <c r="CS15" s="14"/>
      <c r="CT15" s="14"/>
      <c r="CU15" s="14"/>
      <c r="CV15" s="14"/>
      <c r="CW15" s="14"/>
      <c r="CX15" s="14"/>
      <c r="CY15" s="14"/>
      <c r="CZ15" s="14"/>
      <c r="DA15" s="14"/>
      <c r="DB15" s="14"/>
      <c r="DC15" s="14"/>
      <c r="DD15" s="14"/>
      <c r="DE15" s="14"/>
      <c r="DF15" s="14"/>
      <c r="DG15" s="14"/>
      <c r="DH15" s="14"/>
      <c r="DI15" s="14"/>
      <c r="DJ15" s="14"/>
      <c r="DK15" s="14"/>
      <c r="DL15" s="14"/>
      <c r="DM15" s="14"/>
      <c r="DN15" s="14"/>
      <c r="DO15" s="14"/>
      <c r="DP15" s="14"/>
      <c r="DQ15" s="14"/>
      <c r="DR15" s="14"/>
      <c r="DS15" s="14"/>
      <c r="DT15" s="14"/>
      <c r="DU15" s="14"/>
      <c r="DV15" s="14"/>
      <c r="DW15" s="14"/>
      <c r="DX15" s="14"/>
      <c r="DY15" s="14"/>
      <c r="DZ15" s="14"/>
      <c r="EA15" s="14"/>
      <c r="EB15" s="14"/>
      <c r="EC15" s="14"/>
      <c r="ED15" s="14"/>
      <c r="EE15" s="14"/>
      <c r="EF15" s="14"/>
      <c r="EG15" s="14"/>
      <c r="EH15" s="14"/>
      <c r="EI15" s="14"/>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14"/>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c r="HM15" s="14"/>
      <c r="HN15" s="14"/>
      <c r="HO15" s="14"/>
      <c r="HP15" s="14"/>
      <c r="HQ15" s="14"/>
      <c r="HR15" s="14"/>
      <c r="HS15" s="14"/>
      <c r="HT15" s="14"/>
      <c r="HU15" s="14"/>
      <c r="HV15" s="14"/>
      <c r="HW15" s="14"/>
      <c r="HX15" s="14"/>
      <c r="HY15" s="14"/>
      <c r="HZ15" s="14"/>
      <c r="IA15" s="14"/>
      <c r="IB15" s="14"/>
      <c r="IC15" s="14"/>
      <c r="ID15" s="14"/>
      <c r="IE15" s="14"/>
      <c r="IF15" s="14"/>
      <c r="IG15" s="14"/>
    </row>
    <row r="16" spans="1:241" ht="12.75" customHeight="1">
      <c r="A16" s="202"/>
      <c r="B16" s="94"/>
      <c r="C16" s="94"/>
      <c r="D16" s="245" t="s">
        <v>447</v>
      </c>
      <c r="E16" s="94"/>
      <c r="F16" s="94"/>
      <c r="G16" s="79"/>
      <c r="H16" s="68"/>
      <c r="I16" s="94"/>
      <c r="J16" s="94"/>
      <c r="K16" s="94"/>
      <c r="L16" s="101"/>
      <c r="M16" s="245" t="s">
        <v>448</v>
      </c>
      <c r="N16" s="201"/>
      <c r="O16" s="14"/>
      <c r="P16" s="14"/>
      <c r="Q16" s="14"/>
      <c r="R16" s="14"/>
      <c r="S16" s="14"/>
      <c r="T16" s="14"/>
      <c r="U16" s="14"/>
      <c r="V16" s="14"/>
      <c r="W16" s="14"/>
      <c r="X16" s="14"/>
      <c r="Y16" s="14"/>
      <c r="Z16" s="14"/>
      <c r="AA16" s="14"/>
      <c r="AB16" s="14"/>
      <c r="AC16" s="14"/>
      <c r="AD16" s="14"/>
      <c r="AE16" s="14"/>
      <c r="AF16" s="14"/>
      <c r="AG16" s="14"/>
      <c r="AH16" s="14"/>
      <c r="AI16" s="14"/>
      <c r="AJ16" s="14"/>
      <c r="AK16" s="14"/>
      <c r="AL16" s="14"/>
      <c r="AM16" s="14"/>
      <c r="AN16" s="14"/>
      <c r="AO16" s="14"/>
      <c r="AP16" s="14"/>
      <c r="AQ16" s="14"/>
      <c r="AR16" s="14"/>
      <c r="AS16" s="14"/>
      <c r="AT16" s="14"/>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c r="CC16" s="14"/>
      <c r="CD16" s="14"/>
      <c r="CE16" s="14"/>
      <c r="CF16" s="14"/>
      <c r="CG16" s="14"/>
      <c r="CH16" s="14"/>
      <c r="CI16" s="14"/>
      <c r="CJ16" s="14"/>
      <c r="CK16" s="14"/>
      <c r="CL16" s="14"/>
      <c r="CM16" s="14"/>
      <c r="CN16" s="14"/>
      <c r="CO16" s="14"/>
      <c r="CP16" s="14"/>
      <c r="CQ16" s="14"/>
      <c r="CR16" s="14"/>
      <c r="CS16" s="14"/>
      <c r="CT16" s="14"/>
      <c r="CU16" s="14"/>
      <c r="CV16" s="14"/>
      <c r="CW16" s="14"/>
      <c r="CX16" s="14"/>
      <c r="CY16" s="14"/>
      <c r="CZ16" s="14"/>
      <c r="DA16" s="14"/>
      <c r="DB16" s="14"/>
      <c r="DC16" s="14"/>
      <c r="DD16" s="14"/>
      <c r="DE16" s="14"/>
      <c r="DF16" s="14"/>
      <c r="DG16" s="14"/>
      <c r="DH16" s="14"/>
      <c r="DI16" s="14"/>
      <c r="DJ16" s="14"/>
      <c r="DK16" s="14"/>
      <c r="DL16" s="14"/>
      <c r="DM16" s="14"/>
      <c r="DN16" s="14"/>
      <c r="DO16" s="14"/>
      <c r="DP16" s="14"/>
      <c r="DQ16" s="14"/>
      <c r="DR16" s="14"/>
      <c r="DS16" s="14"/>
      <c r="DT16" s="14"/>
      <c r="DU16" s="14"/>
      <c r="DV16" s="14"/>
      <c r="DW16" s="14"/>
      <c r="DX16" s="14"/>
      <c r="DY16" s="14"/>
      <c r="DZ16" s="14"/>
      <c r="EA16" s="14"/>
      <c r="EB16" s="14"/>
      <c r="EC16" s="14"/>
      <c r="ED16" s="14"/>
      <c r="EE16" s="14"/>
      <c r="EF16" s="14"/>
      <c r="EG16" s="14"/>
      <c r="EH16" s="14"/>
      <c r="EI16" s="14"/>
      <c r="EJ16" s="14"/>
      <c r="EK16" s="14"/>
      <c r="EL16" s="14"/>
      <c r="EM16" s="14"/>
      <c r="EN16" s="14"/>
      <c r="EO16" s="14"/>
      <c r="EP16" s="14"/>
      <c r="EQ16" s="14"/>
      <c r="ER16" s="14"/>
      <c r="ES16" s="14"/>
      <c r="ET16" s="14"/>
      <c r="EU16" s="14"/>
      <c r="EV16" s="14"/>
      <c r="EW16" s="14"/>
      <c r="EX16" s="14"/>
      <c r="EY16" s="14"/>
      <c r="EZ16" s="14"/>
      <c r="FA16" s="14"/>
      <c r="FB16" s="14"/>
      <c r="FC16" s="14"/>
      <c r="FD16" s="14"/>
      <c r="FE16" s="14"/>
      <c r="FF16" s="14"/>
      <c r="FG16" s="14"/>
      <c r="FH16" s="14"/>
      <c r="FI16" s="14"/>
      <c r="FJ16" s="14"/>
      <c r="FK16" s="14"/>
      <c r="FL16" s="14"/>
      <c r="FM16" s="14"/>
      <c r="FN16" s="14"/>
      <c r="FO16" s="14"/>
      <c r="FP16" s="14"/>
      <c r="FQ16" s="14"/>
      <c r="FR16" s="14"/>
      <c r="FS16" s="14"/>
      <c r="FT16" s="14"/>
      <c r="FU16" s="14"/>
      <c r="FV16" s="14"/>
      <c r="FW16" s="14"/>
      <c r="FX16" s="14"/>
      <c r="FY16" s="14"/>
      <c r="FZ16" s="14"/>
      <c r="GA16" s="14"/>
      <c r="GB16" s="14"/>
      <c r="GC16" s="14"/>
      <c r="GD16" s="14"/>
      <c r="GE16" s="14"/>
      <c r="GF16" s="14"/>
      <c r="GG16" s="14"/>
      <c r="GH16" s="14"/>
      <c r="GI16" s="14"/>
      <c r="GJ16" s="14"/>
      <c r="GK16" s="14"/>
      <c r="GL16" s="14"/>
      <c r="GM16" s="14"/>
      <c r="GN16" s="14"/>
      <c r="GO16" s="14"/>
      <c r="GP16" s="14"/>
      <c r="GQ16" s="14"/>
      <c r="GR16" s="14"/>
      <c r="GS16" s="14"/>
      <c r="GT16" s="14"/>
      <c r="GU16" s="14"/>
      <c r="GV16" s="14"/>
      <c r="GW16" s="14"/>
      <c r="GX16" s="14"/>
      <c r="GY16" s="14"/>
      <c r="GZ16" s="14"/>
      <c r="HA16" s="14"/>
      <c r="HB16" s="14"/>
      <c r="HC16" s="14"/>
      <c r="HD16" s="14"/>
      <c r="HE16" s="14"/>
      <c r="HF16" s="14"/>
      <c r="HG16" s="14"/>
      <c r="HH16" s="14"/>
      <c r="HI16" s="14"/>
      <c r="HJ16" s="14"/>
      <c r="HK16" s="14"/>
      <c r="HL16" s="14"/>
      <c r="HM16" s="14"/>
      <c r="HN16" s="14"/>
      <c r="HO16" s="14"/>
      <c r="HP16" s="14"/>
      <c r="HQ16" s="14"/>
      <c r="HR16" s="14"/>
      <c r="HS16" s="14"/>
      <c r="HT16" s="14"/>
      <c r="HU16" s="14"/>
      <c r="HV16" s="14"/>
      <c r="HW16" s="14"/>
      <c r="HX16" s="14"/>
      <c r="HY16" s="14"/>
      <c r="HZ16" s="14"/>
      <c r="IA16" s="14"/>
      <c r="IB16" s="14"/>
      <c r="IC16" s="14"/>
      <c r="ID16" s="14"/>
      <c r="IE16" s="14"/>
      <c r="IF16" s="14"/>
      <c r="IG16" s="14"/>
    </row>
    <row r="17" spans="1:241" ht="12.75" customHeight="1">
      <c r="A17" s="202"/>
      <c r="B17" s="245" t="s">
        <v>449</v>
      </c>
      <c r="C17" s="245" t="s">
        <v>450</v>
      </c>
      <c r="D17" s="245" t="s">
        <v>451</v>
      </c>
      <c r="E17" s="245" t="s">
        <v>452</v>
      </c>
      <c r="F17" s="245" t="s">
        <v>453</v>
      </c>
      <c r="G17" s="79"/>
      <c r="H17" s="202" t="s">
        <v>454</v>
      </c>
      <c r="I17" s="245" t="s">
        <v>447</v>
      </c>
      <c r="J17" s="245" t="s">
        <v>2998</v>
      </c>
      <c r="K17" s="245" t="s">
        <v>2999</v>
      </c>
      <c r="L17" s="245" t="s">
        <v>455</v>
      </c>
      <c r="M17" s="245" t="s">
        <v>456</v>
      </c>
      <c r="N17" s="201"/>
      <c r="O17" s="14"/>
      <c r="P17" s="14"/>
      <c r="Q17" s="14"/>
      <c r="R17" s="14"/>
      <c r="S17" s="14"/>
      <c r="T17" s="14"/>
      <c r="U17" s="14"/>
      <c r="V17" s="14"/>
      <c r="W17" s="14"/>
      <c r="X17" s="14"/>
      <c r="Y17" s="14"/>
      <c r="Z17" s="14"/>
      <c r="AA17" s="14"/>
      <c r="AB17" s="14"/>
      <c r="AC17" s="14"/>
      <c r="AD17" s="14"/>
      <c r="AE17" s="14"/>
      <c r="AF17" s="14"/>
      <c r="AG17" s="14"/>
      <c r="AH17" s="14"/>
      <c r="AI17" s="14"/>
      <c r="AJ17" s="14"/>
      <c r="AK17" s="14"/>
      <c r="AL17" s="14"/>
      <c r="AM17" s="14"/>
      <c r="AN17" s="14"/>
      <c r="AO17" s="14"/>
      <c r="AP17" s="14"/>
      <c r="AQ17" s="14"/>
      <c r="AR17" s="14"/>
      <c r="AS17" s="14"/>
      <c r="AT17" s="14"/>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c r="CC17" s="14"/>
      <c r="CD17" s="14"/>
      <c r="CE17" s="14"/>
      <c r="CF17" s="14"/>
      <c r="CG17" s="14"/>
      <c r="CH17" s="14"/>
      <c r="CI17" s="14"/>
      <c r="CJ17" s="14"/>
      <c r="CK17" s="14"/>
      <c r="CL17" s="14"/>
      <c r="CM17" s="14"/>
      <c r="CN17" s="14"/>
      <c r="CO17" s="14"/>
      <c r="CP17" s="14"/>
      <c r="CQ17" s="14"/>
      <c r="CR17" s="14"/>
      <c r="CS17" s="14"/>
      <c r="CT17" s="14"/>
      <c r="CU17" s="14"/>
      <c r="CV17" s="14"/>
      <c r="CW17" s="14"/>
      <c r="CX17" s="14"/>
      <c r="CY17" s="14"/>
      <c r="CZ17" s="14"/>
      <c r="DA17" s="14"/>
      <c r="DB17" s="14"/>
      <c r="DC17" s="14"/>
      <c r="DD17" s="14"/>
      <c r="DE17" s="14"/>
      <c r="DF17" s="14"/>
      <c r="DG17" s="14"/>
      <c r="DH17" s="14"/>
      <c r="DI17" s="14"/>
      <c r="DJ17" s="14"/>
      <c r="DK17" s="14"/>
      <c r="DL17" s="14"/>
      <c r="DM17" s="14"/>
      <c r="DN17" s="14"/>
      <c r="DO17" s="14"/>
      <c r="DP17" s="14"/>
      <c r="DQ17" s="14"/>
      <c r="DR17" s="14"/>
      <c r="DS17" s="14"/>
      <c r="DT17" s="14"/>
      <c r="DU17" s="14"/>
      <c r="DV17" s="14"/>
      <c r="DW17" s="14"/>
      <c r="DX17" s="14"/>
      <c r="DY17" s="14"/>
      <c r="DZ17" s="14"/>
      <c r="EA17" s="14"/>
      <c r="EB17" s="14"/>
      <c r="EC17" s="14"/>
      <c r="ED17" s="14"/>
      <c r="EE17" s="14"/>
      <c r="EF17" s="14"/>
      <c r="EG17" s="14"/>
      <c r="EH17" s="14"/>
      <c r="EI17" s="14"/>
      <c r="EJ17" s="14"/>
      <c r="EK17" s="14"/>
      <c r="EL17" s="14"/>
      <c r="EM17" s="14"/>
      <c r="EN17" s="14"/>
      <c r="EO17" s="14"/>
      <c r="EP17" s="14"/>
      <c r="EQ17" s="14"/>
      <c r="ER17" s="14"/>
      <c r="ES17" s="14"/>
      <c r="ET17" s="14"/>
      <c r="EU17" s="14"/>
      <c r="EV17" s="14"/>
      <c r="EW17" s="14"/>
      <c r="EX17" s="14"/>
      <c r="EY17" s="14"/>
      <c r="EZ17" s="14"/>
      <c r="FA17" s="14"/>
      <c r="FB17" s="14"/>
      <c r="FC17" s="14"/>
      <c r="FD17" s="14"/>
      <c r="FE17" s="14"/>
      <c r="FF17" s="14"/>
      <c r="FG17" s="14"/>
      <c r="FH17" s="14"/>
      <c r="FI17" s="14"/>
      <c r="FJ17" s="14"/>
      <c r="FK17" s="14"/>
      <c r="FL17" s="14"/>
      <c r="FM17" s="14"/>
      <c r="FN17" s="14"/>
      <c r="FO17" s="14"/>
      <c r="FP17" s="14"/>
      <c r="FQ17" s="14"/>
      <c r="FR17" s="14"/>
      <c r="FS17" s="14"/>
      <c r="FT17" s="14"/>
      <c r="FU17" s="14"/>
      <c r="FV17" s="14"/>
      <c r="FW17" s="14"/>
      <c r="FX17" s="14"/>
      <c r="FY17" s="14"/>
      <c r="FZ17" s="14"/>
      <c r="GA17" s="14"/>
      <c r="GB17" s="14"/>
      <c r="GC17" s="14"/>
      <c r="GD17" s="14"/>
      <c r="GE17" s="14"/>
      <c r="GF17" s="14"/>
      <c r="GG17" s="14"/>
      <c r="GH17" s="14"/>
      <c r="GI17" s="14"/>
      <c r="GJ17" s="14"/>
      <c r="GK17" s="14"/>
      <c r="GL17" s="14"/>
      <c r="GM17" s="14"/>
      <c r="GN17" s="14"/>
      <c r="GO17" s="14"/>
      <c r="GP17" s="14"/>
      <c r="GQ17" s="14"/>
      <c r="GR17" s="14"/>
      <c r="GS17" s="14"/>
      <c r="GT17" s="14"/>
      <c r="GU17" s="14"/>
      <c r="GV17" s="14"/>
      <c r="GW17" s="14"/>
      <c r="GX17" s="14"/>
      <c r="GY17" s="14"/>
      <c r="GZ17" s="14"/>
      <c r="HA17" s="14"/>
      <c r="HB17" s="14"/>
      <c r="HC17" s="14"/>
      <c r="HD17" s="14"/>
      <c r="HE17" s="14"/>
      <c r="HF17" s="14"/>
      <c r="HG17" s="14"/>
      <c r="HH17" s="14"/>
      <c r="HI17" s="14"/>
      <c r="HJ17" s="14"/>
      <c r="HK17" s="14"/>
      <c r="HL17" s="14"/>
      <c r="HM17" s="14"/>
      <c r="HN17" s="14"/>
      <c r="HO17" s="14"/>
      <c r="HP17" s="14"/>
      <c r="HQ17" s="14"/>
      <c r="HR17" s="14"/>
      <c r="HS17" s="14"/>
      <c r="HT17" s="14"/>
      <c r="HU17" s="14"/>
      <c r="HV17" s="14"/>
      <c r="HW17" s="14"/>
      <c r="HX17" s="14"/>
      <c r="HY17" s="14"/>
      <c r="HZ17" s="14"/>
      <c r="IA17" s="14"/>
      <c r="IB17" s="14"/>
      <c r="IC17" s="14"/>
      <c r="ID17" s="14"/>
      <c r="IE17" s="14"/>
      <c r="IF17" s="14"/>
      <c r="IG17" s="14"/>
    </row>
    <row r="18" spans="1:241" ht="12.75" customHeight="1">
      <c r="A18" s="202" t="s">
        <v>1729</v>
      </c>
      <c r="B18" s="245" t="s">
        <v>457</v>
      </c>
      <c r="C18" s="245" t="s">
        <v>458</v>
      </c>
      <c r="D18" s="245" t="s">
        <v>459</v>
      </c>
      <c r="E18" s="245" t="s">
        <v>524</v>
      </c>
      <c r="F18" s="245" t="s">
        <v>524</v>
      </c>
      <c r="G18" s="201" t="s">
        <v>308</v>
      </c>
      <c r="H18" s="202" t="s">
        <v>460</v>
      </c>
      <c r="I18" s="245" t="s">
        <v>461</v>
      </c>
      <c r="J18" s="245" t="s">
        <v>462</v>
      </c>
      <c r="K18" s="245" t="s">
        <v>462</v>
      </c>
      <c r="L18" s="245" t="s">
        <v>462</v>
      </c>
      <c r="M18" s="245" t="s">
        <v>462</v>
      </c>
      <c r="N18" s="201" t="s">
        <v>1729</v>
      </c>
      <c r="O18" s="14"/>
      <c r="P18" s="14"/>
      <c r="Q18" s="14"/>
      <c r="R18" s="14"/>
      <c r="S18" s="14"/>
      <c r="T18" s="14"/>
      <c r="U18" s="14"/>
      <c r="V18" s="14"/>
      <c r="W18" s="14"/>
      <c r="X18" s="14"/>
      <c r="Y18" s="14"/>
      <c r="Z18" s="14"/>
      <c r="AA18" s="14"/>
      <c r="AB18" s="14"/>
      <c r="AC18" s="14"/>
      <c r="AD18" s="14"/>
      <c r="AE18" s="14"/>
      <c r="AF18" s="14"/>
      <c r="AG18" s="14"/>
      <c r="AH18" s="14"/>
      <c r="AI18" s="14"/>
      <c r="AJ18" s="14"/>
      <c r="AK18" s="14"/>
      <c r="AL18" s="14"/>
      <c r="AM18" s="14"/>
      <c r="AN18" s="14"/>
      <c r="AO18" s="14"/>
      <c r="AP18" s="14"/>
      <c r="AQ18" s="14"/>
      <c r="AR18" s="14"/>
      <c r="AS18" s="14"/>
      <c r="AT18" s="14"/>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c r="CC18" s="14"/>
      <c r="CD18" s="14"/>
      <c r="CE18" s="14"/>
      <c r="CF18" s="14"/>
      <c r="CG18" s="14"/>
      <c r="CH18" s="14"/>
      <c r="CI18" s="14"/>
      <c r="CJ18" s="14"/>
      <c r="CK18" s="14"/>
      <c r="CL18" s="14"/>
      <c r="CM18" s="14"/>
      <c r="CN18" s="14"/>
      <c r="CO18" s="14"/>
      <c r="CP18" s="14"/>
      <c r="CQ18" s="14"/>
      <c r="CR18" s="14"/>
      <c r="CS18" s="14"/>
      <c r="CT18" s="14"/>
      <c r="CU18" s="14"/>
      <c r="CV18" s="14"/>
      <c r="CW18" s="14"/>
      <c r="CX18" s="14"/>
      <c r="CY18" s="14"/>
      <c r="CZ18" s="14"/>
      <c r="DA18" s="14"/>
      <c r="DB18" s="14"/>
      <c r="DC18" s="14"/>
      <c r="DD18" s="14"/>
      <c r="DE18" s="14"/>
      <c r="DF18" s="14"/>
      <c r="DG18" s="14"/>
      <c r="DH18" s="14"/>
      <c r="DI18" s="14"/>
      <c r="DJ18" s="14"/>
      <c r="DK18" s="14"/>
      <c r="DL18" s="14"/>
      <c r="DM18" s="14"/>
      <c r="DN18" s="14"/>
      <c r="DO18" s="14"/>
      <c r="DP18" s="14"/>
      <c r="DQ18" s="14"/>
      <c r="DR18" s="14"/>
      <c r="DS18" s="14"/>
      <c r="DT18" s="14"/>
      <c r="DU18" s="14"/>
      <c r="DV18" s="14"/>
      <c r="DW18" s="14"/>
      <c r="DX18" s="14"/>
      <c r="DY18" s="14"/>
      <c r="DZ18" s="14"/>
      <c r="EA18" s="14"/>
      <c r="EB18" s="14"/>
      <c r="EC18" s="14"/>
      <c r="ED18" s="14"/>
      <c r="EE18" s="14"/>
      <c r="EF18" s="14"/>
      <c r="EG18" s="14"/>
      <c r="EH18" s="14"/>
      <c r="EI18" s="14"/>
      <c r="EJ18" s="14"/>
      <c r="EK18" s="14"/>
      <c r="EL18" s="14"/>
      <c r="EM18" s="14"/>
      <c r="EN18" s="14"/>
      <c r="EO18" s="14"/>
      <c r="EP18" s="14"/>
      <c r="EQ18" s="14"/>
      <c r="ER18" s="14"/>
      <c r="ES18" s="14"/>
      <c r="ET18" s="14"/>
      <c r="EU18" s="14"/>
      <c r="EV18" s="14"/>
      <c r="EW18" s="14"/>
      <c r="EX18" s="14"/>
      <c r="EY18" s="14"/>
      <c r="EZ18" s="14"/>
      <c r="FA18" s="14"/>
      <c r="FB18" s="14"/>
      <c r="FC18" s="14"/>
      <c r="FD18" s="14"/>
      <c r="FE18" s="14"/>
      <c r="FF18" s="14"/>
      <c r="FG18" s="14"/>
      <c r="FH18" s="14"/>
      <c r="FI18" s="14"/>
      <c r="FJ18" s="14"/>
      <c r="FK18" s="14"/>
      <c r="FL18" s="14"/>
      <c r="FM18" s="14"/>
      <c r="FN18" s="14"/>
      <c r="FO18" s="14"/>
      <c r="FP18" s="14"/>
      <c r="FQ18" s="14"/>
      <c r="FR18" s="14"/>
      <c r="FS18" s="14"/>
      <c r="FT18" s="14"/>
      <c r="FU18" s="14"/>
      <c r="FV18" s="14"/>
      <c r="FW18" s="14"/>
      <c r="FX18" s="14"/>
      <c r="FY18" s="14"/>
      <c r="FZ18" s="14"/>
      <c r="GA18" s="14"/>
      <c r="GB18" s="14"/>
      <c r="GC18" s="14"/>
      <c r="GD18" s="14"/>
      <c r="GE18" s="14"/>
      <c r="GF18" s="14"/>
      <c r="GG18" s="14"/>
      <c r="GH18" s="14"/>
      <c r="GI18" s="14"/>
      <c r="GJ18" s="14"/>
      <c r="GK18" s="14"/>
      <c r="GL18" s="14"/>
      <c r="GM18" s="14"/>
      <c r="GN18" s="14"/>
      <c r="GO18" s="14"/>
      <c r="GP18" s="14"/>
      <c r="GQ18" s="14"/>
      <c r="GR18" s="14"/>
      <c r="GS18" s="14"/>
      <c r="GT18" s="14"/>
      <c r="GU18" s="14"/>
      <c r="GV18" s="14"/>
      <c r="GW18" s="14"/>
      <c r="GX18" s="14"/>
      <c r="GY18" s="14"/>
      <c r="GZ18" s="14"/>
      <c r="HA18" s="14"/>
      <c r="HB18" s="14"/>
      <c r="HC18" s="14"/>
      <c r="HD18" s="14"/>
      <c r="HE18" s="14"/>
      <c r="HF18" s="14"/>
      <c r="HG18" s="14"/>
      <c r="HH18" s="14"/>
      <c r="HI18" s="14"/>
      <c r="HJ18" s="14"/>
      <c r="HK18" s="14"/>
      <c r="HL18" s="14"/>
      <c r="HM18" s="14"/>
      <c r="HN18" s="14"/>
      <c r="HO18" s="14"/>
      <c r="HP18" s="14"/>
      <c r="HQ18" s="14"/>
      <c r="HR18" s="14"/>
      <c r="HS18" s="14"/>
      <c r="HT18" s="14"/>
      <c r="HU18" s="14"/>
      <c r="HV18" s="14"/>
      <c r="HW18" s="14"/>
      <c r="HX18" s="14"/>
      <c r="HY18" s="14"/>
      <c r="HZ18" s="14"/>
      <c r="IA18" s="14"/>
      <c r="IB18" s="14"/>
      <c r="IC18" s="14"/>
      <c r="ID18" s="14"/>
      <c r="IE18" s="14"/>
      <c r="IF18" s="14"/>
      <c r="IG18" s="14"/>
    </row>
    <row r="19" spans="1:241" ht="12.75" customHeight="1">
      <c r="A19" s="203" t="s">
        <v>1732</v>
      </c>
      <c r="B19" s="279" t="s">
        <v>3021</v>
      </c>
      <c r="C19" s="279" t="s">
        <v>3022</v>
      </c>
      <c r="D19" s="279" t="s">
        <v>3023</v>
      </c>
      <c r="E19" s="279" t="s">
        <v>3024</v>
      </c>
      <c r="F19" s="279" t="s">
        <v>2347</v>
      </c>
      <c r="G19" s="204" t="s">
        <v>2348</v>
      </c>
      <c r="H19" s="203" t="s">
        <v>2349</v>
      </c>
      <c r="I19" s="279" t="s">
        <v>2350</v>
      </c>
      <c r="J19" s="279" t="s">
        <v>2351</v>
      </c>
      <c r="K19" s="279" t="s">
        <v>2352</v>
      </c>
      <c r="L19" s="279" t="s">
        <v>2353</v>
      </c>
      <c r="M19" s="279" t="s">
        <v>2354</v>
      </c>
      <c r="N19" s="204" t="s">
        <v>1732</v>
      </c>
      <c r="O19" s="14"/>
      <c r="P19" s="14"/>
      <c r="Q19" s="14"/>
      <c r="R19" s="14"/>
      <c r="S19" s="14"/>
      <c r="T19" s="14"/>
      <c r="U19" s="14"/>
      <c r="V19" s="14"/>
      <c r="W19" s="14"/>
      <c r="X19" s="14"/>
      <c r="Y19" s="14"/>
      <c r="Z19" s="14"/>
      <c r="AA19" s="14"/>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c r="CC19" s="14"/>
      <c r="CD19" s="14"/>
      <c r="CE19" s="14"/>
      <c r="CF19" s="14"/>
      <c r="CG19" s="14"/>
      <c r="CH19" s="14"/>
      <c r="CI19" s="14"/>
      <c r="CJ19" s="14"/>
      <c r="CK19" s="14"/>
      <c r="CL19" s="14"/>
      <c r="CM19" s="14"/>
      <c r="CN19" s="14"/>
      <c r="CO19" s="14"/>
      <c r="CP19" s="14"/>
      <c r="CQ19" s="14"/>
      <c r="CR19" s="14"/>
      <c r="CS19" s="14"/>
      <c r="CT19" s="14"/>
      <c r="CU19" s="14"/>
      <c r="CV19" s="14"/>
      <c r="CW19" s="14"/>
      <c r="CX19" s="14"/>
      <c r="CY19" s="14"/>
      <c r="CZ19" s="14"/>
      <c r="DA19" s="14"/>
      <c r="DB19" s="14"/>
      <c r="DC19" s="14"/>
      <c r="DD19" s="14"/>
      <c r="DE19" s="14"/>
      <c r="DF19" s="14"/>
      <c r="DG19" s="14"/>
      <c r="DH19" s="14"/>
      <c r="DI19" s="14"/>
      <c r="DJ19" s="14"/>
      <c r="DK19" s="14"/>
      <c r="DL19" s="14"/>
      <c r="DM19" s="14"/>
      <c r="DN19" s="14"/>
      <c r="DO19" s="14"/>
      <c r="DP19" s="14"/>
      <c r="DQ19" s="14"/>
      <c r="DR19" s="14"/>
      <c r="DS19" s="14"/>
      <c r="DT19" s="14"/>
      <c r="DU19" s="14"/>
      <c r="DV19" s="14"/>
      <c r="DW19" s="14"/>
      <c r="DX19" s="14"/>
      <c r="DY19" s="14"/>
      <c r="DZ19" s="14"/>
      <c r="EA19" s="14"/>
      <c r="EB19" s="14"/>
      <c r="EC19" s="14"/>
      <c r="ED19" s="14"/>
      <c r="EE19" s="14"/>
      <c r="EF19" s="14"/>
      <c r="EG19" s="14"/>
      <c r="EH19" s="14"/>
      <c r="EI19" s="14"/>
      <c r="EJ19" s="14"/>
      <c r="EK19" s="14"/>
      <c r="EL19" s="14"/>
      <c r="EM19" s="14"/>
      <c r="EN19" s="14"/>
      <c r="EO19" s="14"/>
      <c r="EP19" s="14"/>
      <c r="EQ19" s="14"/>
      <c r="ER19" s="14"/>
      <c r="ES19" s="14"/>
      <c r="ET19" s="14"/>
      <c r="EU19" s="14"/>
      <c r="EV19" s="14"/>
      <c r="EW19" s="14"/>
      <c r="EX19" s="14"/>
      <c r="EY19" s="14"/>
      <c r="EZ19" s="14"/>
      <c r="FA19" s="14"/>
      <c r="FB19" s="14"/>
      <c r="FC19" s="14"/>
      <c r="FD19" s="14"/>
      <c r="FE19" s="14"/>
      <c r="FF19" s="14"/>
      <c r="FG19" s="14"/>
      <c r="FH19" s="14"/>
      <c r="FI19" s="14"/>
      <c r="FJ19" s="14"/>
      <c r="FK19" s="14"/>
      <c r="FL19" s="14"/>
      <c r="FM19" s="14"/>
      <c r="FN19" s="14"/>
      <c r="FO19" s="14"/>
      <c r="FP19" s="14"/>
      <c r="FQ19" s="14"/>
      <c r="FR19" s="14"/>
      <c r="FS19" s="14"/>
      <c r="FT19" s="14"/>
      <c r="FU19" s="14"/>
      <c r="FV19" s="14"/>
      <c r="FW19" s="14"/>
      <c r="FX19" s="14"/>
      <c r="FY19" s="14"/>
      <c r="FZ19" s="14"/>
      <c r="GA19" s="14"/>
      <c r="GB19" s="14"/>
      <c r="GC19" s="14"/>
      <c r="GD19" s="14"/>
      <c r="GE19" s="14"/>
      <c r="GF19" s="14"/>
      <c r="GG19" s="14"/>
      <c r="GH19" s="14"/>
      <c r="GI19" s="14"/>
      <c r="GJ19" s="14"/>
      <c r="GK19" s="14"/>
      <c r="GL19" s="14"/>
      <c r="GM19" s="14"/>
      <c r="GN19" s="14"/>
      <c r="GO19" s="14"/>
      <c r="GP19" s="14"/>
      <c r="GQ19" s="14"/>
      <c r="GR19" s="14"/>
      <c r="GS19" s="14"/>
      <c r="GT19" s="14"/>
      <c r="GU19" s="14"/>
      <c r="GV19" s="14"/>
      <c r="GW19" s="14"/>
      <c r="GX19" s="14"/>
      <c r="GY19" s="14"/>
      <c r="GZ19" s="14"/>
      <c r="HA19" s="14"/>
      <c r="HB19" s="14"/>
      <c r="HC19" s="14"/>
      <c r="HD19" s="14"/>
      <c r="HE19" s="14"/>
      <c r="HF19" s="14"/>
      <c r="HG19" s="14"/>
      <c r="HH19" s="14"/>
      <c r="HI19" s="14"/>
      <c r="HJ19" s="14"/>
      <c r="HK19" s="14"/>
      <c r="HL19" s="14"/>
      <c r="HM19" s="14"/>
      <c r="HN19" s="14"/>
      <c r="HO19" s="14"/>
      <c r="HP19" s="14"/>
      <c r="HQ19" s="14"/>
      <c r="HR19" s="14"/>
      <c r="HS19" s="14"/>
      <c r="HT19" s="14"/>
      <c r="HU19" s="14"/>
      <c r="HV19" s="14"/>
      <c r="HW19" s="14"/>
      <c r="HX19" s="14"/>
      <c r="HY19" s="14"/>
      <c r="HZ19" s="14"/>
      <c r="IA19" s="14"/>
      <c r="IB19" s="14"/>
      <c r="IC19" s="14"/>
      <c r="ID19" s="14"/>
      <c r="IE19" s="14"/>
      <c r="IF19" s="14"/>
      <c r="IG19" s="14"/>
    </row>
    <row r="20" spans="1:241" ht="12.75" customHeight="1">
      <c r="A20" s="202"/>
      <c r="B20" s="94" t="s">
        <v>463</v>
      </c>
      <c r="C20" s="94"/>
      <c r="D20" s="94"/>
      <c r="E20" s="94"/>
      <c r="F20" s="94"/>
      <c r="G20" s="79"/>
      <c r="H20" s="68"/>
      <c r="I20" s="94"/>
      <c r="J20" s="94"/>
      <c r="K20" s="94"/>
      <c r="L20" s="94"/>
      <c r="M20" s="94"/>
      <c r="N20" s="201"/>
      <c r="O20" s="14"/>
      <c r="P20" s="14"/>
      <c r="Q20" s="14"/>
      <c r="R20" s="14"/>
      <c r="S20" s="14"/>
      <c r="T20" s="14"/>
      <c r="U20" s="14"/>
      <c r="V20" s="14"/>
      <c r="W20" s="14"/>
      <c r="X20" s="14"/>
      <c r="Y20" s="14"/>
      <c r="Z20" s="14"/>
      <c r="AA20" s="14"/>
      <c r="AB20" s="14"/>
      <c r="AC20" s="14"/>
      <c r="AD20" s="14"/>
      <c r="AE20" s="14"/>
      <c r="AF20" s="14"/>
      <c r="AG20" s="14"/>
      <c r="AH20" s="14"/>
      <c r="AI20" s="14"/>
      <c r="AJ20" s="14"/>
      <c r="AK20" s="14"/>
      <c r="AL20" s="14"/>
      <c r="AM20" s="14"/>
      <c r="AN20" s="14"/>
      <c r="AO20" s="14"/>
      <c r="AP20" s="14"/>
      <c r="AQ20" s="14"/>
      <c r="AR20" s="14"/>
      <c r="AS20" s="14"/>
      <c r="AT20" s="14"/>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c r="CC20" s="14"/>
      <c r="CD20" s="14"/>
      <c r="CE20" s="14"/>
      <c r="CF20" s="14"/>
      <c r="CG20" s="14"/>
      <c r="CH20" s="14"/>
      <c r="CI20" s="14"/>
      <c r="CJ20" s="14"/>
      <c r="CK20" s="14"/>
      <c r="CL20" s="14"/>
      <c r="CM20" s="14"/>
      <c r="CN20" s="14"/>
      <c r="CO20" s="14"/>
      <c r="CP20" s="14"/>
      <c r="CQ20" s="14"/>
      <c r="CR20" s="14"/>
      <c r="CS20" s="14"/>
      <c r="CT20" s="14"/>
      <c r="CU20" s="14"/>
      <c r="CV20" s="14"/>
      <c r="CW20" s="14"/>
      <c r="CX20" s="14"/>
      <c r="CY20" s="14"/>
      <c r="CZ20" s="14"/>
      <c r="DA20" s="14"/>
      <c r="DB20" s="14"/>
      <c r="DC20" s="14"/>
      <c r="DD20" s="14"/>
      <c r="DE20" s="14"/>
      <c r="DF20" s="14"/>
      <c r="DG20" s="14"/>
      <c r="DH20" s="14"/>
      <c r="DI20" s="14"/>
      <c r="DJ20" s="14"/>
      <c r="DK20" s="14"/>
      <c r="DL20" s="14"/>
      <c r="DM20" s="14"/>
      <c r="DN20" s="14"/>
      <c r="DO20" s="14"/>
      <c r="DP20" s="14"/>
      <c r="DQ20" s="14"/>
      <c r="DR20" s="14"/>
      <c r="DS20" s="14"/>
      <c r="DT20" s="14"/>
      <c r="DU20" s="14"/>
      <c r="DV20" s="14"/>
      <c r="DW20" s="14"/>
      <c r="DX20" s="14"/>
      <c r="DY20" s="14"/>
      <c r="DZ20" s="14"/>
      <c r="EA20" s="14"/>
      <c r="EB20" s="14"/>
      <c r="EC20" s="14"/>
      <c r="ED20" s="14"/>
      <c r="EE20" s="14"/>
      <c r="EF20" s="14"/>
      <c r="EG20" s="14"/>
      <c r="EH20" s="14"/>
      <c r="EI20" s="14"/>
      <c r="EJ20" s="14"/>
      <c r="EK20" s="14"/>
      <c r="EL20" s="14"/>
      <c r="EM20" s="14"/>
      <c r="EN20" s="14"/>
      <c r="EO20" s="14"/>
      <c r="EP20" s="14"/>
      <c r="EQ20" s="14"/>
      <c r="ER20" s="14"/>
      <c r="ES20" s="14"/>
      <c r="ET20" s="14"/>
      <c r="EU20" s="14"/>
      <c r="EV20" s="14"/>
      <c r="EW20" s="14"/>
      <c r="EX20" s="14"/>
      <c r="EY20" s="14"/>
      <c r="EZ20" s="14"/>
      <c r="FA20" s="14"/>
      <c r="FB20" s="14"/>
      <c r="FC20" s="14"/>
      <c r="FD20" s="14"/>
      <c r="FE20" s="14"/>
      <c r="FF20" s="14"/>
      <c r="FG20" s="14"/>
      <c r="FH20" s="14"/>
      <c r="FI20" s="14"/>
      <c r="FJ20" s="14"/>
      <c r="FK20" s="14"/>
      <c r="FL20" s="14"/>
      <c r="FM20" s="14"/>
      <c r="FN20" s="14"/>
      <c r="FO20" s="14"/>
      <c r="FP20" s="14"/>
      <c r="FQ20" s="14"/>
      <c r="FR20" s="14"/>
      <c r="FS20" s="14"/>
      <c r="FT20" s="14"/>
      <c r="FU20" s="14"/>
      <c r="FV20" s="14"/>
      <c r="FW20" s="14"/>
      <c r="FX20" s="14"/>
      <c r="FY20" s="14"/>
      <c r="FZ20" s="14"/>
      <c r="GA20" s="14"/>
      <c r="GB20" s="14"/>
      <c r="GC20" s="14"/>
      <c r="GD20" s="14"/>
      <c r="GE20" s="14"/>
      <c r="GF20" s="14"/>
      <c r="GG20" s="14"/>
      <c r="GH20" s="14"/>
      <c r="GI20" s="14"/>
      <c r="GJ20" s="14"/>
      <c r="GK20" s="14"/>
      <c r="GL20" s="14"/>
      <c r="GM20" s="14"/>
      <c r="GN20" s="14"/>
      <c r="GO20" s="14"/>
      <c r="GP20" s="14"/>
      <c r="GQ20" s="14"/>
      <c r="GR20" s="14"/>
      <c r="GS20" s="14"/>
      <c r="GT20" s="14"/>
      <c r="GU20" s="14"/>
      <c r="GV20" s="14"/>
      <c r="GW20" s="14"/>
      <c r="GX20" s="14"/>
      <c r="GY20" s="14"/>
      <c r="GZ20" s="14"/>
      <c r="HA20" s="14"/>
      <c r="HB20" s="14"/>
      <c r="HC20" s="14"/>
      <c r="HD20" s="14"/>
      <c r="HE20" s="14"/>
      <c r="HF20" s="14"/>
      <c r="HG20" s="14"/>
      <c r="HH20" s="14"/>
      <c r="HI20" s="14"/>
      <c r="HJ20" s="14"/>
      <c r="HK20" s="14"/>
      <c r="HL20" s="14"/>
      <c r="HM20" s="14"/>
      <c r="HN20" s="14"/>
      <c r="HO20" s="14"/>
      <c r="HP20" s="14"/>
      <c r="HQ20" s="14"/>
      <c r="HR20" s="14"/>
      <c r="HS20" s="14"/>
      <c r="HT20" s="14"/>
      <c r="HU20" s="14"/>
      <c r="HV20" s="14"/>
      <c r="HW20" s="14"/>
      <c r="HX20" s="14"/>
      <c r="HY20" s="14"/>
      <c r="HZ20" s="14"/>
      <c r="IA20" s="14"/>
      <c r="IB20" s="14"/>
      <c r="IC20" s="14"/>
      <c r="ID20" s="14"/>
      <c r="IE20" s="14"/>
      <c r="IF20" s="14"/>
      <c r="IG20" s="14"/>
    </row>
    <row r="21" spans="1:241" ht="12.75" customHeight="1">
      <c r="A21" s="202">
        <v>1</v>
      </c>
      <c r="B21" s="94" t="s">
        <v>464</v>
      </c>
      <c r="C21" s="265"/>
      <c r="D21" s="265"/>
      <c r="E21" s="265"/>
      <c r="F21" s="265"/>
      <c r="G21" s="238"/>
      <c r="H21" s="353"/>
      <c r="I21" s="265"/>
      <c r="J21" s="265"/>
      <c r="K21" s="265"/>
      <c r="L21" s="265"/>
      <c r="M21" s="265"/>
      <c r="N21" s="201">
        <v>1</v>
      </c>
      <c r="O21" s="14"/>
      <c r="P21" s="14"/>
      <c r="Q21" s="14"/>
      <c r="R21" s="14"/>
      <c r="S21" s="14"/>
      <c r="T21" s="14"/>
      <c r="U21" s="14"/>
      <c r="V21" s="14"/>
      <c r="W21" s="14"/>
      <c r="X21" s="14"/>
      <c r="Y21" s="14"/>
      <c r="Z21" s="14"/>
      <c r="AA21" s="14"/>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c r="CC21" s="14"/>
      <c r="CD21" s="14"/>
      <c r="CE21" s="14"/>
      <c r="CF21" s="14"/>
      <c r="CG21" s="14"/>
      <c r="CH21" s="14"/>
      <c r="CI21" s="14"/>
      <c r="CJ21" s="14"/>
      <c r="CK21" s="14"/>
      <c r="CL21" s="14"/>
      <c r="CM21" s="14"/>
      <c r="CN21" s="14"/>
      <c r="CO21" s="14"/>
      <c r="CP21" s="14"/>
      <c r="CQ21" s="14"/>
      <c r="CR21" s="14"/>
      <c r="CS21" s="14"/>
      <c r="CT21" s="14"/>
      <c r="CU21" s="14"/>
      <c r="CV21" s="14"/>
      <c r="CW21" s="14"/>
      <c r="CX21" s="14"/>
      <c r="CY21" s="14"/>
      <c r="CZ21" s="14"/>
      <c r="DA21" s="14"/>
      <c r="DB21" s="14"/>
      <c r="DC21" s="14"/>
      <c r="DD21" s="14"/>
      <c r="DE21" s="14"/>
      <c r="DF21" s="14"/>
      <c r="DG21" s="14"/>
      <c r="DH21" s="14"/>
      <c r="DI21" s="14"/>
      <c r="DJ21" s="14"/>
      <c r="DK21" s="14"/>
      <c r="DL21" s="14"/>
      <c r="DM21" s="14"/>
      <c r="DN21" s="14"/>
      <c r="DO21" s="14"/>
      <c r="DP21" s="14"/>
      <c r="DQ21" s="14"/>
      <c r="DR21" s="14"/>
      <c r="DS21" s="14"/>
      <c r="DT21" s="14"/>
      <c r="DU21" s="14"/>
      <c r="DV21" s="14"/>
      <c r="DW21" s="14"/>
      <c r="DX21" s="14"/>
      <c r="DY21" s="14"/>
      <c r="DZ21" s="14"/>
      <c r="EA21" s="14"/>
      <c r="EB21" s="14"/>
      <c r="EC21" s="14"/>
      <c r="ED21" s="14"/>
      <c r="EE21" s="14"/>
      <c r="EF21" s="14"/>
      <c r="EG21" s="14"/>
      <c r="EH21" s="14"/>
      <c r="EI21" s="14"/>
      <c r="EJ21" s="14"/>
      <c r="EK21" s="14"/>
      <c r="EL21" s="14"/>
      <c r="EM21" s="14"/>
      <c r="EN21" s="14"/>
      <c r="EO21" s="14"/>
      <c r="EP21" s="14"/>
      <c r="EQ21" s="14"/>
      <c r="ER21" s="14"/>
      <c r="ES21" s="14"/>
      <c r="ET21" s="14"/>
      <c r="EU21" s="14"/>
      <c r="EV21" s="14"/>
      <c r="EW21" s="14"/>
      <c r="EX21" s="14"/>
      <c r="EY21" s="14"/>
      <c r="EZ21" s="14"/>
      <c r="FA21" s="14"/>
      <c r="FB21" s="14"/>
      <c r="FC21" s="14"/>
      <c r="FD21" s="14"/>
      <c r="FE21" s="14"/>
      <c r="FF21" s="14"/>
      <c r="FG21" s="14"/>
      <c r="FH21" s="14"/>
      <c r="FI21" s="14"/>
      <c r="FJ21" s="14"/>
      <c r="FK21" s="14"/>
      <c r="FL21" s="14"/>
      <c r="FM21" s="14"/>
      <c r="FN21" s="14"/>
      <c r="FO21" s="14"/>
      <c r="FP21" s="14"/>
      <c r="FQ21" s="14"/>
      <c r="FR21" s="14"/>
      <c r="FS21" s="14"/>
      <c r="FT21" s="14"/>
      <c r="FU21" s="14"/>
      <c r="FV21" s="14"/>
      <c r="FW21" s="14"/>
      <c r="FX21" s="14"/>
      <c r="FY21" s="14"/>
      <c r="FZ21" s="14"/>
      <c r="GA21" s="14"/>
      <c r="GB21" s="14"/>
      <c r="GC21" s="14"/>
      <c r="GD21" s="14"/>
      <c r="GE21" s="14"/>
      <c r="GF21" s="14"/>
      <c r="GG21" s="14"/>
      <c r="GH21" s="14"/>
      <c r="GI21" s="14"/>
      <c r="GJ21" s="14"/>
      <c r="GK21" s="14"/>
      <c r="GL21" s="14"/>
      <c r="GM21" s="14"/>
      <c r="GN21" s="14"/>
      <c r="GO21" s="14"/>
      <c r="GP21" s="14"/>
      <c r="GQ21" s="14"/>
      <c r="GR21" s="14"/>
      <c r="GS21" s="14"/>
      <c r="GT21" s="14"/>
      <c r="GU21" s="14"/>
      <c r="GV21" s="14"/>
      <c r="GW21" s="14"/>
      <c r="GX21" s="14"/>
      <c r="GY21" s="14"/>
      <c r="GZ21" s="14"/>
      <c r="HA21" s="14"/>
      <c r="HB21" s="14"/>
      <c r="HC21" s="14"/>
      <c r="HD21" s="14"/>
      <c r="HE21" s="14"/>
      <c r="HF21" s="14"/>
      <c r="HG21" s="14"/>
      <c r="HH21" s="14"/>
      <c r="HI21" s="14"/>
      <c r="HJ21" s="14"/>
      <c r="HK21" s="14"/>
      <c r="HL21" s="14"/>
      <c r="HM21" s="14"/>
      <c r="HN21" s="14"/>
      <c r="HO21" s="14"/>
      <c r="HP21" s="14"/>
      <c r="HQ21" s="14"/>
      <c r="HR21" s="14"/>
      <c r="HS21" s="14"/>
      <c r="HT21" s="14"/>
      <c r="HU21" s="14"/>
      <c r="HV21" s="14"/>
      <c r="HW21" s="14"/>
      <c r="HX21" s="14"/>
      <c r="HY21" s="14"/>
      <c r="HZ21" s="14"/>
      <c r="IA21" s="14"/>
      <c r="IB21" s="14"/>
      <c r="IC21" s="14"/>
      <c r="ID21" s="14"/>
      <c r="IE21" s="14"/>
      <c r="IF21" s="14"/>
      <c r="IG21" s="14"/>
    </row>
    <row r="22" spans="1:241" ht="12.75" customHeight="1">
      <c r="A22" s="202">
        <v>2</v>
      </c>
      <c r="B22" s="94" t="s">
        <v>465</v>
      </c>
      <c r="C22" s="260" t="s">
        <v>5166</v>
      </c>
      <c r="D22" s="265"/>
      <c r="E22" s="260"/>
      <c r="F22" s="260"/>
      <c r="G22" s="239"/>
      <c r="H22" s="302"/>
      <c r="I22" s="265"/>
      <c r="J22" s="260"/>
      <c r="K22" s="260"/>
      <c r="L22" s="260"/>
      <c r="M22" s="260"/>
      <c r="N22" s="201">
        <v>2</v>
      </c>
      <c r="O22" s="14"/>
      <c r="P22" s="14"/>
      <c r="Q22" s="14"/>
      <c r="R22" s="14"/>
      <c r="S22" s="14"/>
      <c r="T22" s="14"/>
      <c r="U22" s="14"/>
      <c r="V22" s="14"/>
      <c r="W22" s="14"/>
      <c r="X22" s="14"/>
      <c r="Y22" s="14"/>
      <c r="Z22" s="14"/>
      <c r="AA22" s="14"/>
      <c r="AB22" s="14"/>
      <c r="AC22" s="14"/>
      <c r="AD22" s="14"/>
      <c r="AE22" s="14"/>
      <c r="AF22" s="14"/>
      <c r="AG22" s="14"/>
      <c r="AH22" s="14"/>
      <c r="AI22" s="14"/>
      <c r="AJ22" s="14"/>
      <c r="AK22" s="14"/>
      <c r="AL22" s="14"/>
      <c r="AM22" s="14"/>
      <c r="AN22" s="14"/>
      <c r="AO22" s="14"/>
      <c r="AP22" s="14"/>
      <c r="AQ22" s="14"/>
      <c r="AR22" s="14"/>
      <c r="AS22" s="14"/>
      <c r="AT22" s="14"/>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c r="CL22" s="14"/>
      <c r="CM22" s="14"/>
      <c r="CN22" s="14"/>
      <c r="CO22" s="14"/>
      <c r="CP22" s="14"/>
      <c r="CQ22" s="14"/>
      <c r="CR22" s="14"/>
      <c r="CS22" s="14"/>
      <c r="CT22" s="14"/>
      <c r="CU22" s="14"/>
      <c r="CV22" s="14"/>
      <c r="CW22" s="14"/>
      <c r="CX22" s="14"/>
      <c r="CY22" s="14"/>
      <c r="CZ22" s="14"/>
      <c r="DA22" s="14"/>
      <c r="DB22" s="14"/>
      <c r="DC22" s="14"/>
      <c r="DD22" s="14"/>
      <c r="DE22" s="14"/>
      <c r="DF22" s="14"/>
      <c r="DG22" s="14"/>
      <c r="DH22" s="14"/>
      <c r="DI22" s="14"/>
      <c r="DJ22" s="14"/>
      <c r="DK22" s="14"/>
      <c r="DL22" s="14"/>
      <c r="DM22" s="14"/>
      <c r="DN22" s="14"/>
      <c r="DO22" s="14"/>
      <c r="DP22" s="14"/>
      <c r="DQ22" s="14"/>
      <c r="DR22" s="14"/>
      <c r="DS22" s="14"/>
      <c r="DT22" s="14"/>
      <c r="DU22" s="14"/>
      <c r="DV22" s="14"/>
      <c r="DW22" s="14"/>
      <c r="DX22" s="14"/>
      <c r="DY22" s="14"/>
      <c r="DZ22" s="14"/>
      <c r="EA22" s="14"/>
      <c r="EB22" s="14"/>
      <c r="EC22" s="14"/>
      <c r="ED22" s="14"/>
      <c r="EE22" s="14"/>
      <c r="EF22" s="14"/>
      <c r="EG22" s="14"/>
      <c r="EH22" s="14"/>
      <c r="EI22" s="14"/>
      <c r="EJ22" s="14"/>
      <c r="EK22" s="14"/>
      <c r="EL22" s="14"/>
      <c r="EM22" s="14"/>
      <c r="EN22" s="14"/>
      <c r="EO22" s="14"/>
      <c r="EP22" s="14"/>
      <c r="EQ22" s="14"/>
      <c r="ER22" s="14"/>
      <c r="ES22" s="14"/>
      <c r="ET22" s="14"/>
      <c r="EU22" s="14"/>
      <c r="EV22" s="14"/>
      <c r="EW22" s="14"/>
      <c r="EX22" s="14"/>
      <c r="EY22" s="14"/>
      <c r="EZ22" s="14"/>
      <c r="FA22" s="14"/>
      <c r="FB22" s="14"/>
      <c r="FC22" s="14"/>
      <c r="FD22" s="14"/>
      <c r="FE22" s="14"/>
      <c r="FF22" s="14"/>
      <c r="FG22" s="14"/>
      <c r="FH22" s="14"/>
      <c r="FI22" s="14"/>
      <c r="FJ22" s="14"/>
      <c r="FK22" s="14"/>
      <c r="FL22" s="14"/>
      <c r="FM22" s="14"/>
      <c r="FN22" s="14"/>
      <c r="FO22" s="14"/>
      <c r="FP22" s="14"/>
      <c r="FQ22" s="14"/>
      <c r="FR22" s="14"/>
      <c r="FS22" s="14"/>
      <c r="FT22" s="14"/>
      <c r="FU22" s="14"/>
      <c r="FV22" s="14"/>
      <c r="FW22" s="14"/>
      <c r="FX22" s="14"/>
      <c r="FY22" s="14"/>
      <c r="FZ22" s="14"/>
      <c r="GA22" s="14"/>
      <c r="GB22" s="14"/>
      <c r="GC22" s="14"/>
      <c r="GD22" s="14"/>
      <c r="GE22" s="14"/>
      <c r="GF22" s="14"/>
      <c r="GG22" s="14"/>
      <c r="GH22" s="14"/>
      <c r="GI22" s="14"/>
      <c r="GJ22" s="14"/>
      <c r="GK22" s="14"/>
      <c r="GL22" s="14"/>
      <c r="GM22" s="14"/>
      <c r="GN22" s="14"/>
      <c r="GO22" s="14"/>
      <c r="GP22" s="14"/>
      <c r="GQ22" s="14"/>
      <c r="GR22" s="14"/>
      <c r="GS22" s="14"/>
      <c r="GT22" s="14"/>
      <c r="GU22" s="14"/>
      <c r="GV22" s="14"/>
      <c r="GW22" s="14"/>
      <c r="GX22" s="14"/>
      <c r="GY22" s="14"/>
      <c r="GZ22" s="14"/>
      <c r="HA22" s="14"/>
      <c r="HB22" s="14"/>
      <c r="HC22" s="14"/>
      <c r="HD22" s="14"/>
      <c r="HE22" s="14"/>
      <c r="HF22" s="14"/>
      <c r="HG22" s="14"/>
      <c r="HH22" s="14"/>
      <c r="HI22" s="14"/>
      <c r="HJ22" s="14"/>
      <c r="HK22" s="14"/>
      <c r="HL22" s="14"/>
      <c r="HM22" s="14"/>
      <c r="HN22" s="14"/>
      <c r="HO22" s="14"/>
      <c r="HP22" s="14"/>
      <c r="HQ22" s="14"/>
      <c r="HR22" s="14"/>
      <c r="HS22" s="14"/>
      <c r="HT22" s="14"/>
      <c r="HU22" s="14"/>
      <c r="HV22" s="14"/>
      <c r="HW22" s="14"/>
      <c r="HX22" s="14"/>
      <c r="HY22" s="14"/>
      <c r="HZ22" s="14"/>
      <c r="IA22" s="14"/>
      <c r="IB22" s="14"/>
      <c r="IC22" s="14"/>
      <c r="ID22" s="14"/>
      <c r="IE22" s="14"/>
      <c r="IF22" s="14"/>
      <c r="IG22" s="14"/>
    </row>
    <row r="23" spans="1:241" ht="12.75" customHeight="1">
      <c r="A23" s="202">
        <v>3</v>
      </c>
      <c r="B23" s="94" t="s">
        <v>466</v>
      </c>
      <c r="C23" s="260"/>
      <c r="D23" s="260"/>
      <c r="E23" s="260"/>
      <c r="F23" s="260"/>
      <c r="G23" s="239"/>
      <c r="H23" s="302"/>
      <c r="I23" s="260"/>
      <c r="J23" s="260"/>
      <c r="K23" s="260"/>
      <c r="L23" s="260"/>
      <c r="M23" s="260"/>
      <c r="N23" s="201">
        <v>3</v>
      </c>
      <c r="O23" s="14"/>
      <c r="P23" s="14"/>
      <c r="Q23" s="14"/>
      <c r="R23" s="14"/>
      <c r="S23" s="14"/>
      <c r="T23" s="14"/>
      <c r="U23" s="14"/>
      <c r="V23" s="14"/>
      <c r="W23" s="14"/>
      <c r="X23" s="14"/>
      <c r="Y23" s="14"/>
      <c r="Z23" s="14"/>
      <c r="AA23" s="14"/>
      <c r="AB23" s="14"/>
      <c r="AC23" s="14"/>
      <c r="AD23" s="14"/>
      <c r="AE23" s="14"/>
      <c r="AF23" s="14"/>
      <c r="AG23" s="14"/>
      <c r="AH23" s="14"/>
      <c r="AI23" s="14"/>
      <c r="AJ23" s="14"/>
      <c r="AK23" s="14"/>
      <c r="AL23" s="14"/>
      <c r="AM23" s="14"/>
      <c r="AN23" s="14"/>
      <c r="AO23" s="14"/>
      <c r="AP23" s="14"/>
      <c r="AQ23" s="14"/>
      <c r="AR23" s="14"/>
      <c r="AS23" s="14"/>
      <c r="AT23" s="14"/>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c r="CC23" s="14"/>
      <c r="CD23" s="14"/>
      <c r="CE23" s="14"/>
      <c r="CF23" s="14"/>
      <c r="CG23" s="14"/>
      <c r="CH23" s="14"/>
      <c r="CI23" s="14"/>
      <c r="CJ23" s="14"/>
      <c r="CK23" s="14"/>
      <c r="CL23" s="14"/>
      <c r="CM23" s="14"/>
      <c r="CN23" s="14"/>
      <c r="CO23" s="14"/>
      <c r="CP23" s="14"/>
      <c r="CQ23" s="14"/>
      <c r="CR23" s="14"/>
      <c r="CS23" s="14"/>
      <c r="CT23" s="14"/>
      <c r="CU23" s="14"/>
      <c r="CV23" s="14"/>
      <c r="CW23" s="14"/>
      <c r="CX23" s="14"/>
      <c r="CY23" s="14"/>
      <c r="CZ23" s="14"/>
      <c r="DA23" s="14"/>
      <c r="DB23" s="14"/>
      <c r="DC23" s="14"/>
      <c r="DD23" s="14"/>
      <c r="DE23" s="14"/>
      <c r="DF23" s="14"/>
      <c r="DG23" s="14"/>
      <c r="DH23" s="14"/>
      <c r="DI23" s="14"/>
      <c r="DJ23" s="14"/>
      <c r="DK23" s="14"/>
      <c r="DL23" s="14"/>
      <c r="DM23" s="14"/>
      <c r="DN23" s="14"/>
      <c r="DO23" s="14"/>
      <c r="DP23" s="14"/>
      <c r="DQ23" s="14"/>
      <c r="DR23" s="14"/>
      <c r="DS23" s="14"/>
      <c r="DT23" s="14"/>
      <c r="DU23" s="14"/>
      <c r="DV23" s="14"/>
      <c r="DW23" s="14"/>
      <c r="DX23" s="14"/>
      <c r="DY23" s="14"/>
      <c r="DZ23" s="14"/>
      <c r="EA23" s="14"/>
      <c r="EB23" s="14"/>
      <c r="EC23" s="14"/>
      <c r="ED23" s="14"/>
      <c r="EE23" s="14"/>
      <c r="EF23" s="14"/>
      <c r="EG23" s="14"/>
      <c r="EH23" s="14"/>
      <c r="EI23" s="14"/>
      <c r="EJ23" s="14"/>
      <c r="EK23" s="14"/>
      <c r="EL23" s="14"/>
      <c r="EM23" s="14"/>
      <c r="EN23" s="14"/>
      <c r="EO23" s="14"/>
      <c r="EP23" s="14"/>
      <c r="EQ23" s="14"/>
      <c r="ER23" s="14"/>
      <c r="ES23" s="14"/>
      <c r="ET23" s="14"/>
      <c r="EU23" s="14"/>
      <c r="EV23" s="14"/>
      <c r="EW23" s="14"/>
      <c r="EX23" s="14"/>
      <c r="EY23" s="14"/>
      <c r="EZ23" s="14"/>
      <c r="FA23" s="14"/>
      <c r="FB23" s="14"/>
      <c r="FC23" s="14"/>
      <c r="FD23" s="14"/>
      <c r="FE23" s="14"/>
      <c r="FF23" s="14"/>
      <c r="FG23" s="14"/>
      <c r="FH23" s="14"/>
      <c r="FI23" s="14"/>
      <c r="FJ23" s="14"/>
      <c r="FK23" s="14"/>
      <c r="FL23" s="14"/>
      <c r="FM23" s="14"/>
      <c r="FN23" s="14"/>
      <c r="FO23" s="14"/>
      <c r="FP23" s="14"/>
      <c r="FQ23" s="14"/>
      <c r="FR23" s="14"/>
      <c r="FS23" s="14"/>
      <c r="FT23" s="14"/>
      <c r="FU23" s="14"/>
      <c r="FV23" s="14"/>
      <c r="FW23" s="14"/>
      <c r="FX23" s="14"/>
      <c r="FY23" s="14"/>
      <c r="FZ23" s="14"/>
      <c r="GA23" s="14"/>
      <c r="GB23" s="14"/>
      <c r="GC23" s="14"/>
      <c r="GD23" s="14"/>
      <c r="GE23" s="14"/>
      <c r="GF23" s="14"/>
      <c r="GG23" s="14"/>
      <c r="GH23" s="14"/>
      <c r="GI23" s="14"/>
      <c r="GJ23" s="14"/>
      <c r="GK23" s="14"/>
      <c r="GL23" s="14"/>
      <c r="GM23" s="14"/>
      <c r="GN23" s="14"/>
      <c r="GO23" s="14"/>
      <c r="GP23" s="14"/>
      <c r="GQ23" s="14"/>
      <c r="GR23" s="14"/>
      <c r="GS23" s="14"/>
      <c r="GT23" s="14"/>
      <c r="GU23" s="14"/>
      <c r="GV23" s="14"/>
      <c r="GW23" s="14"/>
      <c r="GX23" s="14"/>
      <c r="GY23" s="14"/>
      <c r="GZ23" s="14"/>
      <c r="HA23" s="14"/>
      <c r="HB23" s="14"/>
      <c r="HC23" s="14"/>
      <c r="HD23" s="14"/>
      <c r="HE23" s="14"/>
      <c r="HF23" s="14"/>
      <c r="HG23" s="14"/>
      <c r="HH23" s="14"/>
      <c r="HI23" s="14"/>
      <c r="HJ23" s="14"/>
      <c r="HK23" s="14"/>
      <c r="HL23" s="14"/>
      <c r="HM23" s="14"/>
      <c r="HN23" s="14"/>
      <c r="HO23" s="14"/>
      <c r="HP23" s="14"/>
      <c r="HQ23" s="14"/>
      <c r="HR23" s="14"/>
      <c r="HS23" s="14"/>
      <c r="HT23" s="14"/>
      <c r="HU23" s="14"/>
      <c r="HV23" s="14"/>
      <c r="HW23" s="14"/>
      <c r="HX23" s="14"/>
      <c r="HY23" s="14"/>
      <c r="HZ23" s="14"/>
      <c r="IA23" s="14"/>
      <c r="IB23" s="14"/>
      <c r="IC23" s="14"/>
      <c r="ID23" s="14"/>
      <c r="IE23" s="14"/>
      <c r="IF23" s="14"/>
      <c r="IG23" s="14"/>
    </row>
    <row r="24" spans="1:241" ht="12.75" customHeight="1">
      <c r="A24" s="202">
        <v>4</v>
      </c>
      <c r="B24" s="94" t="s">
        <v>467</v>
      </c>
      <c r="C24" s="260"/>
      <c r="D24" s="260"/>
      <c r="E24" s="260"/>
      <c r="F24" s="260"/>
      <c r="G24" s="239"/>
      <c r="H24" s="302" t="s">
        <v>1789</v>
      </c>
      <c r="I24" s="260"/>
      <c r="J24" s="260"/>
      <c r="K24" s="260"/>
      <c r="L24" s="260"/>
      <c r="M24" s="260"/>
      <c r="N24" s="201">
        <v>4</v>
      </c>
      <c r="O24" s="14"/>
      <c r="P24" s="14"/>
      <c r="Q24" s="14"/>
      <c r="R24" s="14"/>
      <c r="S24" s="14"/>
      <c r="T24" s="14"/>
      <c r="U24" s="14"/>
      <c r="V24" s="14"/>
      <c r="W24" s="14"/>
      <c r="X24" s="14"/>
      <c r="Y24" s="14"/>
      <c r="Z24" s="14"/>
      <c r="AA24" s="14"/>
      <c r="AB24" s="14"/>
      <c r="AC24" s="14"/>
      <c r="AD24" s="14"/>
      <c r="AE24" s="14"/>
      <c r="AF24" s="14"/>
      <c r="AG24" s="14"/>
      <c r="AH24" s="14"/>
      <c r="AI24" s="14"/>
      <c r="AJ24" s="14"/>
      <c r="AK24" s="14"/>
      <c r="AL24" s="14"/>
      <c r="AM24" s="14"/>
      <c r="AN24" s="14"/>
      <c r="AO24" s="14"/>
      <c r="AP24" s="14"/>
      <c r="AQ24" s="14"/>
      <c r="AR24" s="14"/>
      <c r="AS24" s="14"/>
      <c r="AT24" s="14"/>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c r="CC24" s="14"/>
      <c r="CD24" s="14"/>
      <c r="CE24" s="14"/>
      <c r="CF24" s="14"/>
      <c r="CG24" s="14"/>
      <c r="CH24" s="14"/>
      <c r="CI24" s="14"/>
      <c r="CJ24" s="14"/>
      <c r="CK24" s="14"/>
      <c r="CL24" s="14"/>
      <c r="CM24" s="14"/>
      <c r="CN24" s="14"/>
      <c r="CO24" s="14"/>
      <c r="CP24" s="14"/>
      <c r="CQ24" s="14"/>
      <c r="CR24" s="14"/>
      <c r="CS24" s="14"/>
      <c r="CT24" s="14"/>
      <c r="CU24" s="14"/>
      <c r="CV24" s="14"/>
      <c r="CW24" s="14"/>
      <c r="CX24" s="14"/>
      <c r="CY24" s="14"/>
      <c r="CZ24" s="14"/>
      <c r="DA24" s="14"/>
      <c r="DB24" s="14"/>
      <c r="DC24" s="14"/>
      <c r="DD24" s="14"/>
      <c r="DE24" s="14"/>
      <c r="DF24" s="14"/>
      <c r="DG24" s="14"/>
      <c r="DH24" s="14"/>
      <c r="DI24" s="14"/>
      <c r="DJ24" s="14"/>
      <c r="DK24" s="14"/>
      <c r="DL24" s="14"/>
      <c r="DM24" s="14"/>
      <c r="DN24" s="14"/>
      <c r="DO24" s="14"/>
      <c r="DP24" s="14"/>
      <c r="DQ24" s="14"/>
      <c r="DR24" s="14"/>
      <c r="DS24" s="14"/>
      <c r="DT24" s="14"/>
      <c r="DU24" s="14"/>
      <c r="DV24" s="14"/>
      <c r="DW24" s="14"/>
      <c r="DX24" s="14"/>
      <c r="DY24" s="14"/>
      <c r="DZ24" s="14"/>
      <c r="EA24" s="14"/>
      <c r="EB24" s="14"/>
      <c r="EC24" s="14"/>
      <c r="ED24" s="14"/>
      <c r="EE24" s="14"/>
      <c r="EF24" s="14"/>
      <c r="EG24" s="14"/>
      <c r="EH24" s="14"/>
      <c r="EI24" s="14"/>
      <c r="EJ24" s="14"/>
      <c r="EK24" s="14"/>
      <c r="EL24" s="14"/>
      <c r="EM24" s="14"/>
      <c r="EN24" s="14"/>
      <c r="EO24" s="14"/>
      <c r="EP24" s="14"/>
      <c r="EQ24" s="14"/>
      <c r="ER24" s="14"/>
      <c r="ES24" s="14"/>
      <c r="ET24" s="14"/>
      <c r="EU24" s="14"/>
      <c r="EV24" s="14"/>
      <c r="EW24" s="14"/>
      <c r="EX24" s="14"/>
      <c r="EY24" s="14"/>
      <c r="EZ24" s="14"/>
      <c r="FA24" s="14"/>
      <c r="FB24" s="14"/>
      <c r="FC24" s="14"/>
      <c r="FD24" s="14"/>
      <c r="FE24" s="14"/>
      <c r="FF24" s="14"/>
      <c r="FG24" s="14"/>
      <c r="FH24" s="14"/>
      <c r="FI24" s="14"/>
      <c r="FJ24" s="14"/>
      <c r="FK24" s="14"/>
      <c r="FL24" s="14"/>
      <c r="FM24" s="14"/>
      <c r="FN24" s="14"/>
      <c r="FO24" s="14"/>
      <c r="FP24" s="14"/>
      <c r="FQ24" s="14"/>
      <c r="FR24" s="14"/>
      <c r="FS24" s="14"/>
      <c r="FT24" s="14"/>
      <c r="FU24" s="14"/>
      <c r="FV24" s="14"/>
      <c r="FW24" s="14"/>
      <c r="FX24" s="14"/>
      <c r="FY24" s="14"/>
      <c r="FZ24" s="14"/>
      <c r="GA24" s="14"/>
      <c r="GB24" s="14"/>
      <c r="GC24" s="14"/>
      <c r="GD24" s="14"/>
      <c r="GE24" s="14"/>
      <c r="GF24" s="14"/>
      <c r="GG24" s="14"/>
      <c r="GH24" s="14"/>
      <c r="GI24" s="14"/>
      <c r="GJ24" s="14"/>
      <c r="GK24" s="14"/>
      <c r="GL24" s="14"/>
      <c r="GM24" s="14"/>
      <c r="GN24" s="14"/>
      <c r="GO24" s="14"/>
      <c r="GP24" s="14"/>
      <c r="GQ24" s="14"/>
      <c r="GR24" s="14"/>
      <c r="GS24" s="14"/>
      <c r="GT24" s="14"/>
      <c r="GU24" s="14"/>
      <c r="GV24" s="14"/>
      <c r="GW24" s="14"/>
      <c r="GX24" s="14"/>
      <c r="GY24" s="14"/>
      <c r="GZ24" s="14"/>
      <c r="HA24" s="14"/>
      <c r="HB24" s="14"/>
      <c r="HC24" s="14"/>
      <c r="HD24" s="14"/>
      <c r="HE24" s="14"/>
      <c r="HF24" s="14"/>
      <c r="HG24" s="14"/>
      <c r="HH24" s="14"/>
      <c r="HI24" s="14"/>
      <c r="HJ24" s="14"/>
      <c r="HK24" s="14"/>
      <c r="HL24" s="14"/>
      <c r="HM24" s="14"/>
      <c r="HN24" s="14"/>
      <c r="HO24" s="14"/>
      <c r="HP24" s="14"/>
      <c r="HQ24" s="14"/>
      <c r="HR24" s="14"/>
      <c r="HS24" s="14"/>
      <c r="HT24" s="14"/>
      <c r="HU24" s="14"/>
      <c r="HV24" s="14"/>
      <c r="HW24" s="14"/>
      <c r="HX24" s="14"/>
      <c r="HY24" s="14"/>
      <c r="HZ24" s="14"/>
      <c r="IA24" s="14"/>
      <c r="IB24" s="14"/>
      <c r="IC24" s="14"/>
      <c r="ID24" s="14"/>
      <c r="IE24" s="14"/>
      <c r="IF24" s="14"/>
      <c r="IG24" s="14"/>
    </row>
    <row r="25" spans="1:241" ht="12.75" customHeight="1">
      <c r="A25" s="202">
        <v>5</v>
      </c>
      <c r="B25" s="94" t="s">
        <v>468</v>
      </c>
      <c r="C25" s="226">
        <f>'262263BC'!C29</f>
        <v>28403724</v>
      </c>
      <c r="D25" s="226">
        <f>'262263BC'!D29</f>
        <v>0</v>
      </c>
      <c r="E25" s="226">
        <f>'262263BC'!E29</f>
        <v>24175519</v>
      </c>
      <c r="F25" s="226">
        <f>'262263BC'!F29</f>
        <v>32387713</v>
      </c>
      <c r="G25" s="226">
        <f>'262263BC'!H29</f>
        <v>460031</v>
      </c>
      <c r="H25" s="306">
        <f>'262263BC'!J29</f>
        <v>20651561</v>
      </c>
      <c r="I25" s="226">
        <f t="shared" ref="I25:M25" si="0">SUM(I21:I24)</f>
        <v>0</v>
      </c>
      <c r="J25" s="226">
        <f t="shared" si="0"/>
        <v>0</v>
      </c>
      <c r="K25" s="306">
        <f>'262263BC'!D108</f>
        <v>22574520</v>
      </c>
      <c r="L25" s="226">
        <f t="shared" si="0"/>
        <v>0</v>
      </c>
      <c r="M25" s="226">
        <f t="shared" si="0"/>
        <v>0</v>
      </c>
      <c r="N25" s="201">
        <v>5</v>
      </c>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14"/>
      <c r="CH25" s="14"/>
      <c r="CI25" s="14"/>
      <c r="CJ25" s="14"/>
      <c r="CK25" s="14"/>
      <c r="CL25" s="14"/>
      <c r="CM25" s="14"/>
      <c r="CN25" s="14"/>
      <c r="CO25" s="14"/>
      <c r="CP25" s="14"/>
      <c r="CQ25" s="14"/>
      <c r="CR25" s="14"/>
      <c r="CS25" s="14"/>
      <c r="CT25" s="14"/>
      <c r="CU25" s="14"/>
      <c r="CV25" s="14"/>
      <c r="CW25" s="14"/>
      <c r="CX25" s="14"/>
      <c r="CY25" s="14"/>
      <c r="CZ25" s="14"/>
      <c r="DA25" s="14"/>
      <c r="DB25" s="14"/>
      <c r="DC25" s="14"/>
      <c r="DD25" s="14"/>
      <c r="DE25" s="14"/>
      <c r="DF25" s="14"/>
      <c r="DG25" s="14"/>
      <c r="DH25" s="14"/>
      <c r="DI25" s="14"/>
      <c r="DJ25" s="14"/>
      <c r="DK25" s="14"/>
      <c r="DL25" s="14"/>
      <c r="DM25" s="14"/>
      <c r="DN25" s="14"/>
      <c r="DO25" s="14"/>
      <c r="DP25" s="14"/>
      <c r="DQ25" s="14"/>
      <c r="DR25" s="14"/>
      <c r="DS25" s="14"/>
      <c r="DT25" s="14"/>
      <c r="DU25" s="14"/>
      <c r="DV25" s="14"/>
      <c r="DW25" s="14"/>
      <c r="DX25" s="14"/>
      <c r="DY25" s="14"/>
      <c r="DZ25" s="14"/>
      <c r="EA25" s="14"/>
      <c r="EB25" s="14"/>
      <c r="EC25" s="14"/>
      <c r="ED25" s="14"/>
      <c r="EE25" s="14"/>
      <c r="EF25" s="14"/>
      <c r="EG25" s="14"/>
      <c r="EH25" s="14"/>
      <c r="EI25" s="14"/>
      <c r="EJ25" s="14"/>
      <c r="EK25" s="14"/>
      <c r="EL25" s="14"/>
      <c r="EM25" s="14"/>
      <c r="EN25" s="14"/>
      <c r="EO25" s="14"/>
      <c r="EP25" s="14"/>
      <c r="EQ25" s="14"/>
      <c r="ER25" s="14"/>
      <c r="ES25" s="14"/>
      <c r="ET25" s="14"/>
      <c r="EU25" s="14"/>
      <c r="EV25" s="14"/>
      <c r="EW25" s="14"/>
      <c r="EX25" s="14"/>
      <c r="EY25" s="14"/>
      <c r="EZ25" s="14"/>
      <c r="FA25" s="14"/>
      <c r="FB25" s="14"/>
      <c r="FC25" s="14"/>
      <c r="FD25" s="14"/>
      <c r="FE25" s="14"/>
      <c r="FF25" s="14"/>
      <c r="FG25" s="14"/>
      <c r="FH25" s="14"/>
      <c r="FI25" s="14"/>
      <c r="FJ25" s="14"/>
      <c r="FK25" s="14"/>
      <c r="FL25" s="14"/>
      <c r="FM25" s="14"/>
      <c r="FN25" s="14"/>
      <c r="FO25" s="14"/>
      <c r="FP25" s="14"/>
      <c r="FQ25" s="14"/>
      <c r="FR25" s="14"/>
      <c r="FS25" s="14"/>
      <c r="FT25" s="14"/>
      <c r="FU25" s="14"/>
      <c r="FV25" s="14"/>
      <c r="FW25" s="14"/>
      <c r="FX25" s="14"/>
      <c r="FY25" s="14"/>
      <c r="FZ25" s="14"/>
      <c r="GA25" s="14"/>
      <c r="GB25" s="14"/>
      <c r="GC25" s="14"/>
      <c r="GD25" s="14"/>
      <c r="GE25" s="14"/>
      <c r="GF25" s="14"/>
      <c r="GG25" s="14"/>
      <c r="GH25" s="14"/>
      <c r="GI25" s="14"/>
      <c r="GJ25" s="14"/>
      <c r="GK25" s="14"/>
      <c r="GL25" s="14"/>
      <c r="GM25" s="14"/>
      <c r="GN25" s="14"/>
      <c r="GO25" s="14"/>
      <c r="GP25" s="14"/>
      <c r="GQ25" s="14"/>
      <c r="GR25" s="14"/>
      <c r="GS25" s="14"/>
      <c r="GT25" s="14"/>
      <c r="GU25" s="14"/>
      <c r="GV25" s="14"/>
      <c r="GW25" s="14"/>
      <c r="GX25" s="14"/>
      <c r="GY25" s="14"/>
      <c r="GZ25" s="14"/>
      <c r="HA25" s="14"/>
      <c r="HB25" s="14"/>
      <c r="HC25" s="14"/>
      <c r="HD25" s="14"/>
      <c r="HE25" s="14"/>
      <c r="HF25" s="14"/>
      <c r="HG25" s="14"/>
      <c r="HH25" s="14"/>
      <c r="HI25" s="14"/>
      <c r="HJ25" s="14"/>
      <c r="HK25" s="14"/>
      <c r="HL25" s="14"/>
      <c r="HM25" s="14"/>
      <c r="HN25" s="14"/>
      <c r="HO25" s="14"/>
      <c r="HP25" s="14"/>
      <c r="HQ25" s="14"/>
      <c r="HR25" s="14"/>
      <c r="HS25" s="14"/>
      <c r="HT25" s="14"/>
      <c r="HU25" s="14"/>
      <c r="HV25" s="14"/>
      <c r="HW25" s="14"/>
      <c r="HX25" s="14"/>
      <c r="HY25" s="14"/>
      <c r="HZ25" s="14"/>
      <c r="IA25" s="14"/>
      <c r="IB25" s="14"/>
      <c r="IC25" s="14"/>
      <c r="ID25" s="14"/>
      <c r="IE25" s="14"/>
      <c r="IF25" s="14"/>
      <c r="IG25" s="14"/>
    </row>
    <row r="26" spans="1:241" ht="12.75" customHeight="1">
      <c r="A26" s="202"/>
      <c r="B26" s="94" t="s">
        <v>469</v>
      </c>
      <c r="C26" s="260"/>
      <c r="D26" s="260"/>
      <c r="E26" s="260"/>
      <c r="F26" s="260"/>
      <c r="G26" s="239"/>
      <c r="H26" s="302"/>
      <c r="I26" s="260"/>
      <c r="J26" s="260"/>
      <c r="K26" s="260"/>
      <c r="L26" s="260"/>
      <c r="M26" s="260"/>
      <c r="N26" s="201"/>
      <c r="O26" s="14"/>
      <c r="P26" s="14"/>
      <c r="Q26" s="14"/>
      <c r="R26" s="14"/>
      <c r="S26" s="14"/>
      <c r="T26" s="14"/>
      <c r="U26" s="14"/>
      <c r="V26" s="14"/>
      <c r="W26" s="14"/>
      <c r="X26" s="14"/>
      <c r="Y26" s="14"/>
      <c r="Z26" s="14"/>
      <c r="AA26" s="14"/>
      <c r="AB26" s="14"/>
      <c r="AC26" s="14"/>
      <c r="AD26" s="14"/>
      <c r="AE26" s="14"/>
      <c r="AF26" s="14"/>
      <c r="AG26" s="14"/>
      <c r="AH26" s="14"/>
      <c r="AI26" s="14"/>
      <c r="AJ26" s="14"/>
      <c r="AK26" s="14"/>
      <c r="AL26" s="14"/>
      <c r="AM26" s="14"/>
      <c r="AN26" s="14"/>
      <c r="AO26" s="14"/>
      <c r="AP26" s="14"/>
      <c r="AQ26" s="14"/>
      <c r="AR26" s="14"/>
      <c r="AS26" s="14"/>
      <c r="AT26" s="14"/>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c r="CC26" s="14"/>
      <c r="CD26" s="14"/>
      <c r="CE26" s="14"/>
      <c r="CF26" s="14"/>
      <c r="CG26" s="14"/>
      <c r="CH26" s="14"/>
      <c r="CI26" s="14"/>
      <c r="CJ26" s="14"/>
      <c r="CK26" s="14"/>
      <c r="CL26" s="14"/>
      <c r="CM26" s="14"/>
      <c r="CN26" s="14"/>
      <c r="CO26" s="14"/>
      <c r="CP26" s="14"/>
      <c r="CQ26" s="14"/>
      <c r="CR26" s="14"/>
      <c r="CS26" s="14"/>
      <c r="CT26" s="14"/>
      <c r="CU26" s="14"/>
      <c r="CV26" s="14"/>
      <c r="CW26" s="14"/>
      <c r="CX26" s="14"/>
      <c r="CY26" s="14"/>
      <c r="CZ26" s="14"/>
      <c r="DA26" s="14"/>
      <c r="DB26" s="14"/>
      <c r="DC26" s="14"/>
      <c r="DD26" s="14"/>
      <c r="DE26" s="14"/>
      <c r="DF26" s="14"/>
      <c r="DG26" s="14"/>
      <c r="DH26" s="14"/>
      <c r="DI26" s="14"/>
      <c r="DJ26" s="14"/>
      <c r="DK26" s="14"/>
      <c r="DL26" s="14"/>
      <c r="DM26" s="14"/>
      <c r="DN26" s="14"/>
      <c r="DO26" s="14"/>
      <c r="DP26" s="14"/>
      <c r="DQ26" s="14"/>
      <c r="DR26" s="14"/>
      <c r="DS26" s="14"/>
      <c r="DT26" s="14"/>
      <c r="DU26" s="14"/>
      <c r="DV26" s="14"/>
      <c r="DW26" s="14"/>
      <c r="DX26" s="14"/>
      <c r="DY26" s="14"/>
      <c r="DZ26" s="14"/>
      <c r="EA26" s="14"/>
      <c r="EB26" s="14"/>
      <c r="EC26" s="14"/>
      <c r="ED26" s="14"/>
      <c r="EE26" s="14"/>
      <c r="EF26" s="14"/>
      <c r="EG26" s="14"/>
      <c r="EH26" s="14"/>
      <c r="EI26" s="14"/>
      <c r="EJ26" s="14"/>
      <c r="EK26" s="14"/>
      <c r="EL26" s="14"/>
      <c r="EM26" s="14"/>
      <c r="EN26" s="14"/>
      <c r="EO26" s="14"/>
      <c r="EP26" s="14"/>
      <c r="EQ26" s="14"/>
      <c r="ER26" s="14"/>
      <c r="ES26" s="14"/>
      <c r="ET26" s="14"/>
      <c r="EU26" s="14"/>
      <c r="EV26" s="14"/>
      <c r="EW26" s="14"/>
      <c r="EX26" s="14"/>
      <c r="EY26" s="14"/>
      <c r="EZ26" s="14"/>
      <c r="FA26" s="14"/>
      <c r="FB26" s="14"/>
      <c r="FC26" s="14"/>
      <c r="FD26" s="14"/>
      <c r="FE26" s="14"/>
      <c r="FF26" s="14"/>
      <c r="FG26" s="14"/>
      <c r="FH26" s="14"/>
      <c r="FI26" s="14"/>
      <c r="FJ26" s="14"/>
      <c r="FK26" s="14"/>
      <c r="FL26" s="14"/>
      <c r="FM26" s="14"/>
      <c r="FN26" s="14"/>
      <c r="FO26" s="14"/>
      <c r="FP26" s="14"/>
      <c r="FQ26" s="14"/>
      <c r="FR26" s="14"/>
      <c r="FS26" s="14"/>
      <c r="FT26" s="14"/>
      <c r="FU26" s="14"/>
      <c r="FV26" s="14"/>
      <c r="FW26" s="14"/>
      <c r="FX26" s="14"/>
      <c r="FY26" s="14"/>
      <c r="FZ26" s="14"/>
      <c r="GA26" s="14"/>
      <c r="GB26" s="14"/>
      <c r="GC26" s="14"/>
      <c r="GD26" s="14"/>
      <c r="GE26" s="14"/>
      <c r="GF26" s="14"/>
      <c r="GG26" s="14"/>
      <c r="GH26" s="14"/>
      <c r="GI26" s="14"/>
      <c r="GJ26" s="14"/>
      <c r="GK26" s="14"/>
      <c r="GL26" s="14"/>
      <c r="GM26" s="14"/>
      <c r="GN26" s="14"/>
      <c r="GO26" s="14"/>
      <c r="GP26" s="14"/>
      <c r="GQ26" s="14"/>
      <c r="GR26" s="14"/>
      <c r="GS26" s="14"/>
      <c r="GT26" s="14"/>
      <c r="GU26" s="14"/>
      <c r="GV26" s="14"/>
      <c r="GW26" s="14"/>
      <c r="GX26" s="14"/>
      <c r="GY26" s="14"/>
      <c r="GZ26" s="14"/>
      <c r="HA26" s="14"/>
      <c r="HB26" s="14"/>
      <c r="HC26" s="14"/>
      <c r="HD26" s="14"/>
      <c r="HE26" s="14"/>
      <c r="HF26" s="14"/>
      <c r="HG26" s="14"/>
      <c r="HH26" s="14"/>
      <c r="HI26" s="14"/>
      <c r="HJ26" s="14"/>
      <c r="HK26" s="14"/>
      <c r="HL26" s="14"/>
      <c r="HM26" s="14"/>
      <c r="HN26" s="14"/>
      <c r="HO26" s="14"/>
      <c r="HP26" s="14"/>
      <c r="HQ26" s="14"/>
      <c r="HR26" s="14"/>
      <c r="HS26" s="14"/>
      <c r="HT26" s="14"/>
      <c r="HU26" s="14"/>
      <c r="HV26" s="14"/>
      <c r="HW26" s="14"/>
      <c r="HX26" s="14"/>
      <c r="HY26" s="14"/>
      <c r="HZ26" s="14"/>
      <c r="IA26" s="14"/>
      <c r="IB26" s="14"/>
      <c r="IC26" s="14"/>
      <c r="ID26" s="14"/>
      <c r="IE26" s="14"/>
      <c r="IF26" s="14"/>
      <c r="IG26" s="14"/>
    </row>
    <row r="27" spans="1:241" ht="12.75" customHeight="1">
      <c r="A27" s="202">
        <v>6</v>
      </c>
      <c r="B27" s="94" t="s">
        <v>470</v>
      </c>
      <c r="C27" s="260"/>
      <c r="D27" s="260"/>
      <c r="E27" s="260"/>
      <c r="F27" s="260"/>
      <c r="G27" s="239"/>
      <c r="H27" s="302" t="s">
        <v>1789</v>
      </c>
      <c r="I27" s="260"/>
      <c r="J27" s="260"/>
      <c r="K27" s="260"/>
      <c r="L27" s="260"/>
      <c r="M27" s="260"/>
      <c r="N27" s="201">
        <v>6</v>
      </c>
      <c r="O27" s="14"/>
      <c r="P27" s="14"/>
      <c r="Q27" s="14"/>
      <c r="R27" s="14"/>
      <c r="S27" s="14"/>
      <c r="T27" s="14"/>
      <c r="U27" s="14"/>
      <c r="V27" s="14"/>
      <c r="W27" s="14"/>
      <c r="X27" s="14"/>
      <c r="Y27" s="14"/>
      <c r="Z27" s="14"/>
      <c r="AA27" s="14"/>
      <c r="AB27" s="14"/>
      <c r="AC27" s="14"/>
      <c r="AD27" s="14"/>
      <c r="AE27" s="14"/>
      <c r="AF27" s="14"/>
      <c r="AG27" s="14"/>
      <c r="AH27" s="14"/>
      <c r="AI27" s="14"/>
      <c r="AJ27" s="14"/>
      <c r="AK27" s="14"/>
      <c r="AL27" s="14"/>
      <c r="AM27" s="14"/>
      <c r="AN27" s="14"/>
      <c r="AO27" s="14"/>
      <c r="AP27" s="14"/>
      <c r="AQ27" s="14"/>
      <c r="AR27" s="14"/>
      <c r="AS27" s="14"/>
      <c r="AT27" s="14"/>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c r="CC27" s="14"/>
      <c r="CD27" s="14"/>
      <c r="CE27" s="14"/>
      <c r="CF27" s="14"/>
      <c r="CG27" s="14"/>
      <c r="CH27" s="14"/>
      <c r="CI27" s="14"/>
      <c r="CJ27" s="14"/>
      <c r="CK27" s="14"/>
      <c r="CL27" s="14"/>
      <c r="CM27" s="14"/>
      <c r="CN27" s="14"/>
      <c r="CO27" s="14"/>
      <c r="CP27" s="14"/>
      <c r="CQ27" s="14"/>
      <c r="CR27" s="14"/>
      <c r="CS27" s="14"/>
      <c r="CT27" s="14"/>
      <c r="CU27" s="14"/>
      <c r="CV27" s="14"/>
      <c r="CW27" s="14"/>
      <c r="CX27" s="14"/>
      <c r="CY27" s="14"/>
      <c r="CZ27" s="14"/>
      <c r="DA27" s="14"/>
      <c r="DB27" s="14"/>
      <c r="DC27" s="14"/>
      <c r="DD27" s="14"/>
      <c r="DE27" s="14"/>
      <c r="DF27" s="14"/>
      <c r="DG27" s="14"/>
      <c r="DH27" s="14"/>
      <c r="DI27" s="14"/>
      <c r="DJ27" s="14"/>
      <c r="DK27" s="14"/>
      <c r="DL27" s="14"/>
      <c r="DM27" s="14"/>
      <c r="DN27" s="14"/>
      <c r="DO27" s="14"/>
      <c r="DP27" s="14"/>
      <c r="DQ27" s="14"/>
      <c r="DR27" s="14"/>
      <c r="DS27" s="14"/>
      <c r="DT27" s="14"/>
      <c r="DU27" s="14"/>
      <c r="DV27" s="14"/>
      <c r="DW27" s="14"/>
      <c r="DX27" s="14"/>
      <c r="DY27" s="14"/>
      <c r="DZ27" s="14"/>
      <c r="EA27" s="14"/>
      <c r="EB27" s="14"/>
      <c r="EC27" s="14"/>
      <c r="ED27" s="14"/>
      <c r="EE27" s="14"/>
      <c r="EF27" s="14"/>
      <c r="EG27" s="14"/>
      <c r="EH27" s="14"/>
      <c r="EI27" s="14"/>
      <c r="EJ27" s="14"/>
      <c r="EK27" s="14"/>
      <c r="EL27" s="14"/>
      <c r="EM27" s="14"/>
      <c r="EN27" s="14"/>
      <c r="EO27" s="14"/>
      <c r="EP27" s="14"/>
      <c r="EQ27" s="14"/>
      <c r="ER27" s="14"/>
      <c r="ES27" s="14"/>
      <c r="ET27" s="14"/>
      <c r="EU27" s="14"/>
      <c r="EV27" s="14"/>
      <c r="EW27" s="14"/>
      <c r="EX27" s="14"/>
      <c r="EY27" s="14"/>
      <c r="EZ27" s="14"/>
      <c r="FA27" s="14"/>
      <c r="FB27" s="14"/>
      <c r="FC27" s="14"/>
      <c r="FD27" s="14"/>
      <c r="FE27" s="14"/>
      <c r="FF27" s="14"/>
      <c r="FG27" s="14"/>
      <c r="FH27" s="14"/>
      <c r="FI27" s="14"/>
      <c r="FJ27" s="14"/>
      <c r="FK27" s="14"/>
      <c r="FL27" s="14"/>
      <c r="FM27" s="14"/>
      <c r="FN27" s="14"/>
      <c r="FO27" s="14"/>
      <c r="FP27" s="14"/>
      <c r="FQ27" s="14"/>
      <c r="FR27" s="14"/>
      <c r="FS27" s="14"/>
      <c r="FT27" s="14"/>
      <c r="FU27" s="14"/>
      <c r="FV27" s="14"/>
      <c r="FW27" s="14"/>
      <c r="FX27" s="14"/>
      <c r="FY27" s="14"/>
      <c r="FZ27" s="14"/>
      <c r="GA27" s="14"/>
      <c r="GB27" s="14"/>
      <c r="GC27" s="14"/>
      <c r="GD27" s="14"/>
      <c r="GE27" s="14"/>
      <c r="GF27" s="14"/>
      <c r="GG27" s="14"/>
      <c r="GH27" s="14"/>
      <c r="GI27" s="14"/>
      <c r="GJ27" s="14"/>
      <c r="GK27" s="14"/>
      <c r="GL27" s="14"/>
      <c r="GM27" s="14"/>
      <c r="GN27" s="14"/>
      <c r="GO27" s="14"/>
      <c r="GP27" s="14"/>
      <c r="GQ27" s="14"/>
      <c r="GR27" s="14"/>
      <c r="GS27" s="14"/>
      <c r="GT27" s="14"/>
      <c r="GU27" s="14"/>
      <c r="GV27" s="14"/>
      <c r="GW27" s="14"/>
      <c r="GX27" s="14"/>
      <c r="GY27" s="14"/>
      <c r="GZ27" s="14"/>
      <c r="HA27" s="14"/>
      <c r="HB27" s="14"/>
      <c r="HC27" s="14"/>
      <c r="HD27" s="14"/>
      <c r="HE27" s="14"/>
      <c r="HF27" s="14"/>
      <c r="HG27" s="14"/>
      <c r="HH27" s="14"/>
      <c r="HI27" s="14"/>
      <c r="HJ27" s="14"/>
      <c r="HK27" s="14"/>
      <c r="HL27" s="14"/>
      <c r="HM27" s="14"/>
      <c r="HN27" s="14"/>
      <c r="HO27" s="14"/>
      <c r="HP27" s="14"/>
      <c r="HQ27" s="14"/>
      <c r="HR27" s="14"/>
      <c r="HS27" s="14"/>
      <c r="HT27" s="14"/>
      <c r="HU27" s="14"/>
      <c r="HV27" s="14"/>
      <c r="HW27" s="14"/>
      <c r="HX27" s="14"/>
      <c r="HY27" s="14"/>
      <c r="HZ27" s="14"/>
      <c r="IA27" s="14"/>
      <c r="IB27" s="14"/>
      <c r="IC27" s="14"/>
      <c r="ID27" s="14"/>
      <c r="IE27" s="14"/>
      <c r="IF27" s="14"/>
      <c r="IG27" s="14"/>
    </row>
    <row r="28" spans="1:241" ht="12.75" customHeight="1">
      <c r="A28" s="202">
        <v>7</v>
      </c>
      <c r="B28" s="94" t="s">
        <v>471</v>
      </c>
      <c r="C28" s="260"/>
      <c r="D28" s="260"/>
      <c r="E28" s="260"/>
      <c r="F28" s="260"/>
      <c r="G28" s="239"/>
      <c r="H28" s="302" t="s">
        <v>1789</v>
      </c>
      <c r="I28" s="260"/>
      <c r="J28" s="260"/>
      <c r="K28" s="260"/>
      <c r="L28" s="260"/>
      <c r="M28" s="260"/>
      <c r="N28" s="201">
        <v>7</v>
      </c>
      <c r="O28" s="14"/>
      <c r="P28" s="14"/>
      <c r="Q28" s="14"/>
      <c r="R28" s="14"/>
      <c r="S28" s="14"/>
      <c r="T28" s="14"/>
      <c r="U28" s="14"/>
      <c r="V28" s="14"/>
      <c r="W28" s="14"/>
      <c r="X28" s="14"/>
      <c r="Y28" s="14"/>
      <c r="Z28" s="14"/>
      <c r="AA28" s="14"/>
      <c r="AB28" s="14"/>
      <c r="AC28" s="14"/>
      <c r="AD28" s="14"/>
      <c r="AE28" s="14"/>
      <c r="AF28" s="14"/>
      <c r="AG28" s="14"/>
      <c r="AH28" s="14"/>
      <c r="AI28" s="14"/>
      <c r="AJ28" s="14"/>
      <c r="AK28" s="14"/>
      <c r="AL28" s="14"/>
      <c r="AM28" s="14"/>
      <c r="AN28" s="14"/>
      <c r="AO28" s="14"/>
      <c r="AP28" s="14"/>
      <c r="AQ28" s="14"/>
      <c r="AR28" s="14"/>
      <c r="AS28" s="14"/>
      <c r="AT28" s="14"/>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c r="CC28" s="14"/>
      <c r="CD28" s="14"/>
      <c r="CE28" s="14"/>
      <c r="CF28" s="14"/>
      <c r="CG28" s="14"/>
      <c r="CH28" s="14"/>
      <c r="CI28" s="14"/>
      <c r="CJ28" s="14"/>
      <c r="CK28" s="14"/>
      <c r="CL28" s="14"/>
      <c r="CM28" s="14"/>
      <c r="CN28" s="14"/>
      <c r="CO28" s="14"/>
      <c r="CP28" s="14"/>
      <c r="CQ28" s="14"/>
      <c r="CR28" s="14"/>
      <c r="CS28" s="14"/>
      <c r="CT28" s="14"/>
      <c r="CU28" s="14"/>
      <c r="CV28" s="14"/>
      <c r="CW28" s="14"/>
      <c r="CX28" s="14"/>
      <c r="CY28" s="14"/>
      <c r="CZ28" s="14"/>
      <c r="DA28" s="14"/>
      <c r="DB28" s="14"/>
      <c r="DC28" s="14"/>
      <c r="DD28" s="14"/>
      <c r="DE28" s="14"/>
      <c r="DF28" s="14"/>
      <c r="DG28" s="14"/>
      <c r="DH28" s="14"/>
      <c r="DI28" s="14"/>
      <c r="DJ28" s="14"/>
      <c r="DK28" s="14"/>
      <c r="DL28" s="14"/>
      <c r="DM28" s="14"/>
      <c r="DN28" s="14"/>
      <c r="DO28" s="14"/>
      <c r="DP28" s="14"/>
      <c r="DQ28" s="14"/>
      <c r="DR28" s="14"/>
      <c r="DS28" s="14"/>
      <c r="DT28" s="14"/>
      <c r="DU28" s="14"/>
      <c r="DV28" s="14"/>
      <c r="DW28" s="14"/>
      <c r="DX28" s="14"/>
      <c r="DY28" s="14"/>
      <c r="DZ28" s="14"/>
      <c r="EA28" s="14"/>
      <c r="EB28" s="14"/>
      <c r="EC28" s="14"/>
      <c r="ED28" s="14"/>
      <c r="EE28" s="14"/>
      <c r="EF28" s="14"/>
      <c r="EG28" s="14"/>
      <c r="EH28" s="14"/>
      <c r="EI28" s="14"/>
      <c r="EJ28" s="14"/>
      <c r="EK28" s="14"/>
      <c r="EL28" s="14"/>
      <c r="EM28" s="14"/>
      <c r="EN28" s="14"/>
      <c r="EO28" s="14"/>
      <c r="EP28" s="14"/>
      <c r="EQ28" s="14"/>
      <c r="ER28" s="14"/>
      <c r="ES28" s="14"/>
      <c r="ET28" s="14"/>
      <c r="EU28" s="14"/>
      <c r="EV28" s="14"/>
      <c r="EW28" s="14"/>
      <c r="EX28" s="14"/>
      <c r="EY28" s="14"/>
      <c r="EZ28" s="14"/>
      <c r="FA28" s="14"/>
      <c r="FB28" s="14"/>
      <c r="FC28" s="14"/>
      <c r="FD28" s="14"/>
      <c r="FE28" s="14"/>
      <c r="FF28" s="14"/>
      <c r="FG28" s="14"/>
      <c r="FH28" s="14"/>
      <c r="FI28" s="14"/>
      <c r="FJ28" s="14"/>
      <c r="FK28" s="14"/>
      <c r="FL28" s="14"/>
      <c r="FM28" s="14"/>
      <c r="FN28" s="14"/>
      <c r="FO28" s="14"/>
      <c r="FP28" s="14"/>
      <c r="FQ28" s="14"/>
      <c r="FR28" s="14"/>
      <c r="FS28" s="14"/>
      <c r="FT28" s="14"/>
      <c r="FU28" s="14"/>
      <c r="FV28" s="14"/>
      <c r="FW28" s="14"/>
      <c r="FX28" s="14"/>
      <c r="FY28" s="14"/>
      <c r="FZ28" s="14"/>
      <c r="GA28" s="14"/>
      <c r="GB28" s="14"/>
      <c r="GC28" s="14"/>
      <c r="GD28" s="14"/>
      <c r="GE28" s="14"/>
      <c r="GF28" s="14"/>
      <c r="GG28" s="14"/>
      <c r="GH28" s="14"/>
      <c r="GI28" s="14"/>
      <c r="GJ28" s="14"/>
      <c r="GK28" s="14"/>
      <c r="GL28" s="14"/>
      <c r="GM28" s="14"/>
      <c r="GN28" s="14"/>
      <c r="GO28" s="14"/>
      <c r="GP28" s="14"/>
      <c r="GQ28" s="14"/>
      <c r="GR28" s="14"/>
      <c r="GS28" s="14"/>
      <c r="GT28" s="14"/>
      <c r="GU28" s="14"/>
      <c r="GV28" s="14"/>
      <c r="GW28" s="14"/>
      <c r="GX28" s="14"/>
      <c r="GY28" s="14"/>
      <c r="GZ28" s="14"/>
      <c r="HA28" s="14"/>
      <c r="HB28" s="14"/>
      <c r="HC28" s="14"/>
      <c r="HD28" s="14"/>
      <c r="HE28" s="14"/>
      <c r="HF28" s="14"/>
      <c r="HG28" s="14"/>
      <c r="HH28" s="14"/>
      <c r="HI28" s="14"/>
      <c r="HJ28" s="14"/>
      <c r="HK28" s="14"/>
      <c r="HL28" s="14"/>
      <c r="HM28" s="14"/>
      <c r="HN28" s="14"/>
      <c r="HO28" s="14"/>
      <c r="HP28" s="14"/>
      <c r="HQ28" s="14"/>
      <c r="HR28" s="14"/>
      <c r="HS28" s="14"/>
      <c r="HT28" s="14"/>
      <c r="HU28" s="14"/>
      <c r="HV28" s="14"/>
      <c r="HW28" s="14"/>
      <c r="HX28" s="14"/>
      <c r="HY28" s="14"/>
      <c r="HZ28" s="14"/>
      <c r="IA28" s="14"/>
      <c r="IB28" s="14"/>
      <c r="IC28" s="14"/>
      <c r="ID28" s="14"/>
      <c r="IE28" s="14"/>
      <c r="IF28" s="14"/>
      <c r="IG28" s="14"/>
    </row>
    <row r="29" spans="1:241" ht="12.75" customHeight="1">
      <c r="A29" s="202">
        <v>8</v>
      </c>
      <c r="B29" s="94" t="s">
        <v>472</v>
      </c>
      <c r="C29" s="260"/>
      <c r="D29" s="260"/>
      <c r="E29" s="260"/>
      <c r="F29" s="260"/>
      <c r="G29" s="239"/>
      <c r="H29" s="302"/>
      <c r="I29" s="260"/>
      <c r="J29" s="260"/>
      <c r="K29" s="260"/>
      <c r="L29" s="260"/>
      <c r="M29" s="260"/>
      <c r="N29" s="201">
        <v>8</v>
      </c>
      <c r="O29" s="14"/>
      <c r="P29" s="14"/>
      <c r="Q29" s="14"/>
      <c r="R29" s="14"/>
      <c r="S29" s="14"/>
      <c r="T29" s="14"/>
      <c r="U29" s="14"/>
      <c r="V29" s="14"/>
      <c r="W29" s="14"/>
      <c r="X29" s="14"/>
      <c r="Y29" s="14"/>
      <c r="Z29" s="14"/>
      <c r="AA29" s="14"/>
      <c r="AB29" s="14"/>
      <c r="AC29" s="14"/>
      <c r="AD29" s="14"/>
      <c r="AE29" s="14"/>
      <c r="AF29" s="14"/>
      <c r="AG29" s="14"/>
      <c r="AH29" s="14"/>
      <c r="AI29" s="14"/>
      <c r="AJ29" s="14"/>
      <c r="AK29" s="14"/>
      <c r="AL29" s="14"/>
      <c r="AM29" s="14"/>
      <c r="AN29" s="14"/>
      <c r="AO29" s="14"/>
      <c r="AP29" s="14"/>
      <c r="AQ29" s="14"/>
      <c r="AR29" s="14"/>
      <c r="AS29" s="14"/>
      <c r="AT29" s="14"/>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c r="CC29" s="14"/>
      <c r="CD29" s="14"/>
      <c r="CE29" s="14"/>
      <c r="CF29" s="14"/>
      <c r="CG29" s="14"/>
      <c r="CH29" s="14"/>
      <c r="CI29" s="14"/>
      <c r="CJ29" s="14"/>
      <c r="CK29" s="14"/>
      <c r="CL29" s="14"/>
      <c r="CM29" s="14"/>
      <c r="CN29" s="14"/>
      <c r="CO29" s="14"/>
      <c r="CP29" s="14"/>
      <c r="CQ29" s="14"/>
      <c r="CR29" s="14"/>
      <c r="CS29" s="14"/>
      <c r="CT29" s="14"/>
      <c r="CU29" s="14"/>
      <c r="CV29" s="14"/>
      <c r="CW29" s="14"/>
      <c r="CX29" s="14"/>
      <c r="CY29" s="14"/>
      <c r="CZ29" s="14"/>
      <c r="DA29" s="14"/>
      <c r="DB29" s="14"/>
      <c r="DC29" s="14"/>
      <c r="DD29" s="14"/>
      <c r="DE29" s="14"/>
      <c r="DF29" s="14"/>
      <c r="DG29" s="14"/>
      <c r="DH29" s="14"/>
      <c r="DI29" s="14"/>
      <c r="DJ29" s="14"/>
      <c r="DK29" s="14"/>
      <c r="DL29" s="14"/>
      <c r="DM29" s="14"/>
      <c r="DN29" s="14"/>
      <c r="DO29" s="14"/>
      <c r="DP29" s="14"/>
      <c r="DQ29" s="14"/>
      <c r="DR29" s="14"/>
      <c r="DS29" s="14"/>
      <c r="DT29" s="14"/>
      <c r="DU29" s="14"/>
      <c r="DV29" s="14"/>
      <c r="DW29" s="14"/>
      <c r="DX29" s="14"/>
      <c r="DY29" s="14"/>
      <c r="DZ29" s="14"/>
      <c r="EA29" s="14"/>
      <c r="EB29" s="14"/>
      <c r="EC29" s="14"/>
      <c r="ED29" s="14"/>
      <c r="EE29" s="14"/>
      <c r="EF29" s="14"/>
      <c r="EG29" s="14"/>
      <c r="EH29" s="14"/>
      <c r="EI29" s="14"/>
      <c r="EJ29" s="14"/>
      <c r="EK29" s="14"/>
      <c r="EL29" s="14"/>
      <c r="EM29" s="14"/>
      <c r="EN29" s="14"/>
      <c r="EO29" s="14"/>
      <c r="EP29" s="14"/>
      <c r="EQ29" s="14"/>
      <c r="ER29" s="14"/>
      <c r="ES29" s="14"/>
      <c r="ET29" s="14"/>
      <c r="EU29" s="14"/>
      <c r="EV29" s="14"/>
      <c r="EW29" s="14"/>
      <c r="EX29" s="14"/>
      <c r="EY29" s="14"/>
      <c r="EZ29" s="14"/>
      <c r="FA29" s="14"/>
      <c r="FB29" s="14"/>
      <c r="FC29" s="14"/>
      <c r="FD29" s="14"/>
      <c r="FE29" s="14"/>
      <c r="FF29" s="14"/>
      <c r="FG29" s="14"/>
      <c r="FH29" s="14"/>
      <c r="FI29" s="14"/>
      <c r="FJ29" s="14"/>
      <c r="FK29" s="14"/>
      <c r="FL29" s="14"/>
      <c r="FM29" s="14"/>
      <c r="FN29" s="14"/>
      <c r="FO29" s="14"/>
      <c r="FP29" s="14"/>
      <c r="FQ29" s="14"/>
      <c r="FR29" s="14"/>
      <c r="FS29" s="14"/>
      <c r="FT29" s="14"/>
      <c r="FU29" s="14"/>
      <c r="FV29" s="14"/>
      <c r="FW29" s="14"/>
      <c r="FX29" s="14"/>
      <c r="FY29" s="14"/>
      <c r="FZ29" s="14"/>
      <c r="GA29" s="14"/>
      <c r="GB29" s="14"/>
      <c r="GC29" s="14"/>
      <c r="GD29" s="14"/>
      <c r="GE29" s="14"/>
      <c r="GF29" s="14"/>
      <c r="GG29" s="14"/>
      <c r="GH29" s="14"/>
      <c r="GI29" s="14"/>
      <c r="GJ29" s="14"/>
      <c r="GK29" s="14"/>
      <c r="GL29" s="14"/>
      <c r="GM29" s="14"/>
      <c r="GN29" s="14"/>
      <c r="GO29" s="14"/>
      <c r="GP29" s="14"/>
      <c r="GQ29" s="14"/>
      <c r="GR29" s="14"/>
      <c r="GS29" s="14"/>
      <c r="GT29" s="14"/>
      <c r="GU29" s="14"/>
      <c r="GV29" s="14"/>
      <c r="GW29" s="14"/>
      <c r="GX29" s="14"/>
      <c r="GY29" s="14"/>
      <c r="GZ29" s="14"/>
      <c r="HA29" s="14"/>
      <c r="HB29" s="14"/>
      <c r="HC29" s="14"/>
      <c r="HD29" s="14"/>
      <c r="HE29" s="14"/>
      <c r="HF29" s="14"/>
      <c r="HG29" s="14"/>
      <c r="HH29" s="14"/>
      <c r="HI29" s="14"/>
      <c r="HJ29" s="14"/>
      <c r="HK29" s="14"/>
      <c r="HL29" s="14"/>
      <c r="HM29" s="14"/>
      <c r="HN29" s="14"/>
      <c r="HO29" s="14"/>
      <c r="HP29" s="14"/>
      <c r="HQ29" s="14"/>
      <c r="HR29" s="14"/>
      <c r="HS29" s="14"/>
      <c r="HT29" s="14"/>
      <c r="HU29" s="14"/>
      <c r="HV29" s="14"/>
      <c r="HW29" s="14"/>
      <c r="HX29" s="14"/>
      <c r="HY29" s="14"/>
      <c r="HZ29" s="14"/>
      <c r="IA29" s="14"/>
      <c r="IB29" s="14"/>
      <c r="IC29" s="14"/>
      <c r="ID29" s="14"/>
      <c r="IE29" s="14"/>
      <c r="IF29" s="14"/>
      <c r="IG29" s="14"/>
    </row>
    <row r="30" spans="1:241" ht="12.75" customHeight="1">
      <c r="A30" s="202"/>
      <c r="B30" s="94" t="s">
        <v>473</v>
      </c>
      <c r="C30" s="260"/>
      <c r="D30" s="260"/>
      <c r="E30" s="260"/>
      <c r="F30" s="260"/>
      <c r="G30" s="239"/>
      <c r="H30" s="302"/>
      <c r="I30" s="260"/>
      <c r="J30" s="260"/>
      <c r="K30" s="260"/>
      <c r="L30" s="260"/>
      <c r="M30" s="260"/>
      <c r="N30" s="201"/>
      <c r="O30" s="14"/>
      <c r="P30" s="14"/>
      <c r="Q30" s="14"/>
      <c r="R30" s="14"/>
      <c r="S30" s="14"/>
      <c r="T30" s="14"/>
      <c r="U30" s="14"/>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c r="CC30" s="14"/>
      <c r="CD30" s="14"/>
      <c r="CE30" s="14"/>
      <c r="CF30" s="14"/>
      <c r="CG30" s="14"/>
      <c r="CH30" s="14"/>
      <c r="CI30" s="14"/>
      <c r="CJ30" s="14"/>
      <c r="CK30" s="14"/>
      <c r="CL30" s="14"/>
      <c r="CM30" s="14"/>
      <c r="CN30" s="14"/>
      <c r="CO30" s="14"/>
      <c r="CP30" s="14"/>
      <c r="CQ30" s="14"/>
      <c r="CR30" s="14"/>
      <c r="CS30" s="14"/>
      <c r="CT30" s="14"/>
      <c r="CU30" s="14"/>
      <c r="CV30" s="14"/>
      <c r="CW30" s="14"/>
      <c r="CX30" s="14"/>
      <c r="CY30" s="14"/>
      <c r="CZ30" s="14"/>
      <c r="DA30" s="14"/>
      <c r="DB30" s="14"/>
      <c r="DC30" s="14"/>
      <c r="DD30" s="14"/>
      <c r="DE30" s="14"/>
      <c r="DF30" s="14"/>
      <c r="DG30" s="14"/>
      <c r="DH30" s="14"/>
      <c r="DI30" s="14"/>
      <c r="DJ30" s="14"/>
      <c r="DK30" s="14"/>
      <c r="DL30" s="14"/>
      <c r="DM30" s="14"/>
      <c r="DN30" s="14"/>
      <c r="DO30" s="14"/>
      <c r="DP30" s="14"/>
      <c r="DQ30" s="14"/>
      <c r="DR30" s="14"/>
      <c r="DS30" s="14"/>
      <c r="DT30" s="14"/>
      <c r="DU30" s="14"/>
      <c r="DV30" s="14"/>
      <c r="DW30" s="14"/>
      <c r="DX30" s="14"/>
      <c r="DY30" s="14"/>
      <c r="DZ30" s="14"/>
      <c r="EA30" s="14"/>
      <c r="EB30" s="14"/>
      <c r="EC30" s="14"/>
      <c r="ED30" s="14"/>
      <c r="EE30" s="14"/>
      <c r="EF30" s="14"/>
      <c r="EG30" s="14"/>
      <c r="EH30" s="14"/>
      <c r="EI30" s="14"/>
      <c r="EJ30" s="14"/>
      <c r="EK30" s="14"/>
      <c r="EL30" s="14"/>
      <c r="EM30" s="14"/>
      <c r="EN30" s="14"/>
      <c r="EO30" s="14"/>
      <c r="EP30" s="14"/>
      <c r="EQ30" s="14"/>
      <c r="ER30" s="14"/>
      <c r="ES30" s="14"/>
      <c r="ET30" s="14"/>
      <c r="EU30" s="14"/>
      <c r="EV30" s="14"/>
      <c r="EW30" s="14"/>
      <c r="EX30" s="14"/>
      <c r="EY30" s="14"/>
      <c r="EZ30" s="14"/>
      <c r="FA30" s="14"/>
      <c r="FB30" s="14"/>
      <c r="FC30" s="14"/>
      <c r="FD30" s="14"/>
      <c r="FE30" s="14"/>
      <c r="FF30" s="14"/>
      <c r="FG30" s="14"/>
      <c r="FH30" s="14"/>
      <c r="FI30" s="14"/>
      <c r="FJ30" s="14"/>
      <c r="FK30" s="14"/>
      <c r="FL30" s="14"/>
      <c r="FM30" s="14"/>
      <c r="FN30" s="14"/>
      <c r="FO30" s="14"/>
      <c r="FP30" s="14"/>
      <c r="FQ30" s="14"/>
      <c r="FR30" s="14"/>
      <c r="FS30" s="14"/>
      <c r="FT30" s="14"/>
      <c r="FU30" s="14"/>
      <c r="FV30" s="14"/>
      <c r="FW30" s="14"/>
      <c r="FX30" s="14"/>
      <c r="FY30" s="14"/>
      <c r="FZ30" s="14"/>
      <c r="GA30" s="14"/>
      <c r="GB30" s="14"/>
      <c r="GC30" s="14"/>
      <c r="GD30" s="14"/>
      <c r="GE30" s="14"/>
      <c r="GF30" s="14"/>
      <c r="GG30" s="14"/>
      <c r="GH30" s="14"/>
      <c r="GI30" s="14"/>
      <c r="GJ30" s="14"/>
      <c r="GK30" s="14"/>
      <c r="GL30" s="14"/>
      <c r="GM30" s="14"/>
      <c r="GN30" s="14"/>
      <c r="GO30" s="14"/>
      <c r="GP30" s="14"/>
      <c r="GQ30" s="14"/>
      <c r="GR30" s="14"/>
      <c r="GS30" s="14"/>
      <c r="GT30" s="14"/>
      <c r="GU30" s="14"/>
      <c r="GV30" s="14"/>
      <c r="GW30" s="14"/>
      <c r="GX30" s="14"/>
      <c r="GY30" s="14"/>
      <c r="GZ30" s="14"/>
      <c r="HA30" s="14"/>
      <c r="HB30" s="14"/>
      <c r="HC30" s="14"/>
      <c r="HD30" s="14"/>
      <c r="HE30" s="14"/>
      <c r="HF30" s="14"/>
      <c r="HG30" s="14"/>
      <c r="HH30" s="14"/>
      <c r="HI30" s="14"/>
      <c r="HJ30" s="14"/>
      <c r="HK30" s="14"/>
      <c r="HL30" s="14"/>
      <c r="HM30" s="14"/>
      <c r="HN30" s="14"/>
      <c r="HO30" s="14"/>
      <c r="HP30" s="14"/>
      <c r="HQ30" s="14"/>
      <c r="HR30" s="14"/>
      <c r="HS30" s="14"/>
      <c r="HT30" s="14"/>
      <c r="HU30" s="14"/>
      <c r="HV30" s="14"/>
      <c r="HW30" s="14"/>
      <c r="HX30" s="14"/>
      <c r="HY30" s="14"/>
      <c r="HZ30" s="14"/>
      <c r="IA30" s="14"/>
      <c r="IB30" s="14"/>
      <c r="IC30" s="14"/>
      <c r="ID30" s="14"/>
      <c r="IE30" s="14"/>
      <c r="IF30" s="14"/>
      <c r="IG30" s="14"/>
    </row>
    <row r="31" spans="1:241" ht="12.75" customHeight="1">
      <c r="A31" s="202">
        <v>9</v>
      </c>
      <c r="B31" s="94" t="s">
        <v>191</v>
      </c>
      <c r="C31" s="260" t="s">
        <v>1789</v>
      </c>
      <c r="D31" s="260"/>
      <c r="E31" s="260" t="s">
        <v>1789</v>
      </c>
      <c r="F31" s="260" t="s">
        <v>1789</v>
      </c>
      <c r="G31" s="239" t="s">
        <v>1789</v>
      </c>
      <c r="H31" s="302" t="s">
        <v>1789</v>
      </c>
      <c r="I31" s="260"/>
      <c r="J31" s="260"/>
      <c r="K31" s="260"/>
      <c r="L31" s="260"/>
      <c r="M31" s="260" t="s">
        <v>1789</v>
      </c>
      <c r="N31" s="201">
        <v>9</v>
      </c>
      <c r="O31" s="14"/>
      <c r="P31" s="14"/>
      <c r="Q31" s="14"/>
      <c r="R31" s="14"/>
      <c r="S31" s="14"/>
      <c r="T31" s="14"/>
      <c r="U31" s="14"/>
      <c r="V31" s="14"/>
      <c r="W31" s="14"/>
      <c r="X31" s="14"/>
      <c r="Y31" s="14"/>
      <c r="Z31" s="14"/>
      <c r="AA31" s="14"/>
      <c r="AB31" s="14"/>
      <c r="AC31" s="14"/>
      <c r="AD31" s="14"/>
      <c r="AE31" s="14"/>
      <c r="AF31" s="14"/>
      <c r="AG31" s="14"/>
      <c r="AH31" s="14"/>
      <c r="AI31" s="14"/>
      <c r="AJ31" s="14"/>
      <c r="AK31" s="14"/>
      <c r="AL31" s="14"/>
      <c r="AM31" s="14"/>
      <c r="AN31" s="14"/>
      <c r="AO31" s="14"/>
      <c r="AP31" s="14"/>
      <c r="AQ31" s="14"/>
      <c r="AR31" s="14"/>
      <c r="AS31" s="14"/>
      <c r="AT31" s="14"/>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c r="CC31" s="14"/>
      <c r="CD31" s="14"/>
      <c r="CE31" s="14"/>
      <c r="CF31" s="14"/>
      <c r="CG31" s="14"/>
      <c r="CH31" s="14"/>
      <c r="CI31" s="14"/>
      <c r="CJ31" s="14"/>
      <c r="CK31" s="14"/>
      <c r="CL31" s="14"/>
      <c r="CM31" s="14"/>
      <c r="CN31" s="14"/>
      <c r="CO31" s="14"/>
      <c r="CP31" s="14"/>
      <c r="CQ31" s="14"/>
      <c r="CR31" s="14"/>
      <c r="CS31" s="14"/>
      <c r="CT31" s="14"/>
      <c r="CU31" s="14"/>
      <c r="CV31" s="14"/>
      <c r="CW31" s="14"/>
      <c r="CX31" s="14"/>
      <c r="CY31" s="14"/>
      <c r="CZ31" s="14"/>
      <c r="DA31" s="14"/>
      <c r="DB31" s="14"/>
      <c r="DC31" s="14"/>
      <c r="DD31" s="14"/>
      <c r="DE31" s="14"/>
      <c r="DF31" s="14"/>
      <c r="DG31" s="14"/>
      <c r="DH31" s="14"/>
      <c r="DI31" s="14"/>
      <c r="DJ31" s="14"/>
      <c r="DK31" s="14"/>
      <c r="DL31" s="14"/>
      <c r="DM31" s="14"/>
      <c r="DN31" s="14"/>
      <c r="DO31" s="14"/>
      <c r="DP31" s="14"/>
      <c r="DQ31" s="14"/>
      <c r="DR31" s="14"/>
      <c r="DS31" s="14"/>
      <c r="DT31" s="14"/>
      <c r="DU31" s="14"/>
      <c r="DV31" s="14"/>
      <c r="DW31" s="14"/>
      <c r="DX31" s="14"/>
      <c r="DY31" s="14"/>
      <c r="DZ31" s="14"/>
      <c r="EA31" s="14"/>
      <c r="EB31" s="14"/>
      <c r="EC31" s="14"/>
      <c r="ED31" s="14"/>
      <c r="EE31" s="14"/>
      <c r="EF31" s="14"/>
      <c r="EG31" s="14"/>
      <c r="EH31" s="14"/>
      <c r="EI31" s="14"/>
      <c r="EJ31" s="14"/>
      <c r="EK31" s="14"/>
      <c r="EL31" s="14"/>
      <c r="EM31" s="14"/>
      <c r="EN31" s="14"/>
      <c r="EO31" s="14"/>
      <c r="EP31" s="14"/>
      <c r="EQ31" s="14"/>
      <c r="ER31" s="14"/>
      <c r="ES31" s="14"/>
      <c r="ET31" s="14"/>
      <c r="EU31" s="14"/>
      <c r="EV31" s="14"/>
      <c r="EW31" s="14"/>
      <c r="EX31" s="14"/>
      <c r="EY31" s="14"/>
      <c r="EZ31" s="14"/>
      <c r="FA31" s="14"/>
      <c r="FB31" s="14"/>
      <c r="FC31" s="14"/>
      <c r="FD31" s="14"/>
      <c r="FE31" s="14"/>
      <c r="FF31" s="14"/>
      <c r="FG31" s="14"/>
      <c r="FH31" s="14"/>
      <c r="FI31" s="14"/>
      <c r="FJ31" s="14"/>
      <c r="FK31" s="14"/>
      <c r="FL31" s="14"/>
      <c r="FM31" s="14"/>
      <c r="FN31" s="14"/>
      <c r="FO31" s="14"/>
      <c r="FP31" s="14"/>
      <c r="FQ31" s="14"/>
      <c r="FR31" s="14"/>
      <c r="FS31" s="14"/>
      <c r="FT31" s="14"/>
      <c r="FU31" s="14"/>
      <c r="FV31" s="14"/>
      <c r="FW31" s="14"/>
      <c r="FX31" s="14"/>
      <c r="FY31" s="14"/>
      <c r="FZ31" s="14"/>
      <c r="GA31" s="14"/>
      <c r="GB31" s="14"/>
      <c r="GC31" s="14"/>
      <c r="GD31" s="14"/>
      <c r="GE31" s="14"/>
      <c r="GF31" s="14"/>
      <c r="GG31" s="14"/>
      <c r="GH31" s="14"/>
      <c r="GI31" s="14"/>
      <c r="GJ31" s="14"/>
      <c r="GK31" s="14"/>
      <c r="GL31" s="14"/>
      <c r="GM31" s="14"/>
      <c r="GN31" s="14"/>
      <c r="GO31" s="14"/>
      <c r="GP31" s="14"/>
      <c r="GQ31" s="14"/>
      <c r="GR31" s="14"/>
      <c r="GS31" s="14"/>
      <c r="GT31" s="14"/>
      <c r="GU31" s="14"/>
      <c r="GV31" s="14"/>
      <c r="GW31" s="14"/>
      <c r="GX31" s="14"/>
      <c r="GY31" s="14"/>
      <c r="GZ31" s="14"/>
      <c r="HA31" s="14"/>
      <c r="HB31" s="14"/>
      <c r="HC31" s="14"/>
      <c r="HD31" s="14"/>
      <c r="HE31" s="14"/>
      <c r="HF31" s="14"/>
      <c r="HG31" s="14"/>
      <c r="HH31" s="14"/>
      <c r="HI31" s="14"/>
      <c r="HJ31" s="14"/>
      <c r="HK31" s="14"/>
      <c r="HL31" s="14"/>
      <c r="HM31" s="14"/>
      <c r="HN31" s="14"/>
      <c r="HO31" s="14"/>
      <c r="HP31" s="14"/>
      <c r="HQ31" s="14"/>
      <c r="HR31" s="14"/>
      <c r="HS31" s="14"/>
      <c r="HT31" s="14"/>
      <c r="HU31" s="14"/>
      <c r="HV31" s="14"/>
      <c r="HW31" s="14"/>
      <c r="HX31" s="14"/>
      <c r="HY31" s="14"/>
      <c r="HZ31" s="14"/>
      <c r="IA31" s="14"/>
      <c r="IB31" s="14"/>
      <c r="IC31" s="14"/>
      <c r="ID31" s="14"/>
      <c r="IE31" s="14"/>
      <c r="IF31" s="14"/>
      <c r="IG31" s="14"/>
    </row>
    <row r="32" spans="1:241" ht="12.75" customHeight="1">
      <c r="A32" s="202">
        <v>10</v>
      </c>
      <c r="B32" s="94" t="s">
        <v>192</v>
      </c>
      <c r="C32" s="260" t="s">
        <v>5166</v>
      </c>
      <c r="D32" s="260"/>
      <c r="E32" s="260"/>
      <c r="F32" s="260"/>
      <c r="G32" s="239"/>
      <c r="H32" s="302"/>
      <c r="I32" s="260"/>
      <c r="J32" s="260"/>
      <c r="K32" s="260"/>
      <c r="L32" s="260"/>
      <c r="M32" s="260"/>
      <c r="N32" s="201">
        <v>10</v>
      </c>
      <c r="O32" s="14"/>
      <c r="P32" s="14"/>
      <c r="Q32" s="14"/>
      <c r="R32" s="14"/>
      <c r="S32" s="14"/>
      <c r="T32" s="14"/>
      <c r="U32" s="14"/>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c r="CC32" s="14"/>
      <c r="CD32" s="14"/>
      <c r="CE32" s="14"/>
      <c r="CF32" s="14"/>
      <c r="CG32" s="14"/>
      <c r="CH32" s="14"/>
      <c r="CI32" s="14"/>
      <c r="CJ32" s="14"/>
      <c r="CK32" s="14"/>
      <c r="CL32" s="14"/>
      <c r="CM32" s="14"/>
      <c r="CN32" s="14"/>
      <c r="CO32" s="14"/>
      <c r="CP32" s="14"/>
      <c r="CQ32" s="14"/>
      <c r="CR32" s="14"/>
      <c r="CS32" s="14"/>
      <c r="CT32" s="14"/>
      <c r="CU32" s="14"/>
      <c r="CV32" s="14"/>
      <c r="CW32" s="14"/>
      <c r="CX32" s="14"/>
      <c r="CY32" s="14"/>
      <c r="CZ32" s="14"/>
      <c r="DA32" s="14"/>
      <c r="DB32" s="14"/>
      <c r="DC32" s="14"/>
      <c r="DD32" s="14"/>
      <c r="DE32" s="14"/>
      <c r="DF32" s="14"/>
      <c r="DG32" s="14"/>
      <c r="DH32" s="14"/>
      <c r="DI32" s="14"/>
      <c r="DJ32" s="14"/>
      <c r="DK32" s="14"/>
      <c r="DL32" s="14"/>
      <c r="DM32" s="14"/>
      <c r="DN32" s="14"/>
      <c r="DO32" s="14"/>
      <c r="DP32" s="14"/>
      <c r="DQ32" s="14"/>
      <c r="DR32" s="14"/>
      <c r="DS32" s="14"/>
      <c r="DT32" s="14"/>
      <c r="DU32" s="14"/>
      <c r="DV32" s="14"/>
      <c r="DW32" s="14"/>
      <c r="DX32" s="14"/>
      <c r="DY32" s="14"/>
      <c r="DZ32" s="14"/>
      <c r="EA32" s="14"/>
      <c r="EB32" s="14"/>
      <c r="EC32" s="14"/>
      <c r="ED32" s="14"/>
      <c r="EE32" s="14"/>
      <c r="EF32" s="14"/>
      <c r="EG32" s="14"/>
      <c r="EH32" s="14"/>
      <c r="EI32" s="14"/>
      <c r="EJ32" s="14"/>
      <c r="EK32" s="14"/>
      <c r="EL32" s="14"/>
      <c r="EM32" s="14"/>
      <c r="EN32" s="14"/>
      <c r="EO32" s="14"/>
      <c r="EP32" s="14"/>
      <c r="EQ32" s="14"/>
      <c r="ER32" s="14"/>
      <c r="ES32" s="14"/>
      <c r="ET32" s="14"/>
      <c r="EU32" s="14"/>
      <c r="EV32" s="14"/>
      <c r="EW32" s="14"/>
      <c r="EX32" s="14"/>
      <c r="EY32" s="14"/>
      <c r="EZ32" s="14"/>
      <c r="FA32" s="14"/>
      <c r="FB32" s="14"/>
      <c r="FC32" s="14"/>
      <c r="FD32" s="14"/>
      <c r="FE32" s="14"/>
      <c r="FF32" s="14"/>
      <c r="FG32" s="14"/>
      <c r="FH32" s="14"/>
      <c r="FI32" s="14"/>
      <c r="FJ32" s="14"/>
      <c r="FK32" s="14"/>
      <c r="FL32" s="14"/>
      <c r="FM32" s="14"/>
      <c r="FN32" s="14"/>
      <c r="FO32" s="14"/>
      <c r="FP32" s="14"/>
      <c r="FQ32" s="14"/>
      <c r="FR32" s="14"/>
      <c r="FS32" s="14"/>
      <c r="FT32" s="14"/>
      <c r="FU32" s="14"/>
      <c r="FV32" s="14"/>
      <c r="FW32" s="14"/>
      <c r="FX32" s="14"/>
      <c r="FY32" s="14"/>
      <c r="FZ32" s="14"/>
      <c r="GA32" s="14"/>
      <c r="GB32" s="14"/>
      <c r="GC32" s="14"/>
      <c r="GD32" s="14"/>
      <c r="GE32" s="14"/>
      <c r="GF32" s="14"/>
      <c r="GG32" s="14"/>
      <c r="GH32" s="14"/>
      <c r="GI32" s="14"/>
      <c r="GJ32" s="14"/>
      <c r="GK32" s="14"/>
      <c r="GL32" s="14"/>
      <c r="GM32" s="14"/>
      <c r="GN32" s="14"/>
      <c r="GO32" s="14"/>
      <c r="GP32" s="14"/>
      <c r="GQ32" s="14"/>
      <c r="GR32" s="14"/>
      <c r="GS32" s="14"/>
      <c r="GT32" s="14"/>
      <c r="GU32" s="14"/>
      <c r="GV32" s="14"/>
      <c r="GW32" s="14"/>
      <c r="GX32" s="14"/>
      <c r="GY32" s="14"/>
      <c r="GZ32" s="14"/>
      <c r="HA32" s="14"/>
      <c r="HB32" s="14"/>
      <c r="HC32" s="14"/>
      <c r="HD32" s="14"/>
      <c r="HE32" s="14"/>
      <c r="HF32" s="14"/>
      <c r="HG32" s="14"/>
      <c r="HH32" s="14"/>
      <c r="HI32" s="14"/>
      <c r="HJ32" s="14"/>
      <c r="HK32" s="14"/>
      <c r="HL32" s="14"/>
      <c r="HM32" s="14"/>
      <c r="HN32" s="14"/>
      <c r="HO32" s="14"/>
      <c r="HP32" s="14"/>
      <c r="HQ32" s="14"/>
      <c r="HR32" s="14"/>
      <c r="HS32" s="14"/>
      <c r="HT32" s="14"/>
      <c r="HU32" s="14"/>
      <c r="HV32" s="14"/>
      <c r="HW32" s="14"/>
      <c r="HX32" s="14"/>
      <c r="HY32" s="14"/>
      <c r="HZ32" s="14"/>
      <c r="IA32" s="14"/>
      <c r="IB32" s="14"/>
      <c r="IC32" s="14"/>
      <c r="ID32" s="14"/>
      <c r="IE32" s="14"/>
      <c r="IF32" s="14"/>
      <c r="IG32" s="14"/>
    </row>
    <row r="33" spans="1:241" ht="12.75" customHeight="1">
      <c r="A33" s="202">
        <v>11</v>
      </c>
      <c r="B33" s="94" t="s">
        <v>193</v>
      </c>
      <c r="C33" s="260"/>
      <c r="D33" s="260"/>
      <c r="E33" s="260"/>
      <c r="F33" s="260"/>
      <c r="G33" s="239"/>
      <c r="H33" s="302"/>
      <c r="I33" s="260"/>
      <c r="J33" s="260"/>
      <c r="K33" s="260"/>
      <c r="L33" s="260"/>
      <c r="M33" s="260"/>
      <c r="N33" s="201">
        <v>11</v>
      </c>
      <c r="O33" s="14"/>
      <c r="P33" s="14"/>
      <c r="Q33" s="14"/>
      <c r="R33" s="14"/>
      <c r="S33" s="14"/>
      <c r="T33" s="14"/>
      <c r="U33" s="14"/>
      <c r="V33" s="14"/>
      <c r="W33" s="14"/>
      <c r="X33" s="14"/>
      <c r="Y33" s="14"/>
      <c r="Z33" s="14"/>
      <c r="AA33" s="14"/>
      <c r="AB33" s="14"/>
      <c r="AC33" s="14"/>
      <c r="AD33" s="14"/>
      <c r="AE33" s="14"/>
      <c r="AF33" s="14"/>
      <c r="AG33" s="14"/>
      <c r="AH33" s="14"/>
      <c r="AI33" s="14"/>
      <c r="AJ33" s="14"/>
      <c r="AK33" s="14"/>
      <c r="AL33" s="14"/>
      <c r="AM33" s="14"/>
      <c r="AN33" s="14"/>
      <c r="AO33" s="14"/>
      <c r="AP33" s="14"/>
      <c r="AQ33" s="14"/>
      <c r="AR33" s="14"/>
      <c r="AS33" s="14"/>
      <c r="AT33" s="14"/>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c r="CC33" s="14"/>
      <c r="CD33" s="14"/>
      <c r="CE33" s="14"/>
      <c r="CF33" s="14"/>
      <c r="CG33" s="14"/>
      <c r="CH33" s="14"/>
      <c r="CI33" s="14"/>
      <c r="CJ33" s="14"/>
      <c r="CK33" s="14"/>
      <c r="CL33" s="14"/>
      <c r="CM33" s="14"/>
      <c r="CN33" s="14"/>
      <c r="CO33" s="14"/>
      <c r="CP33" s="14"/>
      <c r="CQ33" s="14"/>
      <c r="CR33" s="14"/>
      <c r="CS33" s="14"/>
      <c r="CT33" s="14"/>
      <c r="CU33" s="14"/>
      <c r="CV33" s="14"/>
      <c r="CW33" s="14"/>
      <c r="CX33" s="14"/>
      <c r="CY33" s="14"/>
      <c r="CZ33" s="14"/>
      <c r="DA33" s="14"/>
      <c r="DB33" s="14"/>
      <c r="DC33" s="14"/>
      <c r="DD33" s="14"/>
      <c r="DE33" s="14"/>
      <c r="DF33" s="14"/>
      <c r="DG33" s="14"/>
      <c r="DH33" s="14"/>
      <c r="DI33" s="14"/>
      <c r="DJ33" s="14"/>
      <c r="DK33" s="14"/>
      <c r="DL33" s="14"/>
      <c r="DM33" s="14"/>
      <c r="DN33" s="14"/>
      <c r="DO33" s="14"/>
      <c r="DP33" s="14"/>
      <c r="DQ33" s="14"/>
      <c r="DR33" s="14"/>
      <c r="DS33" s="14"/>
      <c r="DT33" s="14"/>
      <c r="DU33" s="14"/>
      <c r="DV33" s="14"/>
      <c r="DW33" s="14"/>
      <c r="DX33" s="14"/>
      <c r="DY33" s="14"/>
      <c r="DZ33" s="14"/>
      <c r="EA33" s="14"/>
      <c r="EB33" s="14"/>
      <c r="EC33" s="14"/>
      <c r="ED33" s="14"/>
      <c r="EE33" s="14"/>
      <c r="EF33" s="14"/>
      <c r="EG33" s="14"/>
      <c r="EH33" s="14"/>
      <c r="EI33" s="14"/>
      <c r="EJ33" s="14"/>
      <c r="EK33" s="14"/>
      <c r="EL33" s="14"/>
      <c r="EM33" s="14"/>
      <c r="EN33" s="14"/>
      <c r="EO33" s="14"/>
      <c r="EP33" s="14"/>
      <c r="EQ33" s="14"/>
      <c r="ER33" s="14"/>
      <c r="ES33" s="14"/>
      <c r="ET33" s="14"/>
      <c r="EU33" s="14"/>
      <c r="EV33" s="14"/>
      <c r="EW33" s="14"/>
      <c r="EX33" s="14"/>
      <c r="EY33" s="14"/>
      <c r="EZ33" s="14"/>
      <c r="FA33" s="14"/>
      <c r="FB33" s="14"/>
      <c r="FC33" s="14"/>
      <c r="FD33" s="14"/>
      <c r="FE33" s="14"/>
      <c r="FF33" s="14"/>
      <c r="FG33" s="14"/>
      <c r="FH33" s="14"/>
      <c r="FI33" s="14"/>
      <c r="FJ33" s="14"/>
      <c r="FK33" s="14"/>
      <c r="FL33" s="14"/>
      <c r="FM33" s="14"/>
      <c r="FN33" s="14"/>
      <c r="FO33" s="14"/>
      <c r="FP33" s="14"/>
      <c r="FQ33" s="14"/>
      <c r="FR33" s="14"/>
      <c r="FS33" s="14"/>
      <c r="FT33" s="14"/>
      <c r="FU33" s="14"/>
      <c r="FV33" s="14"/>
      <c r="FW33" s="14"/>
      <c r="FX33" s="14"/>
      <c r="FY33" s="14"/>
      <c r="FZ33" s="14"/>
      <c r="GA33" s="14"/>
      <c r="GB33" s="14"/>
      <c r="GC33" s="14"/>
      <c r="GD33" s="14"/>
      <c r="GE33" s="14"/>
      <c r="GF33" s="14"/>
      <c r="GG33" s="14"/>
      <c r="GH33" s="14"/>
      <c r="GI33" s="14"/>
      <c r="GJ33" s="14"/>
      <c r="GK33" s="14"/>
      <c r="GL33" s="14"/>
      <c r="GM33" s="14"/>
      <c r="GN33" s="14"/>
      <c r="GO33" s="14"/>
      <c r="GP33" s="14"/>
      <c r="GQ33" s="14"/>
      <c r="GR33" s="14"/>
      <c r="GS33" s="14"/>
      <c r="GT33" s="14"/>
      <c r="GU33" s="14"/>
      <c r="GV33" s="14"/>
      <c r="GW33" s="14"/>
      <c r="GX33" s="14"/>
      <c r="GY33" s="14"/>
      <c r="GZ33" s="14"/>
      <c r="HA33" s="14"/>
      <c r="HB33" s="14"/>
      <c r="HC33" s="14"/>
      <c r="HD33" s="14"/>
      <c r="HE33" s="14"/>
      <c r="HF33" s="14"/>
      <c r="HG33" s="14"/>
      <c r="HH33" s="14"/>
      <c r="HI33" s="14"/>
      <c r="HJ33" s="14"/>
      <c r="HK33" s="14"/>
      <c r="HL33" s="14"/>
      <c r="HM33" s="14"/>
      <c r="HN33" s="14"/>
      <c r="HO33" s="14"/>
      <c r="HP33" s="14"/>
      <c r="HQ33" s="14"/>
      <c r="HR33" s="14"/>
      <c r="HS33" s="14"/>
      <c r="HT33" s="14"/>
      <c r="HU33" s="14"/>
      <c r="HV33" s="14"/>
      <c r="HW33" s="14"/>
      <c r="HX33" s="14"/>
      <c r="HY33" s="14"/>
      <c r="HZ33" s="14"/>
      <c r="IA33" s="14"/>
      <c r="IB33" s="14"/>
      <c r="IC33" s="14"/>
      <c r="ID33" s="14"/>
      <c r="IE33" s="14"/>
      <c r="IF33" s="14"/>
      <c r="IG33" s="14"/>
    </row>
    <row r="34" spans="1:241" ht="12.75" customHeight="1">
      <c r="A34" s="202">
        <v>12</v>
      </c>
      <c r="B34" s="94" t="s">
        <v>194</v>
      </c>
      <c r="C34" s="260"/>
      <c r="D34" s="260"/>
      <c r="E34" s="260"/>
      <c r="F34" s="260"/>
      <c r="G34" s="239"/>
      <c r="H34" s="302" t="s">
        <v>1789</v>
      </c>
      <c r="I34" s="260"/>
      <c r="J34" s="260"/>
      <c r="K34" s="260"/>
      <c r="L34" s="260"/>
      <c r="M34" s="260"/>
      <c r="N34" s="201">
        <v>12</v>
      </c>
      <c r="O34" s="14"/>
      <c r="P34" s="14"/>
      <c r="Q34" s="14"/>
      <c r="R34" s="14"/>
      <c r="S34" s="14"/>
      <c r="T34" s="14"/>
      <c r="U34" s="14"/>
      <c r="V34" s="14"/>
      <c r="W34" s="14"/>
      <c r="X34" s="14"/>
      <c r="Y34" s="14"/>
      <c r="Z34" s="14"/>
      <c r="AA34" s="14"/>
      <c r="AB34" s="14"/>
      <c r="AC34" s="14"/>
      <c r="AD34" s="14"/>
      <c r="AE34" s="14"/>
      <c r="AF34" s="14"/>
      <c r="AG34" s="14"/>
      <c r="AH34" s="14"/>
      <c r="AI34" s="14"/>
      <c r="AJ34" s="14"/>
      <c r="AK34" s="14"/>
      <c r="AL34" s="14"/>
      <c r="AM34" s="14"/>
      <c r="AN34" s="14"/>
      <c r="AO34" s="14"/>
      <c r="AP34" s="14"/>
      <c r="AQ34" s="14"/>
      <c r="AR34" s="14"/>
      <c r="AS34" s="14"/>
      <c r="AT34" s="14"/>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c r="CC34" s="14"/>
      <c r="CD34" s="14"/>
      <c r="CE34" s="14"/>
      <c r="CF34" s="14"/>
      <c r="CG34" s="14"/>
      <c r="CH34" s="14"/>
      <c r="CI34" s="14"/>
      <c r="CJ34" s="14"/>
      <c r="CK34" s="14"/>
      <c r="CL34" s="14"/>
      <c r="CM34" s="14"/>
      <c r="CN34" s="14"/>
      <c r="CO34" s="14"/>
      <c r="CP34" s="14"/>
      <c r="CQ34" s="14"/>
      <c r="CR34" s="14"/>
      <c r="CS34" s="14"/>
      <c r="CT34" s="14"/>
      <c r="CU34" s="14"/>
      <c r="CV34" s="14"/>
      <c r="CW34" s="14"/>
      <c r="CX34" s="14"/>
      <c r="CY34" s="14"/>
      <c r="CZ34" s="14"/>
      <c r="DA34" s="14"/>
      <c r="DB34" s="14"/>
      <c r="DC34" s="14"/>
      <c r="DD34" s="14"/>
      <c r="DE34" s="14"/>
      <c r="DF34" s="14"/>
      <c r="DG34" s="14"/>
      <c r="DH34" s="14"/>
      <c r="DI34" s="14"/>
      <c r="DJ34" s="14"/>
      <c r="DK34" s="14"/>
      <c r="DL34" s="14"/>
      <c r="DM34" s="14"/>
      <c r="DN34" s="14"/>
      <c r="DO34" s="14"/>
      <c r="DP34" s="14"/>
      <c r="DQ34" s="14"/>
      <c r="DR34" s="14"/>
      <c r="DS34" s="14"/>
      <c r="DT34" s="14"/>
      <c r="DU34" s="14"/>
      <c r="DV34" s="14"/>
      <c r="DW34" s="14"/>
      <c r="DX34" s="14"/>
      <c r="DY34" s="14"/>
      <c r="DZ34" s="14"/>
      <c r="EA34" s="14"/>
      <c r="EB34" s="14"/>
      <c r="EC34" s="14"/>
      <c r="ED34" s="14"/>
      <c r="EE34" s="14"/>
      <c r="EF34" s="14"/>
      <c r="EG34" s="14"/>
      <c r="EH34" s="14"/>
      <c r="EI34" s="14"/>
      <c r="EJ34" s="14"/>
      <c r="EK34" s="14"/>
      <c r="EL34" s="14"/>
      <c r="EM34" s="14"/>
      <c r="EN34" s="14"/>
      <c r="EO34" s="14"/>
      <c r="EP34" s="14"/>
      <c r="EQ34" s="14"/>
      <c r="ER34" s="14"/>
      <c r="ES34" s="14"/>
      <c r="ET34" s="14"/>
      <c r="EU34" s="14"/>
      <c r="EV34" s="14"/>
      <c r="EW34" s="14"/>
      <c r="EX34" s="14"/>
      <c r="EY34" s="14"/>
      <c r="EZ34" s="14"/>
      <c r="FA34" s="14"/>
      <c r="FB34" s="14"/>
      <c r="FC34" s="14"/>
      <c r="FD34" s="14"/>
      <c r="FE34" s="14"/>
      <c r="FF34" s="14"/>
      <c r="FG34" s="14"/>
      <c r="FH34" s="14"/>
      <c r="FI34" s="14"/>
      <c r="FJ34" s="14"/>
      <c r="FK34" s="14"/>
      <c r="FL34" s="14"/>
      <c r="FM34" s="14"/>
      <c r="FN34" s="14"/>
      <c r="FO34" s="14"/>
      <c r="FP34" s="14"/>
      <c r="FQ34" s="14"/>
      <c r="FR34" s="14"/>
      <c r="FS34" s="14"/>
      <c r="FT34" s="14"/>
      <c r="FU34" s="14"/>
      <c r="FV34" s="14"/>
      <c r="FW34" s="14"/>
      <c r="FX34" s="14"/>
      <c r="FY34" s="14"/>
      <c r="FZ34" s="14"/>
      <c r="GA34" s="14"/>
      <c r="GB34" s="14"/>
      <c r="GC34" s="14"/>
      <c r="GD34" s="14"/>
      <c r="GE34" s="14"/>
      <c r="GF34" s="14"/>
      <c r="GG34" s="14"/>
      <c r="GH34" s="14"/>
      <c r="GI34" s="14"/>
      <c r="GJ34" s="14"/>
      <c r="GK34" s="14"/>
      <c r="GL34" s="14"/>
      <c r="GM34" s="14"/>
      <c r="GN34" s="14"/>
      <c r="GO34" s="14"/>
      <c r="GP34" s="14"/>
      <c r="GQ34" s="14"/>
      <c r="GR34" s="14"/>
      <c r="GS34" s="14"/>
      <c r="GT34" s="14"/>
      <c r="GU34" s="14"/>
      <c r="GV34" s="14"/>
      <c r="GW34" s="14"/>
      <c r="GX34" s="14"/>
      <c r="GY34" s="14"/>
      <c r="GZ34" s="14"/>
      <c r="HA34" s="14"/>
      <c r="HB34" s="14"/>
      <c r="HC34" s="14"/>
      <c r="HD34" s="14"/>
      <c r="HE34" s="14"/>
      <c r="HF34" s="14"/>
      <c r="HG34" s="14"/>
      <c r="HH34" s="14"/>
      <c r="HI34" s="14"/>
      <c r="HJ34" s="14"/>
      <c r="HK34" s="14"/>
      <c r="HL34" s="14"/>
      <c r="HM34" s="14"/>
      <c r="HN34" s="14"/>
      <c r="HO34" s="14"/>
      <c r="HP34" s="14"/>
      <c r="HQ34" s="14"/>
      <c r="HR34" s="14"/>
      <c r="HS34" s="14"/>
      <c r="HT34" s="14"/>
      <c r="HU34" s="14"/>
      <c r="HV34" s="14"/>
      <c r="HW34" s="14"/>
      <c r="HX34" s="14"/>
      <c r="HY34" s="14"/>
      <c r="HZ34" s="14"/>
      <c r="IA34" s="14"/>
      <c r="IB34" s="14"/>
      <c r="IC34" s="14"/>
      <c r="ID34" s="14"/>
      <c r="IE34" s="14"/>
      <c r="IF34" s="14"/>
      <c r="IG34" s="14"/>
    </row>
    <row r="35" spans="1:241" ht="12.75" customHeight="1">
      <c r="A35" s="202">
        <v>13</v>
      </c>
      <c r="B35" s="94" t="s">
        <v>2480</v>
      </c>
      <c r="C35" s="260"/>
      <c r="D35" s="260"/>
      <c r="E35" s="260"/>
      <c r="F35" s="260"/>
      <c r="G35" s="239"/>
      <c r="H35" s="302" t="s">
        <v>1789</v>
      </c>
      <c r="I35" s="260"/>
      <c r="J35" s="260"/>
      <c r="K35" s="260"/>
      <c r="L35" s="260"/>
      <c r="M35" s="260"/>
      <c r="N35" s="201">
        <v>13</v>
      </c>
      <c r="O35" s="14"/>
      <c r="P35" s="14"/>
      <c r="Q35" s="14"/>
      <c r="R35" s="14"/>
      <c r="S35" s="14"/>
      <c r="T35" s="14"/>
      <c r="U35" s="14"/>
      <c r="V35" s="14"/>
      <c r="W35" s="14"/>
      <c r="X35" s="14"/>
      <c r="Y35" s="14"/>
      <c r="Z35" s="14"/>
      <c r="AA35" s="14"/>
      <c r="AB35" s="14"/>
      <c r="AC35" s="14"/>
      <c r="AD35" s="14"/>
      <c r="AE35" s="14"/>
      <c r="AF35" s="14"/>
      <c r="AG35" s="14"/>
      <c r="AH35" s="14"/>
      <c r="AI35" s="14"/>
      <c r="AJ35" s="14"/>
      <c r="AK35" s="14"/>
      <c r="AL35" s="14"/>
      <c r="AM35" s="14"/>
      <c r="AN35" s="14"/>
      <c r="AO35" s="14"/>
      <c r="AP35" s="14"/>
      <c r="AQ35" s="14"/>
      <c r="AR35" s="14"/>
      <c r="AS35" s="14"/>
      <c r="AT35" s="14"/>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c r="CC35" s="14"/>
      <c r="CD35" s="14"/>
      <c r="CE35" s="14"/>
      <c r="CF35" s="14"/>
      <c r="CG35" s="14"/>
      <c r="CH35" s="14"/>
      <c r="CI35" s="14"/>
      <c r="CJ35" s="14"/>
      <c r="CK35" s="14"/>
      <c r="CL35" s="14"/>
      <c r="CM35" s="14"/>
      <c r="CN35" s="14"/>
      <c r="CO35" s="14"/>
      <c r="CP35" s="14"/>
      <c r="CQ35" s="14"/>
      <c r="CR35" s="14"/>
      <c r="CS35" s="14"/>
      <c r="CT35" s="14"/>
      <c r="CU35" s="14"/>
      <c r="CV35" s="14"/>
      <c r="CW35" s="14"/>
      <c r="CX35" s="14"/>
      <c r="CY35" s="14"/>
      <c r="CZ35" s="14"/>
      <c r="DA35" s="14"/>
      <c r="DB35" s="14"/>
      <c r="DC35" s="14"/>
      <c r="DD35" s="14"/>
      <c r="DE35" s="14"/>
      <c r="DF35" s="14"/>
      <c r="DG35" s="14"/>
      <c r="DH35" s="14"/>
      <c r="DI35" s="14"/>
      <c r="DJ35" s="14"/>
      <c r="DK35" s="14"/>
      <c r="DL35" s="14"/>
      <c r="DM35" s="14"/>
      <c r="DN35" s="14"/>
      <c r="DO35" s="14"/>
      <c r="DP35" s="14"/>
      <c r="DQ35" s="14"/>
      <c r="DR35" s="14"/>
      <c r="DS35" s="14"/>
      <c r="DT35" s="14"/>
      <c r="DU35" s="14"/>
      <c r="DV35" s="14"/>
      <c r="DW35" s="14"/>
      <c r="DX35" s="14"/>
      <c r="DY35" s="14"/>
      <c r="DZ35" s="14"/>
      <c r="EA35" s="14"/>
      <c r="EB35" s="14"/>
      <c r="EC35" s="14"/>
      <c r="ED35" s="14"/>
      <c r="EE35" s="14"/>
      <c r="EF35" s="14"/>
      <c r="EG35" s="14"/>
      <c r="EH35" s="14"/>
      <c r="EI35" s="14"/>
      <c r="EJ35" s="14"/>
      <c r="EK35" s="14"/>
      <c r="EL35" s="14"/>
      <c r="EM35" s="14"/>
      <c r="EN35" s="14"/>
      <c r="EO35" s="14"/>
      <c r="EP35" s="14"/>
      <c r="EQ35" s="14"/>
      <c r="ER35" s="14"/>
      <c r="ES35" s="14"/>
      <c r="ET35" s="14"/>
      <c r="EU35" s="14"/>
      <c r="EV35" s="14"/>
      <c r="EW35" s="14"/>
      <c r="EX35" s="14"/>
      <c r="EY35" s="14"/>
      <c r="EZ35" s="14"/>
      <c r="FA35" s="14"/>
      <c r="FB35" s="14"/>
      <c r="FC35" s="14"/>
      <c r="FD35" s="14"/>
      <c r="FE35" s="14"/>
      <c r="FF35" s="14"/>
      <c r="FG35" s="14"/>
      <c r="FH35" s="14"/>
      <c r="FI35" s="14"/>
      <c r="FJ35" s="14"/>
      <c r="FK35" s="14"/>
      <c r="FL35" s="14"/>
      <c r="FM35" s="14"/>
      <c r="FN35" s="14"/>
      <c r="FO35" s="14"/>
      <c r="FP35" s="14"/>
      <c r="FQ35" s="14"/>
      <c r="FR35" s="14"/>
      <c r="FS35" s="14"/>
      <c r="FT35" s="14"/>
      <c r="FU35" s="14"/>
      <c r="FV35" s="14"/>
      <c r="FW35" s="14"/>
      <c r="FX35" s="14"/>
      <c r="FY35" s="14"/>
      <c r="FZ35" s="14"/>
      <c r="GA35" s="14"/>
      <c r="GB35" s="14"/>
      <c r="GC35" s="14"/>
      <c r="GD35" s="14"/>
      <c r="GE35" s="14"/>
      <c r="GF35" s="14"/>
      <c r="GG35" s="14"/>
      <c r="GH35" s="14"/>
      <c r="GI35" s="14"/>
      <c r="GJ35" s="14"/>
      <c r="GK35" s="14"/>
      <c r="GL35" s="14"/>
      <c r="GM35" s="14"/>
      <c r="GN35" s="14"/>
      <c r="GO35" s="14"/>
      <c r="GP35" s="14"/>
      <c r="GQ35" s="14"/>
      <c r="GR35" s="14"/>
      <c r="GS35" s="14"/>
      <c r="GT35" s="14"/>
      <c r="GU35" s="14"/>
      <c r="GV35" s="14"/>
      <c r="GW35" s="14"/>
      <c r="GX35" s="14"/>
      <c r="GY35" s="14"/>
      <c r="GZ35" s="14"/>
      <c r="HA35" s="14"/>
      <c r="HB35" s="14"/>
      <c r="HC35" s="14"/>
      <c r="HD35" s="14"/>
      <c r="HE35" s="14"/>
      <c r="HF35" s="14"/>
      <c r="HG35" s="14"/>
      <c r="HH35" s="14"/>
      <c r="HI35" s="14"/>
      <c r="HJ35" s="14"/>
      <c r="HK35" s="14"/>
      <c r="HL35" s="14"/>
      <c r="HM35" s="14"/>
      <c r="HN35" s="14"/>
      <c r="HO35" s="14"/>
      <c r="HP35" s="14"/>
      <c r="HQ35" s="14"/>
      <c r="HR35" s="14"/>
      <c r="HS35" s="14"/>
      <c r="HT35" s="14"/>
      <c r="HU35" s="14"/>
      <c r="HV35" s="14"/>
      <c r="HW35" s="14"/>
      <c r="HX35" s="14"/>
      <c r="HY35" s="14"/>
      <c r="HZ35" s="14"/>
      <c r="IA35" s="14"/>
      <c r="IB35" s="14"/>
      <c r="IC35" s="14"/>
      <c r="ID35" s="14"/>
      <c r="IE35" s="14"/>
      <c r="IF35" s="14"/>
      <c r="IG35" s="14"/>
    </row>
    <row r="36" spans="1:241" ht="12.75" customHeight="1">
      <c r="A36" s="202">
        <v>14</v>
      </c>
      <c r="B36" s="94" t="s">
        <v>2481</v>
      </c>
      <c r="C36" s="260"/>
      <c r="D36" s="260"/>
      <c r="E36" s="260"/>
      <c r="F36" s="260"/>
      <c r="G36" s="239"/>
      <c r="H36" s="302" t="s">
        <v>1789</v>
      </c>
      <c r="I36" s="260"/>
      <c r="J36" s="260"/>
      <c r="K36" s="260"/>
      <c r="L36" s="260"/>
      <c r="M36" s="260"/>
      <c r="N36" s="201">
        <v>14</v>
      </c>
      <c r="O36" s="14"/>
      <c r="P36" s="14"/>
      <c r="Q36" s="14"/>
      <c r="R36" s="14"/>
      <c r="S36" s="14"/>
      <c r="T36" s="14"/>
      <c r="U36" s="14"/>
      <c r="V36" s="14"/>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c r="CC36" s="14"/>
      <c r="CD36" s="14"/>
      <c r="CE36" s="14"/>
      <c r="CF36" s="14"/>
      <c r="CG36" s="14"/>
      <c r="CH36" s="14"/>
      <c r="CI36" s="14"/>
      <c r="CJ36" s="14"/>
      <c r="CK36" s="14"/>
      <c r="CL36" s="14"/>
      <c r="CM36" s="14"/>
      <c r="CN36" s="14"/>
      <c r="CO36" s="14"/>
      <c r="CP36" s="14"/>
      <c r="CQ36" s="14"/>
      <c r="CR36" s="14"/>
      <c r="CS36" s="14"/>
      <c r="CT36" s="14"/>
      <c r="CU36" s="14"/>
      <c r="CV36" s="14"/>
      <c r="CW36" s="14"/>
      <c r="CX36" s="14"/>
      <c r="CY36" s="14"/>
      <c r="CZ36" s="14"/>
      <c r="DA36" s="14"/>
      <c r="DB36" s="14"/>
      <c r="DC36" s="14"/>
      <c r="DD36" s="14"/>
      <c r="DE36" s="14"/>
      <c r="DF36" s="14"/>
      <c r="DG36" s="14"/>
      <c r="DH36" s="14"/>
      <c r="DI36" s="14"/>
      <c r="DJ36" s="14"/>
      <c r="DK36" s="14"/>
      <c r="DL36" s="14"/>
      <c r="DM36" s="14"/>
      <c r="DN36" s="14"/>
      <c r="DO36" s="14"/>
      <c r="DP36" s="14"/>
      <c r="DQ36" s="14"/>
      <c r="DR36" s="14"/>
      <c r="DS36" s="14"/>
      <c r="DT36" s="14"/>
      <c r="DU36" s="14"/>
      <c r="DV36" s="14"/>
      <c r="DW36" s="14"/>
      <c r="DX36" s="14"/>
      <c r="DY36" s="14"/>
      <c r="DZ36" s="14"/>
      <c r="EA36" s="14"/>
      <c r="EB36" s="14"/>
      <c r="EC36" s="14"/>
      <c r="ED36" s="14"/>
      <c r="EE36" s="14"/>
      <c r="EF36" s="14"/>
      <c r="EG36" s="14"/>
      <c r="EH36" s="14"/>
      <c r="EI36" s="14"/>
      <c r="EJ36" s="14"/>
      <c r="EK36" s="14"/>
      <c r="EL36" s="14"/>
      <c r="EM36" s="14"/>
      <c r="EN36" s="14"/>
      <c r="EO36" s="14"/>
      <c r="EP36" s="14"/>
      <c r="EQ36" s="14"/>
      <c r="ER36" s="14"/>
      <c r="ES36" s="14"/>
      <c r="ET36" s="14"/>
      <c r="EU36" s="14"/>
      <c r="EV36" s="14"/>
      <c r="EW36" s="14"/>
      <c r="EX36" s="14"/>
      <c r="EY36" s="14"/>
      <c r="EZ36" s="14"/>
      <c r="FA36" s="14"/>
      <c r="FB36" s="14"/>
      <c r="FC36" s="14"/>
      <c r="FD36" s="14"/>
      <c r="FE36" s="14"/>
      <c r="FF36" s="14"/>
      <c r="FG36" s="14"/>
      <c r="FH36" s="14"/>
      <c r="FI36" s="14"/>
      <c r="FJ36" s="14"/>
      <c r="FK36" s="14"/>
      <c r="FL36" s="14"/>
      <c r="FM36" s="14"/>
      <c r="FN36" s="14"/>
      <c r="FO36" s="14"/>
      <c r="FP36" s="14"/>
      <c r="FQ36" s="14"/>
      <c r="FR36" s="14"/>
      <c r="FS36" s="14"/>
      <c r="FT36" s="14"/>
      <c r="FU36" s="14"/>
      <c r="FV36" s="14"/>
      <c r="FW36" s="14"/>
      <c r="FX36" s="14"/>
      <c r="FY36" s="14"/>
      <c r="FZ36" s="14"/>
      <c r="GA36" s="14"/>
      <c r="GB36" s="14"/>
      <c r="GC36" s="14"/>
      <c r="GD36" s="14"/>
      <c r="GE36" s="14"/>
      <c r="GF36" s="14"/>
      <c r="GG36" s="14"/>
      <c r="GH36" s="14"/>
      <c r="GI36" s="14"/>
      <c r="GJ36" s="14"/>
      <c r="GK36" s="14"/>
      <c r="GL36" s="14"/>
      <c r="GM36" s="14"/>
      <c r="GN36" s="14"/>
      <c r="GO36" s="14"/>
      <c r="GP36" s="14"/>
      <c r="GQ36" s="14"/>
      <c r="GR36" s="14"/>
      <c r="GS36" s="14"/>
      <c r="GT36" s="14"/>
      <c r="GU36" s="14"/>
      <c r="GV36" s="14"/>
      <c r="GW36" s="14"/>
      <c r="GX36" s="14"/>
      <c r="GY36" s="14"/>
      <c r="GZ36" s="14"/>
      <c r="HA36" s="14"/>
      <c r="HB36" s="14"/>
      <c r="HC36" s="14"/>
      <c r="HD36" s="14"/>
      <c r="HE36" s="14"/>
      <c r="HF36" s="14"/>
      <c r="HG36" s="14"/>
      <c r="HH36" s="14"/>
      <c r="HI36" s="14"/>
      <c r="HJ36" s="14"/>
      <c r="HK36" s="14"/>
      <c r="HL36" s="14"/>
      <c r="HM36" s="14"/>
      <c r="HN36" s="14"/>
      <c r="HO36" s="14"/>
      <c r="HP36" s="14"/>
      <c r="HQ36" s="14"/>
      <c r="HR36" s="14"/>
      <c r="HS36" s="14"/>
      <c r="HT36" s="14"/>
      <c r="HU36" s="14"/>
      <c r="HV36" s="14"/>
      <c r="HW36" s="14"/>
      <c r="HX36" s="14"/>
      <c r="HY36" s="14"/>
      <c r="HZ36" s="14"/>
      <c r="IA36" s="14"/>
      <c r="IB36" s="14"/>
      <c r="IC36" s="14"/>
      <c r="ID36" s="14"/>
      <c r="IE36" s="14"/>
      <c r="IF36" s="14"/>
      <c r="IG36" s="14"/>
    </row>
    <row r="37" spans="1:241" ht="12.75" customHeight="1">
      <c r="A37" s="202">
        <v>15</v>
      </c>
      <c r="B37" s="94" t="s">
        <v>2482</v>
      </c>
      <c r="C37" s="260" t="s">
        <v>1789</v>
      </c>
      <c r="D37" s="260"/>
      <c r="E37" s="260" t="s">
        <v>1789</v>
      </c>
      <c r="F37" s="260" t="s">
        <v>1789</v>
      </c>
      <c r="G37" s="239" t="s">
        <v>1789</v>
      </c>
      <c r="H37" s="302" t="s">
        <v>1789</v>
      </c>
      <c r="I37" s="260"/>
      <c r="J37" s="260"/>
      <c r="K37" s="260"/>
      <c r="L37" s="260"/>
      <c r="M37" s="260"/>
      <c r="N37" s="201">
        <v>15</v>
      </c>
      <c r="O37" s="14"/>
      <c r="P37" s="14"/>
      <c r="Q37" s="14"/>
      <c r="R37" s="14"/>
      <c r="S37" s="14"/>
      <c r="T37" s="14"/>
      <c r="U37" s="14"/>
      <c r="V37" s="14"/>
      <c r="W37" s="14"/>
      <c r="X37" s="14"/>
      <c r="Y37" s="14"/>
      <c r="Z37" s="14"/>
      <c r="AA37" s="14"/>
      <c r="AB37" s="14"/>
      <c r="AC37" s="14"/>
      <c r="AD37" s="14"/>
      <c r="AE37" s="14"/>
      <c r="AF37" s="14"/>
      <c r="AG37" s="14"/>
      <c r="AH37" s="14"/>
      <c r="AI37" s="14"/>
      <c r="AJ37" s="14"/>
      <c r="AK37" s="14"/>
      <c r="AL37" s="14"/>
      <c r="AM37" s="14"/>
      <c r="AN37" s="14"/>
      <c r="AO37" s="14"/>
      <c r="AP37" s="14"/>
      <c r="AQ37" s="14"/>
      <c r="AR37" s="14"/>
      <c r="AS37" s="14"/>
      <c r="AT37" s="14"/>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c r="CC37" s="14"/>
      <c r="CD37" s="14"/>
      <c r="CE37" s="14"/>
      <c r="CF37" s="14"/>
      <c r="CG37" s="14"/>
      <c r="CH37" s="14"/>
      <c r="CI37" s="14"/>
      <c r="CJ37" s="14"/>
      <c r="CK37" s="14"/>
      <c r="CL37" s="14"/>
      <c r="CM37" s="14"/>
      <c r="CN37" s="14"/>
      <c r="CO37" s="14"/>
      <c r="CP37" s="14"/>
      <c r="CQ37" s="14"/>
      <c r="CR37" s="14"/>
      <c r="CS37" s="14"/>
      <c r="CT37" s="14"/>
      <c r="CU37" s="14"/>
      <c r="CV37" s="14"/>
      <c r="CW37" s="14"/>
      <c r="CX37" s="14"/>
      <c r="CY37" s="14"/>
      <c r="CZ37" s="14"/>
      <c r="DA37" s="14"/>
      <c r="DB37" s="14"/>
      <c r="DC37" s="14"/>
      <c r="DD37" s="14"/>
      <c r="DE37" s="14"/>
      <c r="DF37" s="14"/>
      <c r="DG37" s="14"/>
      <c r="DH37" s="14"/>
      <c r="DI37" s="14"/>
      <c r="DJ37" s="14"/>
      <c r="DK37" s="14"/>
      <c r="DL37" s="14"/>
      <c r="DM37" s="14"/>
      <c r="DN37" s="14"/>
      <c r="DO37" s="14"/>
      <c r="DP37" s="14"/>
      <c r="DQ37" s="14"/>
      <c r="DR37" s="14"/>
      <c r="DS37" s="14"/>
      <c r="DT37" s="14"/>
      <c r="DU37" s="14"/>
      <c r="DV37" s="14"/>
      <c r="DW37" s="14"/>
      <c r="DX37" s="14"/>
      <c r="DY37" s="14"/>
      <c r="DZ37" s="14"/>
      <c r="EA37" s="14"/>
      <c r="EB37" s="14"/>
      <c r="EC37" s="14"/>
      <c r="ED37" s="14"/>
      <c r="EE37" s="14"/>
      <c r="EF37" s="14"/>
      <c r="EG37" s="14"/>
      <c r="EH37" s="14"/>
      <c r="EI37" s="14"/>
      <c r="EJ37" s="14"/>
      <c r="EK37" s="14"/>
      <c r="EL37" s="14"/>
      <c r="EM37" s="14"/>
      <c r="EN37" s="14"/>
      <c r="EO37" s="14"/>
      <c r="EP37" s="14"/>
      <c r="EQ37" s="14"/>
      <c r="ER37" s="14"/>
      <c r="ES37" s="14"/>
      <c r="ET37" s="14"/>
      <c r="EU37" s="14"/>
      <c r="EV37" s="14"/>
      <c r="EW37" s="14"/>
      <c r="EX37" s="14"/>
      <c r="EY37" s="14"/>
      <c r="EZ37" s="14"/>
      <c r="FA37" s="14"/>
      <c r="FB37" s="14"/>
      <c r="FC37" s="14"/>
      <c r="FD37" s="14"/>
      <c r="FE37" s="14"/>
      <c r="FF37" s="14"/>
      <c r="FG37" s="14"/>
      <c r="FH37" s="14"/>
      <c r="FI37" s="14"/>
      <c r="FJ37" s="14"/>
      <c r="FK37" s="14"/>
      <c r="FL37" s="14"/>
      <c r="FM37" s="14"/>
      <c r="FN37" s="14"/>
      <c r="FO37" s="14"/>
      <c r="FP37" s="14"/>
      <c r="FQ37" s="14"/>
      <c r="FR37" s="14"/>
      <c r="FS37" s="14"/>
      <c r="FT37" s="14"/>
      <c r="FU37" s="14"/>
      <c r="FV37" s="14"/>
      <c r="FW37" s="14"/>
      <c r="FX37" s="14"/>
      <c r="FY37" s="14"/>
      <c r="FZ37" s="14"/>
      <c r="GA37" s="14"/>
      <c r="GB37" s="14"/>
      <c r="GC37" s="14"/>
      <c r="GD37" s="14"/>
      <c r="GE37" s="14"/>
      <c r="GF37" s="14"/>
      <c r="GG37" s="14"/>
      <c r="GH37" s="14"/>
      <c r="GI37" s="14"/>
      <c r="GJ37" s="14"/>
      <c r="GK37" s="14"/>
      <c r="GL37" s="14"/>
      <c r="GM37" s="14"/>
      <c r="GN37" s="14"/>
      <c r="GO37" s="14"/>
      <c r="GP37" s="14"/>
      <c r="GQ37" s="14"/>
      <c r="GR37" s="14"/>
      <c r="GS37" s="14"/>
      <c r="GT37" s="14"/>
      <c r="GU37" s="14"/>
      <c r="GV37" s="14"/>
      <c r="GW37" s="14"/>
      <c r="GX37" s="14"/>
      <c r="GY37" s="14"/>
      <c r="GZ37" s="14"/>
      <c r="HA37" s="14"/>
      <c r="HB37" s="14"/>
      <c r="HC37" s="14"/>
      <c r="HD37" s="14"/>
      <c r="HE37" s="14"/>
      <c r="HF37" s="14"/>
      <c r="HG37" s="14"/>
      <c r="HH37" s="14"/>
      <c r="HI37" s="14"/>
      <c r="HJ37" s="14"/>
      <c r="HK37" s="14"/>
      <c r="HL37" s="14"/>
      <c r="HM37" s="14"/>
      <c r="HN37" s="14"/>
      <c r="HO37" s="14"/>
      <c r="HP37" s="14"/>
      <c r="HQ37" s="14"/>
      <c r="HR37" s="14"/>
      <c r="HS37" s="14"/>
      <c r="HT37" s="14"/>
      <c r="HU37" s="14"/>
      <c r="HV37" s="14"/>
      <c r="HW37" s="14"/>
      <c r="HX37" s="14"/>
      <c r="HY37" s="14"/>
      <c r="HZ37" s="14"/>
      <c r="IA37" s="14"/>
      <c r="IB37" s="14"/>
      <c r="IC37" s="14"/>
      <c r="ID37" s="14"/>
      <c r="IE37" s="14"/>
      <c r="IF37" s="14"/>
      <c r="IG37" s="14"/>
    </row>
    <row r="38" spans="1:241" ht="12.75" customHeight="1">
      <c r="A38" s="202">
        <v>16</v>
      </c>
      <c r="B38" s="94" t="s">
        <v>2483</v>
      </c>
      <c r="C38" s="260"/>
      <c r="D38" s="260"/>
      <c r="E38" s="260"/>
      <c r="F38" s="260"/>
      <c r="G38" s="239"/>
      <c r="H38" s="302" t="s">
        <v>1789</v>
      </c>
      <c r="I38" s="260"/>
      <c r="J38" s="260"/>
      <c r="K38" s="260"/>
      <c r="L38" s="260"/>
      <c r="M38" s="260"/>
      <c r="N38" s="201">
        <v>16</v>
      </c>
      <c r="O38" s="14"/>
      <c r="P38" s="14"/>
      <c r="Q38" s="14"/>
      <c r="R38" s="14"/>
      <c r="S38" s="14"/>
      <c r="T38" s="14"/>
      <c r="U38" s="14"/>
      <c r="V38" s="14"/>
      <c r="W38" s="14"/>
      <c r="X38" s="14"/>
      <c r="Y38" s="14"/>
      <c r="Z38" s="14"/>
      <c r="AA38" s="14"/>
      <c r="AB38" s="14"/>
      <c r="AC38" s="14"/>
      <c r="AD38" s="14"/>
      <c r="AE38" s="14"/>
      <c r="AF38" s="14"/>
      <c r="AG38" s="14"/>
      <c r="AH38" s="14"/>
      <c r="AI38" s="14"/>
      <c r="AJ38" s="14"/>
      <c r="AK38" s="14"/>
      <c r="AL38" s="14"/>
      <c r="AM38" s="14"/>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c r="CC38" s="14"/>
      <c r="CD38" s="14"/>
      <c r="CE38" s="14"/>
      <c r="CF38" s="14"/>
      <c r="CG38" s="14"/>
      <c r="CH38" s="14"/>
      <c r="CI38" s="14"/>
      <c r="CJ38" s="14"/>
      <c r="CK38" s="14"/>
      <c r="CL38" s="14"/>
      <c r="CM38" s="14"/>
      <c r="CN38" s="14"/>
      <c r="CO38" s="14"/>
      <c r="CP38" s="14"/>
      <c r="CQ38" s="14"/>
      <c r="CR38" s="14"/>
      <c r="CS38" s="14"/>
      <c r="CT38" s="14"/>
      <c r="CU38" s="14"/>
      <c r="CV38" s="14"/>
      <c r="CW38" s="14"/>
      <c r="CX38" s="14"/>
      <c r="CY38" s="14"/>
      <c r="CZ38" s="14"/>
      <c r="DA38" s="14"/>
      <c r="DB38" s="14"/>
      <c r="DC38" s="14"/>
      <c r="DD38" s="14"/>
      <c r="DE38" s="14"/>
      <c r="DF38" s="14"/>
      <c r="DG38" s="14"/>
      <c r="DH38" s="14"/>
      <c r="DI38" s="14"/>
      <c r="DJ38" s="14"/>
      <c r="DK38" s="14"/>
      <c r="DL38" s="14"/>
      <c r="DM38" s="14"/>
      <c r="DN38" s="14"/>
      <c r="DO38" s="14"/>
      <c r="DP38" s="14"/>
      <c r="DQ38" s="14"/>
      <c r="DR38" s="14"/>
      <c r="DS38" s="14"/>
      <c r="DT38" s="14"/>
      <c r="DU38" s="14"/>
      <c r="DV38" s="14"/>
      <c r="DW38" s="14"/>
      <c r="DX38" s="14"/>
      <c r="DY38" s="14"/>
      <c r="DZ38" s="14"/>
      <c r="EA38" s="14"/>
      <c r="EB38" s="14"/>
      <c r="EC38" s="14"/>
      <c r="ED38" s="14"/>
      <c r="EE38" s="14"/>
      <c r="EF38" s="14"/>
      <c r="EG38" s="14"/>
      <c r="EH38" s="14"/>
      <c r="EI38" s="14"/>
      <c r="EJ38" s="14"/>
      <c r="EK38" s="14"/>
      <c r="EL38" s="14"/>
      <c r="EM38" s="14"/>
      <c r="EN38" s="14"/>
      <c r="EO38" s="14"/>
      <c r="EP38" s="14"/>
      <c r="EQ38" s="14"/>
      <c r="ER38" s="14"/>
      <c r="ES38" s="14"/>
      <c r="ET38" s="14"/>
      <c r="EU38" s="14"/>
      <c r="EV38" s="14"/>
      <c r="EW38" s="14"/>
      <c r="EX38" s="14"/>
      <c r="EY38" s="14"/>
      <c r="EZ38" s="14"/>
      <c r="FA38" s="14"/>
      <c r="FB38" s="14"/>
      <c r="FC38" s="14"/>
      <c r="FD38" s="14"/>
      <c r="FE38" s="14"/>
      <c r="FF38" s="14"/>
      <c r="FG38" s="14"/>
      <c r="FH38" s="14"/>
      <c r="FI38" s="14"/>
      <c r="FJ38" s="14"/>
      <c r="FK38" s="14"/>
      <c r="FL38" s="14"/>
      <c r="FM38" s="14"/>
      <c r="FN38" s="14"/>
      <c r="FO38" s="14"/>
      <c r="FP38" s="14"/>
      <c r="FQ38" s="14"/>
      <c r="FR38" s="14"/>
      <c r="FS38" s="14"/>
      <c r="FT38" s="14"/>
      <c r="FU38" s="14"/>
      <c r="FV38" s="14"/>
      <c r="FW38" s="14"/>
      <c r="FX38" s="14"/>
      <c r="FY38" s="14"/>
      <c r="FZ38" s="14"/>
      <c r="GA38" s="14"/>
      <c r="GB38" s="14"/>
      <c r="GC38" s="14"/>
      <c r="GD38" s="14"/>
      <c r="GE38" s="14"/>
      <c r="GF38" s="14"/>
      <c r="GG38" s="14"/>
      <c r="GH38" s="14"/>
      <c r="GI38" s="14"/>
      <c r="GJ38" s="14"/>
      <c r="GK38" s="14"/>
      <c r="GL38" s="14"/>
      <c r="GM38" s="14"/>
      <c r="GN38" s="14"/>
      <c r="GO38" s="14"/>
      <c r="GP38" s="14"/>
      <c r="GQ38" s="14"/>
      <c r="GR38" s="14"/>
      <c r="GS38" s="14"/>
      <c r="GT38" s="14"/>
      <c r="GU38" s="14"/>
      <c r="GV38" s="14"/>
      <c r="GW38" s="14"/>
      <c r="GX38" s="14"/>
      <c r="GY38" s="14"/>
      <c r="GZ38" s="14"/>
      <c r="HA38" s="14"/>
      <c r="HB38" s="14"/>
      <c r="HC38" s="14"/>
      <c r="HD38" s="14"/>
      <c r="HE38" s="14"/>
      <c r="HF38" s="14"/>
      <c r="HG38" s="14"/>
      <c r="HH38" s="14"/>
      <c r="HI38" s="14"/>
      <c r="HJ38" s="14"/>
      <c r="HK38" s="14"/>
      <c r="HL38" s="14"/>
      <c r="HM38" s="14"/>
      <c r="HN38" s="14"/>
      <c r="HO38" s="14"/>
      <c r="HP38" s="14"/>
      <c r="HQ38" s="14"/>
      <c r="HR38" s="14"/>
      <c r="HS38" s="14"/>
      <c r="HT38" s="14"/>
      <c r="HU38" s="14"/>
      <c r="HV38" s="14"/>
      <c r="HW38" s="14"/>
      <c r="HX38" s="14"/>
      <c r="HY38" s="14"/>
      <c r="HZ38" s="14"/>
      <c r="IA38" s="14"/>
      <c r="IB38" s="14"/>
      <c r="IC38" s="14"/>
      <c r="ID38" s="14"/>
      <c r="IE38" s="14"/>
      <c r="IF38" s="14"/>
      <c r="IG38" s="14"/>
    </row>
    <row r="39" spans="1:241" ht="12.75" customHeight="1">
      <c r="A39" s="202">
        <v>17</v>
      </c>
      <c r="B39" s="94" t="s">
        <v>467</v>
      </c>
      <c r="C39" s="260"/>
      <c r="D39" s="260"/>
      <c r="E39" s="260"/>
      <c r="F39" s="260"/>
      <c r="G39" s="239"/>
      <c r="H39" s="302" t="s">
        <v>1789</v>
      </c>
      <c r="I39" s="260"/>
      <c r="J39" s="260"/>
      <c r="K39" s="260"/>
      <c r="L39" s="260"/>
      <c r="M39" s="260"/>
      <c r="N39" s="201">
        <v>17</v>
      </c>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c r="CC39" s="14"/>
      <c r="CD39" s="14"/>
      <c r="CE39" s="14"/>
      <c r="CF39" s="14"/>
      <c r="CG39" s="14"/>
      <c r="CH39" s="14"/>
      <c r="CI39" s="14"/>
      <c r="CJ39" s="14"/>
      <c r="CK39" s="14"/>
      <c r="CL39" s="14"/>
      <c r="CM39" s="14"/>
      <c r="CN39" s="14"/>
      <c r="CO39" s="14"/>
      <c r="CP39" s="14"/>
      <c r="CQ39" s="14"/>
      <c r="CR39" s="14"/>
      <c r="CS39" s="14"/>
      <c r="CT39" s="14"/>
      <c r="CU39" s="14"/>
      <c r="CV39" s="14"/>
      <c r="CW39" s="14"/>
      <c r="CX39" s="14"/>
      <c r="CY39" s="14"/>
      <c r="CZ39" s="14"/>
      <c r="DA39" s="14"/>
      <c r="DB39" s="14"/>
      <c r="DC39" s="14"/>
      <c r="DD39" s="14"/>
      <c r="DE39" s="14"/>
      <c r="DF39" s="14"/>
      <c r="DG39" s="14"/>
      <c r="DH39" s="14"/>
      <c r="DI39" s="14"/>
      <c r="DJ39" s="14"/>
      <c r="DK39" s="14"/>
      <c r="DL39" s="14"/>
      <c r="DM39" s="14"/>
      <c r="DN39" s="14"/>
      <c r="DO39" s="14"/>
      <c r="DP39" s="14"/>
      <c r="DQ39" s="14"/>
      <c r="DR39" s="14"/>
      <c r="DS39" s="14"/>
      <c r="DT39" s="14"/>
      <c r="DU39" s="14"/>
      <c r="DV39" s="14"/>
      <c r="DW39" s="14"/>
      <c r="DX39" s="14"/>
      <c r="DY39" s="14"/>
      <c r="DZ39" s="14"/>
      <c r="EA39" s="14"/>
      <c r="EB39" s="14"/>
      <c r="EC39" s="14"/>
      <c r="ED39" s="14"/>
      <c r="EE39" s="14"/>
      <c r="EF39" s="14"/>
      <c r="EG39" s="14"/>
      <c r="EH39" s="14"/>
      <c r="EI39" s="14"/>
      <c r="EJ39" s="14"/>
      <c r="EK39" s="14"/>
      <c r="EL39" s="14"/>
      <c r="EM39" s="14"/>
      <c r="EN39" s="14"/>
      <c r="EO39" s="14"/>
      <c r="EP39" s="14"/>
      <c r="EQ39" s="14"/>
      <c r="ER39" s="14"/>
      <c r="ES39" s="14"/>
      <c r="ET39" s="14"/>
      <c r="EU39" s="14"/>
      <c r="EV39" s="14"/>
      <c r="EW39" s="14"/>
      <c r="EX39" s="14"/>
      <c r="EY39" s="14"/>
      <c r="EZ39" s="14"/>
      <c r="FA39" s="14"/>
      <c r="FB39" s="14"/>
      <c r="FC39" s="14"/>
      <c r="FD39" s="14"/>
      <c r="FE39" s="14"/>
      <c r="FF39" s="14"/>
      <c r="FG39" s="14"/>
      <c r="FH39" s="14"/>
      <c r="FI39" s="14"/>
      <c r="FJ39" s="14"/>
      <c r="FK39" s="14"/>
      <c r="FL39" s="14"/>
      <c r="FM39" s="14"/>
      <c r="FN39" s="14"/>
      <c r="FO39" s="14"/>
      <c r="FP39" s="14"/>
      <c r="FQ39" s="14"/>
      <c r="FR39" s="14"/>
      <c r="FS39" s="14"/>
      <c r="FT39" s="14"/>
      <c r="FU39" s="14"/>
      <c r="FV39" s="14"/>
      <c r="FW39" s="14"/>
      <c r="FX39" s="14"/>
      <c r="FY39" s="14"/>
      <c r="FZ39" s="14"/>
      <c r="GA39" s="14"/>
      <c r="GB39" s="14"/>
      <c r="GC39" s="14"/>
      <c r="GD39" s="14"/>
      <c r="GE39" s="14"/>
      <c r="GF39" s="14"/>
      <c r="GG39" s="14"/>
      <c r="GH39" s="14"/>
      <c r="GI39" s="14"/>
      <c r="GJ39" s="14"/>
      <c r="GK39" s="14"/>
      <c r="GL39" s="14"/>
      <c r="GM39" s="14"/>
      <c r="GN39" s="14"/>
      <c r="GO39" s="14"/>
      <c r="GP39" s="14"/>
      <c r="GQ39" s="14"/>
      <c r="GR39" s="14"/>
      <c r="GS39" s="14"/>
      <c r="GT39" s="14"/>
      <c r="GU39" s="14"/>
      <c r="GV39" s="14"/>
      <c r="GW39" s="14"/>
      <c r="GX39" s="14"/>
      <c r="GY39" s="14"/>
      <c r="GZ39" s="14"/>
      <c r="HA39" s="14"/>
      <c r="HB39" s="14"/>
      <c r="HC39" s="14"/>
      <c r="HD39" s="14"/>
      <c r="HE39" s="14"/>
      <c r="HF39" s="14"/>
      <c r="HG39" s="14"/>
      <c r="HH39" s="14"/>
      <c r="HI39" s="14"/>
      <c r="HJ39" s="14"/>
      <c r="HK39" s="14"/>
      <c r="HL39" s="14"/>
      <c r="HM39" s="14"/>
      <c r="HN39" s="14"/>
      <c r="HO39" s="14"/>
      <c r="HP39" s="14"/>
      <c r="HQ39" s="14"/>
      <c r="HR39" s="14"/>
      <c r="HS39" s="14"/>
      <c r="HT39" s="14"/>
      <c r="HU39" s="14"/>
      <c r="HV39" s="14"/>
      <c r="HW39" s="14"/>
      <c r="HX39" s="14"/>
      <c r="HY39" s="14"/>
      <c r="HZ39" s="14"/>
      <c r="IA39" s="14"/>
      <c r="IB39" s="14"/>
      <c r="IC39" s="14"/>
      <c r="ID39" s="14"/>
      <c r="IE39" s="14"/>
      <c r="IF39" s="14"/>
      <c r="IG39" s="14"/>
    </row>
    <row r="40" spans="1:241" ht="12.75" customHeight="1">
      <c r="A40" s="202">
        <v>18</v>
      </c>
      <c r="B40" s="94" t="s">
        <v>468</v>
      </c>
      <c r="C40" s="226">
        <f>'262263BC'!C46+'262263BC'!C66</f>
        <v>2096028</v>
      </c>
      <c r="D40" s="226">
        <f>'262263BC'!D46+'262263BC'!D66</f>
        <v>8776878</v>
      </c>
      <c r="E40" s="226">
        <f>'262263BC'!E46+'262263BC'!E66</f>
        <v>41820957</v>
      </c>
      <c r="F40" s="226">
        <f>'262263BC'!F46+'262263BC'!F66</f>
        <v>41954153</v>
      </c>
      <c r="G40" s="225">
        <f>'262263BC'!H46+'262263BC'!H66</f>
        <v>-1314374</v>
      </c>
      <c r="H40" s="306">
        <f>'262263BC'!J46+'262263BC'!J66</f>
        <v>235097</v>
      </c>
      <c r="I40" s="306">
        <f>'262263BC'!K46+'262263BC'!K66</f>
        <v>8363517</v>
      </c>
      <c r="J40" s="306">
        <f>'262263BC'!L46+'262263BC'!L66</f>
        <v>0</v>
      </c>
      <c r="K40" s="306">
        <f>'262263BC'!D125+'262263BC'!D143</f>
        <v>41743441</v>
      </c>
      <c r="L40" s="306">
        <f>'262263BC'!N46+'262263BC'!N66</f>
        <v>0</v>
      </c>
      <c r="M40" s="306">
        <f>'262263BC'!O46+'262263BC'!O66</f>
        <v>0</v>
      </c>
      <c r="N40" s="201">
        <v>18</v>
      </c>
      <c r="O40" s="14"/>
      <c r="P40" s="14"/>
      <c r="Q40" s="14"/>
      <c r="R40" s="14"/>
      <c r="S40" s="14"/>
      <c r="T40" s="14"/>
      <c r="U40" s="14"/>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c r="CC40" s="14"/>
      <c r="CD40" s="14"/>
      <c r="CE40" s="14"/>
      <c r="CF40" s="14"/>
      <c r="CG40" s="14"/>
      <c r="CH40" s="14"/>
      <c r="CI40" s="14"/>
      <c r="CJ40" s="14"/>
      <c r="CK40" s="14"/>
      <c r="CL40" s="14"/>
      <c r="CM40" s="14"/>
      <c r="CN40" s="14"/>
      <c r="CO40" s="14"/>
      <c r="CP40" s="14"/>
      <c r="CQ40" s="14"/>
      <c r="CR40" s="14"/>
      <c r="CS40" s="14"/>
      <c r="CT40" s="14"/>
      <c r="CU40" s="14"/>
      <c r="CV40" s="14"/>
      <c r="CW40" s="14"/>
      <c r="CX40" s="14"/>
      <c r="CY40" s="14"/>
      <c r="CZ40" s="14"/>
      <c r="DA40" s="14"/>
      <c r="DB40" s="14"/>
      <c r="DC40" s="14"/>
      <c r="DD40" s="14"/>
      <c r="DE40" s="14"/>
      <c r="DF40" s="14"/>
      <c r="DG40" s="14"/>
      <c r="DH40" s="14"/>
      <c r="DI40" s="14"/>
      <c r="DJ40" s="14"/>
      <c r="DK40" s="14"/>
      <c r="DL40" s="14"/>
      <c r="DM40" s="14"/>
      <c r="DN40" s="14"/>
      <c r="DO40" s="14"/>
      <c r="DP40" s="14"/>
      <c r="DQ40" s="14"/>
      <c r="DR40" s="14"/>
      <c r="DS40" s="14"/>
      <c r="DT40" s="14"/>
      <c r="DU40" s="14"/>
      <c r="DV40" s="14"/>
      <c r="DW40" s="14"/>
      <c r="DX40" s="14"/>
      <c r="DY40" s="14"/>
      <c r="DZ40" s="14"/>
      <c r="EA40" s="14"/>
      <c r="EB40" s="14"/>
      <c r="EC40" s="14"/>
      <c r="ED40" s="14"/>
      <c r="EE40" s="14"/>
      <c r="EF40" s="14"/>
      <c r="EG40" s="14"/>
      <c r="EH40" s="14"/>
      <c r="EI40" s="14"/>
      <c r="EJ40" s="14"/>
      <c r="EK40" s="14"/>
      <c r="EL40" s="14"/>
      <c r="EM40" s="14"/>
      <c r="EN40" s="14"/>
      <c r="EO40" s="14"/>
      <c r="EP40" s="14"/>
      <c r="EQ40" s="14"/>
      <c r="ER40" s="14"/>
      <c r="ES40" s="14"/>
      <c r="ET40" s="14"/>
      <c r="EU40" s="14"/>
      <c r="EV40" s="14"/>
      <c r="EW40" s="14"/>
      <c r="EX40" s="14"/>
      <c r="EY40" s="14"/>
      <c r="EZ40" s="14"/>
      <c r="FA40" s="14"/>
      <c r="FB40" s="14"/>
      <c r="FC40" s="14"/>
      <c r="FD40" s="14"/>
      <c r="FE40" s="14"/>
      <c r="FF40" s="14"/>
      <c r="FG40" s="14"/>
      <c r="FH40" s="14"/>
      <c r="FI40" s="14"/>
      <c r="FJ40" s="14"/>
      <c r="FK40" s="14"/>
      <c r="FL40" s="14"/>
      <c r="FM40" s="14"/>
      <c r="FN40" s="14"/>
      <c r="FO40" s="14"/>
      <c r="FP40" s="14"/>
      <c r="FQ40" s="14"/>
      <c r="FR40" s="14"/>
      <c r="FS40" s="14"/>
      <c r="FT40" s="14"/>
      <c r="FU40" s="14"/>
      <c r="FV40" s="14"/>
      <c r="FW40" s="14"/>
      <c r="FX40" s="14"/>
      <c r="FY40" s="14"/>
      <c r="FZ40" s="14"/>
      <c r="GA40" s="14"/>
      <c r="GB40" s="14"/>
      <c r="GC40" s="14"/>
      <c r="GD40" s="14"/>
      <c r="GE40" s="14"/>
      <c r="GF40" s="14"/>
      <c r="GG40" s="14"/>
      <c r="GH40" s="14"/>
      <c r="GI40" s="14"/>
      <c r="GJ40" s="14"/>
      <c r="GK40" s="14"/>
      <c r="GL40" s="14"/>
      <c r="GM40" s="14"/>
      <c r="GN40" s="14"/>
      <c r="GO40" s="14"/>
      <c r="GP40" s="14"/>
      <c r="GQ40" s="14"/>
      <c r="GR40" s="14"/>
      <c r="GS40" s="14"/>
      <c r="GT40" s="14"/>
      <c r="GU40" s="14"/>
      <c r="GV40" s="14"/>
      <c r="GW40" s="14"/>
      <c r="GX40" s="14"/>
      <c r="GY40" s="14"/>
      <c r="GZ40" s="14"/>
      <c r="HA40" s="14"/>
      <c r="HB40" s="14"/>
      <c r="HC40" s="14"/>
      <c r="HD40" s="14"/>
      <c r="HE40" s="14"/>
      <c r="HF40" s="14"/>
      <c r="HG40" s="14"/>
      <c r="HH40" s="14"/>
      <c r="HI40" s="14"/>
      <c r="HJ40" s="14"/>
      <c r="HK40" s="14"/>
      <c r="HL40" s="14"/>
      <c r="HM40" s="14"/>
      <c r="HN40" s="14"/>
      <c r="HO40" s="14"/>
      <c r="HP40" s="14"/>
      <c r="HQ40" s="14"/>
      <c r="HR40" s="14"/>
      <c r="HS40" s="14"/>
      <c r="HT40" s="14"/>
      <c r="HU40" s="14"/>
      <c r="HV40" s="14"/>
      <c r="HW40" s="14"/>
      <c r="HX40" s="14"/>
      <c r="HY40" s="14"/>
      <c r="HZ40" s="14"/>
      <c r="IA40" s="14"/>
      <c r="IB40" s="14"/>
      <c r="IC40" s="14"/>
      <c r="ID40" s="14"/>
      <c r="IE40" s="14"/>
      <c r="IF40" s="14"/>
      <c r="IG40" s="14"/>
    </row>
    <row r="41" spans="1:241" ht="12.75" customHeight="1">
      <c r="A41" s="202"/>
      <c r="B41" s="94" t="s">
        <v>2484</v>
      </c>
      <c r="C41" s="260"/>
      <c r="D41" s="260"/>
      <c r="E41" s="260"/>
      <c r="F41" s="260"/>
      <c r="G41" s="239"/>
      <c r="H41" s="302" t="s">
        <v>1789</v>
      </c>
      <c r="I41" s="260"/>
      <c r="J41" s="260"/>
      <c r="K41" s="260"/>
      <c r="L41" s="260"/>
      <c r="M41" s="260"/>
      <c r="N41" s="201"/>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c r="DC41" s="14"/>
      <c r="DD41" s="14"/>
      <c r="DE41" s="14"/>
      <c r="DF41" s="14"/>
      <c r="DG41" s="14"/>
      <c r="DH41" s="14"/>
      <c r="DI41" s="14"/>
      <c r="DJ41" s="14"/>
      <c r="DK41" s="14"/>
      <c r="DL41" s="14"/>
      <c r="DM41" s="14"/>
      <c r="DN41" s="14"/>
      <c r="DO41" s="14"/>
      <c r="DP41" s="14"/>
      <c r="DQ41" s="14"/>
      <c r="DR41" s="14"/>
      <c r="DS41" s="14"/>
      <c r="DT41" s="14"/>
      <c r="DU41" s="14"/>
      <c r="DV41" s="14"/>
      <c r="DW41" s="14"/>
      <c r="DX41" s="14"/>
      <c r="DY41" s="14"/>
      <c r="DZ41" s="14"/>
      <c r="EA41" s="14"/>
      <c r="EB41" s="14"/>
      <c r="EC41" s="14"/>
      <c r="ED41" s="14"/>
      <c r="EE41" s="14"/>
      <c r="EF41" s="14"/>
      <c r="EG41" s="14"/>
      <c r="EH41" s="14"/>
      <c r="EI41" s="14"/>
      <c r="EJ41" s="14"/>
      <c r="EK41" s="14"/>
      <c r="EL41" s="14"/>
      <c r="EM41" s="14"/>
      <c r="EN41" s="14"/>
      <c r="EO41" s="14"/>
      <c r="EP41" s="14"/>
      <c r="EQ41" s="14"/>
      <c r="ER41" s="14"/>
      <c r="ES41" s="14"/>
      <c r="ET41" s="14"/>
      <c r="EU41" s="14"/>
      <c r="EV41" s="14"/>
      <c r="EW41" s="14"/>
      <c r="EX41" s="14"/>
      <c r="EY41" s="14"/>
      <c r="EZ41" s="14"/>
      <c r="FA41" s="14"/>
      <c r="FB41" s="14"/>
      <c r="FC41" s="14"/>
      <c r="FD41" s="14"/>
      <c r="FE41" s="14"/>
      <c r="FF41" s="14"/>
      <c r="FG41" s="14"/>
      <c r="FH41" s="14"/>
      <c r="FI41" s="14"/>
      <c r="FJ41" s="14"/>
      <c r="FK41" s="14"/>
      <c r="FL41" s="14"/>
      <c r="FM41" s="14"/>
      <c r="FN41" s="14"/>
      <c r="FO41" s="14"/>
      <c r="FP41" s="14"/>
      <c r="FQ41" s="14"/>
      <c r="FR41" s="14"/>
      <c r="FS41" s="14"/>
      <c r="FT41" s="14"/>
      <c r="FU41" s="14"/>
      <c r="FV41" s="14"/>
      <c r="FW41" s="14"/>
      <c r="FX41" s="14"/>
      <c r="FY41" s="14"/>
      <c r="FZ41" s="14"/>
      <c r="GA41" s="14"/>
      <c r="GB41" s="14"/>
      <c r="GC41" s="14"/>
      <c r="GD41" s="14"/>
      <c r="GE41" s="14"/>
      <c r="GF41" s="14"/>
      <c r="GG41" s="14"/>
      <c r="GH41" s="14"/>
      <c r="GI41" s="14"/>
      <c r="GJ41" s="14"/>
      <c r="GK41" s="14"/>
      <c r="GL41" s="14"/>
      <c r="GM41" s="14"/>
      <c r="GN41" s="14"/>
      <c r="GO41" s="14"/>
      <c r="GP41" s="14"/>
      <c r="GQ41" s="14"/>
      <c r="GR41" s="14"/>
      <c r="GS41" s="14"/>
      <c r="GT41" s="14"/>
      <c r="GU41" s="14"/>
      <c r="GV41" s="14"/>
      <c r="GW41" s="14"/>
      <c r="GX41" s="14"/>
      <c r="GY41" s="14"/>
      <c r="GZ41" s="14"/>
      <c r="HA41" s="14"/>
      <c r="HB41" s="14"/>
      <c r="HC41" s="14"/>
      <c r="HD41" s="14"/>
      <c r="HE41" s="14"/>
      <c r="HF41" s="14"/>
      <c r="HG41" s="14"/>
      <c r="HH41" s="14"/>
      <c r="HI41" s="14"/>
      <c r="HJ41" s="14"/>
      <c r="HK41" s="14"/>
      <c r="HL41" s="14"/>
      <c r="HM41" s="14"/>
      <c r="HN41" s="14"/>
      <c r="HO41" s="14"/>
      <c r="HP41" s="14"/>
      <c r="HQ41" s="14"/>
      <c r="HR41" s="14"/>
      <c r="HS41" s="14"/>
      <c r="HT41" s="14"/>
      <c r="HU41" s="14"/>
      <c r="HV41" s="14"/>
      <c r="HW41" s="14"/>
      <c r="HX41" s="14"/>
      <c r="HY41" s="14"/>
      <c r="HZ41" s="14"/>
      <c r="IA41" s="14"/>
      <c r="IB41" s="14"/>
      <c r="IC41" s="14"/>
      <c r="ID41" s="14"/>
      <c r="IE41" s="14"/>
      <c r="IF41" s="14"/>
      <c r="IG41" s="14"/>
    </row>
    <row r="42" spans="1:241" ht="12.75" customHeight="1">
      <c r="A42" s="202">
        <v>19</v>
      </c>
      <c r="B42" s="94" t="s">
        <v>2485</v>
      </c>
      <c r="C42" s="260"/>
      <c r="D42" s="260"/>
      <c r="E42" s="260"/>
      <c r="F42" s="260"/>
      <c r="G42" s="239"/>
      <c r="H42" s="302" t="s">
        <v>1789</v>
      </c>
      <c r="I42" s="260"/>
      <c r="J42" s="260"/>
      <c r="K42" s="260"/>
      <c r="L42" s="260"/>
      <c r="M42" s="260"/>
      <c r="N42" s="201">
        <v>19</v>
      </c>
      <c r="O42" s="14"/>
      <c r="P42" s="14"/>
      <c r="Q42" s="14"/>
      <c r="R42" s="14"/>
      <c r="S42" s="14"/>
      <c r="T42" s="14"/>
      <c r="U42" s="14"/>
      <c r="V42" s="14"/>
      <c r="W42" s="14"/>
      <c r="X42" s="14"/>
      <c r="Y42" s="14"/>
      <c r="Z42" s="14"/>
      <c r="AA42" s="14"/>
      <c r="AB42" s="14"/>
      <c r="AC42" s="14"/>
      <c r="AD42" s="14"/>
      <c r="AE42" s="14"/>
      <c r="AF42" s="14"/>
      <c r="AG42" s="14"/>
      <c r="AH42" s="14"/>
      <c r="AI42" s="14"/>
      <c r="AJ42" s="14"/>
      <c r="AK42" s="14"/>
      <c r="AL42" s="14"/>
      <c r="AM42" s="14"/>
      <c r="AN42" s="14"/>
      <c r="AO42" s="14"/>
      <c r="AP42" s="14"/>
      <c r="AQ42" s="14"/>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c r="CC42" s="14"/>
      <c r="CD42" s="14"/>
      <c r="CE42" s="14"/>
      <c r="CF42" s="14"/>
      <c r="CG42" s="14"/>
      <c r="CH42" s="14"/>
      <c r="CI42" s="14"/>
      <c r="CJ42" s="14"/>
      <c r="CK42" s="14"/>
      <c r="CL42" s="14"/>
      <c r="CM42" s="14"/>
      <c r="CN42" s="14"/>
      <c r="CO42" s="14"/>
      <c r="CP42" s="14"/>
      <c r="CQ42" s="14"/>
      <c r="CR42" s="14"/>
      <c r="CS42" s="14"/>
      <c r="CT42" s="14"/>
      <c r="CU42" s="14"/>
      <c r="CV42" s="14"/>
      <c r="CW42" s="14"/>
      <c r="CX42" s="14"/>
      <c r="CY42" s="14"/>
      <c r="CZ42" s="14"/>
      <c r="DA42" s="14"/>
      <c r="DB42" s="14"/>
      <c r="DC42" s="14"/>
      <c r="DD42" s="14"/>
      <c r="DE42" s="14"/>
      <c r="DF42" s="14"/>
      <c r="DG42" s="14"/>
      <c r="DH42" s="14"/>
      <c r="DI42" s="14"/>
      <c r="DJ42" s="14"/>
      <c r="DK42" s="14"/>
      <c r="DL42" s="14"/>
      <c r="DM42" s="14"/>
      <c r="DN42" s="14"/>
      <c r="DO42" s="14"/>
      <c r="DP42" s="14"/>
      <c r="DQ42" s="14"/>
      <c r="DR42" s="14"/>
      <c r="DS42" s="14"/>
      <c r="DT42" s="14"/>
      <c r="DU42" s="14"/>
      <c r="DV42" s="14"/>
      <c r="DW42" s="14"/>
      <c r="DX42" s="14"/>
      <c r="DY42" s="14"/>
      <c r="DZ42" s="14"/>
      <c r="EA42" s="14"/>
      <c r="EB42" s="14"/>
      <c r="EC42" s="14"/>
      <c r="ED42" s="14"/>
      <c r="EE42" s="14"/>
      <c r="EF42" s="14"/>
      <c r="EG42" s="14"/>
      <c r="EH42" s="14"/>
      <c r="EI42" s="14"/>
      <c r="EJ42" s="14"/>
      <c r="EK42" s="14"/>
      <c r="EL42" s="14"/>
      <c r="EM42" s="14"/>
      <c r="EN42" s="14"/>
      <c r="EO42" s="14"/>
      <c r="EP42" s="14"/>
      <c r="EQ42" s="14"/>
      <c r="ER42" s="14"/>
      <c r="ES42" s="14"/>
      <c r="ET42" s="14"/>
      <c r="EU42" s="14"/>
      <c r="EV42" s="14"/>
      <c r="EW42" s="14"/>
      <c r="EX42" s="14"/>
      <c r="EY42" s="14"/>
      <c r="EZ42" s="14"/>
      <c r="FA42" s="14"/>
      <c r="FB42" s="14"/>
      <c r="FC42" s="14"/>
      <c r="FD42" s="14"/>
      <c r="FE42" s="14"/>
      <c r="FF42" s="14"/>
      <c r="FG42" s="14"/>
      <c r="FH42" s="14"/>
      <c r="FI42" s="14"/>
      <c r="FJ42" s="14"/>
      <c r="FK42" s="14"/>
      <c r="FL42" s="14"/>
      <c r="FM42" s="14"/>
      <c r="FN42" s="14"/>
      <c r="FO42" s="14"/>
      <c r="FP42" s="14"/>
      <c r="FQ42" s="14"/>
      <c r="FR42" s="14"/>
      <c r="FS42" s="14"/>
      <c r="FT42" s="14"/>
      <c r="FU42" s="14"/>
      <c r="FV42" s="14"/>
      <c r="FW42" s="14"/>
      <c r="FX42" s="14"/>
      <c r="FY42" s="14"/>
      <c r="FZ42" s="14"/>
      <c r="GA42" s="14"/>
      <c r="GB42" s="14"/>
      <c r="GC42" s="14"/>
      <c r="GD42" s="14"/>
      <c r="GE42" s="14"/>
      <c r="GF42" s="14"/>
      <c r="GG42" s="14"/>
      <c r="GH42" s="14"/>
      <c r="GI42" s="14"/>
      <c r="GJ42" s="14"/>
      <c r="GK42" s="14"/>
      <c r="GL42" s="14"/>
      <c r="GM42" s="14"/>
      <c r="GN42" s="14"/>
      <c r="GO42" s="14"/>
      <c r="GP42" s="14"/>
      <c r="GQ42" s="14"/>
      <c r="GR42" s="14"/>
      <c r="GS42" s="14"/>
      <c r="GT42" s="14"/>
      <c r="GU42" s="14"/>
      <c r="GV42" s="14"/>
      <c r="GW42" s="14"/>
      <c r="GX42" s="14"/>
      <c r="GY42" s="14"/>
      <c r="GZ42" s="14"/>
      <c r="HA42" s="14"/>
      <c r="HB42" s="14"/>
      <c r="HC42" s="14"/>
      <c r="HD42" s="14"/>
      <c r="HE42" s="14"/>
      <c r="HF42" s="14"/>
      <c r="HG42" s="14"/>
      <c r="HH42" s="14"/>
      <c r="HI42" s="14"/>
      <c r="HJ42" s="14"/>
      <c r="HK42" s="14"/>
      <c r="HL42" s="14"/>
      <c r="HM42" s="14"/>
      <c r="HN42" s="14"/>
      <c r="HO42" s="14"/>
      <c r="HP42" s="14"/>
      <c r="HQ42" s="14"/>
      <c r="HR42" s="14"/>
      <c r="HS42" s="14"/>
      <c r="HT42" s="14"/>
      <c r="HU42" s="14"/>
      <c r="HV42" s="14"/>
      <c r="HW42" s="14"/>
      <c r="HX42" s="14"/>
      <c r="HY42" s="14"/>
      <c r="HZ42" s="14"/>
      <c r="IA42" s="14"/>
      <c r="IB42" s="14"/>
      <c r="IC42" s="14"/>
      <c r="ID42" s="14"/>
      <c r="IE42" s="14"/>
      <c r="IF42" s="14"/>
      <c r="IG42" s="14"/>
    </row>
    <row r="43" spans="1:241" ht="12.75" customHeight="1">
      <c r="A43" s="202">
        <v>20</v>
      </c>
      <c r="B43" s="94" t="s">
        <v>2486</v>
      </c>
      <c r="C43" s="260"/>
      <c r="D43" s="260"/>
      <c r="E43" s="260"/>
      <c r="F43" s="260"/>
      <c r="G43" s="239"/>
      <c r="H43" s="302" t="s">
        <v>1789</v>
      </c>
      <c r="I43" s="260"/>
      <c r="J43" s="260"/>
      <c r="K43" s="260"/>
      <c r="L43" s="260"/>
      <c r="M43" s="260"/>
      <c r="N43" s="201">
        <v>20</v>
      </c>
      <c r="O43" s="14"/>
      <c r="P43" s="14"/>
      <c r="Q43" s="14"/>
      <c r="R43" s="14"/>
      <c r="S43" s="14"/>
      <c r="T43" s="14"/>
      <c r="U43" s="14"/>
      <c r="V43" s="14"/>
      <c r="W43" s="14"/>
      <c r="X43" s="14"/>
      <c r="Y43" s="14"/>
      <c r="Z43" s="14"/>
      <c r="AA43" s="14"/>
      <c r="AB43" s="14"/>
      <c r="AC43" s="14"/>
      <c r="AD43" s="14"/>
      <c r="AE43" s="14"/>
      <c r="AF43" s="14"/>
      <c r="AG43" s="14"/>
      <c r="AH43" s="14"/>
      <c r="AI43" s="14"/>
      <c r="AJ43" s="14"/>
      <c r="AK43" s="14"/>
      <c r="AL43" s="14"/>
      <c r="AM43" s="14"/>
      <c r="AN43" s="14"/>
      <c r="AO43" s="14"/>
      <c r="AP43" s="14"/>
      <c r="AQ43" s="14"/>
      <c r="AR43" s="14"/>
      <c r="AS43" s="14"/>
      <c r="AT43" s="1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c r="BY43" s="14"/>
      <c r="BZ43" s="14"/>
      <c r="CA43" s="14"/>
      <c r="CB43" s="14"/>
      <c r="CC43" s="14"/>
      <c r="CD43" s="14"/>
      <c r="CE43" s="14"/>
      <c r="CF43" s="14"/>
      <c r="CG43" s="14"/>
      <c r="CH43" s="14"/>
      <c r="CI43" s="14"/>
      <c r="CJ43" s="14"/>
      <c r="CK43" s="14"/>
      <c r="CL43" s="14"/>
      <c r="CM43" s="14"/>
      <c r="CN43" s="14"/>
      <c r="CO43" s="14"/>
      <c r="CP43" s="14"/>
      <c r="CQ43" s="14"/>
      <c r="CR43" s="14"/>
      <c r="CS43" s="14"/>
      <c r="CT43" s="14"/>
      <c r="CU43" s="14"/>
      <c r="CV43" s="14"/>
      <c r="CW43" s="14"/>
      <c r="CX43" s="14"/>
      <c r="CY43" s="14"/>
      <c r="CZ43" s="14"/>
      <c r="DA43" s="14"/>
      <c r="DB43" s="14"/>
      <c r="DC43" s="14"/>
      <c r="DD43" s="14"/>
      <c r="DE43" s="14"/>
      <c r="DF43" s="14"/>
      <c r="DG43" s="14"/>
      <c r="DH43" s="14"/>
      <c r="DI43" s="14"/>
      <c r="DJ43" s="14"/>
      <c r="DK43" s="14"/>
      <c r="DL43" s="14"/>
      <c r="DM43" s="14"/>
      <c r="DN43" s="14"/>
      <c r="DO43" s="14"/>
      <c r="DP43" s="14"/>
      <c r="DQ43" s="14"/>
      <c r="DR43" s="14"/>
      <c r="DS43" s="14"/>
      <c r="DT43" s="14"/>
      <c r="DU43" s="14"/>
      <c r="DV43" s="14"/>
      <c r="DW43" s="14"/>
      <c r="DX43" s="14"/>
      <c r="DY43" s="14"/>
      <c r="DZ43" s="14"/>
      <c r="EA43" s="14"/>
      <c r="EB43" s="14"/>
      <c r="EC43" s="14"/>
      <c r="ED43" s="14"/>
      <c r="EE43" s="14"/>
      <c r="EF43" s="14"/>
      <c r="EG43" s="14"/>
      <c r="EH43" s="14"/>
      <c r="EI43" s="14"/>
      <c r="EJ43" s="14"/>
      <c r="EK43" s="14"/>
      <c r="EL43" s="14"/>
      <c r="EM43" s="14"/>
      <c r="EN43" s="14"/>
      <c r="EO43" s="14"/>
      <c r="EP43" s="14"/>
      <c r="EQ43" s="14"/>
      <c r="ER43" s="14"/>
      <c r="ES43" s="14"/>
      <c r="ET43" s="14"/>
      <c r="EU43" s="14"/>
      <c r="EV43" s="14"/>
      <c r="EW43" s="14"/>
      <c r="EX43" s="14"/>
      <c r="EY43" s="14"/>
      <c r="EZ43" s="14"/>
      <c r="FA43" s="14"/>
      <c r="FB43" s="14"/>
      <c r="FC43" s="14"/>
      <c r="FD43" s="14"/>
      <c r="FE43" s="14"/>
      <c r="FF43" s="14"/>
      <c r="FG43" s="14"/>
      <c r="FH43" s="14"/>
      <c r="FI43" s="14"/>
      <c r="FJ43" s="14"/>
      <c r="FK43" s="14"/>
      <c r="FL43" s="14"/>
      <c r="FM43" s="14"/>
      <c r="FN43" s="14"/>
      <c r="FO43" s="14"/>
      <c r="FP43" s="14"/>
      <c r="FQ43" s="14"/>
      <c r="FR43" s="14"/>
      <c r="FS43" s="14"/>
      <c r="FT43" s="14"/>
      <c r="FU43" s="14"/>
      <c r="FV43" s="14"/>
      <c r="FW43" s="14"/>
      <c r="FX43" s="14"/>
      <c r="FY43" s="14"/>
      <c r="FZ43" s="14"/>
      <c r="GA43" s="14"/>
      <c r="GB43" s="14"/>
      <c r="GC43" s="14"/>
      <c r="GD43" s="14"/>
      <c r="GE43" s="14"/>
      <c r="GF43" s="14"/>
      <c r="GG43" s="14"/>
      <c r="GH43" s="14"/>
      <c r="GI43" s="14"/>
      <c r="GJ43" s="14"/>
      <c r="GK43" s="14"/>
      <c r="GL43" s="14"/>
      <c r="GM43" s="14"/>
      <c r="GN43" s="14"/>
      <c r="GO43" s="14"/>
      <c r="GP43" s="14"/>
      <c r="GQ43" s="14"/>
      <c r="GR43" s="14"/>
      <c r="GS43" s="14"/>
      <c r="GT43" s="14"/>
      <c r="GU43" s="14"/>
      <c r="GV43" s="14"/>
      <c r="GW43" s="14"/>
      <c r="GX43" s="14"/>
      <c r="GY43" s="14"/>
      <c r="GZ43" s="14"/>
      <c r="HA43" s="14"/>
      <c r="HB43" s="14"/>
      <c r="HC43" s="14"/>
      <c r="HD43" s="14"/>
      <c r="HE43" s="14"/>
      <c r="HF43" s="14"/>
      <c r="HG43" s="14"/>
      <c r="HH43" s="14"/>
      <c r="HI43" s="14"/>
      <c r="HJ43" s="14"/>
      <c r="HK43" s="14"/>
      <c r="HL43" s="14"/>
      <c r="HM43" s="14"/>
      <c r="HN43" s="14"/>
      <c r="HO43" s="14"/>
      <c r="HP43" s="14"/>
      <c r="HQ43" s="14"/>
      <c r="HR43" s="14"/>
      <c r="HS43" s="14"/>
      <c r="HT43" s="14"/>
      <c r="HU43" s="14"/>
      <c r="HV43" s="14"/>
      <c r="HW43" s="14"/>
      <c r="HX43" s="14"/>
      <c r="HY43" s="14"/>
      <c r="HZ43" s="14"/>
      <c r="IA43" s="14"/>
      <c r="IB43" s="14"/>
      <c r="IC43" s="14"/>
      <c r="ID43" s="14"/>
      <c r="IE43" s="14"/>
      <c r="IF43" s="14"/>
      <c r="IG43" s="14"/>
    </row>
    <row r="44" spans="1:241" ht="12.75" customHeight="1">
      <c r="A44" s="202">
        <v>21</v>
      </c>
      <c r="B44" s="94" t="s">
        <v>2487</v>
      </c>
      <c r="C44" s="260"/>
      <c r="D44" s="260"/>
      <c r="E44" s="260"/>
      <c r="F44" s="260"/>
      <c r="G44" s="239"/>
      <c r="H44" s="302" t="s">
        <v>1789</v>
      </c>
      <c r="I44" s="260"/>
      <c r="J44" s="260"/>
      <c r="K44" s="260"/>
      <c r="L44" s="260"/>
      <c r="M44" s="260"/>
      <c r="N44" s="201">
        <v>21</v>
      </c>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14"/>
      <c r="CZ44" s="14"/>
      <c r="DA44" s="14"/>
      <c r="DB44" s="14"/>
      <c r="DC44" s="14"/>
      <c r="DD44" s="14"/>
      <c r="DE44" s="14"/>
      <c r="DF44" s="14"/>
      <c r="DG44" s="14"/>
      <c r="DH44" s="14"/>
      <c r="DI44" s="14"/>
      <c r="DJ44" s="14"/>
      <c r="DK44" s="14"/>
      <c r="DL44" s="14"/>
      <c r="DM44" s="14"/>
      <c r="DN44" s="14"/>
      <c r="DO44" s="14"/>
      <c r="DP44" s="14"/>
      <c r="DQ44" s="14"/>
      <c r="DR44" s="14"/>
      <c r="DS44" s="14"/>
      <c r="DT44" s="14"/>
      <c r="DU44" s="14"/>
      <c r="DV44" s="14"/>
      <c r="DW44" s="14"/>
      <c r="DX44" s="14"/>
      <c r="DY44" s="14"/>
      <c r="DZ44" s="14"/>
      <c r="EA44" s="14"/>
      <c r="EB44" s="14"/>
      <c r="EC44" s="14"/>
      <c r="ED44" s="14"/>
      <c r="EE44" s="14"/>
      <c r="EF44" s="14"/>
      <c r="EG44" s="14"/>
      <c r="EH44" s="14"/>
      <c r="EI44" s="14"/>
      <c r="EJ44" s="14"/>
      <c r="EK44" s="14"/>
      <c r="EL44" s="14"/>
      <c r="EM44" s="14"/>
      <c r="EN44" s="14"/>
      <c r="EO44" s="14"/>
      <c r="EP44" s="14"/>
      <c r="EQ44" s="14"/>
      <c r="ER44" s="14"/>
      <c r="ES44" s="14"/>
      <c r="ET44" s="14"/>
      <c r="EU44" s="14"/>
      <c r="EV44" s="14"/>
      <c r="EW44" s="14"/>
      <c r="EX44" s="14"/>
      <c r="EY44" s="14"/>
      <c r="EZ44" s="14"/>
      <c r="FA44" s="14"/>
      <c r="FB44" s="14"/>
      <c r="FC44" s="14"/>
      <c r="FD44" s="14"/>
      <c r="FE44" s="14"/>
      <c r="FF44" s="14"/>
      <c r="FG44" s="14"/>
      <c r="FH44" s="14"/>
      <c r="FI44" s="14"/>
      <c r="FJ44" s="14"/>
      <c r="FK44" s="14"/>
      <c r="FL44" s="14"/>
      <c r="FM44" s="14"/>
      <c r="FN44" s="14"/>
      <c r="FO44" s="14"/>
      <c r="FP44" s="14"/>
      <c r="FQ44" s="14"/>
      <c r="FR44" s="14"/>
      <c r="FS44" s="14"/>
      <c r="FT44" s="14"/>
      <c r="FU44" s="14"/>
      <c r="FV44" s="14"/>
      <c r="FW44" s="14"/>
      <c r="FX44" s="14"/>
      <c r="FY44" s="14"/>
      <c r="FZ44" s="14"/>
      <c r="GA44" s="14"/>
      <c r="GB44" s="14"/>
      <c r="GC44" s="14"/>
      <c r="GD44" s="14"/>
      <c r="GE44" s="14"/>
      <c r="GF44" s="14"/>
      <c r="GG44" s="14"/>
      <c r="GH44" s="14"/>
      <c r="GI44" s="14"/>
      <c r="GJ44" s="14"/>
      <c r="GK44" s="14"/>
      <c r="GL44" s="14"/>
      <c r="GM44" s="14"/>
      <c r="GN44" s="14"/>
      <c r="GO44" s="14"/>
      <c r="GP44" s="14"/>
      <c r="GQ44" s="14"/>
      <c r="GR44" s="14"/>
      <c r="GS44" s="14"/>
      <c r="GT44" s="14"/>
      <c r="GU44" s="14"/>
      <c r="GV44" s="14"/>
      <c r="GW44" s="14"/>
      <c r="GX44" s="14"/>
      <c r="GY44" s="14"/>
      <c r="GZ44" s="14"/>
      <c r="HA44" s="14"/>
      <c r="HB44" s="14"/>
      <c r="HC44" s="14"/>
      <c r="HD44" s="14"/>
      <c r="HE44" s="14"/>
      <c r="HF44" s="14"/>
      <c r="HG44" s="14"/>
      <c r="HH44" s="14"/>
      <c r="HI44" s="14"/>
      <c r="HJ44" s="14"/>
      <c r="HK44" s="14"/>
      <c r="HL44" s="14"/>
      <c r="HM44" s="14"/>
      <c r="HN44" s="14"/>
      <c r="HO44" s="14"/>
      <c r="HP44" s="14"/>
      <c r="HQ44" s="14"/>
      <c r="HR44" s="14"/>
      <c r="HS44" s="14"/>
      <c r="HT44" s="14"/>
      <c r="HU44" s="14"/>
      <c r="HV44" s="14"/>
      <c r="HW44" s="14"/>
      <c r="HX44" s="14"/>
      <c r="HY44" s="14"/>
      <c r="HZ44" s="14"/>
      <c r="IA44" s="14"/>
      <c r="IB44" s="14"/>
      <c r="IC44" s="14"/>
      <c r="ID44" s="14"/>
      <c r="IE44" s="14"/>
      <c r="IF44" s="14"/>
      <c r="IG44" s="14"/>
    </row>
    <row r="45" spans="1:241" ht="12.75" customHeight="1">
      <c r="A45" s="202">
        <v>22</v>
      </c>
      <c r="B45" s="94" t="s">
        <v>1060</v>
      </c>
      <c r="C45" s="260"/>
      <c r="D45" s="260"/>
      <c r="E45" s="260"/>
      <c r="F45" s="260"/>
      <c r="G45" s="239"/>
      <c r="H45" s="302" t="s">
        <v>1789</v>
      </c>
      <c r="I45" s="260"/>
      <c r="J45" s="260"/>
      <c r="K45" s="260"/>
      <c r="L45" s="260"/>
      <c r="M45" s="260"/>
      <c r="N45" s="201">
        <v>22</v>
      </c>
      <c r="O45" s="14"/>
      <c r="P45" s="14"/>
      <c r="Q45" s="14"/>
      <c r="R45" s="14"/>
      <c r="S45" s="14"/>
      <c r="T45" s="14"/>
      <c r="U45" s="14"/>
      <c r="V45" s="14"/>
      <c r="W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c r="CC45" s="14"/>
      <c r="CD45" s="14"/>
      <c r="CE45" s="14"/>
      <c r="CF45" s="14"/>
      <c r="CG45" s="14"/>
      <c r="CH45" s="14"/>
      <c r="CI45" s="14"/>
      <c r="CJ45" s="14"/>
      <c r="CK45" s="14"/>
      <c r="CL45" s="14"/>
      <c r="CM45" s="14"/>
      <c r="CN45" s="14"/>
      <c r="CO45" s="14"/>
      <c r="CP45" s="14"/>
      <c r="CQ45" s="14"/>
      <c r="CR45" s="14"/>
      <c r="CS45" s="14"/>
      <c r="CT45" s="14"/>
      <c r="CU45" s="14"/>
      <c r="CV45" s="14"/>
      <c r="CW45" s="14"/>
      <c r="CX45" s="14"/>
      <c r="CY45" s="14"/>
      <c r="CZ45" s="14"/>
      <c r="DA45" s="14"/>
      <c r="DB45" s="14"/>
      <c r="DC45" s="14"/>
      <c r="DD45" s="14"/>
      <c r="DE45" s="14"/>
      <c r="DF45" s="14"/>
      <c r="DG45" s="14"/>
      <c r="DH45" s="14"/>
      <c r="DI45" s="14"/>
      <c r="DJ45" s="14"/>
      <c r="DK45" s="14"/>
      <c r="DL45" s="14"/>
      <c r="DM45" s="14"/>
      <c r="DN45" s="14"/>
      <c r="DO45" s="14"/>
      <c r="DP45" s="14"/>
      <c r="DQ45" s="14"/>
      <c r="DR45" s="14"/>
      <c r="DS45" s="14"/>
      <c r="DT45" s="14"/>
      <c r="DU45" s="14"/>
      <c r="DV45" s="14"/>
      <c r="DW45" s="14"/>
      <c r="DX45" s="14"/>
      <c r="DY45" s="14"/>
      <c r="DZ45" s="14"/>
      <c r="EA45" s="14"/>
      <c r="EB45" s="14"/>
      <c r="EC45" s="14"/>
      <c r="ED45" s="14"/>
      <c r="EE45" s="14"/>
      <c r="EF45" s="14"/>
      <c r="EG45" s="14"/>
      <c r="EH45" s="14"/>
      <c r="EI45" s="14"/>
      <c r="EJ45" s="14"/>
      <c r="EK45" s="14"/>
      <c r="EL45" s="14"/>
      <c r="EM45" s="14"/>
      <c r="EN45" s="14"/>
      <c r="EO45" s="14"/>
      <c r="EP45" s="14"/>
      <c r="EQ45" s="14"/>
      <c r="ER45" s="14"/>
      <c r="ES45" s="14"/>
      <c r="ET45" s="14"/>
      <c r="EU45" s="14"/>
      <c r="EV45" s="14"/>
      <c r="EW45" s="14"/>
      <c r="EX45" s="14"/>
      <c r="EY45" s="14"/>
      <c r="EZ45" s="14"/>
      <c r="FA45" s="14"/>
      <c r="FB45" s="14"/>
      <c r="FC45" s="14"/>
      <c r="FD45" s="14"/>
      <c r="FE45" s="14"/>
      <c r="FF45" s="14"/>
      <c r="FG45" s="14"/>
      <c r="FH45" s="14"/>
      <c r="FI45" s="14"/>
      <c r="FJ45" s="14"/>
      <c r="FK45" s="14"/>
      <c r="FL45" s="14"/>
      <c r="FM45" s="14"/>
      <c r="FN45" s="14"/>
      <c r="FO45" s="14"/>
      <c r="FP45" s="14"/>
      <c r="FQ45" s="14"/>
      <c r="FR45" s="14"/>
      <c r="FS45" s="14"/>
      <c r="FT45" s="14"/>
      <c r="FU45" s="14"/>
      <c r="FV45" s="14"/>
      <c r="FW45" s="14"/>
      <c r="FX45" s="14"/>
      <c r="FY45" s="14"/>
      <c r="FZ45" s="14"/>
      <c r="GA45" s="14"/>
      <c r="GB45" s="14"/>
      <c r="GC45" s="14"/>
      <c r="GD45" s="14"/>
      <c r="GE45" s="14"/>
      <c r="GF45" s="14"/>
      <c r="GG45" s="14"/>
      <c r="GH45" s="14"/>
      <c r="GI45" s="14"/>
      <c r="GJ45" s="14"/>
      <c r="GK45" s="14"/>
      <c r="GL45" s="14"/>
      <c r="GM45" s="14"/>
      <c r="GN45" s="14"/>
      <c r="GO45" s="14"/>
      <c r="GP45" s="14"/>
      <c r="GQ45" s="14"/>
      <c r="GR45" s="14"/>
      <c r="GS45" s="14"/>
      <c r="GT45" s="14"/>
      <c r="GU45" s="14"/>
      <c r="GV45" s="14"/>
      <c r="GW45" s="14"/>
      <c r="GX45" s="14"/>
      <c r="GY45" s="14"/>
      <c r="GZ45" s="14"/>
      <c r="HA45" s="14"/>
      <c r="HB45" s="14"/>
      <c r="HC45" s="14"/>
      <c r="HD45" s="14"/>
      <c r="HE45" s="14"/>
      <c r="HF45" s="14"/>
      <c r="HG45" s="14"/>
      <c r="HH45" s="14"/>
      <c r="HI45" s="14"/>
      <c r="HJ45" s="14"/>
      <c r="HK45" s="14"/>
      <c r="HL45" s="14"/>
      <c r="HM45" s="14"/>
      <c r="HN45" s="14"/>
      <c r="HO45" s="14"/>
      <c r="HP45" s="14"/>
      <c r="HQ45" s="14"/>
      <c r="HR45" s="14"/>
      <c r="HS45" s="14"/>
      <c r="HT45" s="14"/>
      <c r="HU45" s="14"/>
      <c r="HV45" s="14"/>
      <c r="HW45" s="14"/>
      <c r="HX45" s="14"/>
      <c r="HY45" s="14"/>
      <c r="HZ45" s="14"/>
      <c r="IA45" s="14"/>
      <c r="IB45" s="14"/>
      <c r="IC45" s="14"/>
      <c r="ID45" s="14"/>
      <c r="IE45" s="14"/>
      <c r="IF45" s="14"/>
      <c r="IG45" s="14"/>
    </row>
    <row r="46" spans="1:241" ht="12.75" customHeight="1">
      <c r="A46" s="202">
        <v>23</v>
      </c>
      <c r="B46" s="94" t="s">
        <v>1061</v>
      </c>
      <c r="C46" s="260"/>
      <c r="D46" s="260"/>
      <c r="E46" s="260"/>
      <c r="F46" s="260"/>
      <c r="G46" s="239"/>
      <c r="H46" s="302" t="s">
        <v>1789</v>
      </c>
      <c r="I46" s="260"/>
      <c r="J46" s="260"/>
      <c r="K46" s="260"/>
      <c r="L46" s="260"/>
      <c r="M46" s="260"/>
      <c r="N46" s="201">
        <v>23</v>
      </c>
      <c r="O46" s="14"/>
      <c r="P46" s="14"/>
      <c r="Q46" s="14"/>
      <c r="R46" s="14"/>
      <c r="S46" s="14"/>
      <c r="T46" s="14"/>
      <c r="U46" s="14"/>
      <c r="V46" s="14"/>
      <c r="W46" s="14"/>
      <c r="X46" s="14"/>
      <c r="Y46" s="14"/>
      <c r="Z46" s="14"/>
      <c r="AA46" s="14"/>
      <c r="AB46" s="14"/>
      <c r="AC46" s="14"/>
      <c r="AD46" s="14"/>
      <c r="AE46" s="14"/>
      <c r="AF46" s="14"/>
      <c r="AG46" s="14"/>
      <c r="AH46" s="14"/>
      <c r="AI46" s="14"/>
      <c r="AJ46" s="14"/>
      <c r="AK46" s="14"/>
      <c r="AL46" s="14"/>
      <c r="AM46" s="14"/>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c r="CC46" s="14"/>
      <c r="CD46" s="14"/>
      <c r="CE46" s="14"/>
      <c r="CF46" s="14"/>
      <c r="CG46" s="14"/>
      <c r="CH46" s="14"/>
      <c r="CI46" s="14"/>
      <c r="CJ46" s="14"/>
      <c r="CK46" s="14"/>
      <c r="CL46" s="14"/>
      <c r="CM46" s="14"/>
      <c r="CN46" s="14"/>
      <c r="CO46" s="14"/>
      <c r="CP46" s="14"/>
      <c r="CQ46" s="14"/>
      <c r="CR46" s="14"/>
      <c r="CS46" s="14"/>
      <c r="CT46" s="14"/>
      <c r="CU46" s="14"/>
      <c r="CV46" s="14"/>
      <c r="CW46" s="14"/>
      <c r="CX46" s="14"/>
      <c r="CY46" s="14"/>
      <c r="CZ46" s="14"/>
      <c r="DA46" s="14"/>
      <c r="DB46" s="14"/>
      <c r="DC46" s="14"/>
      <c r="DD46" s="14"/>
      <c r="DE46" s="14"/>
      <c r="DF46" s="14"/>
      <c r="DG46" s="14"/>
      <c r="DH46" s="14"/>
      <c r="DI46" s="14"/>
      <c r="DJ46" s="14"/>
      <c r="DK46" s="14"/>
      <c r="DL46" s="14"/>
      <c r="DM46" s="14"/>
      <c r="DN46" s="14"/>
      <c r="DO46" s="14"/>
      <c r="DP46" s="14"/>
      <c r="DQ46" s="14"/>
      <c r="DR46" s="14"/>
      <c r="DS46" s="14"/>
      <c r="DT46" s="14"/>
      <c r="DU46" s="14"/>
      <c r="DV46" s="14"/>
      <c r="DW46" s="14"/>
      <c r="DX46" s="14"/>
      <c r="DY46" s="14"/>
      <c r="DZ46" s="14"/>
      <c r="EA46" s="14"/>
      <c r="EB46" s="14"/>
      <c r="EC46" s="14"/>
      <c r="ED46" s="14"/>
      <c r="EE46" s="14"/>
      <c r="EF46" s="14"/>
      <c r="EG46" s="14"/>
      <c r="EH46" s="14"/>
      <c r="EI46" s="14"/>
      <c r="EJ46" s="14"/>
      <c r="EK46" s="14"/>
      <c r="EL46" s="14"/>
      <c r="EM46" s="14"/>
      <c r="EN46" s="14"/>
      <c r="EO46" s="14"/>
      <c r="EP46" s="14"/>
      <c r="EQ46" s="14"/>
      <c r="ER46" s="14"/>
      <c r="ES46" s="14"/>
      <c r="ET46" s="14"/>
      <c r="EU46" s="14"/>
      <c r="EV46" s="14"/>
      <c r="EW46" s="14"/>
      <c r="EX46" s="14"/>
      <c r="EY46" s="14"/>
      <c r="EZ46" s="14"/>
      <c r="FA46" s="14"/>
      <c r="FB46" s="14"/>
      <c r="FC46" s="14"/>
      <c r="FD46" s="14"/>
      <c r="FE46" s="14"/>
      <c r="FF46" s="14"/>
      <c r="FG46" s="14"/>
      <c r="FH46" s="14"/>
      <c r="FI46" s="14"/>
      <c r="FJ46" s="14"/>
      <c r="FK46" s="14"/>
      <c r="FL46" s="14"/>
      <c r="FM46" s="14"/>
      <c r="FN46" s="14"/>
      <c r="FO46" s="14"/>
      <c r="FP46" s="14"/>
      <c r="FQ46" s="14"/>
      <c r="FR46" s="14"/>
      <c r="FS46" s="14"/>
      <c r="FT46" s="14"/>
      <c r="FU46" s="14"/>
      <c r="FV46" s="14"/>
      <c r="FW46" s="14"/>
      <c r="FX46" s="14"/>
      <c r="FY46" s="14"/>
      <c r="FZ46" s="14"/>
      <c r="GA46" s="14"/>
      <c r="GB46" s="14"/>
      <c r="GC46" s="14"/>
      <c r="GD46" s="14"/>
      <c r="GE46" s="14"/>
      <c r="GF46" s="14"/>
      <c r="GG46" s="14"/>
      <c r="GH46" s="14"/>
      <c r="GI46" s="14"/>
      <c r="GJ46" s="14"/>
      <c r="GK46" s="14"/>
      <c r="GL46" s="14"/>
      <c r="GM46" s="14"/>
      <c r="GN46" s="14"/>
      <c r="GO46" s="14"/>
      <c r="GP46" s="14"/>
      <c r="GQ46" s="14"/>
      <c r="GR46" s="14"/>
      <c r="GS46" s="14"/>
      <c r="GT46" s="14"/>
      <c r="GU46" s="14"/>
      <c r="GV46" s="14"/>
      <c r="GW46" s="14"/>
      <c r="GX46" s="14"/>
      <c r="GY46" s="14"/>
      <c r="GZ46" s="14"/>
      <c r="HA46" s="14"/>
      <c r="HB46" s="14"/>
      <c r="HC46" s="14"/>
      <c r="HD46" s="14"/>
      <c r="HE46" s="14"/>
      <c r="HF46" s="14"/>
      <c r="HG46" s="14"/>
      <c r="HH46" s="14"/>
      <c r="HI46" s="14"/>
      <c r="HJ46" s="14"/>
      <c r="HK46" s="14"/>
      <c r="HL46" s="14"/>
      <c r="HM46" s="14"/>
      <c r="HN46" s="14"/>
      <c r="HO46" s="14"/>
      <c r="HP46" s="14"/>
      <c r="HQ46" s="14"/>
      <c r="HR46" s="14"/>
      <c r="HS46" s="14"/>
      <c r="HT46" s="14"/>
      <c r="HU46" s="14"/>
      <c r="HV46" s="14"/>
      <c r="HW46" s="14"/>
      <c r="HX46" s="14"/>
      <c r="HY46" s="14"/>
      <c r="HZ46" s="14"/>
      <c r="IA46" s="14"/>
      <c r="IB46" s="14"/>
      <c r="IC46" s="14"/>
      <c r="ID46" s="14"/>
      <c r="IE46" s="14"/>
      <c r="IF46" s="14"/>
      <c r="IG46" s="14"/>
    </row>
    <row r="47" spans="1:241" ht="12.75" customHeight="1">
      <c r="A47" s="202">
        <v>24</v>
      </c>
      <c r="B47" s="94" t="s">
        <v>2482</v>
      </c>
      <c r="C47" s="260"/>
      <c r="D47" s="260"/>
      <c r="E47" s="260"/>
      <c r="F47" s="260"/>
      <c r="G47" s="239"/>
      <c r="H47" s="302" t="s">
        <v>1789</v>
      </c>
      <c r="I47" s="260"/>
      <c r="J47" s="260"/>
      <c r="K47" s="260"/>
      <c r="L47" s="260"/>
      <c r="M47" s="260"/>
      <c r="N47" s="201">
        <v>24</v>
      </c>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c r="CC47" s="14"/>
      <c r="CD47" s="14"/>
      <c r="CE47" s="14"/>
      <c r="CF47" s="14"/>
      <c r="CG47" s="14"/>
      <c r="CH47" s="14"/>
      <c r="CI47" s="14"/>
      <c r="CJ47" s="14"/>
      <c r="CK47" s="14"/>
      <c r="CL47" s="14"/>
      <c r="CM47" s="14"/>
      <c r="CN47" s="14"/>
      <c r="CO47" s="14"/>
      <c r="CP47" s="14"/>
      <c r="CQ47" s="14"/>
      <c r="CR47" s="14"/>
      <c r="CS47" s="14"/>
      <c r="CT47" s="14"/>
      <c r="CU47" s="14"/>
      <c r="CV47" s="14"/>
      <c r="CW47" s="14"/>
      <c r="CX47" s="14"/>
      <c r="CY47" s="14"/>
      <c r="CZ47" s="14"/>
      <c r="DA47" s="14"/>
      <c r="DB47" s="14"/>
      <c r="DC47" s="14"/>
      <c r="DD47" s="14"/>
      <c r="DE47" s="14"/>
      <c r="DF47" s="14"/>
      <c r="DG47" s="14"/>
      <c r="DH47" s="14"/>
      <c r="DI47" s="14"/>
      <c r="DJ47" s="14"/>
      <c r="DK47" s="14"/>
      <c r="DL47" s="14"/>
      <c r="DM47" s="14"/>
      <c r="DN47" s="14"/>
      <c r="DO47" s="14"/>
      <c r="DP47" s="14"/>
      <c r="DQ47" s="14"/>
      <c r="DR47" s="14"/>
      <c r="DS47" s="14"/>
      <c r="DT47" s="14"/>
      <c r="DU47" s="14"/>
      <c r="DV47" s="14"/>
      <c r="DW47" s="14"/>
      <c r="DX47" s="14"/>
      <c r="DY47" s="14"/>
      <c r="DZ47" s="14"/>
      <c r="EA47" s="14"/>
      <c r="EB47" s="14"/>
      <c r="EC47" s="14"/>
      <c r="ED47" s="14"/>
      <c r="EE47" s="14"/>
      <c r="EF47" s="14"/>
      <c r="EG47" s="14"/>
      <c r="EH47" s="14"/>
      <c r="EI47" s="14"/>
      <c r="EJ47" s="14"/>
      <c r="EK47" s="14"/>
      <c r="EL47" s="14"/>
      <c r="EM47" s="14"/>
      <c r="EN47" s="14"/>
      <c r="EO47" s="14"/>
      <c r="EP47" s="14"/>
      <c r="EQ47" s="14"/>
      <c r="ER47" s="14"/>
      <c r="ES47" s="14"/>
      <c r="ET47" s="14"/>
      <c r="EU47" s="14"/>
      <c r="EV47" s="14"/>
      <c r="EW47" s="14"/>
      <c r="EX47" s="14"/>
      <c r="EY47" s="14"/>
      <c r="EZ47" s="14"/>
      <c r="FA47" s="14"/>
      <c r="FB47" s="14"/>
      <c r="FC47" s="14"/>
      <c r="FD47" s="14"/>
      <c r="FE47" s="14"/>
      <c r="FF47" s="14"/>
      <c r="FG47" s="14"/>
      <c r="FH47" s="14"/>
      <c r="FI47" s="14"/>
      <c r="FJ47" s="14"/>
      <c r="FK47" s="14"/>
      <c r="FL47" s="14"/>
      <c r="FM47" s="14"/>
      <c r="FN47" s="14"/>
      <c r="FO47" s="14"/>
      <c r="FP47" s="14"/>
      <c r="FQ47" s="14"/>
      <c r="FR47" s="14"/>
      <c r="FS47" s="14"/>
      <c r="FT47" s="14"/>
      <c r="FU47" s="14"/>
      <c r="FV47" s="14"/>
      <c r="FW47" s="14"/>
      <c r="FX47" s="14"/>
      <c r="FY47" s="14"/>
      <c r="FZ47" s="14"/>
      <c r="GA47" s="14"/>
      <c r="GB47" s="14"/>
      <c r="GC47" s="14"/>
      <c r="GD47" s="14"/>
      <c r="GE47" s="14"/>
      <c r="GF47" s="14"/>
      <c r="GG47" s="14"/>
      <c r="GH47" s="14"/>
      <c r="GI47" s="14"/>
      <c r="GJ47" s="14"/>
      <c r="GK47" s="14"/>
      <c r="GL47" s="14"/>
      <c r="GM47" s="14"/>
      <c r="GN47" s="14"/>
      <c r="GO47" s="14"/>
      <c r="GP47" s="14"/>
      <c r="GQ47" s="14"/>
      <c r="GR47" s="14"/>
      <c r="GS47" s="14"/>
      <c r="GT47" s="14"/>
      <c r="GU47" s="14"/>
      <c r="GV47" s="14"/>
      <c r="GW47" s="14"/>
      <c r="GX47" s="14"/>
      <c r="GY47" s="14"/>
      <c r="GZ47" s="14"/>
      <c r="HA47" s="14"/>
      <c r="HB47" s="14"/>
      <c r="HC47" s="14"/>
      <c r="HD47" s="14"/>
      <c r="HE47" s="14"/>
      <c r="HF47" s="14"/>
      <c r="HG47" s="14"/>
      <c r="HH47" s="14"/>
      <c r="HI47" s="14"/>
      <c r="HJ47" s="14"/>
      <c r="HK47" s="14"/>
      <c r="HL47" s="14"/>
      <c r="HM47" s="14"/>
      <c r="HN47" s="14"/>
      <c r="HO47" s="14"/>
      <c r="HP47" s="14"/>
      <c r="HQ47" s="14"/>
      <c r="HR47" s="14"/>
      <c r="HS47" s="14"/>
      <c r="HT47" s="14"/>
      <c r="HU47" s="14"/>
      <c r="HV47" s="14"/>
      <c r="HW47" s="14"/>
      <c r="HX47" s="14"/>
      <c r="HY47" s="14"/>
      <c r="HZ47" s="14"/>
      <c r="IA47" s="14"/>
      <c r="IB47" s="14"/>
      <c r="IC47" s="14"/>
      <c r="ID47" s="14"/>
      <c r="IE47" s="14"/>
      <c r="IF47" s="14"/>
      <c r="IG47" s="14"/>
    </row>
    <row r="48" spans="1:241" ht="12.75" customHeight="1">
      <c r="A48" s="202">
        <v>25</v>
      </c>
      <c r="B48" s="94" t="s">
        <v>467</v>
      </c>
      <c r="C48" s="260"/>
      <c r="D48" s="260"/>
      <c r="E48" s="260"/>
      <c r="F48" s="260"/>
      <c r="G48" s="239"/>
      <c r="H48" s="302" t="s">
        <v>1789</v>
      </c>
      <c r="I48" s="260"/>
      <c r="J48" s="260"/>
      <c r="K48" s="260"/>
      <c r="L48" s="260"/>
      <c r="M48" s="260"/>
      <c r="N48" s="201">
        <v>25</v>
      </c>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c r="CL48" s="14"/>
      <c r="CM48" s="14"/>
      <c r="CN48" s="14"/>
      <c r="CO48" s="14"/>
      <c r="CP48" s="14"/>
      <c r="CQ48" s="14"/>
      <c r="CR48" s="14"/>
      <c r="CS48" s="14"/>
      <c r="CT48" s="14"/>
      <c r="CU48" s="14"/>
      <c r="CV48" s="14"/>
      <c r="CW48" s="14"/>
      <c r="CX48" s="14"/>
      <c r="CY48" s="14"/>
      <c r="CZ48" s="14"/>
      <c r="DA48" s="14"/>
      <c r="DB48" s="14"/>
      <c r="DC48" s="14"/>
      <c r="DD48" s="14"/>
      <c r="DE48" s="14"/>
      <c r="DF48" s="14"/>
      <c r="DG48" s="14"/>
      <c r="DH48" s="14"/>
      <c r="DI48" s="14"/>
      <c r="DJ48" s="14"/>
      <c r="DK48" s="14"/>
      <c r="DL48" s="14"/>
      <c r="DM48" s="14"/>
      <c r="DN48" s="14"/>
      <c r="DO48" s="14"/>
      <c r="DP48" s="14"/>
      <c r="DQ48" s="14"/>
      <c r="DR48" s="14"/>
      <c r="DS48" s="14"/>
      <c r="DT48" s="14"/>
      <c r="DU48" s="14"/>
      <c r="DV48" s="14"/>
      <c r="DW48" s="14"/>
      <c r="DX48" s="14"/>
      <c r="DY48" s="14"/>
      <c r="DZ48" s="14"/>
      <c r="EA48" s="14"/>
      <c r="EB48" s="14"/>
      <c r="EC48" s="14"/>
      <c r="ED48" s="14"/>
      <c r="EE48" s="14"/>
      <c r="EF48" s="14"/>
      <c r="EG48" s="14"/>
      <c r="EH48" s="14"/>
      <c r="EI48" s="14"/>
      <c r="EJ48" s="14"/>
      <c r="EK48" s="14"/>
      <c r="EL48" s="14"/>
      <c r="EM48" s="14"/>
      <c r="EN48" s="14"/>
      <c r="EO48" s="14"/>
      <c r="EP48" s="14"/>
      <c r="EQ48" s="14"/>
      <c r="ER48" s="14"/>
      <c r="ES48" s="14"/>
      <c r="ET48" s="14"/>
      <c r="EU48" s="14"/>
      <c r="EV48" s="14"/>
      <c r="EW48" s="14"/>
      <c r="EX48" s="14"/>
      <c r="EY48" s="14"/>
      <c r="EZ48" s="14"/>
      <c r="FA48" s="14"/>
      <c r="FB48" s="14"/>
      <c r="FC48" s="14"/>
      <c r="FD48" s="14"/>
      <c r="FE48" s="14"/>
      <c r="FF48" s="14"/>
      <c r="FG48" s="14"/>
      <c r="FH48" s="14"/>
      <c r="FI48" s="14"/>
      <c r="FJ48" s="14"/>
      <c r="FK48" s="14"/>
      <c r="FL48" s="14"/>
      <c r="FM48" s="14"/>
      <c r="FN48" s="14"/>
      <c r="FO48" s="14"/>
      <c r="FP48" s="14"/>
      <c r="FQ48" s="14"/>
      <c r="FR48" s="14"/>
      <c r="FS48" s="14"/>
      <c r="FT48" s="14"/>
      <c r="FU48" s="14"/>
      <c r="FV48" s="14"/>
      <c r="FW48" s="14"/>
      <c r="FX48" s="14"/>
      <c r="FY48" s="14"/>
      <c r="FZ48" s="14"/>
      <c r="GA48" s="14"/>
      <c r="GB48" s="14"/>
      <c r="GC48" s="14"/>
      <c r="GD48" s="14"/>
      <c r="GE48" s="14"/>
      <c r="GF48" s="14"/>
      <c r="GG48" s="14"/>
      <c r="GH48" s="14"/>
      <c r="GI48" s="14"/>
      <c r="GJ48" s="14"/>
      <c r="GK48" s="14"/>
      <c r="GL48" s="14"/>
      <c r="GM48" s="14"/>
      <c r="GN48" s="14"/>
      <c r="GO48" s="14"/>
      <c r="GP48" s="14"/>
      <c r="GQ48" s="14"/>
      <c r="GR48" s="14"/>
      <c r="GS48" s="14"/>
      <c r="GT48" s="14"/>
      <c r="GU48" s="14"/>
      <c r="GV48" s="14"/>
      <c r="GW48" s="14"/>
      <c r="GX48" s="14"/>
      <c r="GY48" s="14"/>
      <c r="GZ48" s="14"/>
      <c r="HA48" s="14"/>
      <c r="HB48" s="14"/>
      <c r="HC48" s="14"/>
      <c r="HD48" s="14"/>
      <c r="HE48" s="14"/>
      <c r="HF48" s="14"/>
      <c r="HG48" s="14"/>
      <c r="HH48" s="14"/>
      <c r="HI48" s="14"/>
      <c r="HJ48" s="14"/>
      <c r="HK48" s="14"/>
      <c r="HL48" s="14"/>
      <c r="HM48" s="14"/>
      <c r="HN48" s="14"/>
      <c r="HO48" s="14"/>
      <c r="HP48" s="14"/>
      <c r="HQ48" s="14"/>
      <c r="HR48" s="14"/>
      <c r="HS48" s="14"/>
      <c r="HT48" s="14"/>
      <c r="HU48" s="14"/>
      <c r="HV48" s="14"/>
      <c r="HW48" s="14"/>
      <c r="HX48" s="14"/>
      <c r="HY48" s="14"/>
      <c r="HZ48" s="14"/>
      <c r="IA48" s="14"/>
      <c r="IB48" s="14"/>
      <c r="IC48" s="14"/>
      <c r="ID48" s="14"/>
      <c r="IE48" s="14"/>
      <c r="IF48" s="14"/>
      <c r="IG48" s="14"/>
    </row>
    <row r="49" spans="1:241" ht="12.75" customHeight="1">
      <c r="A49" s="202">
        <v>26</v>
      </c>
      <c r="B49" s="94" t="s">
        <v>468</v>
      </c>
      <c r="C49" s="226">
        <f t="shared" ref="C49:M49" si="1">SUM(C42:C48)</f>
        <v>0</v>
      </c>
      <c r="D49" s="226">
        <f t="shared" si="1"/>
        <v>0</v>
      </c>
      <c r="E49" s="226">
        <f t="shared" si="1"/>
        <v>0</v>
      </c>
      <c r="F49" s="226">
        <f t="shared" si="1"/>
        <v>0</v>
      </c>
      <c r="G49" s="225">
        <f t="shared" si="1"/>
        <v>0</v>
      </c>
      <c r="H49" s="306">
        <f t="shared" si="1"/>
        <v>0</v>
      </c>
      <c r="I49" s="226">
        <f t="shared" si="1"/>
        <v>0</v>
      </c>
      <c r="J49" s="226">
        <f t="shared" si="1"/>
        <v>0</v>
      </c>
      <c r="K49" s="226">
        <f t="shared" si="1"/>
        <v>0</v>
      </c>
      <c r="L49" s="226">
        <f t="shared" si="1"/>
        <v>0</v>
      </c>
      <c r="M49" s="226">
        <f t="shared" si="1"/>
        <v>0</v>
      </c>
      <c r="N49" s="201">
        <v>26</v>
      </c>
      <c r="O49" s="14"/>
      <c r="P49" s="14"/>
      <c r="Q49" s="14"/>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c r="CC49" s="14"/>
      <c r="CD49" s="14"/>
      <c r="CE49" s="14"/>
      <c r="CF49" s="14"/>
      <c r="CG49" s="14"/>
      <c r="CH49" s="14"/>
      <c r="CI49" s="14"/>
      <c r="CJ49" s="14"/>
      <c r="CK49" s="14"/>
      <c r="CL49" s="14"/>
      <c r="CM49" s="14"/>
      <c r="CN49" s="14"/>
      <c r="CO49" s="14"/>
      <c r="CP49" s="14"/>
      <c r="CQ49" s="14"/>
      <c r="CR49" s="14"/>
      <c r="CS49" s="14"/>
      <c r="CT49" s="14"/>
      <c r="CU49" s="14"/>
      <c r="CV49" s="14"/>
      <c r="CW49" s="14"/>
      <c r="CX49" s="14"/>
      <c r="CY49" s="14"/>
      <c r="CZ49" s="14"/>
      <c r="DA49" s="14"/>
      <c r="DB49" s="14"/>
      <c r="DC49" s="14"/>
      <c r="DD49" s="14"/>
      <c r="DE49" s="14"/>
      <c r="DF49" s="14"/>
      <c r="DG49" s="14"/>
      <c r="DH49" s="14"/>
      <c r="DI49" s="14"/>
      <c r="DJ49" s="14"/>
      <c r="DK49" s="14"/>
      <c r="DL49" s="14"/>
      <c r="DM49" s="14"/>
      <c r="DN49" s="14"/>
      <c r="DO49" s="14"/>
      <c r="DP49" s="14"/>
      <c r="DQ49" s="14"/>
      <c r="DR49" s="14"/>
      <c r="DS49" s="14"/>
      <c r="DT49" s="14"/>
      <c r="DU49" s="14"/>
      <c r="DV49" s="14"/>
      <c r="DW49" s="14"/>
      <c r="DX49" s="14"/>
      <c r="DY49" s="14"/>
      <c r="DZ49" s="14"/>
      <c r="EA49" s="14"/>
      <c r="EB49" s="14"/>
      <c r="EC49" s="14"/>
      <c r="ED49" s="14"/>
      <c r="EE49" s="14"/>
      <c r="EF49" s="14"/>
      <c r="EG49" s="14"/>
      <c r="EH49" s="14"/>
      <c r="EI49" s="14"/>
      <c r="EJ49" s="14"/>
      <c r="EK49" s="14"/>
      <c r="EL49" s="14"/>
      <c r="EM49" s="14"/>
      <c r="EN49" s="14"/>
      <c r="EO49" s="14"/>
      <c r="EP49" s="14"/>
      <c r="EQ49" s="14"/>
      <c r="ER49" s="14"/>
      <c r="ES49" s="14"/>
      <c r="ET49" s="14"/>
      <c r="EU49" s="14"/>
      <c r="EV49" s="14"/>
      <c r="EW49" s="14"/>
      <c r="EX49" s="14"/>
      <c r="EY49" s="14"/>
      <c r="EZ49" s="14"/>
      <c r="FA49" s="14"/>
      <c r="FB49" s="14"/>
      <c r="FC49" s="14"/>
      <c r="FD49" s="14"/>
      <c r="FE49" s="14"/>
      <c r="FF49" s="14"/>
      <c r="FG49" s="14"/>
      <c r="FH49" s="14"/>
      <c r="FI49" s="14"/>
      <c r="FJ49" s="14"/>
      <c r="FK49" s="14"/>
      <c r="FL49" s="14"/>
      <c r="FM49" s="14"/>
      <c r="FN49" s="14"/>
      <c r="FO49" s="14"/>
      <c r="FP49" s="14"/>
      <c r="FQ49" s="14"/>
      <c r="FR49" s="14"/>
      <c r="FS49" s="14"/>
      <c r="FT49" s="14"/>
      <c r="FU49" s="14"/>
      <c r="FV49" s="14"/>
      <c r="FW49" s="14"/>
      <c r="FX49" s="14"/>
      <c r="FY49" s="14"/>
      <c r="FZ49" s="14"/>
      <c r="GA49" s="14"/>
      <c r="GB49" s="14"/>
      <c r="GC49" s="14"/>
      <c r="GD49" s="14"/>
      <c r="GE49" s="14"/>
      <c r="GF49" s="14"/>
      <c r="GG49" s="14"/>
      <c r="GH49" s="14"/>
      <c r="GI49" s="14"/>
      <c r="GJ49" s="14"/>
      <c r="GK49" s="14"/>
      <c r="GL49" s="14"/>
      <c r="GM49" s="14"/>
      <c r="GN49" s="14"/>
      <c r="GO49" s="14"/>
      <c r="GP49" s="14"/>
      <c r="GQ49" s="14"/>
      <c r="GR49" s="14"/>
      <c r="GS49" s="14"/>
      <c r="GT49" s="14"/>
      <c r="GU49" s="14"/>
      <c r="GV49" s="14"/>
      <c r="GW49" s="14"/>
      <c r="GX49" s="14"/>
      <c r="GY49" s="14"/>
      <c r="GZ49" s="14"/>
      <c r="HA49" s="14"/>
      <c r="HB49" s="14"/>
      <c r="HC49" s="14"/>
      <c r="HD49" s="14"/>
      <c r="HE49" s="14"/>
      <c r="HF49" s="14"/>
      <c r="HG49" s="14"/>
      <c r="HH49" s="14"/>
      <c r="HI49" s="14"/>
      <c r="HJ49" s="14"/>
      <c r="HK49" s="14"/>
      <c r="HL49" s="14"/>
      <c r="HM49" s="14"/>
      <c r="HN49" s="14"/>
      <c r="HO49" s="14"/>
      <c r="HP49" s="14"/>
      <c r="HQ49" s="14"/>
      <c r="HR49" s="14"/>
      <c r="HS49" s="14"/>
      <c r="HT49" s="14"/>
      <c r="HU49" s="14"/>
      <c r="HV49" s="14"/>
      <c r="HW49" s="14"/>
      <c r="HX49" s="14"/>
      <c r="HY49" s="14"/>
      <c r="HZ49" s="14"/>
      <c r="IA49" s="14"/>
      <c r="IB49" s="14"/>
      <c r="IC49" s="14"/>
      <c r="ID49" s="14"/>
      <c r="IE49" s="14"/>
      <c r="IF49" s="14"/>
      <c r="IG49" s="14"/>
    </row>
    <row r="50" spans="1:241" ht="12.75" customHeight="1">
      <c r="A50" s="202"/>
      <c r="B50" s="94" t="s">
        <v>1062</v>
      </c>
      <c r="C50" s="260"/>
      <c r="D50" s="260"/>
      <c r="E50" s="260"/>
      <c r="F50" s="260"/>
      <c r="G50" s="239"/>
      <c r="H50" s="302"/>
      <c r="I50" s="260"/>
      <c r="J50" s="260"/>
      <c r="K50" s="260"/>
      <c r="L50" s="260"/>
      <c r="M50" s="260"/>
      <c r="N50" s="201"/>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c r="CC50" s="14"/>
      <c r="CD50" s="14"/>
      <c r="CE50" s="14"/>
      <c r="CF50" s="14"/>
      <c r="CG50" s="14"/>
      <c r="CH50" s="14"/>
      <c r="CI50" s="14"/>
      <c r="CJ50" s="14"/>
      <c r="CK50" s="14"/>
      <c r="CL50" s="14"/>
      <c r="CM50" s="14"/>
      <c r="CN50" s="14"/>
      <c r="CO50" s="14"/>
      <c r="CP50" s="14"/>
      <c r="CQ50" s="14"/>
      <c r="CR50" s="14"/>
      <c r="CS50" s="14"/>
      <c r="CT50" s="14"/>
      <c r="CU50" s="14"/>
      <c r="CV50" s="14"/>
      <c r="CW50" s="14"/>
      <c r="CX50" s="14"/>
      <c r="CY50" s="14"/>
      <c r="CZ50" s="14"/>
      <c r="DA50" s="14"/>
      <c r="DB50" s="14"/>
      <c r="DC50" s="14"/>
      <c r="DD50" s="14"/>
      <c r="DE50" s="14"/>
      <c r="DF50" s="14"/>
      <c r="DG50" s="14"/>
      <c r="DH50" s="14"/>
      <c r="DI50" s="14"/>
      <c r="DJ50" s="14"/>
      <c r="DK50" s="14"/>
      <c r="DL50" s="14"/>
      <c r="DM50" s="14"/>
      <c r="DN50" s="14"/>
      <c r="DO50" s="14"/>
      <c r="DP50" s="14"/>
      <c r="DQ50" s="14"/>
      <c r="DR50" s="14"/>
      <c r="DS50" s="14"/>
      <c r="DT50" s="14"/>
      <c r="DU50" s="14"/>
      <c r="DV50" s="14"/>
      <c r="DW50" s="14"/>
      <c r="DX50" s="14"/>
      <c r="DY50" s="14"/>
      <c r="DZ50" s="14"/>
      <c r="EA50" s="14"/>
      <c r="EB50" s="14"/>
      <c r="EC50" s="14"/>
      <c r="ED50" s="14"/>
      <c r="EE50" s="14"/>
      <c r="EF50" s="14"/>
      <c r="EG50" s="14"/>
      <c r="EH50" s="14"/>
      <c r="EI50" s="14"/>
      <c r="EJ50" s="14"/>
      <c r="EK50" s="14"/>
      <c r="EL50" s="14"/>
      <c r="EM50" s="14"/>
      <c r="EN50" s="14"/>
      <c r="EO50" s="14"/>
      <c r="EP50" s="14"/>
      <c r="EQ50" s="14"/>
      <c r="ER50" s="14"/>
      <c r="ES50" s="14"/>
      <c r="ET50" s="14"/>
      <c r="EU50" s="14"/>
      <c r="EV50" s="14"/>
      <c r="EW50" s="14"/>
      <c r="EX50" s="14"/>
      <c r="EY50" s="14"/>
      <c r="EZ50" s="14"/>
      <c r="FA50" s="14"/>
      <c r="FB50" s="14"/>
      <c r="FC50" s="14"/>
      <c r="FD50" s="14"/>
      <c r="FE50" s="14"/>
      <c r="FF50" s="14"/>
      <c r="FG50" s="14"/>
      <c r="FH50" s="14"/>
      <c r="FI50" s="14"/>
      <c r="FJ50" s="14"/>
      <c r="FK50" s="14"/>
      <c r="FL50" s="14"/>
      <c r="FM50" s="14"/>
      <c r="FN50" s="14"/>
      <c r="FO50" s="14"/>
      <c r="FP50" s="14"/>
      <c r="FQ50" s="14"/>
      <c r="FR50" s="14"/>
      <c r="FS50" s="14"/>
      <c r="FT50" s="14"/>
      <c r="FU50" s="14"/>
      <c r="FV50" s="14"/>
      <c r="FW50" s="14"/>
      <c r="FX50" s="14"/>
      <c r="FY50" s="14"/>
      <c r="FZ50" s="14"/>
      <c r="GA50" s="14"/>
      <c r="GB50" s="14"/>
      <c r="GC50" s="14"/>
      <c r="GD50" s="14"/>
      <c r="GE50" s="14"/>
      <c r="GF50" s="14"/>
      <c r="GG50" s="14"/>
      <c r="GH50" s="14"/>
      <c r="GI50" s="14"/>
      <c r="GJ50" s="14"/>
      <c r="GK50" s="14"/>
      <c r="GL50" s="14"/>
      <c r="GM50" s="14"/>
      <c r="GN50" s="14"/>
      <c r="GO50" s="14"/>
      <c r="GP50" s="14"/>
      <c r="GQ50" s="14"/>
      <c r="GR50" s="14"/>
      <c r="GS50" s="14"/>
      <c r="GT50" s="14"/>
      <c r="GU50" s="14"/>
      <c r="GV50" s="14"/>
      <c r="GW50" s="14"/>
      <c r="GX50" s="14"/>
      <c r="GY50" s="14"/>
      <c r="GZ50" s="14"/>
      <c r="HA50" s="14"/>
      <c r="HB50" s="14"/>
      <c r="HC50" s="14"/>
      <c r="HD50" s="14"/>
      <c r="HE50" s="14"/>
      <c r="HF50" s="14"/>
      <c r="HG50" s="14"/>
      <c r="HH50" s="14"/>
      <c r="HI50" s="14"/>
      <c r="HJ50" s="14"/>
      <c r="HK50" s="14"/>
      <c r="HL50" s="14"/>
      <c r="HM50" s="14"/>
      <c r="HN50" s="14"/>
      <c r="HO50" s="14"/>
      <c r="HP50" s="14"/>
      <c r="HQ50" s="14"/>
      <c r="HR50" s="14"/>
      <c r="HS50" s="14"/>
      <c r="HT50" s="14"/>
      <c r="HU50" s="14"/>
      <c r="HV50" s="14"/>
      <c r="HW50" s="14"/>
      <c r="HX50" s="14"/>
      <c r="HY50" s="14"/>
      <c r="HZ50" s="14"/>
      <c r="IA50" s="14"/>
      <c r="IB50" s="14"/>
      <c r="IC50" s="14"/>
      <c r="ID50" s="14"/>
      <c r="IE50" s="14"/>
      <c r="IF50" s="14"/>
      <c r="IG50" s="14"/>
    </row>
    <row r="51" spans="1:241" ht="12.75" customHeight="1">
      <c r="A51" s="202">
        <v>27</v>
      </c>
      <c r="B51" s="94"/>
      <c r="C51" s="260"/>
      <c r="D51" s="260"/>
      <c r="E51" s="260"/>
      <c r="F51" s="260"/>
      <c r="G51" s="239"/>
      <c r="H51" s="302" t="s">
        <v>1789</v>
      </c>
      <c r="I51" s="260"/>
      <c r="J51" s="260"/>
      <c r="K51" s="260"/>
      <c r="L51" s="260"/>
      <c r="M51" s="260"/>
      <c r="N51" s="201">
        <v>27</v>
      </c>
      <c r="O51" s="14"/>
      <c r="P51" s="14"/>
      <c r="Q51" s="14"/>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c r="CC51" s="14"/>
      <c r="CD51" s="14"/>
      <c r="CE51" s="14"/>
      <c r="CF51" s="14"/>
      <c r="CG51" s="14"/>
      <c r="CH51" s="14"/>
      <c r="CI51" s="14"/>
      <c r="CJ51" s="14"/>
      <c r="CK51" s="14"/>
      <c r="CL51" s="14"/>
      <c r="CM51" s="14"/>
      <c r="CN51" s="14"/>
      <c r="CO51" s="14"/>
      <c r="CP51" s="14"/>
      <c r="CQ51" s="14"/>
      <c r="CR51" s="14"/>
      <c r="CS51" s="14"/>
      <c r="CT51" s="14"/>
      <c r="CU51" s="14"/>
      <c r="CV51" s="14"/>
      <c r="CW51" s="14"/>
      <c r="CX51" s="14"/>
      <c r="CY51" s="14"/>
      <c r="CZ51" s="14"/>
      <c r="DA51" s="14"/>
      <c r="DB51" s="14"/>
      <c r="DC51" s="14"/>
      <c r="DD51" s="14"/>
      <c r="DE51" s="14"/>
      <c r="DF51" s="14"/>
      <c r="DG51" s="14"/>
      <c r="DH51" s="14"/>
      <c r="DI51" s="14"/>
      <c r="DJ51" s="14"/>
      <c r="DK51" s="14"/>
      <c r="DL51" s="14"/>
      <c r="DM51" s="14"/>
      <c r="DN51" s="14"/>
      <c r="DO51" s="14"/>
      <c r="DP51" s="14"/>
      <c r="DQ51" s="14"/>
      <c r="DR51" s="14"/>
      <c r="DS51" s="14"/>
      <c r="DT51" s="14"/>
      <c r="DU51" s="14"/>
      <c r="DV51" s="14"/>
      <c r="DW51" s="14"/>
      <c r="DX51" s="14"/>
      <c r="DY51" s="14"/>
      <c r="DZ51" s="14"/>
      <c r="EA51" s="14"/>
      <c r="EB51" s="14"/>
      <c r="EC51" s="14"/>
      <c r="ED51" s="14"/>
      <c r="EE51" s="14"/>
      <c r="EF51" s="14"/>
      <c r="EG51" s="14"/>
      <c r="EH51" s="14"/>
      <c r="EI51" s="14"/>
      <c r="EJ51" s="14"/>
      <c r="EK51" s="14"/>
      <c r="EL51" s="14"/>
      <c r="EM51" s="14"/>
      <c r="EN51" s="14"/>
      <c r="EO51" s="14"/>
      <c r="EP51" s="14"/>
      <c r="EQ51" s="14"/>
      <c r="ER51" s="14"/>
      <c r="ES51" s="14"/>
      <c r="ET51" s="14"/>
      <c r="EU51" s="14"/>
      <c r="EV51" s="14"/>
      <c r="EW51" s="14"/>
      <c r="EX51" s="14"/>
      <c r="EY51" s="14"/>
      <c r="EZ51" s="14"/>
      <c r="FA51" s="14"/>
      <c r="FB51" s="14"/>
      <c r="FC51" s="14"/>
      <c r="FD51" s="14"/>
      <c r="FE51" s="14"/>
      <c r="FF51" s="14"/>
      <c r="FG51" s="14"/>
      <c r="FH51" s="14"/>
      <c r="FI51" s="14"/>
      <c r="FJ51" s="14"/>
      <c r="FK51" s="14"/>
      <c r="FL51" s="14"/>
      <c r="FM51" s="14"/>
      <c r="FN51" s="14"/>
      <c r="FO51" s="14"/>
      <c r="FP51" s="14"/>
      <c r="FQ51" s="14"/>
      <c r="FR51" s="14"/>
      <c r="FS51" s="14"/>
      <c r="FT51" s="14"/>
      <c r="FU51" s="14"/>
      <c r="FV51" s="14"/>
      <c r="FW51" s="14"/>
      <c r="FX51" s="14"/>
      <c r="FY51" s="14"/>
      <c r="FZ51" s="14"/>
      <c r="GA51" s="14"/>
      <c r="GB51" s="14"/>
      <c r="GC51" s="14"/>
      <c r="GD51" s="14"/>
      <c r="GE51" s="14"/>
      <c r="GF51" s="14"/>
      <c r="GG51" s="14"/>
      <c r="GH51" s="14"/>
      <c r="GI51" s="14"/>
      <c r="GJ51" s="14"/>
      <c r="GK51" s="14"/>
      <c r="GL51" s="14"/>
      <c r="GM51" s="14"/>
      <c r="GN51" s="14"/>
      <c r="GO51" s="14"/>
      <c r="GP51" s="14"/>
      <c r="GQ51" s="14"/>
      <c r="GR51" s="14"/>
      <c r="GS51" s="14"/>
      <c r="GT51" s="14"/>
      <c r="GU51" s="14"/>
      <c r="GV51" s="14"/>
      <c r="GW51" s="14"/>
      <c r="GX51" s="14"/>
      <c r="GY51" s="14"/>
      <c r="GZ51" s="14"/>
      <c r="HA51" s="14"/>
      <c r="HB51" s="14"/>
      <c r="HC51" s="14"/>
      <c r="HD51" s="14"/>
      <c r="HE51" s="14"/>
      <c r="HF51" s="14"/>
      <c r="HG51" s="14"/>
      <c r="HH51" s="14"/>
      <c r="HI51" s="14"/>
      <c r="HJ51" s="14"/>
      <c r="HK51" s="14"/>
      <c r="HL51" s="14"/>
      <c r="HM51" s="14"/>
      <c r="HN51" s="14"/>
      <c r="HO51" s="14"/>
      <c r="HP51" s="14"/>
      <c r="HQ51" s="14"/>
      <c r="HR51" s="14"/>
      <c r="HS51" s="14"/>
      <c r="HT51" s="14"/>
      <c r="HU51" s="14"/>
      <c r="HV51" s="14"/>
      <c r="HW51" s="14"/>
      <c r="HX51" s="14"/>
      <c r="HY51" s="14"/>
      <c r="HZ51" s="14"/>
      <c r="IA51" s="14"/>
      <c r="IB51" s="14"/>
      <c r="IC51" s="14"/>
      <c r="ID51" s="14"/>
      <c r="IE51" s="14"/>
      <c r="IF51" s="14"/>
      <c r="IG51" s="14"/>
    </row>
    <row r="52" spans="1:241" ht="12.75" customHeight="1">
      <c r="A52" s="202">
        <v>28</v>
      </c>
      <c r="B52" s="94"/>
      <c r="C52" s="260"/>
      <c r="D52" s="260"/>
      <c r="E52" s="260"/>
      <c r="F52" s="260"/>
      <c r="G52" s="239"/>
      <c r="H52" s="302" t="s">
        <v>1789</v>
      </c>
      <c r="I52" s="260"/>
      <c r="J52" s="260"/>
      <c r="K52" s="260"/>
      <c r="L52" s="260"/>
      <c r="M52" s="260"/>
      <c r="N52" s="201">
        <v>28</v>
      </c>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c r="CC52" s="14"/>
      <c r="CD52" s="14"/>
      <c r="CE52" s="14"/>
      <c r="CF52" s="14"/>
      <c r="CG52" s="14"/>
      <c r="CH52" s="14"/>
      <c r="CI52" s="14"/>
      <c r="CJ52" s="14"/>
      <c r="CK52" s="14"/>
      <c r="CL52" s="14"/>
      <c r="CM52" s="14"/>
      <c r="CN52" s="14"/>
      <c r="CO52" s="14"/>
      <c r="CP52" s="14"/>
      <c r="CQ52" s="14"/>
      <c r="CR52" s="14"/>
      <c r="CS52" s="14"/>
      <c r="CT52" s="14"/>
      <c r="CU52" s="14"/>
      <c r="CV52" s="14"/>
      <c r="CW52" s="14"/>
      <c r="CX52" s="14"/>
      <c r="CY52" s="14"/>
      <c r="CZ52" s="14"/>
      <c r="DA52" s="14"/>
      <c r="DB52" s="14"/>
      <c r="DC52" s="14"/>
      <c r="DD52" s="14"/>
      <c r="DE52" s="14"/>
      <c r="DF52" s="14"/>
      <c r="DG52" s="14"/>
      <c r="DH52" s="14"/>
      <c r="DI52" s="14"/>
      <c r="DJ52" s="14"/>
      <c r="DK52" s="14"/>
      <c r="DL52" s="14"/>
      <c r="DM52" s="14"/>
      <c r="DN52" s="14"/>
      <c r="DO52" s="14"/>
      <c r="DP52" s="14"/>
      <c r="DQ52" s="14"/>
      <c r="DR52" s="14"/>
      <c r="DS52" s="14"/>
      <c r="DT52" s="14"/>
      <c r="DU52" s="14"/>
      <c r="DV52" s="14"/>
      <c r="DW52" s="14"/>
      <c r="DX52" s="14"/>
      <c r="DY52" s="14"/>
      <c r="DZ52" s="14"/>
      <c r="EA52" s="14"/>
      <c r="EB52" s="14"/>
      <c r="EC52" s="14"/>
      <c r="ED52" s="14"/>
      <c r="EE52" s="14"/>
      <c r="EF52" s="14"/>
      <c r="EG52" s="14"/>
      <c r="EH52" s="14"/>
      <c r="EI52" s="14"/>
      <c r="EJ52" s="14"/>
      <c r="EK52" s="14"/>
      <c r="EL52" s="14"/>
      <c r="EM52" s="14"/>
      <c r="EN52" s="14"/>
      <c r="EO52" s="14"/>
      <c r="EP52" s="14"/>
      <c r="EQ52" s="14"/>
      <c r="ER52" s="14"/>
      <c r="ES52" s="14"/>
      <c r="ET52" s="14"/>
      <c r="EU52" s="14"/>
      <c r="EV52" s="14"/>
      <c r="EW52" s="14"/>
      <c r="EX52" s="14"/>
      <c r="EY52" s="14"/>
      <c r="EZ52" s="14"/>
      <c r="FA52" s="14"/>
      <c r="FB52" s="14"/>
      <c r="FC52" s="14"/>
      <c r="FD52" s="14"/>
      <c r="FE52" s="14"/>
      <c r="FF52" s="14"/>
      <c r="FG52" s="14"/>
      <c r="FH52" s="14"/>
      <c r="FI52" s="14"/>
      <c r="FJ52" s="14"/>
      <c r="FK52" s="14"/>
      <c r="FL52" s="14"/>
      <c r="FM52" s="14"/>
      <c r="FN52" s="14"/>
      <c r="FO52" s="14"/>
      <c r="FP52" s="14"/>
      <c r="FQ52" s="14"/>
      <c r="FR52" s="14"/>
      <c r="FS52" s="14"/>
      <c r="FT52" s="14"/>
      <c r="FU52" s="14"/>
      <c r="FV52" s="14"/>
      <c r="FW52" s="14"/>
      <c r="FX52" s="14"/>
      <c r="FY52" s="14"/>
      <c r="FZ52" s="14"/>
      <c r="GA52" s="14"/>
      <c r="GB52" s="14"/>
      <c r="GC52" s="14"/>
      <c r="GD52" s="14"/>
      <c r="GE52" s="14"/>
      <c r="GF52" s="14"/>
      <c r="GG52" s="14"/>
      <c r="GH52" s="14"/>
      <c r="GI52" s="14"/>
      <c r="GJ52" s="14"/>
      <c r="GK52" s="14"/>
      <c r="GL52" s="14"/>
      <c r="GM52" s="14"/>
      <c r="GN52" s="14"/>
      <c r="GO52" s="14"/>
      <c r="GP52" s="14"/>
      <c r="GQ52" s="14"/>
      <c r="GR52" s="14"/>
      <c r="GS52" s="14"/>
      <c r="GT52" s="14"/>
      <c r="GU52" s="14"/>
      <c r="GV52" s="14"/>
      <c r="GW52" s="14"/>
      <c r="GX52" s="14"/>
      <c r="GY52" s="14"/>
      <c r="GZ52" s="14"/>
      <c r="HA52" s="14"/>
      <c r="HB52" s="14"/>
      <c r="HC52" s="14"/>
      <c r="HD52" s="14"/>
      <c r="HE52" s="14"/>
      <c r="HF52" s="14"/>
      <c r="HG52" s="14"/>
      <c r="HH52" s="14"/>
      <c r="HI52" s="14"/>
      <c r="HJ52" s="14"/>
      <c r="HK52" s="14"/>
      <c r="HL52" s="14"/>
      <c r="HM52" s="14"/>
      <c r="HN52" s="14"/>
      <c r="HO52" s="14"/>
      <c r="HP52" s="14"/>
      <c r="HQ52" s="14"/>
      <c r="HR52" s="14"/>
      <c r="HS52" s="14"/>
      <c r="HT52" s="14"/>
      <c r="HU52" s="14"/>
      <c r="HV52" s="14"/>
      <c r="HW52" s="14"/>
      <c r="HX52" s="14"/>
      <c r="HY52" s="14"/>
      <c r="HZ52" s="14"/>
      <c r="IA52" s="14"/>
      <c r="IB52" s="14"/>
      <c r="IC52" s="14"/>
      <c r="ID52" s="14"/>
      <c r="IE52" s="14"/>
      <c r="IF52" s="14"/>
      <c r="IG52" s="14"/>
    </row>
    <row r="53" spans="1:241" ht="12.75" customHeight="1">
      <c r="A53" s="202">
        <v>29</v>
      </c>
      <c r="B53" s="94"/>
      <c r="C53" s="94"/>
      <c r="D53" s="94"/>
      <c r="E53" s="94"/>
      <c r="F53" s="94"/>
      <c r="G53" s="79"/>
      <c r="H53" s="68"/>
      <c r="I53" s="94"/>
      <c r="J53" s="94"/>
      <c r="K53" s="94"/>
      <c r="L53" s="94"/>
      <c r="M53" s="94"/>
      <c r="N53" s="201">
        <v>29</v>
      </c>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c r="CC53" s="14"/>
      <c r="CD53" s="14"/>
      <c r="CE53" s="14"/>
      <c r="CF53" s="14"/>
      <c r="CG53" s="14"/>
      <c r="CH53" s="14"/>
      <c r="CI53" s="14"/>
      <c r="CJ53" s="14"/>
      <c r="CK53" s="14"/>
      <c r="CL53" s="14"/>
      <c r="CM53" s="14"/>
      <c r="CN53" s="14"/>
      <c r="CO53" s="14"/>
      <c r="CP53" s="14"/>
      <c r="CQ53" s="14"/>
      <c r="CR53" s="14"/>
      <c r="CS53" s="14"/>
      <c r="CT53" s="14"/>
      <c r="CU53" s="14"/>
      <c r="CV53" s="14"/>
      <c r="CW53" s="14"/>
      <c r="CX53" s="14"/>
      <c r="CY53" s="14"/>
      <c r="CZ53" s="14"/>
      <c r="DA53" s="14"/>
      <c r="DB53" s="14"/>
      <c r="DC53" s="14"/>
      <c r="DD53" s="14"/>
      <c r="DE53" s="14"/>
      <c r="DF53" s="14"/>
      <c r="DG53" s="14"/>
      <c r="DH53" s="14"/>
      <c r="DI53" s="14"/>
      <c r="DJ53" s="14"/>
      <c r="DK53" s="14"/>
      <c r="DL53" s="14"/>
      <c r="DM53" s="14"/>
      <c r="DN53" s="14"/>
      <c r="DO53" s="14"/>
      <c r="DP53" s="14"/>
      <c r="DQ53" s="14"/>
      <c r="DR53" s="14"/>
      <c r="DS53" s="14"/>
      <c r="DT53" s="14"/>
      <c r="DU53" s="14"/>
      <c r="DV53" s="14"/>
      <c r="DW53" s="14"/>
      <c r="DX53" s="14"/>
      <c r="DY53" s="14"/>
      <c r="DZ53" s="14"/>
      <c r="EA53" s="14"/>
      <c r="EB53" s="14"/>
      <c r="EC53" s="14"/>
      <c r="ED53" s="14"/>
      <c r="EE53" s="14"/>
      <c r="EF53" s="14"/>
      <c r="EG53" s="14"/>
      <c r="EH53" s="14"/>
      <c r="EI53" s="14"/>
      <c r="EJ53" s="14"/>
      <c r="EK53" s="14"/>
      <c r="EL53" s="14"/>
      <c r="EM53" s="14"/>
      <c r="EN53" s="14"/>
      <c r="EO53" s="14"/>
      <c r="EP53" s="14"/>
      <c r="EQ53" s="14"/>
      <c r="ER53" s="14"/>
      <c r="ES53" s="14"/>
      <c r="ET53" s="14"/>
      <c r="EU53" s="14"/>
      <c r="EV53" s="14"/>
      <c r="EW53" s="14"/>
      <c r="EX53" s="14"/>
      <c r="EY53" s="14"/>
      <c r="EZ53" s="14"/>
      <c r="FA53" s="14"/>
      <c r="FB53" s="14"/>
      <c r="FC53" s="14"/>
      <c r="FD53" s="14"/>
      <c r="FE53" s="14"/>
      <c r="FF53" s="14"/>
      <c r="FG53" s="14"/>
      <c r="FH53" s="14"/>
      <c r="FI53" s="14"/>
      <c r="FJ53" s="14"/>
      <c r="FK53" s="14"/>
      <c r="FL53" s="14"/>
      <c r="FM53" s="14"/>
      <c r="FN53" s="14"/>
      <c r="FO53" s="14"/>
      <c r="FP53" s="14"/>
      <c r="FQ53" s="14"/>
      <c r="FR53" s="14"/>
      <c r="FS53" s="14"/>
      <c r="FT53" s="14"/>
      <c r="FU53" s="14"/>
      <c r="FV53" s="14"/>
      <c r="FW53" s="14"/>
      <c r="FX53" s="14"/>
      <c r="FY53" s="14"/>
      <c r="FZ53" s="14"/>
      <c r="GA53" s="14"/>
      <c r="GB53" s="14"/>
      <c r="GC53" s="14"/>
      <c r="GD53" s="14"/>
      <c r="GE53" s="14"/>
      <c r="GF53" s="14"/>
      <c r="GG53" s="14"/>
      <c r="GH53" s="14"/>
      <c r="GI53" s="14"/>
      <c r="GJ53" s="14"/>
      <c r="GK53" s="14"/>
      <c r="GL53" s="14"/>
      <c r="GM53" s="14"/>
      <c r="GN53" s="14"/>
      <c r="GO53" s="14"/>
      <c r="GP53" s="14"/>
      <c r="GQ53" s="14"/>
      <c r="GR53" s="14"/>
      <c r="GS53" s="14"/>
      <c r="GT53" s="14"/>
      <c r="GU53" s="14"/>
      <c r="GV53" s="14"/>
      <c r="GW53" s="14"/>
      <c r="GX53" s="14"/>
      <c r="GY53" s="14"/>
      <c r="GZ53" s="14"/>
      <c r="HA53" s="14"/>
      <c r="HB53" s="14"/>
      <c r="HC53" s="14"/>
      <c r="HD53" s="14"/>
      <c r="HE53" s="14"/>
      <c r="HF53" s="14"/>
      <c r="HG53" s="14"/>
      <c r="HH53" s="14"/>
      <c r="HI53" s="14"/>
      <c r="HJ53" s="14"/>
      <c r="HK53" s="14"/>
      <c r="HL53" s="14"/>
      <c r="HM53" s="14"/>
      <c r="HN53" s="14"/>
      <c r="HO53" s="14"/>
      <c r="HP53" s="14"/>
      <c r="HQ53" s="14"/>
      <c r="HR53" s="14"/>
      <c r="HS53" s="14"/>
      <c r="HT53" s="14"/>
      <c r="HU53" s="14"/>
      <c r="HV53" s="14"/>
      <c r="HW53" s="14"/>
      <c r="HX53" s="14"/>
      <c r="HY53" s="14"/>
      <c r="HZ53" s="14"/>
      <c r="IA53" s="14"/>
      <c r="IB53" s="14"/>
      <c r="IC53" s="14"/>
      <c r="ID53" s="14"/>
      <c r="IE53" s="14"/>
      <c r="IF53" s="14"/>
      <c r="IG53" s="14"/>
    </row>
    <row r="54" spans="1:241" ht="12.75" customHeight="1">
      <c r="A54" s="202">
        <v>30</v>
      </c>
      <c r="B54" s="94"/>
      <c r="C54" s="260"/>
      <c r="D54" s="260"/>
      <c r="E54" s="260"/>
      <c r="F54" s="260"/>
      <c r="G54" s="239"/>
      <c r="H54" s="302"/>
      <c r="I54" s="260"/>
      <c r="J54" s="260"/>
      <c r="K54" s="260"/>
      <c r="L54" s="260"/>
      <c r="M54" s="260"/>
      <c r="N54" s="201">
        <v>30</v>
      </c>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c r="CC54" s="14"/>
      <c r="CD54" s="14"/>
      <c r="CE54" s="14"/>
      <c r="CF54" s="14"/>
      <c r="CG54" s="14"/>
      <c r="CH54" s="14"/>
      <c r="CI54" s="14"/>
      <c r="CJ54" s="14"/>
      <c r="CK54" s="14"/>
      <c r="CL54" s="14"/>
      <c r="CM54" s="14"/>
      <c r="CN54" s="14"/>
      <c r="CO54" s="14"/>
      <c r="CP54" s="14"/>
      <c r="CQ54" s="14"/>
      <c r="CR54" s="14"/>
      <c r="CS54" s="14"/>
      <c r="CT54" s="14"/>
      <c r="CU54" s="14"/>
      <c r="CV54" s="14"/>
      <c r="CW54" s="14"/>
      <c r="CX54" s="14"/>
      <c r="CY54" s="14"/>
      <c r="CZ54" s="14"/>
      <c r="DA54" s="14"/>
      <c r="DB54" s="14"/>
      <c r="DC54" s="14"/>
      <c r="DD54" s="14"/>
      <c r="DE54" s="14"/>
      <c r="DF54" s="14"/>
      <c r="DG54" s="14"/>
      <c r="DH54" s="14"/>
      <c r="DI54" s="14"/>
      <c r="DJ54" s="14"/>
      <c r="DK54" s="14"/>
      <c r="DL54" s="14"/>
      <c r="DM54" s="14"/>
      <c r="DN54" s="14"/>
      <c r="DO54" s="14"/>
      <c r="DP54" s="14"/>
      <c r="DQ54" s="14"/>
      <c r="DR54" s="14"/>
      <c r="DS54" s="14"/>
      <c r="DT54" s="14"/>
      <c r="DU54" s="14"/>
      <c r="DV54" s="14"/>
      <c r="DW54" s="14"/>
      <c r="DX54" s="14"/>
      <c r="DY54" s="14"/>
      <c r="DZ54" s="14"/>
      <c r="EA54" s="14"/>
      <c r="EB54" s="14"/>
      <c r="EC54" s="14"/>
      <c r="ED54" s="14"/>
      <c r="EE54" s="14"/>
      <c r="EF54" s="14"/>
      <c r="EG54" s="14"/>
      <c r="EH54" s="14"/>
      <c r="EI54" s="14"/>
      <c r="EJ54" s="14"/>
      <c r="EK54" s="14"/>
      <c r="EL54" s="14"/>
      <c r="EM54" s="14"/>
      <c r="EN54" s="14"/>
      <c r="EO54" s="14"/>
      <c r="EP54" s="14"/>
      <c r="EQ54" s="14"/>
      <c r="ER54" s="14"/>
      <c r="ES54" s="14"/>
      <c r="ET54" s="14"/>
      <c r="EU54" s="14"/>
      <c r="EV54" s="14"/>
      <c r="EW54" s="14"/>
      <c r="EX54" s="14"/>
      <c r="EY54" s="14"/>
      <c r="EZ54" s="14"/>
      <c r="FA54" s="14"/>
      <c r="FB54" s="14"/>
      <c r="FC54" s="14"/>
      <c r="FD54" s="14"/>
      <c r="FE54" s="14"/>
      <c r="FF54" s="14"/>
      <c r="FG54" s="14"/>
      <c r="FH54" s="14"/>
      <c r="FI54" s="14"/>
      <c r="FJ54" s="14"/>
      <c r="FK54" s="14"/>
      <c r="FL54" s="14"/>
      <c r="FM54" s="14"/>
      <c r="FN54" s="14"/>
      <c r="FO54" s="14"/>
      <c r="FP54" s="14"/>
      <c r="FQ54" s="14"/>
      <c r="FR54" s="14"/>
      <c r="FS54" s="14"/>
      <c r="FT54" s="14"/>
      <c r="FU54" s="14"/>
      <c r="FV54" s="14"/>
      <c r="FW54" s="14"/>
      <c r="FX54" s="14"/>
      <c r="FY54" s="14"/>
      <c r="FZ54" s="14"/>
      <c r="GA54" s="14"/>
      <c r="GB54" s="14"/>
      <c r="GC54" s="14"/>
      <c r="GD54" s="14"/>
      <c r="GE54" s="14"/>
      <c r="GF54" s="14"/>
      <c r="GG54" s="14"/>
      <c r="GH54" s="14"/>
      <c r="GI54" s="14"/>
      <c r="GJ54" s="14"/>
      <c r="GK54" s="14"/>
      <c r="GL54" s="14"/>
      <c r="GM54" s="14"/>
      <c r="GN54" s="14"/>
      <c r="GO54" s="14"/>
      <c r="GP54" s="14"/>
      <c r="GQ54" s="14"/>
      <c r="GR54" s="14"/>
      <c r="GS54" s="14"/>
      <c r="GT54" s="14"/>
      <c r="GU54" s="14"/>
      <c r="GV54" s="14"/>
      <c r="GW54" s="14"/>
      <c r="GX54" s="14"/>
      <c r="GY54" s="14"/>
      <c r="GZ54" s="14"/>
      <c r="HA54" s="14"/>
      <c r="HB54" s="14"/>
      <c r="HC54" s="14"/>
      <c r="HD54" s="14"/>
      <c r="HE54" s="14"/>
      <c r="HF54" s="14"/>
      <c r="HG54" s="14"/>
      <c r="HH54" s="14"/>
      <c r="HI54" s="14"/>
      <c r="HJ54" s="14"/>
      <c r="HK54" s="14"/>
      <c r="HL54" s="14"/>
      <c r="HM54" s="14"/>
      <c r="HN54" s="14"/>
      <c r="HO54" s="14"/>
      <c r="HP54" s="14"/>
      <c r="HQ54" s="14"/>
      <c r="HR54" s="14"/>
      <c r="HS54" s="14"/>
      <c r="HT54" s="14"/>
      <c r="HU54" s="14"/>
      <c r="HV54" s="14"/>
      <c r="HW54" s="14"/>
      <c r="HX54" s="14"/>
      <c r="HY54" s="14"/>
      <c r="HZ54" s="14"/>
      <c r="IA54" s="14"/>
      <c r="IB54" s="14"/>
      <c r="IC54" s="14"/>
      <c r="ID54" s="14"/>
      <c r="IE54" s="14"/>
      <c r="IF54" s="14"/>
      <c r="IG54" s="14"/>
    </row>
    <row r="55" spans="1:241" ht="12.75" customHeight="1">
      <c r="A55" s="202">
        <v>31</v>
      </c>
      <c r="B55" s="252"/>
      <c r="C55" s="260"/>
      <c r="D55" s="260"/>
      <c r="E55" s="260"/>
      <c r="F55" s="260"/>
      <c r="G55" s="238"/>
      <c r="H55" s="302"/>
      <c r="I55" s="260"/>
      <c r="J55" s="260"/>
      <c r="K55" s="260"/>
      <c r="L55" s="260"/>
      <c r="M55" s="260"/>
      <c r="N55" s="201">
        <v>31</v>
      </c>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c r="CC55" s="14"/>
      <c r="CD55" s="14"/>
      <c r="CE55" s="14"/>
      <c r="CF55" s="14"/>
      <c r="CG55" s="14"/>
      <c r="CH55" s="14"/>
      <c r="CI55" s="14"/>
      <c r="CJ55" s="14"/>
      <c r="CK55" s="14"/>
      <c r="CL55" s="14"/>
      <c r="CM55" s="14"/>
      <c r="CN55" s="14"/>
      <c r="CO55" s="14"/>
      <c r="CP55" s="14"/>
      <c r="CQ55" s="14"/>
      <c r="CR55" s="14"/>
      <c r="CS55" s="14"/>
      <c r="CT55" s="14"/>
      <c r="CU55" s="14"/>
      <c r="CV55" s="14"/>
      <c r="CW55" s="14"/>
      <c r="CX55" s="14"/>
      <c r="CY55" s="14"/>
      <c r="CZ55" s="14"/>
      <c r="DA55" s="14"/>
      <c r="DB55" s="14"/>
      <c r="DC55" s="14"/>
      <c r="DD55" s="14"/>
      <c r="DE55" s="14"/>
      <c r="DF55" s="14"/>
      <c r="DG55" s="14"/>
      <c r="DH55" s="14"/>
      <c r="DI55" s="14"/>
      <c r="DJ55" s="14"/>
      <c r="DK55" s="14"/>
      <c r="DL55" s="14"/>
      <c r="DM55" s="14"/>
      <c r="DN55" s="14"/>
      <c r="DO55" s="14"/>
      <c r="DP55" s="14"/>
      <c r="DQ55" s="14"/>
      <c r="DR55" s="14"/>
      <c r="DS55" s="14"/>
      <c r="DT55" s="14"/>
      <c r="DU55" s="14"/>
      <c r="DV55" s="14"/>
      <c r="DW55" s="14"/>
      <c r="DX55" s="14"/>
      <c r="DY55" s="14"/>
      <c r="DZ55" s="14"/>
      <c r="EA55" s="14"/>
      <c r="EB55" s="14"/>
      <c r="EC55" s="14"/>
      <c r="ED55" s="14"/>
      <c r="EE55" s="14"/>
      <c r="EF55" s="14"/>
      <c r="EG55" s="14"/>
      <c r="EH55" s="14"/>
      <c r="EI55" s="14"/>
      <c r="EJ55" s="14"/>
      <c r="EK55" s="14"/>
      <c r="EL55" s="14"/>
      <c r="EM55" s="14"/>
      <c r="EN55" s="14"/>
      <c r="EO55" s="14"/>
      <c r="EP55" s="14"/>
      <c r="EQ55" s="14"/>
      <c r="ER55" s="14"/>
      <c r="ES55" s="14"/>
      <c r="ET55" s="14"/>
      <c r="EU55" s="14"/>
      <c r="EV55" s="14"/>
      <c r="EW55" s="14"/>
      <c r="EX55" s="14"/>
      <c r="EY55" s="14"/>
      <c r="EZ55" s="14"/>
      <c r="FA55" s="14"/>
      <c r="FB55" s="14"/>
      <c r="FC55" s="14"/>
      <c r="FD55" s="14"/>
      <c r="FE55" s="14"/>
      <c r="FF55" s="14"/>
      <c r="FG55" s="14"/>
      <c r="FH55" s="14"/>
      <c r="FI55" s="14"/>
      <c r="FJ55" s="14"/>
      <c r="FK55" s="14"/>
      <c r="FL55" s="14"/>
      <c r="FM55" s="14"/>
      <c r="FN55" s="14"/>
      <c r="FO55" s="14"/>
      <c r="FP55" s="14"/>
      <c r="FQ55" s="14"/>
      <c r="FR55" s="14"/>
      <c r="FS55" s="14"/>
      <c r="FT55" s="14"/>
      <c r="FU55" s="14"/>
      <c r="FV55" s="14"/>
      <c r="FW55" s="14"/>
      <c r="FX55" s="14"/>
      <c r="FY55" s="14"/>
      <c r="FZ55" s="14"/>
      <c r="GA55" s="14"/>
      <c r="GB55" s="14"/>
      <c r="GC55" s="14"/>
      <c r="GD55" s="14"/>
      <c r="GE55" s="14"/>
      <c r="GF55" s="14"/>
      <c r="GG55" s="14"/>
      <c r="GH55" s="14"/>
      <c r="GI55" s="14"/>
      <c r="GJ55" s="14"/>
      <c r="GK55" s="14"/>
      <c r="GL55" s="14"/>
      <c r="GM55" s="14"/>
      <c r="GN55" s="14"/>
      <c r="GO55" s="14"/>
      <c r="GP55" s="14"/>
      <c r="GQ55" s="14"/>
      <c r="GR55" s="14"/>
      <c r="GS55" s="14"/>
      <c r="GT55" s="14"/>
      <c r="GU55" s="14"/>
      <c r="GV55" s="14"/>
      <c r="GW55" s="14"/>
      <c r="GX55" s="14"/>
      <c r="GY55" s="14"/>
      <c r="GZ55" s="14"/>
      <c r="HA55" s="14"/>
      <c r="HB55" s="14"/>
      <c r="HC55" s="14"/>
      <c r="HD55" s="14"/>
      <c r="HE55" s="14"/>
      <c r="HF55" s="14"/>
      <c r="HG55" s="14"/>
      <c r="HH55" s="14"/>
      <c r="HI55" s="14"/>
      <c r="HJ55" s="14"/>
      <c r="HK55" s="14"/>
      <c r="HL55" s="14"/>
      <c r="HM55" s="14"/>
      <c r="HN55" s="14"/>
      <c r="HO55" s="14"/>
      <c r="HP55" s="14"/>
      <c r="HQ55" s="14"/>
      <c r="HR55" s="14"/>
      <c r="HS55" s="14"/>
      <c r="HT55" s="14"/>
      <c r="HU55" s="14"/>
      <c r="HV55" s="14"/>
      <c r="HW55" s="14"/>
      <c r="HX55" s="14"/>
      <c r="HY55" s="14"/>
      <c r="HZ55" s="14"/>
      <c r="IA55" s="14"/>
      <c r="IB55" s="14"/>
      <c r="IC55" s="14"/>
      <c r="ID55" s="14"/>
      <c r="IE55" s="14"/>
      <c r="IF55" s="14"/>
      <c r="IG55" s="14"/>
    </row>
    <row r="56" spans="1:241" ht="12.75" customHeight="1">
      <c r="A56" s="202">
        <v>32</v>
      </c>
      <c r="B56" s="94"/>
      <c r="C56" s="94"/>
      <c r="D56" s="94"/>
      <c r="E56" s="94"/>
      <c r="F56" s="94"/>
      <c r="G56" s="238"/>
      <c r="H56" s="68"/>
      <c r="I56" s="94"/>
      <c r="J56" s="94"/>
      <c r="K56" s="94"/>
      <c r="L56" s="94"/>
      <c r="M56" s="94"/>
      <c r="N56" s="201">
        <v>32</v>
      </c>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c r="CC56" s="14"/>
      <c r="CD56" s="14"/>
      <c r="CE56" s="14"/>
      <c r="CF56" s="14"/>
      <c r="CG56" s="14"/>
      <c r="CH56" s="14"/>
      <c r="CI56" s="14"/>
      <c r="CJ56" s="14"/>
      <c r="CK56" s="14"/>
      <c r="CL56" s="14"/>
      <c r="CM56" s="14"/>
      <c r="CN56" s="14"/>
      <c r="CO56" s="14"/>
      <c r="CP56" s="14"/>
      <c r="CQ56" s="14"/>
      <c r="CR56" s="14"/>
      <c r="CS56" s="14"/>
      <c r="CT56" s="14"/>
      <c r="CU56" s="14"/>
      <c r="CV56" s="14"/>
      <c r="CW56" s="14"/>
      <c r="CX56" s="14"/>
      <c r="CY56" s="14"/>
      <c r="CZ56" s="14"/>
      <c r="DA56" s="14"/>
      <c r="DB56" s="14"/>
      <c r="DC56" s="14"/>
      <c r="DD56" s="14"/>
      <c r="DE56" s="14"/>
      <c r="DF56" s="14"/>
      <c r="DG56" s="14"/>
      <c r="DH56" s="14"/>
      <c r="DI56" s="14"/>
      <c r="DJ56" s="14"/>
      <c r="DK56" s="14"/>
      <c r="DL56" s="14"/>
      <c r="DM56" s="14"/>
      <c r="DN56" s="14"/>
      <c r="DO56" s="14"/>
      <c r="DP56" s="14"/>
      <c r="DQ56" s="14"/>
      <c r="DR56" s="14"/>
      <c r="DS56" s="14"/>
      <c r="DT56" s="14"/>
      <c r="DU56" s="14"/>
      <c r="DV56" s="14"/>
      <c r="DW56" s="14"/>
      <c r="DX56" s="14"/>
      <c r="DY56" s="14"/>
      <c r="DZ56" s="14"/>
      <c r="EA56" s="14"/>
      <c r="EB56" s="14"/>
      <c r="EC56" s="14"/>
      <c r="ED56" s="14"/>
      <c r="EE56" s="14"/>
      <c r="EF56" s="14"/>
      <c r="EG56" s="14"/>
      <c r="EH56" s="14"/>
      <c r="EI56" s="14"/>
      <c r="EJ56" s="14"/>
      <c r="EK56" s="14"/>
      <c r="EL56" s="14"/>
      <c r="EM56" s="14"/>
      <c r="EN56" s="14"/>
      <c r="EO56" s="14"/>
      <c r="EP56" s="14"/>
      <c r="EQ56" s="14"/>
      <c r="ER56" s="14"/>
      <c r="ES56" s="14"/>
      <c r="ET56" s="14"/>
      <c r="EU56" s="14"/>
      <c r="EV56" s="14"/>
      <c r="EW56" s="14"/>
      <c r="EX56" s="14"/>
      <c r="EY56" s="14"/>
      <c r="EZ56" s="14"/>
      <c r="FA56" s="14"/>
      <c r="FB56" s="14"/>
      <c r="FC56" s="14"/>
      <c r="FD56" s="14"/>
      <c r="FE56" s="14"/>
      <c r="FF56" s="14"/>
      <c r="FG56" s="14"/>
      <c r="FH56" s="14"/>
      <c r="FI56" s="14"/>
      <c r="FJ56" s="14"/>
      <c r="FK56" s="14"/>
      <c r="FL56" s="14"/>
      <c r="FM56" s="14"/>
      <c r="FN56" s="14"/>
      <c r="FO56" s="14"/>
      <c r="FP56" s="14"/>
      <c r="FQ56" s="14"/>
      <c r="FR56" s="14"/>
      <c r="FS56" s="14"/>
      <c r="FT56" s="14"/>
      <c r="FU56" s="14"/>
      <c r="FV56" s="14"/>
      <c r="FW56" s="14"/>
      <c r="FX56" s="14"/>
      <c r="FY56" s="14"/>
      <c r="FZ56" s="14"/>
      <c r="GA56" s="14"/>
      <c r="GB56" s="14"/>
      <c r="GC56" s="14"/>
      <c r="GD56" s="14"/>
      <c r="GE56" s="14"/>
      <c r="GF56" s="14"/>
      <c r="GG56" s="14"/>
      <c r="GH56" s="14"/>
      <c r="GI56" s="14"/>
      <c r="GJ56" s="14"/>
      <c r="GK56" s="14"/>
      <c r="GL56" s="14"/>
      <c r="GM56" s="14"/>
      <c r="GN56" s="14"/>
      <c r="GO56" s="14"/>
      <c r="GP56" s="14"/>
      <c r="GQ56" s="14"/>
      <c r="GR56" s="14"/>
      <c r="GS56" s="14"/>
      <c r="GT56" s="14"/>
      <c r="GU56" s="14"/>
      <c r="GV56" s="14"/>
      <c r="GW56" s="14"/>
      <c r="GX56" s="14"/>
      <c r="GY56" s="14"/>
      <c r="GZ56" s="14"/>
      <c r="HA56" s="14"/>
      <c r="HB56" s="14"/>
      <c r="HC56" s="14"/>
      <c r="HD56" s="14"/>
      <c r="HE56" s="14"/>
      <c r="HF56" s="14"/>
      <c r="HG56" s="14"/>
      <c r="HH56" s="14"/>
      <c r="HI56" s="14"/>
      <c r="HJ56" s="14"/>
      <c r="HK56" s="14"/>
      <c r="HL56" s="14"/>
      <c r="HM56" s="14"/>
      <c r="HN56" s="14"/>
      <c r="HO56" s="14"/>
      <c r="HP56" s="14"/>
      <c r="HQ56" s="14"/>
      <c r="HR56" s="14"/>
      <c r="HS56" s="14"/>
      <c r="HT56" s="14"/>
      <c r="HU56" s="14"/>
      <c r="HV56" s="14"/>
      <c r="HW56" s="14"/>
      <c r="HX56" s="14"/>
      <c r="HY56" s="14"/>
      <c r="HZ56" s="14"/>
      <c r="IA56" s="14"/>
      <c r="IB56" s="14"/>
      <c r="IC56" s="14"/>
      <c r="ID56" s="14"/>
      <c r="IE56" s="14"/>
      <c r="IF56" s="14"/>
      <c r="IG56" s="14"/>
    </row>
    <row r="57" spans="1:241" ht="12.75" customHeight="1">
      <c r="A57" s="202">
        <v>33</v>
      </c>
      <c r="B57" s="94"/>
      <c r="C57" s="260"/>
      <c r="D57" s="260"/>
      <c r="E57" s="260"/>
      <c r="F57" s="260"/>
      <c r="G57" s="239"/>
      <c r="H57" s="302"/>
      <c r="I57" s="260"/>
      <c r="J57" s="260"/>
      <c r="K57" s="260"/>
      <c r="L57" s="260"/>
      <c r="M57" s="260"/>
      <c r="N57" s="201">
        <v>33</v>
      </c>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c r="CC57" s="14"/>
      <c r="CD57" s="14"/>
      <c r="CE57" s="14"/>
      <c r="CF57" s="14"/>
      <c r="CG57" s="14"/>
      <c r="CH57" s="14"/>
      <c r="CI57" s="14"/>
      <c r="CJ57" s="14"/>
      <c r="CK57" s="14"/>
      <c r="CL57" s="14"/>
      <c r="CM57" s="14"/>
      <c r="CN57" s="14"/>
      <c r="CO57" s="14"/>
      <c r="CP57" s="14"/>
      <c r="CQ57" s="14"/>
      <c r="CR57" s="14"/>
      <c r="CS57" s="14"/>
      <c r="CT57" s="14"/>
      <c r="CU57" s="14"/>
      <c r="CV57" s="14"/>
      <c r="CW57" s="14"/>
      <c r="CX57" s="14"/>
      <c r="CY57" s="14"/>
      <c r="CZ57" s="14"/>
      <c r="DA57" s="14"/>
      <c r="DB57" s="14"/>
      <c r="DC57" s="14"/>
      <c r="DD57" s="14"/>
      <c r="DE57" s="14"/>
      <c r="DF57" s="14"/>
      <c r="DG57" s="14"/>
      <c r="DH57" s="14"/>
      <c r="DI57" s="14"/>
      <c r="DJ57" s="14"/>
      <c r="DK57" s="14"/>
      <c r="DL57" s="14"/>
      <c r="DM57" s="14"/>
      <c r="DN57" s="14"/>
      <c r="DO57" s="14"/>
      <c r="DP57" s="14"/>
      <c r="DQ57" s="14"/>
      <c r="DR57" s="14"/>
      <c r="DS57" s="14"/>
      <c r="DT57" s="14"/>
      <c r="DU57" s="14"/>
      <c r="DV57" s="14"/>
      <c r="DW57" s="14"/>
      <c r="DX57" s="14"/>
      <c r="DY57" s="14"/>
      <c r="DZ57" s="14"/>
      <c r="EA57" s="14"/>
      <c r="EB57" s="14"/>
      <c r="EC57" s="14"/>
      <c r="ED57" s="14"/>
      <c r="EE57" s="14"/>
      <c r="EF57" s="14"/>
      <c r="EG57" s="14"/>
      <c r="EH57" s="14"/>
      <c r="EI57" s="14"/>
      <c r="EJ57" s="14"/>
      <c r="EK57" s="14"/>
      <c r="EL57" s="14"/>
      <c r="EM57" s="14"/>
      <c r="EN57" s="14"/>
      <c r="EO57" s="14"/>
      <c r="EP57" s="14"/>
      <c r="EQ57" s="14"/>
      <c r="ER57" s="14"/>
      <c r="ES57" s="14"/>
      <c r="ET57" s="14"/>
      <c r="EU57" s="14"/>
      <c r="EV57" s="14"/>
      <c r="EW57" s="14"/>
      <c r="EX57" s="14"/>
      <c r="EY57" s="14"/>
      <c r="EZ57" s="14"/>
      <c r="FA57" s="14"/>
      <c r="FB57" s="14"/>
      <c r="FC57" s="14"/>
      <c r="FD57" s="14"/>
      <c r="FE57" s="14"/>
      <c r="FF57" s="14"/>
      <c r="FG57" s="14"/>
      <c r="FH57" s="14"/>
      <c r="FI57" s="14"/>
      <c r="FJ57" s="14"/>
      <c r="FK57" s="14"/>
      <c r="FL57" s="14"/>
      <c r="FM57" s="14"/>
      <c r="FN57" s="14"/>
      <c r="FO57" s="14"/>
      <c r="FP57" s="14"/>
      <c r="FQ57" s="14"/>
      <c r="FR57" s="14"/>
      <c r="FS57" s="14"/>
      <c r="FT57" s="14"/>
      <c r="FU57" s="14"/>
      <c r="FV57" s="14"/>
      <c r="FW57" s="14"/>
      <c r="FX57" s="14"/>
      <c r="FY57" s="14"/>
      <c r="FZ57" s="14"/>
      <c r="GA57" s="14"/>
      <c r="GB57" s="14"/>
      <c r="GC57" s="14"/>
      <c r="GD57" s="14"/>
      <c r="GE57" s="14"/>
      <c r="GF57" s="14"/>
      <c r="GG57" s="14"/>
      <c r="GH57" s="14"/>
      <c r="GI57" s="14"/>
      <c r="GJ57" s="14"/>
      <c r="GK57" s="14"/>
      <c r="GL57" s="14"/>
      <c r="GM57" s="14"/>
      <c r="GN57" s="14"/>
      <c r="GO57" s="14"/>
      <c r="GP57" s="14"/>
      <c r="GQ57" s="14"/>
      <c r="GR57" s="14"/>
      <c r="GS57" s="14"/>
      <c r="GT57" s="14"/>
      <c r="GU57" s="14"/>
      <c r="GV57" s="14"/>
      <c r="GW57" s="14"/>
      <c r="GX57" s="14"/>
      <c r="GY57" s="14"/>
      <c r="GZ57" s="14"/>
      <c r="HA57" s="14"/>
      <c r="HB57" s="14"/>
      <c r="HC57" s="14"/>
      <c r="HD57" s="14"/>
      <c r="HE57" s="14"/>
      <c r="HF57" s="14"/>
      <c r="HG57" s="14"/>
      <c r="HH57" s="14"/>
      <c r="HI57" s="14"/>
      <c r="HJ57" s="14"/>
      <c r="HK57" s="14"/>
      <c r="HL57" s="14"/>
      <c r="HM57" s="14"/>
      <c r="HN57" s="14"/>
      <c r="HO57" s="14"/>
      <c r="HP57" s="14"/>
      <c r="HQ57" s="14"/>
      <c r="HR57" s="14"/>
      <c r="HS57" s="14"/>
      <c r="HT57" s="14"/>
      <c r="HU57" s="14"/>
      <c r="HV57" s="14"/>
      <c r="HW57" s="14"/>
      <c r="HX57" s="14"/>
      <c r="HY57" s="14"/>
      <c r="HZ57" s="14"/>
      <c r="IA57" s="14"/>
      <c r="IB57" s="14"/>
      <c r="IC57" s="14"/>
      <c r="ID57" s="14"/>
      <c r="IE57" s="14"/>
      <c r="IF57" s="14"/>
      <c r="IG57" s="14"/>
    </row>
    <row r="58" spans="1:241" ht="12.75" customHeight="1">
      <c r="A58" s="202">
        <v>34</v>
      </c>
      <c r="B58" s="94"/>
      <c r="C58" s="94"/>
      <c r="D58" s="94"/>
      <c r="E58" s="94"/>
      <c r="F58" s="94"/>
      <c r="G58" s="239"/>
      <c r="H58" s="68"/>
      <c r="I58" s="94"/>
      <c r="J58" s="94"/>
      <c r="K58" s="94"/>
      <c r="L58" s="94"/>
      <c r="M58" s="94"/>
      <c r="N58" s="201">
        <v>34</v>
      </c>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c r="CC58" s="14"/>
      <c r="CD58" s="14"/>
      <c r="CE58" s="14"/>
      <c r="CF58" s="14"/>
      <c r="CG58" s="14"/>
      <c r="CH58" s="14"/>
      <c r="CI58" s="14"/>
      <c r="CJ58" s="14"/>
      <c r="CK58" s="14"/>
      <c r="CL58" s="14"/>
      <c r="CM58" s="14"/>
      <c r="CN58" s="14"/>
      <c r="CO58" s="14"/>
      <c r="CP58" s="14"/>
      <c r="CQ58" s="14"/>
      <c r="CR58" s="14"/>
      <c r="CS58" s="14"/>
      <c r="CT58" s="14"/>
      <c r="CU58" s="14"/>
      <c r="CV58" s="14"/>
      <c r="CW58" s="14"/>
      <c r="CX58" s="14"/>
      <c r="CY58" s="14"/>
      <c r="CZ58" s="14"/>
      <c r="DA58" s="14"/>
      <c r="DB58" s="14"/>
      <c r="DC58" s="14"/>
      <c r="DD58" s="14"/>
      <c r="DE58" s="14"/>
      <c r="DF58" s="14"/>
      <c r="DG58" s="14"/>
      <c r="DH58" s="14"/>
      <c r="DI58" s="14"/>
      <c r="DJ58" s="14"/>
      <c r="DK58" s="14"/>
      <c r="DL58" s="14"/>
      <c r="DM58" s="14"/>
      <c r="DN58" s="14"/>
      <c r="DO58" s="14"/>
      <c r="DP58" s="14"/>
      <c r="DQ58" s="14"/>
      <c r="DR58" s="14"/>
      <c r="DS58" s="14"/>
      <c r="DT58" s="14"/>
      <c r="DU58" s="14"/>
      <c r="DV58" s="14"/>
      <c r="DW58" s="14"/>
      <c r="DX58" s="14"/>
      <c r="DY58" s="14"/>
      <c r="DZ58" s="14"/>
      <c r="EA58" s="14"/>
      <c r="EB58" s="14"/>
      <c r="EC58" s="14"/>
      <c r="ED58" s="14"/>
      <c r="EE58" s="14"/>
      <c r="EF58" s="14"/>
      <c r="EG58" s="14"/>
      <c r="EH58" s="14"/>
      <c r="EI58" s="14"/>
      <c r="EJ58" s="14"/>
      <c r="EK58" s="14"/>
      <c r="EL58" s="14"/>
      <c r="EM58" s="14"/>
      <c r="EN58" s="14"/>
      <c r="EO58" s="14"/>
      <c r="EP58" s="14"/>
      <c r="EQ58" s="14"/>
      <c r="ER58" s="14"/>
      <c r="ES58" s="14"/>
      <c r="ET58" s="14"/>
      <c r="EU58" s="14"/>
      <c r="EV58" s="14"/>
      <c r="EW58" s="14"/>
      <c r="EX58" s="14"/>
      <c r="EY58" s="14"/>
      <c r="EZ58" s="14"/>
      <c r="FA58" s="14"/>
      <c r="FB58" s="14"/>
      <c r="FC58" s="14"/>
      <c r="FD58" s="14"/>
      <c r="FE58" s="14"/>
      <c r="FF58" s="14"/>
      <c r="FG58" s="14"/>
      <c r="FH58" s="14"/>
      <c r="FI58" s="14"/>
      <c r="FJ58" s="14"/>
      <c r="FK58" s="14"/>
      <c r="FL58" s="14"/>
      <c r="FM58" s="14"/>
      <c r="FN58" s="14"/>
      <c r="FO58" s="14"/>
      <c r="FP58" s="14"/>
      <c r="FQ58" s="14"/>
      <c r="FR58" s="14"/>
      <c r="FS58" s="14"/>
      <c r="FT58" s="14"/>
      <c r="FU58" s="14"/>
      <c r="FV58" s="14"/>
      <c r="FW58" s="14"/>
      <c r="FX58" s="14"/>
      <c r="FY58" s="14"/>
      <c r="FZ58" s="14"/>
      <c r="GA58" s="14"/>
      <c r="GB58" s="14"/>
      <c r="GC58" s="14"/>
      <c r="GD58" s="14"/>
      <c r="GE58" s="14"/>
      <c r="GF58" s="14"/>
      <c r="GG58" s="14"/>
      <c r="GH58" s="14"/>
      <c r="GI58" s="14"/>
      <c r="GJ58" s="14"/>
      <c r="GK58" s="14"/>
      <c r="GL58" s="14"/>
      <c r="GM58" s="14"/>
      <c r="GN58" s="14"/>
      <c r="GO58" s="14"/>
      <c r="GP58" s="14"/>
      <c r="GQ58" s="14"/>
      <c r="GR58" s="14"/>
      <c r="GS58" s="14"/>
      <c r="GT58" s="14"/>
      <c r="GU58" s="14"/>
      <c r="GV58" s="14"/>
      <c r="GW58" s="14"/>
      <c r="GX58" s="14"/>
      <c r="GY58" s="14"/>
      <c r="GZ58" s="14"/>
      <c r="HA58" s="14"/>
      <c r="HB58" s="14"/>
      <c r="HC58" s="14"/>
      <c r="HD58" s="14"/>
      <c r="HE58" s="14"/>
      <c r="HF58" s="14"/>
      <c r="HG58" s="14"/>
      <c r="HH58" s="14"/>
      <c r="HI58" s="14"/>
      <c r="HJ58" s="14"/>
      <c r="HK58" s="14"/>
      <c r="HL58" s="14"/>
      <c r="HM58" s="14"/>
      <c r="HN58" s="14"/>
      <c r="HO58" s="14"/>
      <c r="HP58" s="14"/>
      <c r="HQ58" s="14"/>
      <c r="HR58" s="14"/>
      <c r="HS58" s="14"/>
      <c r="HT58" s="14"/>
      <c r="HU58" s="14"/>
      <c r="HV58" s="14"/>
      <c r="HW58" s="14"/>
      <c r="HX58" s="14"/>
      <c r="HY58" s="14"/>
      <c r="HZ58" s="14"/>
      <c r="IA58" s="14"/>
      <c r="IB58" s="14"/>
      <c r="IC58" s="14"/>
      <c r="ID58" s="14"/>
      <c r="IE58" s="14"/>
      <c r="IF58" s="14"/>
      <c r="IG58" s="14"/>
    </row>
    <row r="59" spans="1:241" ht="12.75" customHeight="1">
      <c r="A59" s="202">
        <v>35</v>
      </c>
      <c r="B59" s="94"/>
      <c r="C59" s="94"/>
      <c r="D59" s="94"/>
      <c r="E59" s="94"/>
      <c r="F59" s="94"/>
      <c r="G59" s="239"/>
      <c r="H59" s="68"/>
      <c r="I59" s="94"/>
      <c r="J59" s="94"/>
      <c r="K59" s="94"/>
      <c r="L59" s="94"/>
      <c r="M59" s="94"/>
      <c r="N59" s="201">
        <v>35</v>
      </c>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c r="CC59" s="14"/>
      <c r="CD59" s="14"/>
      <c r="CE59" s="14"/>
      <c r="CF59" s="14"/>
      <c r="CG59" s="14"/>
      <c r="CH59" s="14"/>
      <c r="CI59" s="14"/>
      <c r="CJ59" s="14"/>
      <c r="CK59" s="14"/>
      <c r="CL59" s="14"/>
      <c r="CM59" s="14"/>
      <c r="CN59" s="14"/>
      <c r="CO59" s="14"/>
      <c r="CP59" s="14"/>
      <c r="CQ59" s="14"/>
      <c r="CR59" s="14"/>
      <c r="CS59" s="14"/>
      <c r="CT59" s="14"/>
      <c r="CU59" s="14"/>
      <c r="CV59" s="14"/>
      <c r="CW59" s="14"/>
      <c r="CX59" s="14"/>
      <c r="CY59" s="14"/>
      <c r="CZ59" s="14"/>
      <c r="DA59" s="14"/>
      <c r="DB59" s="14"/>
      <c r="DC59" s="14"/>
      <c r="DD59" s="14"/>
      <c r="DE59" s="14"/>
      <c r="DF59" s="14"/>
      <c r="DG59" s="14"/>
      <c r="DH59" s="14"/>
      <c r="DI59" s="14"/>
      <c r="DJ59" s="14"/>
      <c r="DK59" s="14"/>
      <c r="DL59" s="14"/>
      <c r="DM59" s="14"/>
      <c r="DN59" s="14"/>
      <c r="DO59" s="14"/>
      <c r="DP59" s="14"/>
      <c r="DQ59" s="14"/>
      <c r="DR59" s="14"/>
      <c r="DS59" s="14"/>
      <c r="DT59" s="14"/>
      <c r="DU59" s="14"/>
      <c r="DV59" s="14"/>
      <c r="DW59" s="14"/>
      <c r="DX59" s="14"/>
      <c r="DY59" s="14"/>
      <c r="DZ59" s="14"/>
      <c r="EA59" s="14"/>
      <c r="EB59" s="14"/>
      <c r="EC59" s="14"/>
      <c r="ED59" s="14"/>
      <c r="EE59" s="14"/>
      <c r="EF59" s="14"/>
      <c r="EG59" s="14"/>
      <c r="EH59" s="14"/>
      <c r="EI59" s="14"/>
      <c r="EJ59" s="14"/>
      <c r="EK59" s="14"/>
      <c r="EL59" s="14"/>
      <c r="EM59" s="14"/>
      <c r="EN59" s="14"/>
      <c r="EO59" s="14"/>
      <c r="EP59" s="14"/>
      <c r="EQ59" s="14"/>
      <c r="ER59" s="14"/>
      <c r="ES59" s="14"/>
      <c r="ET59" s="14"/>
      <c r="EU59" s="14"/>
      <c r="EV59" s="14"/>
      <c r="EW59" s="14"/>
      <c r="EX59" s="14"/>
      <c r="EY59" s="14"/>
      <c r="EZ59" s="14"/>
      <c r="FA59" s="14"/>
      <c r="FB59" s="14"/>
      <c r="FC59" s="14"/>
      <c r="FD59" s="14"/>
      <c r="FE59" s="14"/>
      <c r="FF59" s="14"/>
      <c r="FG59" s="14"/>
      <c r="FH59" s="14"/>
      <c r="FI59" s="14"/>
      <c r="FJ59" s="14"/>
      <c r="FK59" s="14"/>
      <c r="FL59" s="14"/>
      <c r="FM59" s="14"/>
      <c r="FN59" s="14"/>
      <c r="FO59" s="14"/>
      <c r="FP59" s="14"/>
      <c r="FQ59" s="14"/>
      <c r="FR59" s="14"/>
      <c r="FS59" s="14"/>
      <c r="FT59" s="14"/>
      <c r="FU59" s="14"/>
      <c r="FV59" s="14"/>
      <c r="FW59" s="14"/>
      <c r="FX59" s="14"/>
      <c r="FY59" s="14"/>
      <c r="FZ59" s="14"/>
      <c r="GA59" s="14"/>
      <c r="GB59" s="14"/>
      <c r="GC59" s="14"/>
      <c r="GD59" s="14"/>
      <c r="GE59" s="14"/>
      <c r="GF59" s="14"/>
      <c r="GG59" s="14"/>
      <c r="GH59" s="14"/>
      <c r="GI59" s="14"/>
      <c r="GJ59" s="14"/>
      <c r="GK59" s="14"/>
      <c r="GL59" s="14"/>
      <c r="GM59" s="14"/>
      <c r="GN59" s="14"/>
      <c r="GO59" s="14"/>
      <c r="GP59" s="14"/>
      <c r="GQ59" s="14"/>
      <c r="GR59" s="14"/>
      <c r="GS59" s="14"/>
      <c r="GT59" s="14"/>
      <c r="GU59" s="14"/>
      <c r="GV59" s="14"/>
      <c r="GW59" s="14"/>
      <c r="GX59" s="14"/>
      <c r="GY59" s="14"/>
      <c r="GZ59" s="14"/>
      <c r="HA59" s="14"/>
      <c r="HB59" s="14"/>
      <c r="HC59" s="14"/>
      <c r="HD59" s="14"/>
      <c r="HE59" s="14"/>
      <c r="HF59" s="14"/>
      <c r="HG59" s="14"/>
      <c r="HH59" s="14"/>
      <c r="HI59" s="14"/>
      <c r="HJ59" s="14"/>
      <c r="HK59" s="14"/>
      <c r="HL59" s="14"/>
      <c r="HM59" s="14"/>
      <c r="HN59" s="14"/>
      <c r="HO59" s="14"/>
      <c r="HP59" s="14"/>
      <c r="HQ59" s="14"/>
      <c r="HR59" s="14"/>
      <c r="HS59" s="14"/>
      <c r="HT59" s="14"/>
      <c r="HU59" s="14"/>
      <c r="HV59" s="14"/>
      <c r="HW59" s="14"/>
      <c r="HX59" s="14"/>
      <c r="HY59" s="14"/>
      <c r="HZ59" s="14"/>
      <c r="IA59" s="14"/>
      <c r="IB59" s="14"/>
      <c r="IC59" s="14"/>
      <c r="ID59" s="14"/>
      <c r="IE59" s="14"/>
      <c r="IF59" s="14"/>
      <c r="IG59" s="14"/>
    </row>
    <row r="60" spans="1:241" ht="12.75" customHeight="1">
      <c r="A60" s="202">
        <v>36</v>
      </c>
      <c r="B60" s="94"/>
      <c r="C60" s="260"/>
      <c r="D60" s="94"/>
      <c r="E60" s="94"/>
      <c r="F60" s="94"/>
      <c r="G60" s="354"/>
      <c r="H60" s="302"/>
      <c r="I60" s="260"/>
      <c r="J60" s="260"/>
      <c r="K60" s="260"/>
      <c r="L60" s="260"/>
      <c r="M60" s="260"/>
      <c r="N60" s="201">
        <v>36</v>
      </c>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c r="CC60" s="14"/>
      <c r="CD60" s="14"/>
      <c r="CE60" s="14"/>
      <c r="CF60" s="14"/>
      <c r="CG60" s="14"/>
      <c r="CH60" s="14"/>
      <c r="CI60" s="14"/>
      <c r="CJ60" s="14"/>
      <c r="CK60" s="14"/>
      <c r="CL60" s="14"/>
      <c r="CM60" s="14"/>
      <c r="CN60" s="14"/>
      <c r="CO60" s="14"/>
      <c r="CP60" s="14"/>
      <c r="CQ60" s="14"/>
      <c r="CR60" s="14"/>
      <c r="CS60" s="14"/>
      <c r="CT60" s="14"/>
      <c r="CU60" s="14"/>
      <c r="CV60" s="14"/>
      <c r="CW60" s="14"/>
      <c r="CX60" s="14"/>
      <c r="CY60" s="14"/>
      <c r="CZ60" s="14"/>
      <c r="DA60" s="14"/>
      <c r="DB60" s="14"/>
      <c r="DC60" s="14"/>
      <c r="DD60" s="14"/>
      <c r="DE60" s="14"/>
      <c r="DF60" s="14"/>
      <c r="DG60" s="14"/>
      <c r="DH60" s="14"/>
      <c r="DI60" s="14"/>
      <c r="DJ60" s="14"/>
      <c r="DK60" s="14"/>
      <c r="DL60" s="14"/>
      <c r="DM60" s="14"/>
      <c r="DN60" s="14"/>
      <c r="DO60" s="14"/>
      <c r="DP60" s="14"/>
      <c r="DQ60" s="14"/>
      <c r="DR60" s="14"/>
      <c r="DS60" s="14"/>
      <c r="DT60" s="14"/>
      <c r="DU60" s="14"/>
      <c r="DV60" s="14"/>
      <c r="DW60" s="14"/>
      <c r="DX60" s="14"/>
      <c r="DY60" s="14"/>
      <c r="DZ60" s="14"/>
      <c r="EA60" s="14"/>
      <c r="EB60" s="14"/>
      <c r="EC60" s="14"/>
      <c r="ED60" s="14"/>
      <c r="EE60" s="14"/>
      <c r="EF60" s="14"/>
      <c r="EG60" s="14"/>
      <c r="EH60" s="14"/>
      <c r="EI60" s="14"/>
      <c r="EJ60" s="14"/>
      <c r="EK60" s="14"/>
      <c r="EL60" s="14"/>
      <c r="EM60" s="14"/>
      <c r="EN60" s="14"/>
      <c r="EO60" s="14"/>
      <c r="EP60" s="14"/>
      <c r="EQ60" s="14"/>
      <c r="ER60" s="14"/>
      <c r="ES60" s="14"/>
      <c r="ET60" s="14"/>
      <c r="EU60" s="14"/>
      <c r="EV60" s="14"/>
      <c r="EW60" s="14"/>
      <c r="EX60" s="14"/>
      <c r="EY60" s="14"/>
      <c r="EZ60" s="14"/>
      <c r="FA60" s="14"/>
      <c r="FB60" s="14"/>
      <c r="FC60" s="14"/>
      <c r="FD60" s="14"/>
      <c r="FE60" s="14"/>
      <c r="FF60" s="14"/>
      <c r="FG60" s="14"/>
      <c r="FH60" s="14"/>
      <c r="FI60" s="14"/>
      <c r="FJ60" s="14"/>
      <c r="FK60" s="14"/>
      <c r="FL60" s="14"/>
      <c r="FM60" s="14"/>
      <c r="FN60" s="14"/>
      <c r="FO60" s="14"/>
      <c r="FP60" s="14"/>
      <c r="FQ60" s="14"/>
      <c r="FR60" s="14"/>
      <c r="FS60" s="14"/>
      <c r="FT60" s="14"/>
      <c r="FU60" s="14"/>
      <c r="FV60" s="14"/>
      <c r="FW60" s="14"/>
      <c r="FX60" s="14"/>
      <c r="FY60" s="14"/>
      <c r="FZ60" s="14"/>
      <c r="GA60" s="14"/>
      <c r="GB60" s="14"/>
      <c r="GC60" s="14"/>
      <c r="GD60" s="14"/>
      <c r="GE60" s="14"/>
      <c r="GF60" s="14"/>
      <c r="GG60" s="14"/>
      <c r="GH60" s="14"/>
      <c r="GI60" s="14"/>
      <c r="GJ60" s="14"/>
      <c r="GK60" s="14"/>
      <c r="GL60" s="14"/>
      <c r="GM60" s="14"/>
      <c r="GN60" s="14"/>
      <c r="GO60" s="14"/>
      <c r="GP60" s="14"/>
      <c r="GQ60" s="14"/>
      <c r="GR60" s="14"/>
      <c r="GS60" s="14"/>
      <c r="GT60" s="14"/>
      <c r="GU60" s="14"/>
      <c r="GV60" s="14"/>
      <c r="GW60" s="14"/>
      <c r="GX60" s="14"/>
      <c r="GY60" s="14"/>
      <c r="GZ60" s="14"/>
      <c r="HA60" s="14"/>
      <c r="HB60" s="14"/>
      <c r="HC60" s="14"/>
      <c r="HD60" s="14"/>
      <c r="HE60" s="14"/>
      <c r="HF60" s="14"/>
      <c r="HG60" s="14"/>
      <c r="HH60" s="14"/>
      <c r="HI60" s="14"/>
      <c r="HJ60" s="14"/>
      <c r="HK60" s="14"/>
      <c r="HL60" s="14"/>
      <c r="HM60" s="14"/>
      <c r="HN60" s="14"/>
      <c r="HO60" s="14"/>
      <c r="HP60" s="14"/>
      <c r="HQ60" s="14"/>
      <c r="HR60" s="14"/>
      <c r="HS60" s="14"/>
      <c r="HT60" s="14"/>
      <c r="HU60" s="14"/>
      <c r="HV60" s="14"/>
      <c r="HW60" s="14"/>
      <c r="HX60" s="14"/>
      <c r="HY60" s="14"/>
      <c r="HZ60" s="14"/>
      <c r="IA60" s="14"/>
      <c r="IB60" s="14"/>
      <c r="IC60" s="14"/>
      <c r="ID60" s="14"/>
      <c r="IE60" s="14"/>
      <c r="IF60" s="14"/>
      <c r="IG60" s="14"/>
    </row>
    <row r="61" spans="1:241" ht="12.75" customHeight="1">
      <c r="A61" s="202">
        <v>37</v>
      </c>
      <c r="B61" s="94"/>
      <c r="C61" s="94"/>
      <c r="D61" s="260"/>
      <c r="E61" s="260"/>
      <c r="F61" s="260"/>
      <c r="G61" s="354"/>
      <c r="H61" s="302"/>
      <c r="I61" s="260"/>
      <c r="J61" s="260"/>
      <c r="K61" s="260"/>
      <c r="L61" s="260"/>
      <c r="M61" s="260"/>
      <c r="N61" s="201">
        <v>37</v>
      </c>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c r="CC61" s="14"/>
      <c r="CD61" s="14"/>
      <c r="CE61" s="14"/>
      <c r="CF61" s="14"/>
      <c r="CG61" s="14"/>
      <c r="CH61" s="14"/>
      <c r="CI61" s="14"/>
      <c r="CJ61" s="14"/>
      <c r="CK61" s="14"/>
      <c r="CL61" s="14"/>
      <c r="CM61" s="14"/>
      <c r="CN61" s="14"/>
      <c r="CO61" s="14"/>
      <c r="CP61" s="14"/>
      <c r="CQ61" s="14"/>
      <c r="CR61" s="14"/>
      <c r="CS61" s="14"/>
      <c r="CT61" s="14"/>
      <c r="CU61" s="14"/>
      <c r="CV61" s="14"/>
      <c r="CW61" s="14"/>
      <c r="CX61" s="14"/>
      <c r="CY61" s="14"/>
      <c r="CZ61" s="14"/>
      <c r="DA61" s="14"/>
      <c r="DB61" s="14"/>
      <c r="DC61" s="14"/>
      <c r="DD61" s="14"/>
      <c r="DE61" s="14"/>
      <c r="DF61" s="14"/>
      <c r="DG61" s="14"/>
      <c r="DH61" s="14"/>
      <c r="DI61" s="14"/>
      <c r="DJ61" s="14"/>
      <c r="DK61" s="14"/>
      <c r="DL61" s="14"/>
      <c r="DM61" s="14"/>
      <c r="DN61" s="14"/>
      <c r="DO61" s="14"/>
      <c r="DP61" s="14"/>
      <c r="DQ61" s="14"/>
      <c r="DR61" s="14"/>
      <c r="DS61" s="14"/>
      <c r="DT61" s="14"/>
      <c r="DU61" s="14"/>
      <c r="DV61" s="14"/>
      <c r="DW61" s="14"/>
      <c r="DX61" s="14"/>
      <c r="DY61" s="14"/>
      <c r="DZ61" s="14"/>
      <c r="EA61" s="14"/>
      <c r="EB61" s="14"/>
      <c r="EC61" s="14"/>
      <c r="ED61" s="14"/>
      <c r="EE61" s="14"/>
      <c r="EF61" s="14"/>
      <c r="EG61" s="14"/>
      <c r="EH61" s="14"/>
      <c r="EI61" s="14"/>
      <c r="EJ61" s="14"/>
      <c r="EK61" s="14"/>
      <c r="EL61" s="14"/>
      <c r="EM61" s="14"/>
      <c r="EN61" s="14"/>
      <c r="EO61" s="14"/>
      <c r="EP61" s="14"/>
      <c r="EQ61" s="14"/>
      <c r="ER61" s="14"/>
      <c r="ES61" s="14"/>
      <c r="ET61" s="14"/>
      <c r="EU61" s="14"/>
      <c r="EV61" s="14"/>
      <c r="EW61" s="14"/>
      <c r="EX61" s="14"/>
      <c r="EY61" s="14"/>
      <c r="EZ61" s="14"/>
      <c r="FA61" s="14"/>
      <c r="FB61" s="14"/>
      <c r="FC61" s="14"/>
      <c r="FD61" s="14"/>
      <c r="FE61" s="14"/>
      <c r="FF61" s="14"/>
      <c r="FG61" s="14"/>
      <c r="FH61" s="14"/>
      <c r="FI61" s="14"/>
      <c r="FJ61" s="14"/>
      <c r="FK61" s="14"/>
      <c r="FL61" s="14"/>
      <c r="FM61" s="14"/>
      <c r="FN61" s="14"/>
      <c r="FO61" s="14"/>
      <c r="FP61" s="14"/>
      <c r="FQ61" s="14"/>
      <c r="FR61" s="14"/>
      <c r="FS61" s="14"/>
      <c r="FT61" s="14"/>
      <c r="FU61" s="14"/>
      <c r="FV61" s="14"/>
      <c r="FW61" s="14"/>
      <c r="FX61" s="14"/>
      <c r="FY61" s="14"/>
      <c r="FZ61" s="14"/>
      <c r="GA61" s="14"/>
      <c r="GB61" s="14"/>
      <c r="GC61" s="14"/>
      <c r="GD61" s="14"/>
      <c r="GE61" s="14"/>
      <c r="GF61" s="14"/>
      <c r="GG61" s="14"/>
      <c r="GH61" s="14"/>
      <c r="GI61" s="14"/>
      <c r="GJ61" s="14"/>
      <c r="GK61" s="14"/>
      <c r="GL61" s="14"/>
      <c r="GM61" s="14"/>
      <c r="GN61" s="14"/>
      <c r="GO61" s="14"/>
      <c r="GP61" s="14"/>
      <c r="GQ61" s="14"/>
      <c r="GR61" s="14"/>
      <c r="GS61" s="14"/>
      <c r="GT61" s="14"/>
      <c r="GU61" s="14"/>
      <c r="GV61" s="14"/>
      <c r="GW61" s="14"/>
      <c r="GX61" s="14"/>
      <c r="GY61" s="14"/>
      <c r="GZ61" s="14"/>
      <c r="HA61" s="14"/>
      <c r="HB61" s="14"/>
      <c r="HC61" s="14"/>
      <c r="HD61" s="14"/>
      <c r="HE61" s="14"/>
      <c r="HF61" s="14"/>
      <c r="HG61" s="14"/>
      <c r="HH61" s="14"/>
      <c r="HI61" s="14"/>
      <c r="HJ61" s="14"/>
      <c r="HK61" s="14"/>
      <c r="HL61" s="14"/>
      <c r="HM61" s="14"/>
      <c r="HN61" s="14"/>
      <c r="HO61" s="14"/>
      <c r="HP61" s="14"/>
      <c r="HQ61" s="14"/>
      <c r="HR61" s="14"/>
      <c r="HS61" s="14"/>
      <c r="HT61" s="14"/>
      <c r="HU61" s="14"/>
      <c r="HV61" s="14"/>
      <c r="HW61" s="14"/>
      <c r="HX61" s="14"/>
      <c r="HY61" s="14"/>
      <c r="HZ61" s="14"/>
      <c r="IA61" s="14"/>
      <c r="IB61" s="14"/>
      <c r="IC61" s="14"/>
      <c r="ID61" s="14"/>
      <c r="IE61" s="14"/>
      <c r="IF61" s="14"/>
      <c r="IG61" s="14"/>
    </row>
    <row r="62" spans="1:241" ht="12.75" customHeight="1">
      <c r="A62" s="202">
        <v>38</v>
      </c>
      <c r="B62" s="94"/>
      <c r="C62" s="260"/>
      <c r="D62" s="260"/>
      <c r="E62" s="260"/>
      <c r="F62" s="260"/>
      <c r="G62" s="354"/>
      <c r="H62" s="302"/>
      <c r="I62" s="260"/>
      <c r="J62" s="260"/>
      <c r="K62" s="260"/>
      <c r="L62" s="260"/>
      <c r="M62" s="260"/>
      <c r="N62" s="201">
        <v>38</v>
      </c>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c r="CC62" s="14"/>
      <c r="CD62" s="14"/>
      <c r="CE62" s="14"/>
      <c r="CF62" s="14"/>
      <c r="CG62" s="14"/>
      <c r="CH62" s="14"/>
      <c r="CI62" s="14"/>
      <c r="CJ62" s="14"/>
      <c r="CK62" s="14"/>
      <c r="CL62" s="14"/>
      <c r="CM62" s="14"/>
      <c r="CN62" s="14"/>
      <c r="CO62" s="14"/>
      <c r="CP62" s="14"/>
      <c r="CQ62" s="14"/>
      <c r="CR62" s="14"/>
      <c r="CS62" s="14"/>
      <c r="CT62" s="14"/>
      <c r="CU62" s="14"/>
      <c r="CV62" s="14"/>
      <c r="CW62" s="14"/>
      <c r="CX62" s="14"/>
      <c r="CY62" s="14"/>
      <c r="CZ62" s="14"/>
      <c r="DA62" s="14"/>
      <c r="DB62" s="14"/>
      <c r="DC62" s="14"/>
      <c r="DD62" s="14"/>
      <c r="DE62" s="14"/>
      <c r="DF62" s="14"/>
      <c r="DG62" s="14"/>
      <c r="DH62" s="14"/>
      <c r="DI62" s="14"/>
      <c r="DJ62" s="14"/>
      <c r="DK62" s="14"/>
      <c r="DL62" s="14"/>
      <c r="DM62" s="14"/>
      <c r="DN62" s="14"/>
      <c r="DO62" s="14"/>
      <c r="DP62" s="14"/>
      <c r="DQ62" s="14"/>
      <c r="DR62" s="14"/>
      <c r="DS62" s="14"/>
      <c r="DT62" s="14"/>
      <c r="DU62" s="14"/>
      <c r="DV62" s="14"/>
      <c r="DW62" s="14"/>
      <c r="DX62" s="14"/>
      <c r="DY62" s="14"/>
      <c r="DZ62" s="14"/>
      <c r="EA62" s="14"/>
      <c r="EB62" s="14"/>
      <c r="EC62" s="14"/>
      <c r="ED62" s="14"/>
      <c r="EE62" s="14"/>
      <c r="EF62" s="14"/>
      <c r="EG62" s="14"/>
      <c r="EH62" s="14"/>
      <c r="EI62" s="14"/>
      <c r="EJ62" s="14"/>
      <c r="EK62" s="14"/>
      <c r="EL62" s="14"/>
      <c r="EM62" s="14"/>
      <c r="EN62" s="14"/>
      <c r="EO62" s="14"/>
      <c r="EP62" s="14"/>
      <c r="EQ62" s="14"/>
      <c r="ER62" s="14"/>
      <c r="ES62" s="14"/>
      <c r="ET62" s="14"/>
      <c r="EU62" s="14"/>
      <c r="EV62" s="14"/>
      <c r="EW62" s="14"/>
      <c r="EX62" s="14"/>
      <c r="EY62" s="14"/>
      <c r="EZ62" s="14"/>
      <c r="FA62" s="14"/>
      <c r="FB62" s="14"/>
      <c r="FC62" s="14"/>
      <c r="FD62" s="14"/>
      <c r="FE62" s="14"/>
      <c r="FF62" s="14"/>
      <c r="FG62" s="14"/>
      <c r="FH62" s="14"/>
      <c r="FI62" s="14"/>
      <c r="FJ62" s="14"/>
      <c r="FK62" s="14"/>
      <c r="FL62" s="14"/>
      <c r="FM62" s="14"/>
      <c r="FN62" s="14"/>
      <c r="FO62" s="14"/>
      <c r="FP62" s="14"/>
      <c r="FQ62" s="14"/>
      <c r="FR62" s="14"/>
      <c r="FS62" s="14"/>
      <c r="FT62" s="14"/>
      <c r="FU62" s="14"/>
      <c r="FV62" s="14"/>
      <c r="FW62" s="14"/>
      <c r="FX62" s="14"/>
      <c r="FY62" s="14"/>
      <c r="FZ62" s="14"/>
      <c r="GA62" s="14"/>
      <c r="GB62" s="14"/>
      <c r="GC62" s="14"/>
      <c r="GD62" s="14"/>
      <c r="GE62" s="14"/>
      <c r="GF62" s="14"/>
      <c r="GG62" s="14"/>
      <c r="GH62" s="14"/>
      <c r="GI62" s="14"/>
      <c r="GJ62" s="14"/>
      <c r="GK62" s="14"/>
      <c r="GL62" s="14"/>
      <c r="GM62" s="14"/>
      <c r="GN62" s="14"/>
      <c r="GO62" s="14"/>
      <c r="GP62" s="14"/>
      <c r="GQ62" s="14"/>
      <c r="GR62" s="14"/>
      <c r="GS62" s="14"/>
      <c r="GT62" s="14"/>
      <c r="GU62" s="14"/>
      <c r="GV62" s="14"/>
      <c r="GW62" s="14"/>
      <c r="GX62" s="14"/>
      <c r="GY62" s="14"/>
      <c r="GZ62" s="14"/>
      <c r="HA62" s="14"/>
      <c r="HB62" s="14"/>
      <c r="HC62" s="14"/>
      <c r="HD62" s="14"/>
      <c r="HE62" s="14"/>
      <c r="HF62" s="14"/>
      <c r="HG62" s="14"/>
      <c r="HH62" s="14"/>
      <c r="HI62" s="14"/>
      <c r="HJ62" s="14"/>
      <c r="HK62" s="14"/>
      <c r="HL62" s="14"/>
      <c r="HM62" s="14"/>
      <c r="HN62" s="14"/>
      <c r="HO62" s="14"/>
      <c r="HP62" s="14"/>
      <c r="HQ62" s="14"/>
      <c r="HR62" s="14"/>
      <c r="HS62" s="14"/>
      <c r="HT62" s="14"/>
      <c r="HU62" s="14"/>
      <c r="HV62" s="14"/>
      <c r="HW62" s="14"/>
      <c r="HX62" s="14"/>
      <c r="HY62" s="14"/>
      <c r="HZ62" s="14"/>
      <c r="IA62" s="14"/>
      <c r="IB62" s="14"/>
      <c r="IC62" s="14"/>
      <c r="ID62" s="14"/>
      <c r="IE62" s="14"/>
      <c r="IF62" s="14"/>
      <c r="IG62" s="14"/>
    </row>
    <row r="63" spans="1:241" ht="12.75" customHeight="1">
      <c r="A63" s="202">
        <v>39</v>
      </c>
      <c r="B63" s="94"/>
      <c r="C63" s="94"/>
      <c r="D63" s="94"/>
      <c r="E63" s="94"/>
      <c r="F63" s="94"/>
      <c r="G63" s="354"/>
      <c r="H63" s="302"/>
      <c r="I63" s="260"/>
      <c r="J63" s="260"/>
      <c r="K63" s="260"/>
      <c r="L63" s="260"/>
      <c r="M63" s="260"/>
      <c r="N63" s="201">
        <v>39</v>
      </c>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c r="CC63" s="14"/>
      <c r="CD63" s="14"/>
      <c r="CE63" s="14"/>
      <c r="CF63" s="14"/>
      <c r="CG63" s="14"/>
      <c r="CH63" s="14"/>
      <c r="CI63" s="14"/>
      <c r="CJ63" s="14"/>
      <c r="CK63" s="14"/>
      <c r="CL63" s="14"/>
      <c r="CM63" s="14"/>
      <c r="CN63" s="14"/>
      <c r="CO63" s="14"/>
      <c r="CP63" s="14"/>
      <c r="CQ63" s="14"/>
      <c r="CR63" s="14"/>
      <c r="CS63" s="14"/>
      <c r="CT63" s="14"/>
      <c r="CU63" s="14"/>
      <c r="CV63" s="14"/>
      <c r="CW63" s="14"/>
      <c r="CX63" s="14"/>
      <c r="CY63" s="14"/>
      <c r="CZ63" s="14"/>
      <c r="DA63" s="14"/>
      <c r="DB63" s="14"/>
      <c r="DC63" s="14"/>
      <c r="DD63" s="14"/>
      <c r="DE63" s="14"/>
      <c r="DF63" s="14"/>
      <c r="DG63" s="14"/>
      <c r="DH63" s="14"/>
      <c r="DI63" s="14"/>
      <c r="DJ63" s="14"/>
      <c r="DK63" s="14"/>
      <c r="DL63" s="14"/>
      <c r="DM63" s="14"/>
      <c r="DN63" s="14"/>
      <c r="DO63" s="14"/>
      <c r="DP63" s="14"/>
      <c r="DQ63" s="14"/>
      <c r="DR63" s="14"/>
      <c r="DS63" s="14"/>
      <c r="DT63" s="14"/>
      <c r="DU63" s="14"/>
      <c r="DV63" s="14"/>
      <c r="DW63" s="14"/>
      <c r="DX63" s="14"/>
      <c r="DY63" s="14"/>
      <c r="DZ63" s="14"/>
      <c r="EA63" s="14"/>
      <c r="EB63" s="14"/>
      <c r="EC63" s="14"/>
      <c r="ED63" s="14"/>
      <c r="EE63" s="14"/>
      <c r="EF63" s="14"/>
      <c r="EG63" s="14"/>
      <c r="EH63" s="14"/>
      <c r="EI63" s="14"/>
      <c r="EJ63" s="14"/>
      <c r="EK63" s="14"/>
      <c r="EL63" s="14"/>
      <c r="EM63" s="14"/>
      <c r="EN63" s="14"/>
      <c r="EO63" s="14"/>
      <c r="EP63" s="14"/>
      <c r="EQ63" s="14"/>
      <c r="ER63" s="14"/>
      <c r="ES63" s="14"/>
      <c r="ET63" s="14"/>
      <c r="EU63" s="14"/>
      <c r="EV63" s="14"/>
      <c r="EW63" s="14"/>
      <c r="EX63" s="14"/>
      <c r="EY63" s="14"/>
      <c r="EZ63" s="14"/>
      <c r="FA63" s="14"/>
      <c r="FB63" s="14"/>
      <c r="FC63" s="14"/>
      <c r="FD63" s="14"/>
      <c r="FE63" s="14"/>
      <c r="FF63" s="14"/>
      <c r="FG63" s="14"/>
      <c r="FH63" s="14"/>
      <c r="FI63" s="14"/>
      <c r="FJ63" s="14"/>
      <c r="FK63" s="14"/>
      <c r="FL63" s="14"/>
      <c r="FM63" s="14"/>
      <c r="FN63" s="14"/>
      <c r="FO63" s="14"/>
      <c r="FP63" s="14"/>
      <c r="FQ63" s="14"/>
      <c r="FR63" s="14"/>
      <c r="FS63" s="14"/>
      <c r="FT63" s="14"/>
      <c r="FU63" s="14"/>
      <c r="FV63" s="14"/>
      <c r="FW63" s="14"/>
      <c r="FX63" s="14"/>
      <c r="FY63" s="14"/>
      <c r="FZ63" s="14"/>
      <c r="GA63" s="14"/>
      <c r="GB63" s="14"/>
      <c r="GC63" s="14"/>
      <c r="GD63" s="14"/>
      <c r="GE63" s="14"/>
      <c r="GF63" s="14"/>
      <c r="GG63" s="14"/>
      <c r="GH63" s="14"/>
      <c r="GI63" s="14"/>
      <c r="GJ63" s="14"/>
      <c r="GK63" s="14"/>
      <c r="GL63" s="14"/>
      <c r="GM63" s="14"/>
      <c r="GN63" s="14"/>
      <c r="GO63" s="14"/>
      <c r="GP63" s="14"/>
      <c r="GQ63" s="14"/>
      <c r="GR63" s="14"/>
      <c r="GS63" s="14"/>
      <c r="GT63" s="14"/>
      <c r="GU63" s="14"/>
      <c r="GV63" s="14"/>
      <c r="GW63" s="14"/>
      <c r="GX63" s="14"/>
      <c r="GY63" s="14"/>
      <c r="GZ63" s="14"/>
      <c r="HA63" s="14"/>
      <c r="HB63" s="14"/>
      <c r="HC63" s="14"/>
      <c r="HD63" s="14"/>
      <c r="HE63" s="14"/>
      <c r="HF63" s="14"/>
      <c r="HG63" s="14"/>
      <c r="HH63" s="14"/>
      <c r="HI63" s="14"/>
      <c r="HJ63" s="14"/>
      <c r="HK63" s="14"/>
      <c r="HL63" s="14"/>
      <c r="HM63" s="14"/>
      <c r="HN63" s="14"/>
      <c r="HO63" s="14"/>
      <c r="HP63" s="14"/>
      <c r="HQ63" s="14"/>
      <c r="HR63" s="14"/>
      <c r="HS63" s="14"/>
      <c r="HT63" s="14"/>
      <c r="HU63" s="14"/>
      <c r="HV63" s="14"/>
      <c r="HW63" s="14"/>
      <c r="HX63" s="14"/>
      <c r="HY63" s="14"/>
      <c r="HZ63" s="14"/>
      <c r="IA63" s="14"/>
      <c r="IB63" s="14"/>
      <c r="IC63" s="14"/>
      <c r="ID63" s="14"/>
      <c r="IE63" s="14"/>
      <c r="IF63" s="14"/>
      <c r="IG63" s="14"/>
    </row>
    <row r="64" spans="1:241" ht="12.75" customHeight="1" thickBot="1">
      <c r="A64" s="280">
        <v>40</v>
      </c>
      <c r="B64" s="215" t="s">
        <v>172</v>
      </c>
      <c r="C64" s="232">
        <f>C25+C40+C49+SUM(C50:C63)</f>
        <v>30499752</v>
      </c>
      <c r="D64" s="232">
        <f t="shared" ref="D64:M64" si="2">D25+D40+D49+SUM(D50:D63)</f>
        <v>8776878</v>
      </c>
      <c r="E64" s="232">
        <f t="shared" si="2"/>
        <v>65996476</v>
      </c>
      <c r="F64" s="232">
        <f t="shared" si="2"/>
        <v>74341866</v>
      </c>
      <c r="G64" s="230">
        <f t="shared" si="2"/>
        <v>-854343</v>
      </c>
      <c r="H64" s="232">
        <f t="shared" si="2"/>
        <v>20886658</v>
      </c>
      <c r="I64" s="232">
        <f t="shared" si="2"/>
        <v>8363517</v>
      </c>
      <c r="J64" s="232">
        <f t="shared" si="2"/>
        <v>0</v>
      </c>
      <c r="K64" s="232">
        <f t="shared" si="2"/>
        <v>64317961</v>
      </c>
      <c r="L64" s="232">
        <f t="shared" si="2"/>
        <v>0</v>
      </c>
      <c r="M64" s="232">
        <f t="shared" si="2"/>
        <v>0</v>
      </c>
      <c r="N64" s="234">
        <v>40</v>
      </c>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c r="CC64" s="14"/>
      <c r="CD64" s="14"/>
      <c r="CE64" s="14"/>
      <c r="CF64" s="14"/>
      <c r="CG64" s="14"/>
      <c r="CH64" s="14"/>
      <c r="CI64" s="14"/>
      <c r="CJ64" s="14"/>
      <c r="CK64" s="14"/>
      <c r="CL64" s="14"/>
      <c r="CM64" s="14"/>
      <c r="CN64" s="14"/>
      <c r="CO64" s="14"/>
      <c r="CP64" s="14"/>
      <c r="CQ64" s="14"/>
      <c r="CR64" s="14"/>
      <c r="CS64" s="14"/>
      <c r="CT64" s="14"/>
      <c r="CU64" s="14"/>
      <c r="CV64" s="14"/>
      <c r="CW64" s="14"/>
      <c r="CX64" s="14"/>
      <c r="CY64" s="14"/>
      <c r="CZ64" s="14"/>
      <c r="DA64" s="14"/>
      <c r="DB64" s="14"/>
      <c r="DC64" s="14"/>
      <c r="DD64" s="14"/>
      <c r="DE64" s="14"/>
      <c r="DF64" s="14"/>
      <c r="DG64" s="14"/>
      <c r="DH64" s="14"/>
      <c r="DI64" s="14"/>
      <c r="DJ64" s="14"/>
      <c r="DK64" s="14"/>
      <c r="DL64" s="14"/>
      <c r="DM64" s="14"/>
      <c r="DN64" s="14"/>
      <c r="DO64" s="14"/>
      <c r="DP64" s="14"/>
      <c r="DQ64" s="14"/>
      <c r="DR64" s="14"/>
      <c r="DS64" s="14"/>
      <c r="DT64" s="14"/>
      <c r="DU64" s="14"/>
      <c r="DV64" s="14"/>
      <c r="DW64" s="14"/>
      <c r="DX64" s="14"/>
      <c r="DY64" s="14"/>
      <c r="DZ64" s="14"/>
      <c r="EA64" s="14"/>
      <c r="EB64" s="14"/>
      <c r="EC64" s="14"/>
      <c r="ED64" s="14"/>
      <c r="EE64" s="14"/>
      <c r="EF64" s="14"/>
      <c r="EG64" s="14"/>
      <c r="EH64" s="14"/>
      <c r="EI64" s="14"/>
      <c r="EJ64" s="14"/>
      <c r="EK64" s="14"/>
      <c r="EL64" s="14"/>
      <c r="EM64" s="14"/>
      <c r="EN64" s="14"/>
      <c r="EO64" s="14"/>
      <c r="EP64" s="14"/>
      <c r="EQ64" s="14"/>
      <c r="ER64" s="14"/>
      <c r="ES64" s="14"/>
      <c r="ET64" s="14"/>
      <c r="EU64" s="14"/>
      <c r="EV64" s="14"/>
      <c r="EW64" s="14"/>
      <c r="EX64" s="14"/>
      <c r="EY64" s="14"/>
      <c r="EZ64" s="14"/>
      <c r="FA64" s="14"/>
      <c r="FB64" s="14"/>
      <c r="FC64" s="14"/>
      <c r="FD64" s="14"/>
      <c r="FE64" s="14"/>
      <c r="FF64" s="14"/>
      <c r="FG64" s="14"/>
      <c r="FH64" s="14"/>
      <c r="FI64" s="14"/>
      <c r="FJ64" s="14"/>
      <c r="FK64" s="14"/>
      <c r="FL64" s="14"/>
      <c r="FM64" s="14"/>
      <c r="FN64" s="14"/>
      <c r="FO64" s="14"/>
      <c r="FP64" s="14"/>
      <c r="FQ64" s="14"/>
      <c r="FR64" s="14"/>
      <c r="FS64" s="14"/>
      <c r="FT64" s="14"/>
      <c r="FU64" s="14"/>
      <c r="FV64" s="14"/>
      <c r="FW64" s="14"/>
      <c r="FX64" s="14"/>
      <c r="FY64" s="14"/>
      <c r="FZ64" s="14"/>
      <c r="GA64" s="14"/>
      <c r="GB64" s="14"/>
      <c r="GC64" s="14"/>
      <c r="GD64" s="14"/>
      <c r="GE64" s="14"/>
      <c r="GF64" s="14"/>
      <c r="GG64" s="14"/>
      <c r="GH64" s="14"/>
      <c r="GI64" s="14"/>
      <c r="GJ64" s="14"/>
      <c r="GK64" s="14"/>
      <c r="GL64" s="14"/>
      <c r="GM64" s="14"/>
      <c r="GN64" s="14"/>
      <c r="GO64" s="14"/>
      <c r="GP64" s="14"/>
      <c r="GQ64" s="14"/>
      <c r="GR64" s="14"/>
      <c r="GS64" s="14"/>
      <c r="GT64" s="14"/>
      <c r="GU64" s="14"/>
      <c r="GV64" s="14"/>
      <c r="GW64" s="14"/>
      <c r="GX64" s="14"/>
      <c r="GY64" s="14"/>
      <c r="GZ64" s="14"/>
      <c r="HA64" s="14"/>
      <c r="HB64" s="14"/>
      <c r="HC64" s="14"/>
      <c r="HD64" s="14"/>
      <c r="HE64" s="14"/>
      <c r="HF64" s="14"/>
      <c r="HG64" s="14"/>
      <c r="HH64" s="14"/>
      <c r="HI64" s="14"/>
      <c r="HJ64" s="14"/>
      <c r="HK64" s="14"/>
      <c r="HL64" s="14"/>
      <c r="HM64" s="14"/>
      <c r="HN64" s="14"/>
      <c r="HO64" s="14"/>
      <c r="HP64" s="14"/>
      <c r="HQ64" s="14"/>
      <c r="HR64" s="14"/>
      <c r="HS64" s="14"/>
      <c r="HT64" s="14"/>
      <c r="HU64" s="14"/>
      <c r="HV64" s="14"/>
      <c r="HW64" s="14"/>
      <c r="HX64" s="14"/>
      <c r="HY64" s="14"/>
      <c r="HZ64" s="14"/>
      <c r="IA64" s="14"/>
      <c r="IB64" s="14"/>
      <c r="IC64" s="14"/>
      <c r="ID64" s="14"/>
      <c r="IE64" s="14"/>
      <c r="IF64" s="14"/>
      <c r="IG64" s="14"/>
    </row>
    <row r="65" spans="1:241" ht="12.75" customHeight="1">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c r="CC65" s="14"/>
      <c r="CD65" s="14"/>
      <c r="CE65" s="14"/>
      <c r="CF65" s="14"/>
      <c r="CG65" s="14"/>
      <c r="CH65" s="14"/>
      <c r="CI65" s="14"/>
      <c r="CJ65" s="14"/>
      <c r="CK65" s="14"/>
      <c r="CL65" s="14"/>
      <c r="CM65" s="14"/>
      <c r="CN65" s="14"/>
      <c r="CO65" s="14"/>
      <c r="CP65" s="14"/>
      <c r="CQ65" s="14"/>
      <c r="CR65" s="14"/>
      <c r="CS65" s="14"/>
      <c r="CT65" s="14"/>
      <c r="CU65" s="14"/>
      <c r="CV65" s="14"/>
      <c r="CW65" s="14"/>
      <c r="CX65" s="14"/>
      <c r="CY65" s="14"/>
      <c r="CZ65" s="14"/>
      <c r="DA65" s="14"/>
      <c r="DB65" s="14"/>
      <c r="DC65" s="14"/>
      <c r="DD65" s="14"/>
      <c r="DE65" s="14"/>
      <c r="DF65" s="14"/>
      <c r="DG65" s="14"/>
      <c r="DH65" s="14"/>
      <c r="DI65" s="14"/>
      <c r="DJ65" s="14"/>
      <c r="DK65" s="14"/>
      <c r="DL65" s="14"/>
      <c r="DM65" s="14"/>
      <c r="DN65" s="14"/>
      <c r="DO65" s="14"/>
      <c r="DP65" s="14"/>
      <c r="DQ65" s="14"/>
      <c r="DR65" s="14"/>
      <c r="DS65" s="14"/>
      <c r="DT65" s="14"/>
      <c r="DU65" s="14"/>
      <c r="DV65" s="14"/>
      <c r="DW65" s="14"/>
      <c r="DX65" s="14"/>
      <c r="DY65" s="14"/>
      <c r="DZ65" s="14"/>
      <c r="EA65" s="14"/>
      <c r="EB65" s="14"/>
      <c r="EC65" s="14"/>
      <c r="ED65" s="14"/>
      <c r="EE65" s="14"/>
      <c r="EF65" s="14"/>
      <c r="EG65" s="14"/>
      <c r="EH65" s="14"/>
      <c r="EI65" s="14"/>
      <c r="EJ65" s="14"/>
      <c r="EK65" s="14"/>
      <c r="EL65" s="14"/>
      <c r="EM65" s="14"/>
      <c r="EN65" s="14"/>
      <c r="EO65" s="14"/>
      <c r="EP65" s="14"/>
      <c r="EQ65" s="14"/>
      <c r="ER65" s="14"/>
      <c r="ES65" s="14"/>
      <c r="ET65" s="14"/>
      <c r="EU65" s="14"/>
      <c r="EV65" s="14"/>
      <c r="EW65" s="14"/>
      <c r="EX65" s="14"/>
      <c r="EY65" s="14"/>
      <c r="EZ65" s="14"/>
      <c r="FA65" s="14"/>
      <c r="FB65" s="14"/>
      <c r="FC65" s="14"/>
      <c r="FD65" s="14"/>
      <c r="FE65" s="14"/>
      <c r="FF65" s="14"/>
      <c r="FG65" s="14"/>
      <c r="FH65" s="14"/>
      <c r="FI65" s="14"/>
      <c r="FJ65" s="14"/>
      <c r="FK65" s="14"/>
      <c r="FL65" s="14"/>
      <c r="FM65" s="14"/>
      <c r="FN65" s="14"/>
      <c r="FO65" s="14"/>
      <c r="FP65" s="14"/>
      <c r="FQ65" s="14"/>
      <c r="FR65" s="14"/>
      <c r="FS65" s="14"/>
      <c r="FT65" s="14"/>
      <c r="FU65" s="14"/>
      <c r="FV65" s="14"/>
      <c r="FW65" s="14"/>
      <c r="FX65" s="14"/>
      <c r="FY65" s="14"/>
      <c r="FZ65" s="14"/>
      <c r="GA65" s="14"/>
      <c r="GB65" s="14"/>
      <c r="GC65" s="14"/>
      <c r="GD65" s="14"/>
      <c r="GE65" s="14"/>
      <c r="GF65" s="14"/>
      <c r="GG65" s="14"/>
      <c r="GH65" s="14"/>
      <c r="GI65" s="14"/>
      <c r="GJ65" s="14"/>
      <c r="GK65" s="14"/>
      <c r="GL65" s="14"/>
      <c r="GM65" s="14"/>
      <c r="GN65" s="14"/>
      <c r="GO65" s="14"/>
      <c r="GP65" s="14"/>
      <c r="GQ65" s="14"/>
      <c r="GR65" s="14"/>
      <c r="GS65" s="14"/>
      <c r="GT65" s="14"/>
      <c r="GU65" s="14"/>
      <c r="GV65" s="14"/>
      <c r="GW65" s="14"/>
      <c r="GX65" s="14"/>
      <c r="GY65" s="14"/>
      <c r="GZ65" s="14"/>
      <c r="HA65" s="14"/>
      <c r="HB65" s="14"/>
      <c r="HC65" s="14"/>
      <c r="HD65" s="14"/>
      <c r="HE65" s="14"/>
      <c r="HF65" s="14"/>
      <c r="HG65" s="14"/>
      <c r="HH65" s="14"/>
      <c r="HI65" s="14"/>
      <c r="HJ65" s="14"/>
      <c r="HK65" s="14"/>
      <c r="HL65" s="14"/>
      <c r="HM65" s="14"/>
      <c r="HN65" s="14"/>
      <c r="HO65" s="14"/>
      <c r="HP65" s="14"/>
      <c r="HQ65" s="14"/>
      <c r="HR65" s="14"/>
      <c r="HS65" s="14"/>
      <c r="HT65" s="14"/>
      <c r="HU65" s="14"/>
      <c r="HV65" s="14"/>
      <c r="HW65" s="14"/>
      <c r="HX65" s="14"/>
      <c r="HY65" s="14"/>
      <c r="HZ65" s="14"/>
      <c r="IA65" s="14"/>
      <c r="IB65" s="14"/>
      <c r="IC65" s="14"/>
      <c r="ID65" s="14"/>
      <c r="IE65" s="14"/>
      <c r="IF65" s="14"/>
      <c r="IG65" s="14"/>
    </row>
    <row r="66" spans="1:241" ht="12.75" customHeight="1">
      <c r="A66" s="14" t="s">
        <v>1063</v>
      </c>
      <c r="B66" s="14"/>
      <c r="C66" s="355"/>
      <c r="D66" s="14"/>
      <c r="E66" s="14"/>
      <c r="F66" s="14"/>
      <c r="G66" s="14"/>
      <c r="H66" s="14" t="str">
        <f>A66</f>
        <v>FERC FORM NO.1 (ED.  12-96) NYPSC Modified-96</v>
      </c>
      <c r="I66" s="14"/>
      <c r="J66" s="356"/>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c r="CC66" s="14"/>
      <c r="CD66" s="14"/>
      <c r="CE66" s="14"/>
      <c r="CF66" s="14"/>
      <c r="CG66" s="14"/>
      <c r="CH66" s="14"/>
      <c r="CI66" s="14"/>
      <c r="CJ66" s="14"/>
      <c r="CK66" s="14"/>
      <c r="CL66" s="14"/>
      <c r="CM66" s="14"/>
      <c r="CN66" s="14"/>
      <c r="CO66" s="14"/>
      <c r="CP66" s="14"/>
      <c r="CQ66" s="14"/>
      <c r="CR66" s="14"/>
      <c r="CS66" s="14"/>
      <c r="CT66" s="14"/>
      <c r="CU66" s="14"/>
      <c r="CV66" s="14"/>
      <c r="CW66" s="14"/>
      <c r="CX66" s="14"/>
      <c r="CY66" s="14"/>
      <c r="CZ66" s="14"/>
      <c r="DA66" s="14"/>
      <c r="DB66" s="14"/>
      <c r="DC66" s="14"/>
      <c r="DD66" s="14"/>
      <c r="DE66" s="14"/>
      <c r="DF66" s="14"/>
      <c r="DG66" s="14"/>
      <c r="DH66" s="14"/>
      <c r="DI66" s="14"/>
      <c r="DJ66" s="14"/>
      <c r="DK66" s="14"/>
      <c r="DL66" s="14"/>
      <c r="DM66" s="14"/>
      <c r="DN66" s="14"/>
      <c r="DO66" s="14"/>
      <c r="DP66" s="14"/>
      <c r="DQ66" s="14"/>
      <c r="DR66" s="14"/>
      <c r="DS66" s="14"/>
      <c r="DT66" s="14"/>
      <c r="DU66" s="14"/>
      <c r="DV66" s="14"/>
      <c r="DW66" s="14"/>
      <c r="DX66" s="14"/>
      <c r="DY66" s="14"/>
      <c r="DZ66" s="14"/>
      <c r="EA66" s="14"/>
      <c r="EB66" s="14"/>
      <c r="EC66" s="14"/>
      <c r="ED66" s="14"/>
      <c r="EE66" s="14"/>
      <c r="EF66" s="14"/>
      <c r="EG66" s="14"/>
      <c r="EH66" s="14"/>
      <c r="EI66" s="14"/>
      <c r="EJ66" s="14"/>
      <c r="EK66" s="14"/>
      <c r="EL66" s="14"/>
      <c r="EM66" s="14"/>
      <c r="EN66" s="14"/>
      <c r="EO66" s="14"/>
      <c r="EP66" s="14"/>
      <c r="EQ66" s="14"/>
      <c r="ER66" s="14"/>
      <c r="ES66" s="14"/>
      <c r="ET66" s="14"/>
      <c r="EU66" s="14"/>
      <c r="EV66" s="14"/>
      <c r="EW66" s="14"/>
      <c r="EX66" s="14"/>
      <c r="EY66" s="14"/>
      <c r="EZ66" s="14"/>
      <c r="FA66" s="14"/>
      <c r="FB66" s="14"/>
      <c r="FC66" s="14"/>
      <c r="FD66" s="14"/>
      <c r="FE66" s="14"/>
      <c r="FF66" s="14"/>
      <c r="FG66" s="14"/>
      <c r="FH66" s="14"/>
      <c r="FI66" s="14"/>
      <c r="FJ66" s="14"/>
      <c r="FK66" s="14"/>
      <c r="FL66" s="14"/>
      <c r="FM66" s="14"/>
      <c r="FN66" s="14"/>
      <c r="FO66" s="14"/>
      <c r="FP66" s="14"/>
      <c r="FQ66" s="14"/>
      <c r="FR66" s="14"/>
      <c r="FS66" s="14"/>
      <c r="FT66" s="14"/>
      <c r="FU66" s="14"/>
      <c r="FV66" s="14"/>
      <c r="FW66" s="14"/>
      <c r="FX66" s="14"/>
      <c r="FY66" s="14"/>
      <c r="FZ66" s="14"/>
      <c r="GA66" s="14"/>
      <c r="GB66" s="14"/>
      <c r="GC66" s="14"/>
      <c r="GD66" s="14"/>
      <c r="GE66" s="14"/>
      <c r="GF66" s="14"/>
      <c r="GG66" s="14"/>
      <c r="GH66" s="14"/>
      <c r="GI66" s="14"/>
      <c r="GJ66" s="14"/>
      <c r="GK66" s="14"/>
      <c r="GL66" s="14"/>
      <c r="GM66" s="14"/>
      <c r="GN66" s="14"/>
      <c r="GO66" s="14"/>
      <c r="GP66" s="14"/>
      <c r="GQ66" s="14"/>
      <c r="GR66" s="14"/>
      <c r="GS66" s="14"/>
      <c r="GT66" s="14"/>
      <c r="GU66" s="14"/>
      <c r="GV66" s="14"/>
      <c r="GW66" s="14"/>
      <c r="GX66" s="14"/>
      <c r="GY66" s="14"/>
      <c r="GZ66" s="14"/>
      <c r="HA66" s="14"/>
      <c r="HB66" s="14"/>
      <c r="HC66" s="14"/>
      <c r="HD66" s="14"/>
      <c r="HE66" s="14"/>
      <c r="HF66" s="14"/>
      <c r="HG66" s="14"/>
      <c r="HH66" s="14"/>
      <c r="HI66" s="14"/>
      <c r="HJ66" s="14"/>
      <c r="HK66" s="14"/>
      <c r="HL66" s="14"/>
      <c r="HM66" s="14"/>
      <c r="HN66" s="14"/>
      <c r="HO66" s="14"/>
      <c r="HP66" s="14"/>
      <c r="HQ66" s="14"/>
      <c r="HR66" s="14"/>
      <c r="HS66" s="14"/>
      <c r="HT66" s="14"/>
      <c r="HU66" s="14"/>
      <c r="HV66" s="14"/>
      <c r="HW66" s="14"/>
      <c r="HX66" s="14"/>
      <c r="HY66" s="14"/>
      <c r="HZ66" s="14"/>
      <c r="IA66" s="14"/>
      <c r="IB66" s="14"/>
      <c r="IC66" s="14"/>
      <c r="ID66" s="14"/>
      <c r="IE66" s="14"/>
      <c r="IF66" s="14"/>
      <c r="IG66" s="14"/>
    </row>
    <row r="67" spans="1:241" ht="12.75" customHeight="1" thickBot="1">
      <c r="A67" s="65" t="s">
        <v>1064</v>
      </c>
      <c r="B67" s="65"/>
      <c r="C67" s="65"/>
      <c r="D67" s="65"/>
      <c r="E67" s="65"/>
      <c r="F67" s="65"/>
      <c r="G67" s="65"/>
      <c r="H67" s="65" t="s">
        <v>1065</v>
      </c>
      <c r="I67" s="65"/>
      <c r="J67" s="65"/>
      <c r="K67" s="65"/>
      <c r="L67" s="65"/>
      <c r="M67" s="65"/>
      <c r="N67" s="65"/>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c r="CC67" s="14"/>
      <c r="CD67" s="14"/>
      <c r="CE67" s="14"/>
      <c r="CF67" s="14"/>
      <c r="CG67" s="14"/>
      <c r="CH67" s="14"/>
      <c r="CI67" s="14"/>
      <c r="CJ67" s="14"/>
      <c r="CK67" s="14"/>
      <c r="CL67" s="14"/>
      <c r="CM67" s="14"/>
      <c r="CN67" s="14"/>
      <c r="CO67" s="14"/>
      <c r="CP67" s="14"/>
      <c r="CQ67" s="14"/>
      <c r="CR67" s="14"/>
      <c r="CS67" s="14"/>
      <c r="CT67" s="14"/>
      <c r="CU67" s="14"/>
      <c r="CV67" s="14"/>
      <c r="CW67" s="14"/>
      <c r="CX67" s="14"/>
      <c r="CY67" s="14"/>
      <c r="CZ67" s="14"/>
      <c r="DA67" s="14"/>
      <c r="DB67" s="14"/>
      <c r="DC67" s="14"/>
      <c r="DD67" s="14"/>
      <c r="DE67" s="14"/>
      <c r="DF67" s="14"/>
      <c r="DG67" s="14"/>
      <c r="DH67" s="14"/>
      <c r="DI67" s="14"/>
      <c r="DJ67" s="14"/>
      <c r="DK67" s="14"/>
      <c r="DL67" s="14"/>
      <c r="DM67" s="14"/>
      <c r="DN67" s="14"/>
      <c r="DO67" s="14"/>
      <c r="DP67" s="14"/>
      <c r="DQ67" s="14"/>
      <c r="DR67" s="14"/>
      <c r="DS67" s="14"/>
      <c r="DT67" s="14"/>
      <c r="DU67" s="14"/>
      <c r="DV67" s="14"/>
      <c r="DW67" s="14"/>
      <c r="DX67" s="14"/>
      <c r="DY67" s="14"/>
      <c r="DZ67" s="14"/>
      <c r="EA67" s="14"/>
      <c r="EB67" s="14"/>
      <c r="EC67" s="14"/>
      <c r="ED67" s="14"/>
      <c r="EE67" s="14"/>
      <c r="EF67" s="14"/>
      <c r="EG67" s="14"/>
      <c r="EH67" s="14"/>
      <c r="EI67" s="14"/>
      <c r="EJ67" s="14"/>
      <c r="EK67" s="14"/>
      <c r="EL67" s="14"/>
      <c r="EM67" s="14"/>
      <c r="EN67" s="14"/>
      <c r="EO67" s="14"/>
      <c r="EP67" s="14"/>
      <c r="EQ67" s="14"/>
      <c r="ER67" s="14"/>
      <c r="ES67" s="14"/>
      <c r="ET67" s="14"/>
      <c r="EU67" s="14"/>
      <c r="EV67" s="14"/>
      <c r="EW67" s="14"/>
      <c r="EX67" s="14"/>
      <c r="EY67" s="14"/>
      <c r="EZ67" s="14"/>
      <c r="FA67" s="14"/>
      <c r="FB67" s="14"/>
      <c r="FC67" s="14"/>
      <c r="FD67" s="14"/>
      <c r="FE67" s="14"/>
      <c r="FF67" s="14"/>
      <c r="FG67" s="14"/>
      <c r="FH67" s="14"/>
      <c r="FI67" s="14"/>
      <c r="FJ67" s="14"/>
      <c r="FK67" s="14"/>
      <c r="FL67" s="14"/>
      <c r="FM67" s="14"/>
      <c r="FN67" s="14"/>
      <c r="FO67" s="14"/>
      <c r="FP67" s="14"/>
      <c r="FQ67" s="14"/>
      <c r="FR67" s="14"/>
      <c r="FS67" s="14"/>
      <c r="FT67" s="14"/>
      <c r="FU67" s="14"/>
      <c r="FV67" s="14"/>
      <c r="FW67" s="14"/>
      <c r="FX67" s="14"/>
      <c r="FY67" s="14"/>
      <c r="FZ67" s="14"/>
      <c r="GA67" s="14"/>
      <c r="GB67" s="14"/>
      <c r="GC67" s="14"/>
      <c r="GD67" s="14"/>
      <c r="GE67" s="14"/>
      <c r="GF67" s="14"/>
      <c r="GG67" s="14"/>
      <c r="GH67" s="14"/>
      <c r="GI67" s="14"/>
      <c r="GJ67" s="14"/>
      <c r="GK67" s="14"/>
      <c r="GL67" s="14"/>
      <c r="GM67" s="14"/>
      <c r="GN67" s="14"/>
      <c r="GO67" s="14"/>
      <c r="GP67" s="14"/>
      <c r="GQ67" s="14"/>
      <c r="GR67" s="14"/>
      <c r="GS67" s="14"/>
      <c r="GT67" s="14"/>
      <c r="GU67" s="14"/>
      <c r="GV67" s="14"/>
      <c r="GW67" s="14"/>
      <c r="GX67" s="14"/>
      <c r="GY67" s="14"/>
      <c r="GZ67" s="14"/>
      <c r="HA67" s="14"/>
      <c r="HB67" s="14"/>
      <c r="HC67" s="14"/>
      <c r="HD67" s="14"/>
      <c r="HE67" s="14"/>
      <c r="HF67" s="14"/>
      <c r="HG67" s="14"/>
      <c r="HH67" s="14"/>
      <c r="HI67" s="14"/>
      <c r="HJ67" s="14"/>
      <c r="HK67" s="14"/>
      <c r="HL67" s="14"/>
      <c r="HM67" s="14"/>
      <c r="HN67" s="14"/>
      <c r="HO67" s="14"/>
      <c r="HP67" s="14"/>
      <c r="HQ67" s="14"/>
      <c r="HR67" s="14"/>
      <c r="HS67" s="14"/>
      <c r="HT67" s="14"/>
      <c r="HU67" s="14"/>
      <c r="HV67" s="14"/>
      <c r="HW67" s="14"/>
      <c r="HX67" s="14"/>
      <c r="HY67" s="14"/>
      <c r="HZ67" s="14"/>
      <c r="IA67" s="14"/>
      <c r="IB67" s="14"/>
      <c r="IC67" s="14"/>
      <c r="ID67" s="14"/>
      <c r="IE67" s="14"/>
      <c r="IF67" s="14"/>
      <c r="IG67" s="14"/>
    </row>
    <row r="68" spans="1:241" ht="12.75" customHeight="1">
      <c r="A68" s="26" t="s">
        <v>1800</v>
      </c>
      <c r="B68" s="62"/>
      <c r="C68" s="62"/>
      <c r="D68" s="193" t="s">
        <v>1344</v>
      </c>
      <c r="E68" s="193" t="s">
        <v>1802</v>
      </c>
      <c r="F68" s="193" t="s">
        <v>1803</v>
      </c>
      <c r="G68" s="63"/>
      <c r="H68" s="26"/>
      <c r="I68" s="62"/>
      <c r="J68" s="62"/>
      <c r="K68" s="62"/>
      <c r="L68" s="62"/>
      <c r="M68" s="62"/>
      <c r="N68" s="63"/>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c r="BY68" s="14"/>
      <c r="BZ68" s="14"/>
      <c r="CA68" s="14"/>
      <c r="CB68" s="14"/>
      <c r="CC68" s="14"/>
      <c r="CD68" s="14"/>
      <c r="CE68" s="14"/>
      <c r="CF68" s="14"/>
      <c r="CG68" s="14"/>
      <c r="CH68" s="14"/>
      <c r="CI68" s="14"/>
      <c r="CJ68" s="14"/>
      <c r="CK68" s="14"/>
      <c r="CL68" s="14"/>
      <c r="CM68" s="14"/>
      <c r="CN68" s="14"/>
      <c r="CO68" s="14"/>
      <c r="CP68" s="14"/>
      <c r="CQ68" s="14"/>
      <c r="CR68" s="14"/>
      <c r="CS68" s="14"/>
      <c r="CT68" s="14"/>
      <c r="CU68" s="14"/>
      <c r="CV68" s="14"/>
      <c r="CW68" s="14"/>
      <c r="CX68" s="14"/>
      <c r="CY68" s="14"/>
      <c r="CZ68" s="14"/>
      <c r="DA68" s="14"/>
      <c r="DB68" s="14"/>
      <c r="DC68" s="14"/>
      <c r="DD68" s="14"/>
      <c r="DE68" s="14"/>
      <c r="DF68" s="14"/>
      <c r="DG68" s="14"/>
      <c r="DH68" s="14"/>
      <c r="DI68" s="14"/>
      <c r="DJ68" s="14"/>
      <c r="DK68" s="14"/>
      <c r="DL68" s="14"/>
      <c r="DM68" s="14"/>
      <c r="DN68" s="14"/>
      <c r="DO68" s="14"/>
      <c r="DP68" s="14"/>
      <c r="DQ68" s="14"/>
      <c r="DR68" s="14"/>
      <c r="DS68" s="14"/>
      <c r="DT68" s="14"/>
      <c r="DU68" s="14"/>
      <c r="DV68" s="14"/>
      <c r="DW68" s="14"/>
      <c r="DX68" s="14"/>
      <c r="DY68" s="14"/>
      <c r="DZ68" s="14"/>
      <c r="EA68" s="14"/>
      <c r="EB68" s="14"/>
      <c r="EC68" s="14"/>
      <c r="ED68" s="14"/>
      <c r="EE68" s="14"/>
      <c r="EF68" s="14"/>
      <c r="EG68" s="14"/>
      <c r="EH68" s="14"/>
      <c r="EI68" s="14"/>
      <c r="EJ68" s="14"/>
      <c r="EK68" s="14"/>
      <c r="EL68" s="14"/>
      <c r="EM68" s="14"/>
      <c r="EN68" s="14"/>
      <c r="EO68" s="14"/>
      <c r="EP68" s="14"/>
      <c r="EQ68" s="14"/>
      <c r="ER68" s="14"/>
      <c r="ES68" s="14"/>
      <c r="ET68" s="14"/>
      <c r="EU68" s="14"/>
      <c r="EV68" s="14"/>
      <c r="EW68" s="14"/>
      <c r="EX68" s="14"/>
      <c r="EY68" s="14"/>
      <c r="EZ68" s="14"/>
      <c r="FA68" s="14"/>
      <c r="FB68" s="14"/>
      <c r="FC68" s="14"/>
      <c r="FD68" s="14"/>
      <c r="FE68" s="14"/>
      <c r="FF68" s="14"/>
      <c r="FG68" s="14"/>
      <c r="FH68" s="14"/>
      <c r="FI68" s="14"/>
      <c r="FJ68" s="14"/>
      <c r="FK68" s="14"/>
      <c r="FL68" s="14"/>
      <c r="FM68" s="14"/>
      <c r="FN68" s="14"/>
      <c r="FO68" s="14"/>
      <c r="FP68" s="14"/>
      <c r="FQ68" s="14"/>
      <c r="FR68" s="14"/>
      <c r="FS68" s="14"/>
      <c r="FT68" s="14"/>
      <c r="FU68" s="14"/>
      <c r="FV68" s="14"/>
      <c r="FW68" s="14"/>
      <c r="FX68" s="14"/>
      <c r="FY68" s="14"/>
      <c r="FZ68" s="14"/>
      <c r="GA68" s="14"/>
      <c r="GB68" s="14"/>
      <c r="GC68" s="14"/>
      <c r="GD68" s="14"/>
      <c r="GE68" s="14"/>
      <c r="GF68" s="14"/>
      <c r="GG68" s="14"/>
      <c r="GH68" s="14"/>
      <c r="GI68" s="14"/>
      <c r="GJ68" s="14"/>
      <c r="GK68" s="14"/>
      <c r="GL68" s="14"/>
      <c r="GM68" s="14"/>
      <c r="GN68" s="14"/>
      <c r="GO68" s="14"/>
      <c r="GP68" s="14"/>
      <c r="GQ68" s="14"/>
      <c r="GR68" s="14"/>
      <c r="GS68" s="14"/>
      <c r="GT68" s="14"/>
      <c r="GU68" s="14"/>
      <c r="GV68" s="14"/>
      <c r="GW68" s="14"/>
      <c r="GX68" s="14"/>
      <c r="GY68" s="14"/>
      <c r="GZ68" s="14"/>
      <c r="HA68" s="14"/>
      <c r="HB68" s="14"/>
      <c r="HC68" s="14"/>
      <c r="HD68" s="14"/>
      <c r="HE68" s="14"/>
      <c r="HF68" s="14"/>
      <c r="HG68" s="14"/>
      <c r="HH68" s="14"/>
      <c r="HI68" s="14"/>
      <c r="HJ68" s="14"/>
      <c r="HK68" s="14"/>
      <c r="HL68" s="14"/>
      <c r="HM68" s="14"/>
      <c r="HN68" s="14"/>
      <c r="HO68" s="14"/>
      <c r="HP68" s="14"/>
      <c r="HQ68" s="14"/>
      <c r="HR68" s="14"/>
      <c r="HS68" s="14"/>
      <c r="HT68" s="14"/>
      <c r="HU68" s="14"/>
      <c r="HV68" s="14"/>
      <c r="HW68" s="14"/>
      <c r="HX68" s="14"/>
      <c r="HY68" s="14"/>
      <c r="HZ68" s="14"/>
      <c r="IA68" s="14"/>
      <c r="IB68" s="14"/>
      <c r="IC68" s="14"/>
      <c r="ID68" s="14"/>
      <c r="IE68" s="14"/>
      <c r="IF68" s="14"/>
      <c r="IG68" s="14"/>
    </row>
    <row r="69" spans="1:241" ht="12.75" customHeight="1">
      <c r="A69" s="68" t="str">
        <f>'Data Sheet'!$C$25</f>
        <v>National Fuel Gas Distribution Corporation</v>
      </c>
      <c r="B69" s="14"/>
      <c r="C69" s="14"/>
      <c r="D69" s="94" t="s">
        <v>1156</v>
      </c>
      <c r="E69" s="94" t="s">
        <v>3310</v>
      </c>
      <c r="F69" s="53"/>
      <c r="G69" s="69"/>
      <c r="H69" s="68"/>
      <c r="I69" s="14"/>
      <c r="J69" s="14"/>
      <c r="K69" s="14"/>
      <c r="L69" s="14"/>
      <c r="M69" s="27"/>
      <c r="N69" s="69"/>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c r="CC69" s="14"/>
      <c r="CD69" s="14"/>
      <c r="CE69" s="14"/>
      <c r="CF69" s="14"/>
      <c r="CG69" s="14"/>
      <c r="CH69" s="14"/>
      <c r="CI69" s="14"/>
      <c r="CJ69" s="14"/>
      <c r="CK69" s="14"/>
      <c r="CL69" s="14"/>
      <c r="CM69" s="14"/>
      <c r="CN69" s="14"/>
      <c r="CO69" s="14"/>
      <c r="CP69" s="14"/>
      <c r="CQ69" s="14"/>
      <c r="CR69" s="14"/>
      <c r="CS69" s="14"/>
      <c r="CT69" s="14"/>
      <c r="CU69" s="14"/>
      <c r="CV69" s="14"/>
      <c r="CW69" s="14"/>
      <c r="CX69" s="14"/>
      <c r="CY69" s="14"/>
      <c r="CZ69" s="14"/>
      <c r="DA69" s="14"/>
      <c r="DB69" s="14"/>
      <c r="DC69" s="14"/>
      <c r="DD69" s="14"/>
      <c r="DE69" s="14"/>
      <c r="DF69" s="14"/>
      <c r="DG69" s="14"/>
      <c r="DH69" s="14"/>
      <c r="DI69" s="14"/>
      <c r="DJ69" s="14"/>
      <c r="DK69" s="14"/>
      <c r="DL69" s="14"/>
      <c r="DM69" s="14"/>
      <c r="DN69" s="14"/>
      <c r="DO69" s="14"/>
      <c r="DP69" s="14"/>
      <c r="DQ69" s="14"/>
      <c r="DR69" s="14"/>
      <c r="DS69" s="14"/>
      <c r="DT69" s="14"/>
      <c r="DU69" s="14"/>
      <c r="DV69" s="14"/>
      <c r="DW69" s="14"/>
      <c r="DX69" s="14"/>
      <c r="DY69" s="14"/>
      <c r="DZ69" s="14"/>
      <c r="EA69" s="14"/>
      <c r="EB69" s="14"/>
      <c r="EC69" s="14"/>
      <c r="ED69" s="14"/>
      <c r="EE69" s="14"/>
      <c r="EF69" s="14"/>
      <c r="EG69" s="14"/>
      <c r="EH69" s="14"/>
      <c r="EI69" s="14"/>
      <c r="EJ69" s="14"/>
      <c r="EK69" s="14"/>
      <c r="EL69" s="14"/>
      <c r="EM69" s="14"/>
      <c r="EN69" s="14"/>
      <c r="EO69" s="14"/>
      <c r="EP69" s="14"/>
      <c r="EQ69" s="14"/>
      <c r="ER69" s="14"/>
      <c r="ES69" s="14"/>
      <c r="ET69" s="14"/>
      <c r="EU69" s="14"/>
      <c r="EV69" s="14"/>
      <c r="EW69" s="14"/>
      <c r="EX69" s="14"/>
      <c r="EY69" s="14"/>
      <c r="EZ69" s="14"/>
      <c r="FA69" s="14"/>
      <c r="FB69" s="14"/>
      <c r="FC69" s="14"/>
      <c r="FD69" s="14"/>
      <c r="FE69" s="14"/>
      <c r="FF69" s="14"/>
      <c r="FG69" s="14"/>
      <c r="FH69" s="14"/>
      <c r="FI69" s="14"/>
      <c r="FJ69" s="14"/>
      <c r="FK69" s="14"/>
      <c r="FL69" s="14"/>
      <c r="FM69" s="14"/>
      <c r="FN69" s="14"/>
      <c r="FO69" s="14"/>
      <c r="FP69" s="14"/>
      <c r="FQ69" s="14"/>
      <c r="FR69" s="14"/>
      <c r="FS69" s="14"/>
      <c r="FT69" s="14"/>
      <c r="FU69" s="14"/>
      <c r="FV69" s="14"/>
      <c r="FW69" s="14"/>
      <c r="FX69" s="14"/>
      <c r="FY69" s="14"/>
      <c r="FZ69" s="14"/>
      <c r="GA69" s="14"/>
      <c r="GB69" s="14"/>
      <c r="GC69" s="14"/>
      <c r="GD69" s="14"/>
      <c r="GE69" s="14"/>
      <c r="GF69" s="14"/>
      <c r="GG69" s="14"/>
      <c r="GH69" s="14"/>
      <c r="GI69" s="14"/>
      <c r="GJ69" s="14"/>
      <c r="GK69" s="14"/>
      <c r="GL69" s="14"/>
      <c r="GM69" s="14"/>
      <c r="GN69" s="14"/>
      <c r="GO69" s="14"/>
      <c r="GP69" s="14"/>
      <c r="GQ69" s="14"/>
      <c r="GR69" s="14"/>
      <c r="GS69" s="14"/>
      <c r="GT69" s="14"/>
      <c r="GU69" s="14"/>
      <c r="GV69" s="14"/>
      <c r="GW69" s="14"/>
      <c r="GX69" s="14"/>
      <c r="GY69" s="14"/>
      <c r="GZ69" s="14"/>
      <c r="HA69" s="14"/>
      <c r="HB69" s="14"/>
      <c r="HC69" s="14"/>
      <c r="HD69" s="14"/>
      <c r="HE69" s="14"/>
      <c r="HF69" s="14"/>
      <c r="HG69" s="14"/>
      <c r="HH69" s="14"/>
      <c r="HI69" s="14"/>
      <c r="HJ69" s="14"/>
      <c r="HK69" s="14"/>
      <c r="HL69" s="14"/>
      <c r="HM69" s="14"/>
      <c r="HN69" s="14"/>
      <c r="HO69" s="14"/>
      <c r="HP69" s="14"/>
      <c r="HQ69" s="14"/>
      <c r="HR69" s="14"/>
      <c r="HS69" s="14"/>
      <c r="HT69" s="14"/>
      <c r="HU69" s="14"/>
      <c r="HV69" s="14"/>
      <c r="HW69" s="14"/>
      <c r="HX69" s="14"/>
      <c r="HY69" s="14"/>
      <c r="HZ69" s="14"/>
      <c r="IA69" s="14"/>
      <c r="IB69" s="14"/>
      <c r="IC69" s="14"/>
      <c r="ID69" s="14"/>
      <c r="IE69" s="14"/>
      <c r="IF69" s="14"/>
      <c r="IG69" s="14"/>
    </row>
    <row r="70" spans="1:241" ht="12.75" customHeight="1">
      <c r="A70" s="68"/>
      <c r="B70" s="14"/>
      <c r="C70" s="14"/>
      <c r="D70" s="94" t="s">
        <v>1157</v>
      </c>
      <c r="E70" s="521" t="str">
        <f>'Data Sheet'!$C$40</f>
        <v>3/31/2016</v>
      </c>
      <c r="F70" s="101" t="str">
        <f>'Data Sheet'!$C$38</f>
        <v>12/31/2015</v>
      </c>
      <c r="G70" s="69"/>
      <c r="H70" s="68"/>
      <c r="I70" s="14"/>
      <c r="J70" s="14"/>
      <c r="K70" s="14"/>
      <c r="L70" s="520"/>
      <c r="M70" s="14"/>
      <c r="N70" s="69"/>
    </row>
    <row r="71" spans="1:241" ht="12.75" customHeight="1">
      <c r="A71" s="194" t="s">
        <v>424</v>
      </c>
      <c r="B71" s="195"/>
      <c r="C71" s="195"/>
      <c r="D71" s="195"/>
      <c r="E71" s="195"/>
      <c r="F71" s="195"/>
      <c r="G71" s="196"/>
      <c r="H71" s="68"/>
      <c r="I71" s="14"/>
      <c r="J71" s="14"/>
      <c r="K71" s="14"/>
      <c r="L71" s="14"/>
      <c r="M71" s="14"/>
      <c r="N71" s="69"/>
    </row>
    <row r="72" spans="1:241" ht="12.75" customHeight="1">
      <c r="A72" s="194" t="s">
        <v>446</v>
      </c>
      <c r="B72" s="195"/>
      <c r="C72" s="195"/>
      <c r="D72" s="195"/>
      <c r="E72" s="195"/>
      <c r="F72" s="195"/>
      <c r="G72" s="196"/>
      <c r="H72" s="68"/>
      <c r="I72" s="14"/>
      <c r="J72" s="14"/>
      <c r="K72" s="14"/>
      <c r="L72" s="14"/>
      <c r="M72" s="14"/>
      <c r="N72" s="69"/>
    </row>
    <row r="73" spans="1:241" ht="12.75" customHeight="1">
      <c r="A73" s="202"/>
      <c r="B73" s="94"/>
      <c r="C73" s="245" t="s">
        <v>1442</v>
      </c>
      <c r="D73" s="245" t="s">
        <v>1066</v>
      </c>
      <c r="E73" s="245" t="s">
        <v>1067</v>
      </c>
      <c r="F73" s="94"/>
      <c r="G73" s="79"/>
      <c r="H73" s="68"/>
      <c r="I73" s="14"/>
      <c r="J73" s="14"/>
      <c r="K73" s="14"/>
      <c r="L73" s="14"/>
      <c r="M73" s="14"/>
      <c r="N73" s="357"/>
    </row>
    <row r="74" spans="1:241" ht="12.75" customHeight="1">
      <c r="A74" s="202"/>
      <c r="B74" s="245" t="s">
        <v>449</v>
      </c>
      <c r="C74" s="245" t="s">
        <v>1068</v>
      </c>
      <c r="D74" s="245" t="s">
        <v>1069</v>
      </c>
      <c r="E74" s="245" t="s">
        <v>1070</v>
      </c>
      <c r="F74" s="101"/>
      <c r="G74" s="107"/>
      <c r="H74" s="68"/>
      <c r="I74" s="14"/>
      <c r="J74" s="14"/>
      <c r="K74" s="14"/>
      <c r="L74" s="14"/>
      <c r="M74" s="14"/>
      <c r="N74" s="357"/>
    </row>
    <row r="75" spans="1:241" ht="12.75" customHeight="1">
      <c r="A75" s="202" t="s">
        <v>1729</v>
      </c>
      <c r="B75" s="245" t="s">
        <v>457</v>
      </c>
      <c r="C75" s="245" t="s">
        <v>1071</v>
      </c>
      <c r="D75" s="245" t="s">
        <v>1072</v>
      </c>
      <c r="E75" s="245" t="s">
        <v>1073</v>
      </c>
      <c r="F75" s="245" t="s">
        <v>2331</v>
      </c>
      <c r="G75" s="201" t="s">
        <v>2331</v>
      </c>
      <c r="H75" s="68"/>
      <c r="I75" s="14"/>
      <c r="J75" s="14"/>
      <c r="K75" s="14"/>
      <c r="L75" s="14"/>
      <c r="M75" s="14"/>
      <c r="N75" s="357"/>
    </row>
    <row r="76" spans="1:241" ht="12.75" customHeight="1">
      <c r="A76" s="203" t="s">
        <v>1732</v>
      </c>
      <c r="B76" s="279" t="s">
        <v>3021</v>
      </c>
      <c r="C76" s="279" t="s">
        <v>181</v>
      </c>
      <c r="D76" s="279" t="s">
        <v>182</v>
      </c>
      <c r="E76" s="279" t="s">
        <v>183</v>
      </c>
      <c r="F76" s="279" t="s">
        <v>184</v>
      </c>
      <c r="G76" s="204" t="s">
        <v>1074</v>
      </c>
      <c r="H76" s="68"/>
      <c r="I76" s="14"/>
      <c r="J76" s="14"/>
      <c r="K76" s="14"/>
      <c r="L76" s="14"/>
      <c r="M76" s="14"/>
      <c r="N76" s="357"/>
    </row>
    <row r="77" spans="1:241" ht="12.75" customHeight="1">
      <c r="A77" s="202"/>
      <c r="B77" s="94" t="s">
        <v>463</v>
      </c>
      <c r="C77" s="94"/>
      <c r="D77" s="94"/>
      <c r="E77" s="94"/>
      <c r="F77" s="94"/>
      <c r="G77" s="79"/>
      <c r="H77" s="68"/>
      <c r="I77" s="14"/>
      <c r="J77" s="14"/>
      <c r="K77" s="14"/>
      <c r="L77" s="14"/>
      <c r="M77" s="14"/>
      <c r="N77" s="357"/>
    </row>
    <row r="78" spans="1:241" ht="12.75" customHeight="1">
      <c r="A78" s="202">
        <v>1</v>
      </c>
      <c r="B78" s="94" t="s">
        <v>464</v>
      </c>
      <c r="C78" s="265"/>
      <c r="D78" s="265"/>
      <c r="E78" s="265"/>
      <c r="F78" s="265"/>
      <c r="G78" s="238"/>
      <c r="H78" s="353"/>
      <c r="I78" s="358"/>
      <c r="J78" s="358"/>
      <c r="K78" s="259"/>
      <c r="L78" s="259"/>
      <c r="M78" s="358"/>
      <c r="N78" s="357"/>
    </row>
    <row r="79" spans="1:241" ht="12.75" customHeight="1">
      <c r="A79" s="202">
        <v>2</v>
      </c>
      <c r="B79" s="94" t="s">
        <v>465</v>
      </c>
      <c r="C79" s="260"/>
      <c r="D79" s="265"/>
      <c r="E79" s="260"/>
      <c r="F79" s="260"/>
      <c r="G79" s="239"/>
      <c r="H79" s="302"/>
      <c r="I79" s="358"/>
      <c r="J79" s="259"/>
      <c r="K79" s="259"/>
      <c r="L79" s="259"/>
      <c r="M79" s="259"/>
      <c r="N79" s="357"/>
    </row>
    <row r="80" spans="1:241" ht="12.75" customHeight="1">
      <c r="A80" s="202">
        <v>3</v>
      </c>
      <c r="B80" s="94" t="s">
        <v>466</v>
      </c>
      <c r="C80" s="260"/>
      <c r="D80" s="260"/>
      <c r="E80" s="260"/>
      <c r="F80" s="260"/>
      <c r="G80" s="239"/>
      <c r="H80" s="302"/>
      <c r="I80" s="259"/>
      <c r="J80" s="259"/>
      <c r="K80" s="259"/>
      <c r="L80" s="259"/>
      <c r="M80" s="259"/>
      <c r="N80" s="357"/>
    </row>
    <row r="81" spans="1:14" ht="12.75" customHeight="1">
      <c r="A81" s="202">
        <v>4</v>
      </c>
      <c r="B81" s="94" t="s">
        <v>467</v>
      </c>
      <c r="C81" s="260"/>
      <c r="D81" s="260"/>
      <c r="E81" s="260"/>
      <c r="F81" s="260"/>
      <c r="G81" s="239"/>
      <c r="H81" s="302"/>
      <c r="I81" s="259"/>
      <c r="J81" s="259"/>
      <c r="K81" s="259"/>
      <c r="L81" s="259"/>
      <c r="M81" s="259"/>
      <c r="N81" s="357"/>
    </row>
    <row r="82" spans="1:14" ht="12.75" customHeight="1">
      <c r="A82" s="202">
        <v>5</v>
      </c>
      <c r="B82" s="94" t="s">
        <v>468</v>
      </c>
      <c r="C82" s="226">
        <f>'262263BC'!E108</f>
        <v>184291</v>
      </c>
      <c r="D82" s="226">
        <f>SUM(D78:D81)</f>
        <v>0</v>
      </c>
      <c r="E82" s="226">
        <f>SUM(E78:E81)</f>
        <v>0</v>
      </c>
      <c r="F82" s="226">
        <f>SUM('262263BC'!F108:P108)</f>
        <v>1416708</v>
      </c>
      <c r="G82" s="225">
        <f>SUM(G78:G81)</f>
        <v>0</v>
      </c>
      <c r="H82" s="302"/>
      <c r="I82" s="259"/>
      <c r="J82" s="259"/>
      <c r="K82" s="259"/>
      <c r="L82" s="259"/>
      <c r="M82" s="259"/>
      <c r="N82" s="357"/>
    </row>
    <row r="83" spans="1:14" ht="12.75" customHeight="1">
      <c r="A83" s="202"/>
      <c r="B83" s="94" t="s">
        <v>469</v>
      </c>
      <c r="C83" s="260"/>
      <c r="D83" s="260"/>
      <c r="E83" s="260"/>
      <c r="F83" s="260"/>
      <c r="G83" s="239"/>
      <c r="H83" s="302"/>
      <c r="I83" s="259"/>
      <c r="J83" s="259"/>
      <c r="K83" s="259"/>
      <c r="L83" s="259"/>
      <c r="M83" s="259"/>
      <c r="N83" s="357"/>
    </row>
    <row r="84" spans="1:14" ht="12.75" customHeight="1">
      <c r="A84" s="202">
        <v>6</v>
      </c>
      <c r="B84" s="94" t="s">
        <v>470</v>
      </c>
      <c r="C84" s="260"/>
      <c r="D84" s="260"/>
      <c r="E84" s="260"/>
      <c r="F84" s="260"/>
      <c r="G84" s="239"/>
      <c r="H84" s="302"/>
      <c r="I84" s="259"/>
      <c r="J84" s="259"/>
      <c r="K84" s="259"/>
      <c r="L84" s="259"/>
      <c r="M84" s="259"/>
      <c r="N84" s="357"/>
    </row>
    <row r="85" spans="1:14" ht="19.899999999999999" customHeight="1">
      <c r="A85" s="202">
        <v>7</v>
      </c>
      <c r="B85" s="94" t="s">
        <v>471</v>
      </c>
      <c r="C85" s="260"/>
      <c r="D85" s="260"/>
      <c r="E85" s="260"/>
      <c r="F85" s="260"/>
      <c r="G85" s="239"/>
      <c r="H85" s="359" t="s">
        <v>1075</v>
      </c>
      <c r="I85" s="360"/>
      <c r="J85" s="360"/>
      <c r="K85" s="360"/>
      <c r="L85" s="360"/>
      <c r="M85" s="360"/>
      <c r="N85" s="66"/>
    </row>
    <row r="86" spans="1:14" ht="12.75" customHeight="1">
      <c r="A86" s="202">
        <v>8</v>
      </c>
      <c r="B86" s="94" t="s">
        <v>472</v>
      </c>
      <c r="C86" s="260"/>
      <c r="D86" s="260"/>
      <c r="E86" s="260"/>
      <c r="F86" s="260"/>
      <c r="G86" s="239"/>
      <c r="H86" s="302"/>
      <c r="I86" s="259"/>
      <c r="J86" s="259"/>
      <c r="K86" s="259"/>
      <c r="L86" s="259"/>
      <c r="M86" s="259"/>
      <c r="N86" s="357"/>
    </row>
    <row r="87" spans="1:14" ht="12.75" customHeight="1">
      <c r="A87" s="202"/>
      <c r="B87" s="94" t="s">
        <v>473</v>
      </c>
      <c r="C87" s="260"/>
      <c r="D87" s="260"/>
      <c r="E87" s="260"/>
      <c r="F87" s="260"/>
      <c r="G87" s="239"/>
      <c r="H87" s="302"/>
      <c r="I87" s="259"/>
      <c r="J87" s="259"/>
      <c r="K87" s="259"/>
      <c r="L87" s="259"/>
      <c r="M87" s="259"/>
      <c r="N87" s="357"/>
    </row>
    <row r="88" spans="1:14" ht="12.75" customHeight="1">
      <c r="A88" s="202">
        <v>9</v>
      </c>
      <c r="B88" s="94" t="s">
        <v>191</v>
      </c>
      <c r="C88" s="260" t="s">
        <v>1789</v>
      </c>
      <c r="D88" s="260"/>
      <c r="E88" s="260" t="s">
        <v>1789</v>
      </c>
      <c r="F88" s="260" t="s">
        <v>1789</v>
      </c>
      <c r="G88" s="239" t="s">
        <v>1789</v>
      </c>
      <c r="H88" s="302"/>
      <c r="I88" s="259"/>
      <c r="J88" s="259"/>
      <c r="K88" s="259"/>
      <c r="L88" s="259"/>
      <c r="M88" s="259"/>
      <c r="N88" s="357"/>
    </row>
    <row r="89" spans="1:14" ht="12.75" customHeight="1">
      <c r="A89" s="202">
        <v>10</v>
      </c>
      <c r="B89" s="94" t="s">
        <v>192</v>
      </c>
      <c r="C89" s="260"/>
      <c r="D89" s="260"/>
      <c r="E89" s="260"/>
      <c r="F89" s="260"/>
      <c r="G89" s="239"/>
      <c r="H89" s="302"/>
      <c r="I89" s="259"/>
      <c r="J89" s="259"/>
      <c r="K89" s="259"/>
      <c r="L89" s="259"/>
      <c r="M89" s="259"/>
      <c r="N89" s="357"/>
    </row>
    <row r="90" spans="1:14" ht="12.75" customHeight="1">
      <c r="A90" s="202">
        <v>11</v>
      </c>
      <c r="B90" s="94" t="s">
        <v>193</v>
      </c>
      <c r="C90" s="260"/>
      <c r="D90" s="260"/>
      <c r="E90" s="260"/>
      <c r="F90" s="260"/>
      <c r="G90" s="239"/>
      <c r="H90" s="302"/>
      <c r="I90" s="259"/>
      <c r="J90" s="259"/>
      <c r="K90" s="259"/>
      <c r="L90" s="259"/>
      <c r="M90" s="259"/>
      <c r="N90" s="357"/>
    </row>
    <row r="91" spans="1:14" ht="12.75" customHeight="1">
      <c r="A91" s="202">
        <v>12</v>
      </c>
      <c r="B91" s="94" t="s">
        <v>194</v>
      </c>
      <c r="C91" s="260"/>
      <c r="D91" s="260"/>
      <c r="E91" s="260"/>
      <c r="F91" s="260"/>
      <c r="G91" s="239"/>
      <c r="H91" s="302"/>
      <c r="I91" s="259"/>
      <c r="J91" s="259"/>
      <c r="K91" s="259"/>
      <c r="L91" s="259"/>
      <c r="M91" s="259"/>
      <c r="N91" s="357"/>
    </row>
    <row r="92" spans="1:14" ht="12.75" customHeight="1">
      <c r="A92" s="202">
        <v>13</v>
      </c>
      <c r="B92" s="94" t="s">
        <v>2480</v>
      </c>
      <c r="C92" s="260"/>
      <c r="D92" s="260"/>
      <c r="E92" s="260"/>
      <c r="F92" s="260"/>
      <c r="G92" s="239"/>
      <c r="H92" s="302"/>
      <c r="I92" s="259"/>
      <c r="J92" s="259"/>
      <c r="K92" s="259"/>
      <c r="L92" s="259"/>
      <c r="M92" s="259"/>
      <c r="N92" s="357"/>
    </row>
    <row r="93" spans="1:14" ht="12.75" customHeight="1">
      <c r="A93" s="202">
        <v>14</v>
      </c>
      <c r="B93" s="94" t="s">
        <v>2481</v>
      </c>
      <c r="C93" s="260"/>
      <c r="D93" s="260"/>
      <c r="E93" s="260"/>
      <c r="F93" s="260"/>
      <c r="G93" s="239"/>
      <c r="H93" s="302"/>
      <c r="I93" s="259"/>
      <c r="J93" s="259"/>
      <c r="K93" s="259"/>
      <c r="L93" s="259"/>
      <c r="M93" s="259"/>
      <c r="N93" s="357"/>
    </row>
    <row r="94" spans="1:14" ht="12.75" customHeight="1">
      <c r="A94" s="202">
        <v>15</v>
      </c>
      <c r="B94" s="94" t="s">
        <v>2482</v>
      </c>
      <c r="C94" s="260" t="s">
        <v>1789</v>
      </c>
      <c r="D94" s="260"/>
      <c r="E94" s="260" t="s">
        <v>1789</v>
      </c>
      <c r="F94" s="260" t="s">
        <v>1789</v>
      </c>
      <c r="G94" s="239" t="s">
        <v>1789</v>
      </c>
      <c r="H94" s="302"/>
      <c r="I94" s="259"/>
      <c r="J94" s="259"/>
      <c r="K94" s="259"/>
      <c r="L94" s="259"/>
      <c r="M94" s="259"/>
      <c r="N94" s="357"/>
    </row>
    <row r="95" spans="1:14" ht="12.75" customHeight="1">
      <c r="A95" s="202">
        <v>16</v>
      </c>
      <c r="B95" s="94" t="s">
        <v>2483</v>
      </c>
      <c r="C95" s="260"/>
      <c r="D95" s="260"/>
      <c r="E95" s="260"/>
      <c r="F95" s="260"/>
      <c r="G95" s="239"/>
      <c r="H95" s="302"/>
      <c r="I95" s="259"/>
      <c r="J95" s="259"/>
      <c r="K95" s="259"/>
      <c r="L95" s="259"/>
      <c r="M95" s="259"/>
      <c r="N95" s="357"/>
    </row>
    <row r="96" spans="1:14" ht="12.75" customHeight="1">
      <c r="A96" s="202">
        <v>17</v>
      </c>
      <c r="B96" s="94" t="s">
        <v>467</v>
      </c>
      <c r="C96" s="260"/>
      <c r="D96" s="260"/>
      <c r="E96" s="260"/>
      <c r="F96" s="260"/>
      <c r="G96" s="239"/>
      <c r="H96" s="302"/>
      <c r="I96" s="259"/>
      <c r="J96" s="259"/>
      <c r="K96" s="259"/>
      <c r="L96" s="259"/>
      <c r="M96" s="259"/>
      <c r="N96" s="357"/>
    </row>
    <row r="97" spans="1:14" ht="12.75" customHeight="1">
      <c r="A97" s="202">
        <v>18</v>
      </c>
      <c r="B97" s="94" t="s">
        <v>468</v>
      </c>
      <c r="C97" s="226">
        <f>'262263BC'!E125+'262263BC'!E143</f>
        <v>10617</v>
      </c>
      <c r="D97" s="226">
        <f>SUM(D84:D96)</f>
        <v>0</v>
      </c>
      <c r="E97" s="226">
        <f>SUM(E84:E96)</f>
        <v>0</v>
      </c>
      <c r="F97" s="226">
        <f>SUM('262263BC'!F125:P125)+SUM('262263BC'!F143:P143)</f>
        <v>66899</v>
      </c>
      <c r="G97" s="225">
        <f>SUM(G84:G96)</f>
        <v>0</v>
      </c>
      <c r="H97" s="302"/>
      <c r="I97" s="259"/>
      <c r="J97" s="259"/>
      <c r="K97" s="259"/>
      <c r="L97" s="259"/>
      <c r="M97" s="259"/>
      <c r="N97" s="357"/>
    </row>
    <row r="98" spans="1:14" ht="12.75" customHeight="1">
      <c r="A98" s="202"/>
      <c r="B98" s="94" t="s">
        <v>2484</v>
      </c>
      <c r="C98" s="260"/>
      <c r="D98" s="260"/>
      <c r="E98" s="260"/>
      <c r="F98" s="260"/>
      <c r="G98" s="239"/>
      <c r="H98" s="302"/>
      <c r="I98" s="259"/>
      <c r="J98" s="259"/>
      <c r="K98" s="259"/>
      <c r="L98" s="259"/>
      <c r="M98" s="259"/>
      <c r="N98" s="357"/>
    </row>
    <row r="99" spans="1:14" ht="12.75" customHeight="1">
      <c r="A99" s="202">
        <v>19</v>
      </c>
      <c r="B99" s="94" t="s">
        <v>2485</v>
      </c>
      <c r="C99" s="260"/>
      <c r="D99" s="260"/>
      <c r="E99" s="260"/>
      <c r="F99" s="260"/>
      <c r="G99" s="239"/>
      <c r="H99" s="302"/>
      <c r="I99" s="259"/>
      <c r="J99" s="259"/>
      <c r="K99" s="259"/>
      <c r="L99" s="259"/>
      <c r="M99" s="259"/>
      <c r="N99" s="357"/>
    </row>
    <row r="100" spans="1:14" ht="12.75" customHeight="1">
      <c r="A100" s="202">
        <v>20</v>
      </c>
      <c r="B100" s="94" t="s">
        <v>2486</v>
      </c>
      <c r="C100" s="260"/>
      <c r="D100" s="260"/>
      <c r="E100" s="260"/>
      <c r="F100" s="260"/>
      <c r="G100" s="239"/>
      <c r="H100" s="302"/>
      <c r="I100" s="259"/>
      <c r="J100" s="259"/>
      <c r="K100" s="259"/>
      <c r="L100" s="259"/>
      <c r="M100" s="259"/>
      <c r="N100" s="357"/>
    </row>
    <row r="101" spans="1:14" ht="12.75" customHeight="1">
      <c r="A101" s="202">
        <v>21</v>
      </c>
      <c r="B101" s="94" t="s">
        <v>2487</v>
      </c>
      <c r="C101" s="260"/>
      <c r="D101" s="260"/>
      <c r="E101" s="260"/>
      <c r="F101" s="260"/>
      <c r="G101" s="239"/>
      <c r="H101" s="302"/>
      <c r="I101" s="259"/>
      <c r="J101" s="259"/>
      <c r="K101" s="259"/>
      <c r="L101" s="259"/>
      <c r="M101" s="259"/>
      <c r="N101" s="357"/>
    </row>
    <row r="102" spans="1:14" ht="12.75" customHeight="1">
      <c r="A102" s="202">
        <v>22</v>
      </c>
      <c r="B102" s="94" t="s">
        <v>1060</v>
      </c>
      <c r="C102" s="260"/>
      <c r="D102" s="260"/>
      <c r="E102" s="260"/>
      <c r="F102" s="260"/>
      <c r="G102" s="239"/>
      <c r="H102" s="302"/>
      <c r="I102" s="259"/>
      <c r="J102" s="259"/>
      <c r="K102" s="259"/>
      <c r="L102" s="259"/>
      <c r="M102" s="259"/>
      <c r="N102" s="357"/>
    </row>
    <row r="103" spans="1:14" ht="12.75" customHeight="1">
      <c r="A103" s="202">
        <v>23</v>
      </c>
      <c r="B103" s="94" t="s">
        <v>1061</v>
      </c>
      <c r="C103" s="260"/>
      <c r="D103" s="260"/>
      <c r="E103" s="260"/>
      <c r="F103" s="260"/>
      <c r="G103" s="239"/>
      <c r="H103" s="302"/>
      <c r="I103" s="259"/>
      <c r="J103" s="259"/>
      <c r="K103" s="259"/>
      <c r="L103" s="259"/>
      <c r="M103" s="259"/>
      <c r="N103" s="357"/>
    </row>
    <row r="104" spans="1:14" ht="12.75" customHeight="1">
      <c r="A104" s="202">
        <v>24</v>
      </c>
      <c r="B104" s="94" t="s">
        <v>2482</v>
      </c>
      <c r="C104" s="260"/>
      <c r="D104" s="260"/>
      <c r="E104" s="260"/>
      <c r="F104" s="260"/>
      <c r="G104" s="239"/>
      <c r="H104" s="302"/>
      <c r="I104" s="259"/>
      <c r="J104" s="259"/>
      <c r="K104" s="259"/>
      <c r="L104" s="259"/>
      <c r="M104" s="259"/>
      <c r="N104" s="357"/>
    </row>
    <row r="105" spans="1:14" ht="12.75" customHeight="1">
      <c r="A105" s="202">
        <v>25</v>
      </c>
      <c r="B105" s="94" t="s">
        <v>467</v>
      </c>
      <c r="C105" s="260"/>
      <c r="D105" s="260"/>
      <c r="E105" s="260"/>
      <c r="F105" s="260"/>
      <c r="G105" s="239"/>
      <c r="H105" s="302"/>
      <c r="I105" s="259"/>
      <c r="J105" s="259"/>
      <c r="K105" s="259"/>
      <c r="L105" s="259"/>
      <c r="M105" s="259"/>
      <c r="N105" s="357"/>
    </row>
    <row r="106" spans="1:14" ht="12.75" customHeight="1">
      <c r="A106" s="202">
        <v>26</v>
      </c>
      <c r="B106" s="94" t="s">
        <v>468</v>
      </c>
      <c r="C106" s="226">
        <f>SUM(C99:C105)</f>
        <v>0</v>
      </c>
      <c r="D106" s="226">
        <f>SUM(D99:D105)</f>
        <v>0</v>
      </c>
      <c r="E106" s="226">
        <f>SUM(E99:E105)</f>
        <v>0</v>
      </c>
      <c r="F106" s="226">
        <f>SUM(F99:F105)</f>
        <v>0</v>
      </c>
      <c r="G106" s="225">
        <f>SUM(G99:G105)</f>
        <v>0</v>
      </c>
      <c r="H106" s="302"/>
      <c r="I106" s="259"/>
      <c r="J106" s="259"/>
      <c r="K106" s="259"/>
      <c r="L106" s="259"/>
      <c r="M106" s="259"/>
      <c r="N106" s="357"/>
    </row>
    <row r="107" spans="1:14" ht="12.75" customHeight="1">
      <c r="A107" s="202"/>
      <c r="B107" s="94" t="s">
        <v>1062</v>
      </c>
      <c r="C107" s="260"/>
      <c r="D107" s="260"/>
      <c r="E107" s="260"/>
      <c r="F107" s="260"/>
      <c r="G107" s="239"/>
      <c r="H107" s="302"/>
      <c r="I107" s="259"/>
      <c r="J107" s="259"/>
      <c r="K107" s="259"/>
      <c r="L107" s="259"/>
      <c r="M107" s="259"/>
      <c r="N107" s="357"/>
    </row>
    <row r="108" spans="1:14" ht="12.75" customHeight="1">
      <c r="A108" s="202">
        <v>27</v>
      </c>
      <c r="B108" s="94"/>
      <c r="C108" s="260"/>
      <c r="D108" s="260"/>
      <c r="E108" s="260"/>
      <c r="F108" s="260"/>
      <c r="G108" s="239"/>
      <c r="H108" s="302"/>
      <c r="I108" s="259"/>
      <c r="J108" s="259"/>
      <c r="K108" s="259"/>
      <c r="L108" s="259"/>
      <c r="M108" s="259"/>
      <c r="N108" s="357"/>
    </row>
    <row r="109" spans="1:14" ht="12.75" customHeight="1">
      <c r="A109" s="202">
        <v>28</v>
      </c>
      <c r="B109" s="94"/>
      <c r="C109" s="260"/>
      <c r="D109" s="260"/>
      <c r="E109" s="260"/>
      <c r="F109" s="260"/>
      <c r="G109" s="239"/>
      <c r="H109" s="302"/>
      <c r="I109" s="259"/>
      <c r="J109" s="259"/>
      <c r="K109" s="259"/>
      <c r="L109" s="259"/>
      <c r="M109" s="259"/>
      <c r="N109" s="357"/>
    </row>
    <row r="110" spans="1:14" ht="12.75" customHeight="1">
      <c r="A110" s="202">
        <v>29</v>
      </c>
      <c r="B110" s="94"/>
      <c r="C110" s="94"/>
      <c r="D110" s="94"/>
      <c r="E110" s="94"/>
      <c r="F110" s="94"/>
      <c r="G110" s="79"/>
      <c r="H110" s="68"/>
      <c r="I110" s="14"/>
      <c r="J110" s="14"/>
      <c r="K110" s="14"/>
      <c r="L110" s="14"/>
      <c r="M110" s="14"/>
      <c r="N110" s="357"/>
    </row>
    <row r="111" spans="1:14" ht="12.75" customHeight="1">
      <c r="A111" s="202">
        <v>30</v>
      </c>
      <c r="B111" s="94"/>
      <c r="C111" s="260"/>
      <c r="D111" s="260"/>
      <c r="E111" s="260"/>
      <c r="F111" s="260"/>
      <c r="G111" s="239"/>
      <c r="H111" s="302"/>
      <c r="I111" s="259"/>
      <c r="J111" s="259"/>
      <c r="K111" s="259"/>
      <c r="L111" s="259"/>
      <c r="M111" s="259"/>
      <c r="N111" s="357"/>
    </row>
    <row r="112" spans="1:14" ht="12.75" customHeight="1">
      <c r="A112" s="202">
        <v>31</v>
      </c>
      <c r="B112" s="252"/>
      <c r="C112" s="260"/>
      <c r="D112" s="260"/>
      <c r="E112" s="260"/>
      <c r="F112" s="260"/>
      <c r="G112" s="238"/>
      <c r="H112" s="302"/>
      <c r="I112" s="259"/>
      <c r="J112" s="259"/>
      <c r="K112" s="259"/>
      <c r="L112" s="259"/>
      <c r="M112" s="259"/>
      <c r="N112" s="357"/>
    </row>
    <row r="113" spans="1:14" ht="12.75" customHeight="1">
      <c r="A113" s="202">
        <v>32</v>
      </c>
      <c r="B113" s="94"/>
      <c r="C113" s="94"/>
      <c r="D113" s="94"/>
      <c r="E113" s="94"/>
      <c r="F113" s="94"/>
      <c r="G113" s="238"/>
      <c r="H113" s="68"/>
      <c r="I113" s="14"/>
      <c r="J113" s="14"/>
      <c r="K113" s="14"/>
      <c r="L113" s="14"/>
      <c r="M113" s="14"/>
      <c r="N113" s="357"/>
    </row>
    <row r="114" spans="1:14" ht="12.75" customHeight="1">
      <c r="A114" s="202">
        <v>33</v>
      </c>
      <c r="B114" s="94"/>
      <c r="C114" s="260"/>
      <c r="D114" s="260"/>
      <c r="E114" s="260"/>
      <c r="F114" s="260"/>
      <c r="G114" s="239"/>
      <c r="H114" s="302"/>
      <c r="I114" s="259"/>
      <c r="J114" s="259"/>
      <c r="K114" s="259"/>
      <c r="L114" s="259"/>
      <c r="M114" s="259"/>
      <c r="N114" s="357"/>
    </row>
    <row r="115" spans="1:14" ht="12.75" customHeight="1">
      <c r="A115" s="202">
        <v>34</v>
      </c>
      <c r="B115" s="94"/>
      <c r="C115" s="94"/>
      <c r="D115" s="94"/>
      <c r="E115" s="94"/>
      <c r="F115" s="94"/>
      <c r="G115" s="239"/>
      <c r="H115" s="68"/>
      <c r="I115" s="14"/>
      <c r="J115" s="14"/>
      <c r="K115" s="14"/>
      <c r="L115" s="14"/>
      <c r="M115" s="14"/>
      <c r="N115" s="357"/>
    </row>
    <row r="116" spans="1:14" ht="12.75" customHeight="1">
      <c r="A116" s="202">
        <v>35</v>
      </c>
      <c r="B116" s="94"/>
      <c r="C116" s="94"/>
      <c r="D116" s="94"/>
      <c r="E116" s="94"/>
      <c r="F116" s="94"/>
      <c r="G116" s="239"/>
      <c r="H116" s="68"/>
      <c r="I116" s="14"/>
      <c r="J116" s="14"/>
      <c r="K116" s="14"/>
      <c r="L116" s="14"/>
      <c r="M116" s="14"/>
      <c r="N116" s="357"/>
    </row>
    <row r="117" spans="1:14" ht="12.75" customHeight="1">
      <c r="A117" s="202">
        <v>36</v>
      </c>
      <c r="B117" s="94"/>
      <c r="C117" s="260"/>
      <c r="D117" s="94"/>
      <c r="E117" s="94"/>
      <c r="F117" s="94"/>
      <c r="G117" s="354"/>
      <c r="H117" s="302"/>
      <c r="I117" s="259"/>
      <c r="J117" s="259"/>
      <c r="K117" s="259"/>
      <c r="L117" s="259"/>
      <c r="M117" s="259"/>
      <c r="N117" s="357"/>
    </row>
    <row r="118" spans="1:14" ht="12.75" customHeight="1">
      <c r="A118" s="202">
        <v>37</v>
      </c>
      <c r="B118" s="94"/>
      <c r="C118" s="94"/>
      <c r="D118" s="260"/>
      <c r="E118" s="260"/>
      <c r="F118" s="260"/>
      <c r="G118" s="354"/>
      <c r="H118" s="302"/>
      <c r="I118" s="259"/>
      <c r="J118" s="259"/>
      <c r="K118" s="259"/>
      <c r="L118" s="259"/>
      <c r="M118" s="259"/>
      <c r="N118" s="357"/>
    </row>
    <row r="119" spans="1:14" ht="12.75" customHeight="1">
      <c r="A119" s="202">
        <v>38</v>
      </c>
      <c r="B119" s="94"/>
      <c r="C119" s="260"/>
      <c r="D119" s="260"/>
      <c r="E119" s="260"/>
      <c r="F119" s="260"/>
      <c r="G119" s="354"/>
      <c r="H119" s="302"/>
      <c r="I119" s="259"/>
      <c r="J119" s="259"/>
      <c r="K119" s="259"/>
      <c r="L119" s="259"/>
      <c r="M119" s="259"/>
      <c r="N119" s="357"/>
    </row>
    <row r="120" spans="1:14" ht="12.75" customHeight="1">
      <c r="A120" s="202">
        <v>39</v>
      </c>
      <c r="B120" s="94"/>
      <c r="C120" s="94"/>
      <c r="D120" s="94"/>
      <c r="E120" s="94"/>
      <c r="F120" s="94"/>
      <c r="G120" s="354"/>
      <c r="H120" s="302"/>
      <c r="I120" s="259"/>
      <c r="J120" s="259"/>
      <c r="K120" s="259"/>
      <c r="L120" s="259"/>
      <c r="M120" s="259"/>
      <c r="N120" s="357"/>
    </row>
    <row r="121" spans="1:14" ht="12.75" customHeight="1" thickBot="1">
      <c r="A121" s="280">
        <v>40</v>
      </c>
      <c r="B121" s="215" t="s">
        <v>172</v>
      </c>
      <c r="C121" s="232">
        <f>C82+C97+C106+SUM(C107:C120)</f>
        <v>194908</v>
      </c>
      <c r="D121" s="232">
        <f>D82+D97+D106+SUM(D107:D120)</f>
        <v>0</v>
      </c>
      <c r="E121" s="232">
        <f>E82+E97+E106+SUM(E107:E120)</f>
        <v>0</v>
      </c>
      <c r="F121" s="232">
        <f>F82+F97+F106+SUM(F107:F120)</f>
        <v>1483607</v>
      </c>
      <c r="G121" s="230">
        <f>G82+G97+G106+SUM(G107:G120)</f>
        <v>0</v>
      </c>
      <c r="H121" s="361"/>
      <c r="I121" s="362"/>
      <c r="J121" s="362"/>
      <c r="K121" s="362"/>
      <c r="L121" s="362"/>
      <c r="M121" s="362"/>
      <c r="N121" s="363"/>
    </row>
    <row r="122" spans="1:14" ht="12.75" customHeight="1"/>
    <row r="123" spans="1:14" ht="12.75" customHeight="1">
      <c r="A123" s="14" t="str">
        <f>A66</f>
        <v>FERC FORM NO.1 (ED.  12-96) NYPSC Modified-96</v>
      </c>
      <c r="B123" s="14"/>
      <c r="C123" s="355"/>
      <c r="D123" s="14"/>
      <c r="E123" s="65"/>
      <c r="F123" s="65"/>
      <c r="G123" s="65"/>
      <c r="H123" s="14" t="s">
        <v>1076</v>
      </c>
      <c r="I123" s="355"/>
      <c r="J123" s="14"/>
      <c r="K123" s="14"/>
      <c r="L123" s="65"/>
      <c r="M123" s="65" t="s">
        <v>1077</v>
      </c>
      <c r="N123" s="65"/>
    </row>
    <row r="124" spans="1:14" ht="12.75" customHeight="1">
      <c r="A124" s="65" t="s">
        <v>1078</v>
      </c>
      <c r="B124" s="65"/>
      <c r="C124" s="65"/>
      <c r="D124" s="65"/>
      <c r="E124" s="65"/>
      <c r="F124" s="65"/>
      <c r="G124" s="65"/>
      <c r="H124" s="65" t="s">
        <v>1079</v>
      </c>
      <c r="I124" s="65"/>
      <c r="J124" s="65"/>
      <c r="K124" s="65"/>
      <c r="L124" s="65"/>
      <c r="M124" s="65"/>
      <c r="N124" s="65"/>
    </row>
    <row r="125" spans="1:14" ht="12.75" customHeight="1"/>
    <row r="126" spans="1:14" ht="12.75" customHeight="1"/>
    <row r="127" spans="1:14" ht="12.75" customHeight="1"/>
    <row r="128" spans="1:14" ht="12.75" customHeight="1"/>
    <row r="129" spans="1:3" ht="12.75" customHeight="1"/>
    <row r="130" spans="1:3" ht="12.75" customHeight="1"/>
    <row r="131" spans="1:3" ht="12.75" customHeight="1"/>
    <row r="132" spans="1:3" ht="12.75" customHeight="1"/>
    <row r="133" spans="1:3" ht="12.75" customHeight="1">
      <c r="A133" s="14"/>
      <c r="B133"/>
      <c r="C133" s="14"/>
    </row>
    <row r="134" spans="1:3" ht="12.75" customHeight="1">
      <c r="A134" s="14"/>
      <c r="B134"/>
    </row>
    <row r="135" spans="1:3" ht="12.75" customHeight="1">
      <c r="A135" s="14"/>
      <c r="B135"/>
    </row>
    <row r="136" spans="1:3" ht="12.75" customHeight="1">
      <c r="A136" s="14"/>
      <c r="B136"/>
    </row>
    <row r="137" spans="1:3" ht="12.75" customHeight="1">
      <c r="A137" s="14"/>
      <c r="B137"/>
    </row>
    <row r="138" spans="1:3" ht="12.75" customHeight="1">
      <c r="A138" s="14"/>
      <c r="B138"/>
    </row>
    <row r="139" spans="1:3" ht="12.75" customHeight="1">
      <c r="A139" s="14"/>
      <c r="B139"/>
    </row>
    <row r="140" spans="1:3" ht="12.75" customHeight="1">
      <c r="A140" s="14"/>
      <c r="B140"/>
    </row>
    <row r="141" spans="1:3" ht="12.75" customHeight="1">
      <c r="A141" s="14"/>
      <c r="B141"/>
    </row>
    <row r="142" spans="1:3" ht="12.75" customHeight="1">
      <c r="A142" s="14"/>
      <c r="B142"/>
    </row>
    <row r="143" spans="1:3" ht="12.75" customHeight="1">
      <c r="A143" s="14"/>
      <c r="B143"/>
    </row>
  </sheetData>
  <printOptions horizontalCentered="1" verticalCentered="1"/>
  <pageMargins left="0.5" right="0.5" top="0.5" bottom="0.5" header="0.5" footer="0.5"/>
  <pageSetup scale="62" fitToWidth="2" fitToHeight="2" pageOrder="overThenDown" orientation="portrait" horizontalDpi="300" verticalDpi="300" r:id="rId1"/>
  <headerFooter alignWithMargins="0"/>
  <rowBreaks count="1" manualBreakCount="1">
    <brk id="67" max="16383" man="1"/>
  </rowBreaks>
  <colBreaks count="1" manualBreakCount="1">
    <brk id="7" max="1048575" man="1"/>
  </colBreaks>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8"/>
  <dimension ref="A1:R152"/>
  <sheetViews>
    <sheetView showGridLines="0" showZeros="0" view="pageBreakPreview" zoomScale="90" zoomScaleNormal="75" zoomScaleSheetLayoutView="90" workbookViewId="0">
      <selection activeCell="J90" sqref="J90"/>
    </sheetView>
  </sheetViews>
  <sheetFormatPr defaultRowHeight="15"/>
  <cols>
    <col min="1" max="1" width="4.6640625" style="850" customWidth="1"/>
    <col min="2" max="2" width="30.6640625" style="850" customWidth="1"/>
    <col min="3" max="3" width="14.44140625" style="850" bestFit="1" customWidth="1"/>
    <col min="4" max="4" width="20" style="850" bestFit="1" customWidth="1"/>
    <col min="5" max="5" width="13.5546875" style="850" bestFit="1" customWidth="1"/>
    <col min="6" max="6" width="16.6640625" style="850" customWidth="1"/>
    <col min="7" max="7" width="13.44140625" style="850" customWidth="1"/>
    <col min="8" max="8" width="18.6640625" style="850" customWidth="1"/>
    <col min="9" max="9" width="7" style="850" bestFit="1" customWidth="1"/>
    <col min="10" max="10" width="18.6640625" style="850" customWidth="1"/>
    <col min="11" max="11" width="16.21875" style="850" bestFit="1" customWidth="1"/>
    <col min="12" max="14" width="20.109375" style="850" bestFit="1" customWidth="1"/>
    <col min="15" max="15" width="11.6640625" style="850" bestFit="1" customWidth="1"/>
    <col min="16" max="16" width="20.109375" style="850" bestFit="1" customWidth="1"/>
    <col min="17" max="17" width="4.5546875" style="850" bestFit="1" customWidth="1"/>
    <col min="18" max="18" width="30.6640625" style="850" customWidth="1"/>
    <col min="19" max="256" width="8.88671875" style="893"/>
    <col min="257" max="257" width="4.6640625" style="893" customWidth="1"/>
    <col min="258" max="258" width="30.6640625" style="893" customWidth="1"/>
    <col min="259" max="259" width="14.44140625" style="893" bestFit="1" customWidth="1"/>
    <col min="260" max="260" width="20" style="893" bestFit="1" customWidth="1"/>
    <col min="261" max="261" width="13.5546875" style="893" bestFit="1" customWidth="1"/>
    <col min="262" max="262" width="16.6640625" style="893" customWidth="1"/>
    <col min="263" max="263" width="13.44140625" style="893" customWidth="1"/>
    <col min="264" max="264" width="18.6640625" style="893" customWidth="1"/>
    <col min="265" max="265" width="7" style="893" bestFit="1" customWidth="1"/>
    <col min="266" max="266" width="18.6640625" style="893" customWidth="1"/>
    <col min="267" max="267" width="16.21875" style="893" bestFit="1" customWidth="1"/>
    <col min="268" max="270" width="20.109375" style="893" bestFit="1" customWidth="1"/>
    <col min="271" max="271" width="11.6640625" style="893" bestFit="1" customWidth="1"/>
    <col min="272" max="272" width="20.109375" style="893" bestFit="1" customWidth="1"/>
    <col min="273" max="273" width="4.5546875" style="893" bestFit="1" customWidth="1"/>
    <col min="274" max="274" width="30.6640625" style="893" customWidth="1"/>
    <col min="275" max="512" width="8.88671875" style="893"/>
    <col min="513" max="513" width="4.6640625" style="893" customWidth="1"/>
    <col min="514" max="514" width="30.6640625" style="893" customWidth="1"/>
    <col min="515" max="515" width="14.44140625" style="893" bestFit="1" customWidth="1"/>
    <col min="516" max="516" width="20" style="893" bestFit="1" customWidth="1"/>
    <col min="517" max="517" width="13.5546875" style="893" bestFit="1" customWidth="1"/>
    <col min="518" max="518" width="16.6640625" style="893" customWidth="1"/>
    <col min="519" max="519" width="13.44140625" style="893" customWidth="1"/>
    <col min="520" max="520" width="18.6640625" style="893" customWidth="1"/>
    <col min="521" max="521" width="7" style="893" bestFit="1" customWidth="1"/>
    <col min="522" max="522" width="18.6640625" style="893" customWidth="1"/>
    <col min="523" max="523" width="16.21875" style="893" bestFit="1" customWidth="1"/>
    <col min="524" max="526" width="20.109375" style="893" bestFit="1" customWidth="1"/>
    <col min="527" max="527" width="11.6640625" style="893" bestFit="1" customWidth="1"/>
    <col min="528" max="528" width="20.109375" style="893" bestFit="1" customWidth="1"/>
    <col min="529" max="529" width="4.5546875" style="893" bestFit="1" customWidth="1"/>
    <col min="530" max="530" width="30.6640625" style="893" customWidth="1"/>
    <col min="531" max="768" width="8.88671875" style="893"/>
    <col min="769" max="769" width="4.6640625" style="893" customWidth="1"/>
    <col min="770" max="770" width="30.6640625" style="893" customWidth="1"/>
    <col min="771" max="771" width="14.44140625" style="893" bestFit="1" customWidth="1"/>
    <col min="772" max="772" width="20" style="893" bestFit="1" customWidth="1"/>
    <col min="773" max="773" width="13.5546875" style="893" bestFit="1" customWidth="1"/>
    <col min="774" max="774" width="16.6640625" style="893" customWidth="1"/>
    <col min="775" max="775" width="13.44140625" style="893" customWidth="1"/>
    <col min="776" max="776" width="18.6640625" style="893" customWidth="1"/>
    <col min="777" max="777" width="7" style="893" bestFit="1" customWidth="1"/>
    <col min="778" max="778" width="18.6640625" style="893" customWidth="1"/>
    <col min="779" max="779" width="16.21875" style="893" bestFit="1" customWidth="1"/>
    <col min="780" max="782" width="20.109375" style="893" bestFit="1" customWidth="1"/>
    <col min="783" max="783" width="11.6640625" style="893" bestFit="1" customWidth="1"/>
    <col min="784" max="784" width="20.109375" style="893" bestFit="1" customWidth="1"/>
    <col min="785" max="785" width="4.5546875" style="893" bestFit="1" customWidth="1"/>
    <col min="786" max="786" width="30.6640625" style="893" customWidth="1"/>
    <col min="787" max="1024" width="8.88671875" style="893"/>
    <col min="1025" max="1025" width="4.6640625" style="893" customWidth="1"/>
    <col min="1026" max="1026" width="30.6640625" style="893" customWidth="1"/>
    <col min="1027" max="1027" width="14.44140625" style="893" bestFit="1" customWidth="1"/>
    <col min="1028" max="1028" width="20" style="893" bestFit="1" customWidth="1"/>
    <col min="1029" max="1029" width="13.5546875" style="893" bestFit="1" customWidth="1"/>
    <col min="1030" max="1030" width="16.6640625" style="893" customWidth="1"/>
    <col min="1031" max="1031" width="13.44140625" style="893" customWidth="1"/>
    <col min="1032" max="1032" width="18.6640625" style="893" customWidth="1"/>
    <col min="1033" max="1033" width="7" style="893" bestFit="1" customWidth="1"/>
    <col min="1034" max="1034" width="18.6640625" style="893" customWidth="1"/>
    <col min="1035" max="1035" width="16.21875" style="893" bestFit="1" customWidth="1"/>
    <col min="1036" max="1038" width="20.109375" style="893" bestFit="1" customWidth="1"/>
    <col min="1039" max="1039" width="11.6640625" style="893" bestFit="1" customWidth="1"/>
    <col min="1040" max="1040" width="20.109375" style="893" bestFit="1" customWidth="1"/>
    <col min="1041" max="1041" width="4.5546875" style="893" bestFit="1" customWidth="1"/>
    <col min="1042" max="1042" width="30.6640625" style="893" customWidth="1"/>
    <col min="1043" max="1280" width="8.88671875" style="893"/>
    <col min="1281" max="1281" width="4.6640625" style="893" customWidth="1"/>
    <col min="1282" max="1282" width="30.6640625" style="893" customWidth="1"/>
    <col min="1283" max="1283" width="14.44140625" style="893" bestFit="1" customWidth="1"/>
    <col min="1284" max="1284" width="20" style="893" bestFit="1" customWidth="1"/>
    <col min="1285" max="1285" width="13.5546875" style="893" bestFit="1" customWidth="1"/>
    <col min="1286" max="1286" width="16.6640625" style="893" customWidth="1"/>
    <col min="1287" max="1287" width="13.44140625" style="893" customWidth="1"/>
    <col min="1288" max="1288" width="18.6640625" style="893" customWidth="1"/>
    <col min="1289" max="1289" width="7" style="893" bestFit="1" customWidth="1"/>
    <col min="1290" max="1290" width="18.6640625" style="893" customWidth="1"/>
    <col min="1291" max="1291" width="16.21875" style="893" bestFit="1" customWidth="1"/>
    <col min="1292" max="1294" width="20.109375" style="893" bestFit="1" customWidth="1"/>
    <col min="1295" max="1295" width="11.6640625" style="893" bestFit="1" customWidth="1"/>
    <col min="1296" max="1296" width="20.109375" style="893" bestFit="1" customWidth="1"/>
    <col min="1297" max="1297" width="4.5546875" style="893" bestFit="1" customWidth="1"/>
    <col min="1298" max="1298" width="30.6640625" style="893" customWidth="1"/>
    <col min="1299" max="1536" width="8.88671875" style="893"/>
    <col min="1537" max="1537" width="4.6640625" style="893" customWidth="1"/>
    <col min="1538" max="1538" width="30.6640625" style="893" customWidth="1"/>
    <col min="1539" max="1539" width="14.44140625" style="893" bestFit="1" customWidth="1"/>
    <col min="1540" max="1540" width="20" style="893" bestFit="1" customWidth="1"/>
    <col min="1541" max="1541" width="13.5546875" style="893" bestFit="1" customWidth="1"/>
    <col min="1542" max="1542" width="16.6640625" style="893" customWidth="1"/>
    <col min="1543" max="1543" width="13.44140625" style="893" customWidth="1"/>
    <col min="1544" max="1544" width="18.6640625" style="893" customWidth="1"/>
    <col min="1545" max="1545" width="7" style="893" bestFit="1" customWidth="1"/>
    <col min="1546" max="1546" width="18.6640625" style="893" customWidth="1"/>
    <col min="1547" max="1547" width="16.21875" style="893" bestFit="1" customWidth="1"/>
    <col min="1548" max="1550" width="20.109375" style="893" bestFit="1" customWidth="1"/>
    <col min="1551" max="1551" width="11.6640625" style="893" bestFit="1" customWidth="1"/>
    <col min="1552" max="1552" width="20.109375" style="893" bestFit="1" customWidth="1"/>
    <col min="1553" max="1553" width="4.5546875" style="893" bestFit="1" customWidth="1"/>
    <col min="1554" max="1554" width="30.6640625" style="893" customWidth="1"/>
    <col min="1555" max="1792" width="8.88671875" style="893"/>
    <col min="1793" max="1793" width="4.6640625" style="893" customWidth="1"/>
    <col min="1794" max="1794" width="30.6640625" style="893" customWidth="1"/>
    <col min="1795" max="1795" width="14.44140625" style="893" bestFit="1" customWidth="1"/>
    <col min="1796" max="1796" width="20" style="893" bestFit="1" customWidth="1"/>
    <col min="1797" max="1797" width="13.5546875" style="893" bestFit="1" customWidth="1"/>
    <col min="1798" max="1798" width="16.6640625" style="893" customWidth="1"/>
    <col min="1799" max="1799" width="13.44140625" style="893" customWidth="1"/>
    <col min="1800" max="1800" width="18.6640625" style="893" customWidth="1"/>
    <col min="1801" max="1801" width="7" style="893" bestFit="1" customWidth="1"/>
    <col min="1802" max="1802" width="18.6640625" style="893" customWidth="1"/>
    <col min="1803" max="1803" width="16.21875" style="893" bestFit="1" customWidth="1"/>
    <col min="1804" max="1806" width="20.109375" style="893" bestFit="1" customWidth="1"/>
    <col min="1807" max="1807" width="11.6640625" style="893" bestFit="1" customWidth="1"/>
    <col min="1808" max="1808" width="20.109375" style="893" bestFit="1" customWidth="1"/>
    <col min="1809" max="1809" width="4.5546875" style="893" bestFit="1" customWidth="1"/>
    <col min="1810" max="1810" width="30.6640625" style="893" customWidth="1"/>
    <col min="1811" max="2048" width="8.88671875" style="893"/>
    <col min="2049" max="2049" width="4.6640625" style="893" customWidth="1"/>
    <col min="2050" max="2050" width="30.6640625" style="893" customWidth="1"/>
    <col min="2051" max="2051" width="14.44140625" style="893" bestFit="1" customWidth="1"/>
    <col min="2052" max="2052" width="20" style="893" bestFit="1" customWidth="1"/>
    <col min="2053" max="2053" width="13.5546875" style="893" bestFit="1" customWidth="1"/>
    <col min="2054" max="2054" width="16.6640625" style="893" customWidth="1"/>
    <col min="2055" max="2055" width="13.44140625" style="893" customWidth="1"/>
    <col min="2056" max="2056" width="18.6640625" style="893" customWidth="1"/>
    <col min="2057" max="2057" width="7" style="893" bestFit="1" customWidth="1"/>
    <col min="2058" max="2058" width="18.6640625" style="893" customWidth="1"/>
    <col min="2059" max="2059" width="16.21875" style="893" bestFit="1" customWidth="1"/>
    <col min="2060" max="2062" width="20.109375" style="893" bestFit="1" customWidth="1"/>
    <col min="2063" max="2063" width="11.6640625" style="893" bestFit="1" customWidth="1"/>
    <col min="2064" max="2064" width="20.109375" style="893" bestFit="1" customWidth="1"/>
    <col min="2065" max="2065" width="4.5546875" style="893" bestFit="1" customWidth="1"/>
    <col min="2066" max="2066" width="30.6640625" style="893" customWidth="1"/>
    <col min="2067" max="2304" width="8.88671875" style="893"/>
    <col min="2305" max="2305" width="4.6640625" style="893" customWidth="1"/>
    <col min="2306" max="2306" width="30.6640625" style="893" customWidth="1"/>
    <col min="2307" max="2307" width="14.44140625" style="893" bestFit="1" customWidth="1"/>
    <col min="2308" max="2308" width="20" style="893" bestFit="1" customWidth="1"/>
    <col min="2309" max="2309" width="13.5546875" style="893" bestFit="1" customWidth="1"/>
    <col min="2310" max="2310" width="16.6640625" style="893" customWidth="1"/>
    <col min="2311" max="2311" width="13.44140625" style="893" customWidth="1"/>
    <col min="2312" max="2312" width="18.6640625" style="893" customWidth="1"/>
    <col min="2313" max="2313" width="7" style="893" bestFit="1" customWidth="1"/>
    <col min="2314" max="2314" width="18.6640625" style="893" customWidth="1"/>
    <col min="2315" max="2315" width="16.21875" style="893" bestFit="1" customWidth="1"/>
    <col min="2316" max="2318" width="20.109375" style="893" bestFit="1" customWidth="1"/>
    <col min="2319" max="2319" width="11.6640625" style="893" bestFit="1" customWidth="1"/>
    <col min="2320" max="2320" width="20.109375" style="893" bestFit="1" customWidth="1"/>
    <col min="2321" max="2321" width="4.5546875" style="893" bestFit="1" customWidth="1"/>
    <col min="2322" max="2322" width="30.6640625" style="893" customWidth="1"/>
    <col min="2323" max="2560" width="8.88671875" style="893"/>
    <col min="2561" max="2561" width="4.6640625" style="893" customWidth="1"/>
    <col min="2562" max="2562" width="30.6640625" style="893" customWidth="1"/>
    <col min="2563" max="2563" width="14.44140625" style="893" bestFit="1" customWidth="1"/>
    <col min="2564" max="2564" width="20" style="893" bestFit="1" customWidth="1"/>
    <col min="2565" max="2565" width="13.5546875" style="893" bestFit="1" customWidth="1"/>
    <col min="2566" max="2566" width="16.6640625" style="893" customWidth="1"/>
    <col min="2567" max="2567" width="13.44140625" style="893" customWidth="1"/>
    <col min="2568" max="2568" width="18.6640625" style="893" customWidth="1"/>
    <col min="2569" max="2569" width="7" style="893" bestFit="1" customWidth="1"/>
    <col min="2570" max="2570" width="18.6640625" style="893" customWidth="1"/>
    <col min="2571" max="2571" width="16.21875" style="893" bestFit="1" customWidth="1"/>
    <col min="2572" max="2574" width="20.109375" style="893" bestFit="1" customWidth="1"/>
    <col min="2575" max="2575" width="11.6640625" style="893" bestFit="1" customWidth="1"/>
    <col min="2576" max="2576" width="20.109375" style="893" bestFit="1" customWidth="1"/>
    <col min="2577" max="2577" width="4.5546875" style="893" bestFit="1" customWidth="1"/>
    <col min="2578" max="2578" width="30.6640625" style="893" customWidth="1"/>
    <col min="2579" max="2816" width="8.88671875" style="893"/>
    <col min="2817" max="2817" width="4.6640625" style="893" customWidth="1"/>
    <col min="2818" max="2818" width="30.6640625" style="893" customWidth="1"/>
    <col min="2819" max="2819" width="14.44140625" style="893" bestFit="1" customWidth="1"/>
    <col min="2820" max="2820" width="20" style="893" bestFit="1" customWidth="1"/>
    <col min="2821" max="2821" width="13.5546875" style="893" bestFit="1" customWidth="1"/>
    <col min="2822" max="2822" width="16.6640625" style="893" customWidth="1"/>
    <col min="2823" max="2823" width="13.44140625" style="893" customWidth="1"/>
    <col min="2824" max="2824" width="18.6640625" style="893" customWidth="1"/>
    <col min="2825" max="2825" width="7" style="893" bestFit="1" customWidth="1"/>
    <col min="2826" max="2826" width="18.6640625" style="893" customWidth="1"/>
    <col min="2827" max="2827" width="16.21875" style="893" bestFit="1" customWidth="1"/>
    <col min="2828" max="2830" width="20.109375" style="893" bestFit="1" customWidth="1"/>
    <col min="2831" max="2831" width="11.6640625" style="893" bestFit="1" customWidth="1"/>
    <col min="2832" max="2832" width="20.109375" style="893" bestFit="1" customWidth="1"/>
    <col min="2833" max="2833" width="4.5546875" style="893" bestFit="1" customWidth="1"/>
    <col min="2834" max="2834" width="30.6640625" style="893" customWidth="1"/>
    <col min="2835" max="3072" width="8.88671875" style="893"/>
    <col min="3073" max="3073" width="4.6640625" style="893" customWidth="1"/>
    <col min="3074" max="3074" width="30.6640625" style="893" customWidth="1"/>
    <col min="3075" max="3075" width="14.44140625" style="893" bestFit="1" customWidth="1"/>
    <col min="3076" max="3076" width="20" style="893" bestFit="1" customWidth="1"/>
    <col min="3077" max="3077" width="13.5546875" style="893" bestFit="1" customWidth="1"/>
    <col min="3078" max="3078" width="16.6640625" style="893" customWidth="1"/>
    <col min="3079" max="3079" width="13.44140625" style="893" customWidth="1"/>
    <col min="3080" max="3080" width="18.6640625" style="893" customWidth="1"/>
    <col min="3081" max="3081" width="7" style="893" bestFit="1" customWidth="1"/>
    <col min="3082" max="3082" width="18.6640625" style="893" customWidth="1"/>
    <col min="3083" max="3083" width="16.21875" style="893" bestFit="1" customWidth="1"/>
    <col min="3084" max="3086" width="20.109375" style="893" bestFit="1" customWidth="1"/>
    <col min="3087" max="3087" width="11.6640625" style="893" bestFit="1" customWidth="1"/>
    <col min="3088" max="3088" width="20.109375" style="893" bestFit="1" customWidth="1"/>
    <col min="3089" max="3089" width="4.5546875" style="893" bestFit="1" customWidth="1"/>
    <col min="3090" max="3090" width="30.6640625" style="893" customWidth="1"/>
    <col min="3091" max="3328" width="8.88671875" style="893"/>
    <col min="3329" max="3329" width="4.6640625" style="893" customWidth="1"/>
    <col min="3330" max="3330" width="30.6640625" style="893" customWidth="1"/>
    <col min="3331" max="3331" width="14.44140625" style="893" bestFit="1" customWidth="1"/>
    <col min="3332" max="3332" width="20" style="893" bestFit="1" customWidth="1"/>
    <col min="3333" max="3333" width="13.5546875" style="893" bestFit="1" customWidth="1"/>
    <col min="3334" max="3334" width="16.6640625" style="893" customWidth="1"/>
    <col min="3335" max="3335" width="13.44140625" style="893" customWidth="1"/>
    <col min="3336" max="3336" width="18.6640625" style="893" customWidth="1"/>
    <col min="3337" max="3337" width="7" style="893" bestFit="1" customWidth="1"/>
    <col min="3338" max="3338" width="18.6640625" style="893" customWidth="1"/>
    <col min="3339" max="3339" width="16.21875" style="893" bestFit="1" customWidth="1"/>
    <col min="3340" max="3342" width="20.109375" style="893" bestFit="1" customWidth="1"/>
    <col min="3343" max="3343" width="11.6640625" style="893" bestFit="1" customWidth="1"/>
    <col min="3344" max="3344" width="20.109375" style="893" bestFit="1" customWidth="1"/>
    <col min="3345" max="3345" width="4.5546875" style="893" bestFit="1" customWidth="1"/>
    <col min="3346" max="3346" width="30.6640625" style="893" customWidth="1"/>
    <col min="3347" max="3584" width="8.88671875" style="893"/>
    <col min="3585" max="3585" width="4.6640625" style="893" customWidth="1"/>
    <col min="3586" max="3586" width="30.6640625" style="893" customWidth="1"/>
    <col min="3587" max="3587" width="14.44140625" style="893" bestFit="1" customWidth="1"/>
    <col min="3588" max="3588" width="20" style="893" bestFit="1" customWidth="1"/>
    <col min="3589" max="3589" width="13.5546875" style="893" bestFit="1" customWidth="1"/>
    <col min="3590" max="3590" width="16.6640625" style="893" customWidth="1"/>
    <col min="3591" max="3591" width="13.44140625" style="893" customWidth="1"/>
    <col min="3592" max="3592" width="18.6640625" style="893" customWidth="1"/>
    <col min="3593" max="3593" width="7" style="893" bestFit="1" customWidth="1"/>
    <col min="3594" max="3594" width="18.6640625" style="893" customWidth="1"/>
    <col min="3595" max="3595" width="16.21875" style="893" bestFit="1" customWidth="1"/>
    <col min="3596" max="3598" width="20.109375" style="893" bestFit="1" customWidth="1"/>
    <col min="3599" max="3599" width="11.6640625" style="893" bestFit="1" customWidth="1"/>
    <col min="3600" max="3600" width="20.109375" style="893" bestFit="1" customWidth="1"/>
    <col min="3601" max="3601" width="4.5546875" style="893" bestFit="1" customWidth="1"/>
    <col min="3602" max="3602" width="30.6640625" style="893" customWidth="1"/>
    <col min="3603" max="3840" width="8.88671875" style="893"/>
    <col min="3841" max="3841" width="4.6640625" style="893" customWidth="1"/>
    <col min="3842" max="3842" width="30.6640625" style="893" customWidth="1"/>
    <col min="3843" max="3843" width="14.44140625" style="893" bestFit="1" customWidth="1"/>
    <col min="3844" max="3844" width="20" style="893" bestFit="1" customWidth="1"/>
    <col min="3845" max="3845" width="13.5546875" style="893" bestFit="1" customWidth="1"/>
    <col min="3846" max="3846" width="16.6640625" style="893" customWidth="1"/>
    <col min="3847" max="3847" width="13.44140625" style="893" customWidth="1"/>
    <col min="3848" max="3848" width="18.6640625" style="893" customWidth="1"/>
    <col min="3849" max="3849" width="7" style="893" bestFit="1" customWidth="1"/>
    <col min="3850" max="3850" width="18.6640625" style="893" customWidth="1"/>
    <col min="3851" max="3851" width="16.21875" style="893" bestFit="1" customWidth="1"/>
    <col min="3852" max="3854" width="20.109375" style="893" bestFit="1" customWidth="1"/>
    <col min="3855" max="3855" width="11.6640625" style="893" bestFit="1" customWidth="1"/>
    <col min="3856" max="3856" width="20.109375" style="893" bestFit="1" customWidth="1"/>
    <col min="3857" max="3857" width="4.5546875" style="893" bestFit="1" customWidth="1"/>
    <col min="3858" max="3858" width="30.6640625" style="893" customWidth="1"/>
    <col min="3859" max="4096" width="8.88671875" style="893"/>
    <col min="4097" max="4097" width="4.6640625" style="893" customWidth="1"/>
    <col min="4098" max="4098" width="30.6640625" style="893" customWidth="1"/>
    <col min="4099" max="4099" width="14.44140625" style="893" bestFit="1" customWidth="1"/>
    <col min="4100" max="4100" width="20" style="893" bestFit="1" customWidth="1"/>
    <col min="4101" max="4101" width="13.5546875" style="893" bestFit="1" customWidth="1"/>
    <col min="4102" max="4102" width="16.6640625" style="893" customWidth="1"/>
    <col min="4103" max="4103" width="13.44140625" style="893" customWidth="1"/>
    <col min="4104" max="4104" width="18.6640625" style="893" customWidth="1"/>
    <col min="4105" max="4105" width="7" style="893" bestFit="1" customWidth="1"/>
    <col min="4106" max="4106" width="18.6640625" style="893" customWidth="1"/>
    <col min="4107" max="4107" width="16.21875" style="893" bestFit="1" customWidth="1"/>
    <col min="4108" max="4110" width="20.109375" style="893" bestFit="1" customWidth="1"/>
    <col min="4111" max="4111" width="11.6640625" style="893" bestFit="1" customWidth="1"/>
    <col min="4112" max="4112" width="20.109375" style="893" bestFit="1" customWidth="1"/>
    <col min="4113" max="4113" width="4.5546875" style="893" bestFit="1" customWidth="1"/>
    <col min="4114" max="4114" width="30.6640625" style="893" customWidth="1"/>
    <col min="4115" max="4352" width="8.88671875" style="893"/>
    <col min="4353" max="4353" width="4.6640625" style="893" customWidth="1"/>
    <col min="4354" max="4354" width="30.6640625" style="893" customWidth="1"/>
    <col min="4355" max="4355" width="14.44140625" style="893" bestFit="1" customWidth="1"/>
    <col min="4356" max="4356" width="20" style="893" bestFit="1" customWidth="1"/>
    <col min="4357" max="4357" width="13.5546875" style="893" bestFit="1" customWidth="1"/>
    <col min="4358" max="4358" width="16.6640625" style="893" customWidth="1"/>
    <col min="4359" max="4359" width="13.44140625" style="893" customWidth="1"/>
    <col min="4360" max="4360" width="18.6640625" style="893" customWidth="1"/>
    <col min="4361" max="4361" width="7" style="893" bestFit="1" customWidth="1"/>
    <col min="4362" max="4362" width="18.6640625" style="893" customWidth="1"/>
    <col min="4363" max="4363" width="16.21875" style="893" bestFit="1" customWidth="1"/>
    <col min="4364" max="4366" width="20.109375" style="893" bestFit="1" customWidth="1"/>
    <col min="4367" max="4367" width="11.6640625" style="893" bestFit="1" customWidth="1"/>
    <col min="4368" max="4368" width="20.109375" style="893" bestFit="1" customWidth="1"/>
    <col min="4369" max="4369" width="4.5546875" style="893" bestFit="1" customWidth="1"/>
    <col min="4370" max="4370" width="30.6640625" style="893" customWidth="1"/>
    <col min="4371" max="4608" width="8.88671875" style="893"/>
    <col min="4609" max="4609" width="4.6640625" style="893" customWidth="1"/>
    <col min="4610" max="4610" width="30.6640625" style="893" customWidth="1"/>
    <col min="4611" max="4611" width="14.44140625" style="893" bestFit="1" customWidth="1"/>
    <col min="4612" max="4612" width="20" style="893" bestFit="1" customWidth="1"/>
    <col min="4613" max="4613" width="13.5546875" style="893" bestFit="1" customWidth="1"/>
    <col min="4614" max="4614" width="16.6640625" style="893" customWidth="1"/>
    <col min="4615" max="4615" width="13.44140625" style="893" customWidth="1"/>
    <col min="4616" max="4616" width="18.6640625" style="893" customWidth="1"/>
    <col min="4617" max="4617" width="7" style="893" bestFit="1" customWidth="1"/>
    <col min="4618" max="4618" width="18.6640625" style="893" customWidth="1"/>
    <col min="4619" max="4619" width="16.21875" style="893" bestFit="1" customWidth="1"/>
    <col min="4620" max="4622" width="20.109375" style="893" bestFit="1" customWidth="1"/>
    <col min="4623" max="4623" width="11.6640625" style="893" bestFit="1" customWidth="1"/>
    <col min="4624" max="4624" width="20.109375" style="893" bestFit="1" customWidth="1"/>
    <col min="4625" max="4625" width="4.5546875" style="893" bestFit="1" customWidth="1"/>
    <col min="4626" max="4626" width="30.6640625" style="893" customWidth="1"/>
    <col min="4627" max="4864" width="8.88671875" style="893"/>
    <col min="4865" max="4865" width="4.6640625" style="893" customWidth="1"/>
    <col min="4866" max="4866" width="30.6640625" style="893" customWidth="1"/>
    <col min="4867" max="4867" width="14.44140625" style="893" bestFit="1" customWidth="1"/>
    <col min="4868" max="4868" width="20" style="893" bestFit="1" customWidth="1"/>
    <col min="4869" max="4869" width="13.5546875" style="893" bestFit="1" customWidth="1"/>
    <col min="4870" max="4870" width="16.6640625" style="893" customWidth="1"/>
    <col min="4871" max="4871" width="13.44140625" style="893" customWidth="1"/>
    <col min="4872" max="4872" width="18.6640625" style="893" customWidth="1"/>
    <col min="4873" max="4873" width="7" style="893" bestFit="1" customWidth="1"/>
    <col min="4874" max="4874" width="18.6640625" style="893" customWidth="1"/>
    <col min="4875" max="4875" width="16.21875" style="893" bestFit="1" customWidth="1"/>
    <col min="4876" max="4878" width="20.109375" style="893" bestFit="1" customWidth="1"/>
    <col min="4879" max="4879" width="11.6640625" style="893" bestFit="1" customWidth="1"/>
    <col min="4880" max="4880" width="20.109375" style="893" bestFit="1" customWidth="1"/>
    <col min="4881" max="4881" width="4.5546875" style="893" bestFit="1" customWidth="1"/>
    <col min="4882" max="4882" width="30.6640625" style="893" customWidth="1"/>
    <col min="4883" max="5120" width="8.88671875" style="893"/>
    <col min="5121" max="5121" width="4.6640625" style="893" customWidth="1"/>
    <col min="5122" max="5122" width="30.6640625" style="893" customWidth="1"/>
    <col min="5123" max="5123" width="14.44140625" style="893" bestFit="1" customWidth="1"/>
    <col min="5124" max="5124" width="20" style="893" bestFit="1" customWidth="1"/>
    <col min="5125" max="5125" width="13.5546875" style="893" bestFit="1" customWidth="1"/>
    <col min="5126" max="5126" width="16.6640625" style="893" customWidth="1"/>
    <col min="5127" max="5127" width="13.44140625" style="893" customWidth="1"/>
    <col min="5128" max="5128" width="18.6640625" style="893" customWidth="1"/>
    <col min="5129" max="5129" width="7" style="893" bestFit="1" customWidth="1"/>
    <col min="5130" max="5130" width="18.6640625" style="893" customWidth="1"/>
    <col min="5131" max="5131" width="16.21875" style="893" bestFit="1" customWidth="1"/>
    <col min="5132" max="5134" width="20.109375" style="893" bestFit="1" customWidth="1"/>
    <col min="5135" max="5135" width="11.6640625" style="893" bestFit="1" customWidth="1"/>
    <col min="5136" max="5136" width="20.109375" style="893" bestFit="1" customWidth="1"/>
    <col min="5137" max="5137" width="4.5546875" style="893" bestFit="1" customWidth="1"/>
    <col min="5138" max="5138" width="30.6640625" style="893" customWidth="1"/>
    <col min="5139" max="5376" width="8.88671875" style="893"/>
    <col min="5377" max="5377" width="4.6640625" style="893" customWidth="1"/>
    <col min="5378" max="5378" width="30.6640625" style="893" customWidth="1"/>
    <col min="5379" max="5379" width="14.44140625" style="893" bestFit="1" customWidth="1"/>
    <col min="5380" max="5380" width="20" style="893" bestFit="1" customWidth="1"/>
    <col min="5381" max="5381" width="13.5546875" style="893" bestFit="1" customWidth="1"/>
    <col min="5382" max="5382" width="16.6640625" style="893" customWidth="1"/>
    <col min="5383" max="5383" width="13.44140625" style="893" customWidth="1"/>
    <col min="5384" max="5384" width="18.6640625" style="893" customWidth="1"/>
    <col min="5385" max="5385" width="7" style="893" bestFit="1" customWidth="1"/>
    <col min="5386" max="5386" width="18.6640625" style="893" customWidth="1"/>
    <col min="5387" max="5387" width="16.21875" style="893" bestFit="1" customWidth="1"/>
    <col min="5388" max="5390" width="20.109375" style="893" bestFit="1" customWidth="1"/>
    <col min="5391" max="5391" width="11.6640625" style="893" bestFit="1" customWidth="1"/>
    <col min="5392" max="5392" width="20.109375" style="893" bestFit="1" customWidth="1"/>
    <col min="5393" max="5393" width="4.5546875" style="893" bestFit="1" customWidth="1"/>
    <col min="5394" max="5394" width="30.6640625" style="893" customWidth="1"/>
    <col min="5395" max="5632" width="8.88671875" style="893"/>
    <col min="5633" max="5633" width="4.6640625" style="893" customWidth="1"/>
    <col min="5634" max="5634" width="30.6640625" style="893" customWidth="1"/>
    <col min="5635" max="5635" width="14.44140625" style="893" bestFit="1" customWidth="1"/>
    <col min="5636" max="5636" width="20" style="893" bestFit="1" customWidth="1"/>
    <col min="5637" max="5637" width="13.5546875" style="893" bestFit="1" customWidth="1"/>
    <col min="5638" max="5638" width="16.6640625" style="893" customWidth="1"/>
    <col min="5639" max="5639" width="13.44140625" style="893" customWidth="1"/>
    <col min="5640" max="5640" width="18.6640625" style="893" customWidth="1"/>
    <col min="5641" max="5641" width="7" style="893" bestFit="1" customWidth="1"/>
    <col min="5642" max="5642" width="18.6640625" style="893" customWidth="1"/>
    <col min="5643" max="5643" width="16.21875" style="893" bestFit="1" customWidth="1"/>
    <col min="5644" max="5646" width="20.109375" style="893" bestFit="1" customWidth="1"/>
    <col min="5647" max="5647" width="11.6640625" style="893" bestFit="1" customWidth="1"/>
    <col min="5648" max="5648" width="20.109375" style="893" bestFit="1" customWidth="1"/>
    <col min="5649" max="5649" width="4.5546875" style="893" bestFit="1" customWidth="1"/>
    <col min="5650" max="5650" width="30.6640625" style="893" customWidth="1"/>
    <col min="5651" max="5888" width="8.88671875" style="893"/>
    <col min="5889" max="5889" width="4.6640625" style="893" customWidth="1"/>
    <col min="5890" max="5890" width="30.6640625" style="893" customWidth="1"/>
    <col min="5891" max="5891" width="14.44140625" style="893" bestFit="1" customWidth="1"/>
    <col min="5892" max="5892" width="20" style="893" bestFit="1" customWidth="1"/>
    <col min="5893" max="5893" width="13.5546875" style="893" bestFit="1" customWidth="1"/>
    <col min="5894" max="5894" width="16.6640625" style="893" customWidth="1"/>
    <col min="5895" max="5895" width="13.44140625" style="893" customWidth="1"/>
    <col min="5896" max="5896" width="18.6640625" style="893" customWidth="1"/>
    <col min="5897" max="5897" width="7" style="893" bestFit="1" customWidth="1"/>
    <col min="5898" max="5898" width="18.6640625" style="893" customWidth="1"/>
    <col min="5899" max="5899" width="16.21875" style="893" bestFit="1" customWidth="1"/>
    <col min="5900" max="5902" width="20.109375" style="893" bestFit="1" customWidth="1"/>
    <col min="5903" max="5903" width="11.6640625" style="893" bestFit="1" customWidth="1"/>
    <col min="5904" max="5904" width="20.109375" style="893" bestFit="1" customWidth="1"/>
    <col min="5905" max="5905" width="4.5546875" style="893" bestFit="1" customWidth="1"/>
    <col min="5906" max="5906" width="30.6640625" style="893" customWidth="1"/>
    <col min="5907" max="6144" width="8.88671875" style="893"/>
    <col min="6145" max="6145" width="4.6640625" style="893" customWidth="1"/>
    <col min="6146" max="6146" width="30.6640625" style="893" customWidth="1"/>
    <col min="6147" max="6147" width="14.44140625" style="893" bestFit="1" customWidth="1"/>
    <col min="6148" max="6148" width="20" style="893" bestFit="1" customWidth="1"/>
    <col min="6149" max="6149" width="13.5546875" style="893" bestFit="1" customWidth="1"/>
    <col min="6150" max="6150" width="16.6640625" style="893" customWidth="1"/>
    <col min="6151" max="6151" width="13.44140625" style="893" customWidth="1"/>
    <col min="6152" max="6152" width="18.6640625" style="893" customWidth="1"/>
    <col min="6153" max="6153" width="7" style="893" bestFit="1" customWidth="1"/>
    <col min="6154" max="6154" width="18.6640625" style="893" customWidth="1"/>
    <col min="6155" max="6155" width="16.21875" style="893" bestFit="1" customWidth="1"/>
    <col min="6156" max="6158" width="20.109375" style="893" bestFit="1" customWidth="1"/>
    <col min="6159" max="6159" width="11.6640625" style="893" bestFit="1" customWidth="1"/>
    <col min="6160" max="6160" width="20.109375" style="893" bestFit="1" customWidth="1"/>
    <col min="6161" max="6161" width="4.5546875" style="893" bestFit="1" customWidth="1"/>
    <col min="6162" max="6162" width="30.6640625" style="893" customWidth="1"/>
    <col min="6163" max="6400" width="8.88671875" style="893"/>
    <col min="6401" max="6401" width="4.6640625" style="893" customWidth="1"/>
    <col min="6402" max="6402" width="30.6640625" style="893" customWidth="1"/>
    <col min="6403" max="6403" width="14.44140625" style="893" bestFit="1" customWidth="1"/>
    <col min="6404" max="6404" width="20" style="893" bestFit="1" customWidth="1"/>
    <col min="6405" max="6405" width="13.5546875" style="893" bestFit="1" customWidth="1"/>
    <col min="6406" max="6406" width="16.6640625" style="893" customWidth="1"/>
    <col min="6407" max="6407" width="13.44140625" style="893" customWidth="1"/>
    <col min="6408" max="6408" width="18.6640625" style="893" customWidth="1"/>
    <col min="6409" max="6409" width="7" style="893" bestFit="1" customWidth="1"/>
    <col min="6410" max="6410" width="18.6640625" style="893" customWidth="1"/>
    <col min="6411" max="6411" width="16.21875" style="893" bestFit="1" customWidth="1"/>
    <col min="6412" max="6414" width="20.109375" style="893" bestFit="1" customWidth="1"/>
    <col min="6415" max="6415" width="11.6640625" style="893" bestFit="1" customWidth="1"/>
    <col min="6416" max="6416" width="20.109375" style="893" bestFit="1" customWidth="1"/>
    <col min="6417" max="6417" width="4.5546875" style="893" bestFit="1" customWidth="1"/>
    <col min="6418" max="6418" width="30.6640625" style="893" customWidth="1"/>
    <col min="6419" max="6656" width="8.88671875" style="893"/>
    <col min="6657" max="6657" width="4.6640625" style="893" customWidth="1"/>
    <col min="6658" max="6658" width="30.6640625" style="893" customWidth="1"/>
    <col min="6659" max="6659" width="14.44140625" style="893" bestFit="1" customWidth="1"/>
    <col min="6660" max="6660" width="20" style="893" bestFit="1" customWidth="1"/>
    <col min="6661" max="6661" width="13.5546875" style="893" bestFit="1" customWidth="1"/>
    <col min="6662" max="6662" width="16.6640625" style="893" customWidth="1"/>
    <col min="6663" max="6663" width="13.44140625" style="893" customWidth="1"/>
    <col min="6664" max="6664" width="18.6640625" style="893" customWidth="1"/>
    <col min="6665" max="6665" width="7" style="893" bestFit="1" customWidth="1"/>
    <col min="6666" max="6666" width="18.6640625" style="893" customWidth="1"/>
    <col min="6667" max="6667" width="16.21875" style="893" bestFit="1" customWidth="1"/>
    <col min="6668" max="6670" width="20.109375" style="893" bestFit="1" customWidth="1"/>
    <col min="6671" max="6671" width="11.6640625" style="893" bestFit="1" customWidth="1"/>
    <col min="6672" max="6672" width="20.109375" style="893" bestFit="1" customWidth="1"/>
    <col min="6673" max="6673" width="4.5546875" style="893" bestFit="1" customWidth="1"/>
    <col min="6674" max="6674" width="30.6640625" style="893" customWidth="1"/>
    <col min="6675" max="6912" width="8.88671875" style="893"/>
    <col min="6913" max="6913" width="4.6640625" style="893" customWidth="1"/>
    <col min="6914" max="6914" width="30.6640625" style="893" customWidth="1"/>
    <col min="6915" max="6915" width="14.44140625" style="893" bestFit="1" customWidth="1"/>
    <col min="6916" max="6916" width="20" style="893" bestFit="1" customWidth="1"/>
    <col min="6917" max="6917" width="13.5546875" style="893" bestFit="1" customWidth="1"/>
    <col min="6918" max="6918" width="16.6640625" style="893" customWidth="1"/>
    <col min="6919" max="6919" width="13.44140625" style="893" customWidth="1"/>
    <col min="6920" max="6920" width="18.6640625" style="893" customWidth="1"/>
    <col min="6921" max="6921" width="7" style="893" bestFit="1" customWidth="1"/>
    <col min="6922" max="6922" width="18.6640625" style="893" customWidth="1"/>
    <col min="6923" max="6923" width="16.21875" style="893" bestFit="1" customWidth="1"/>
    <col min="6924" max="6926" width="20.109375" style="893" bestFit="1" customWidth="1"/>
    <col min="6927" max="6927" width="11.6640625" style="893" bestFit="1" customWidth="1"/>
    <col min="6928" max="6928" width="20.109375" style="893" bestFit="1" customWidth="1"/>
    <col min="6929" max="6929" width="4.5546875" style="893" bestFit="1" customWidth="1"/>
    <col min="6930" max="6930" width="30.6640625" style="893" customWidth="1"/>
    <col min="6931" max="7168" width="8.88671875" style="893"/>
    <col min="7169" max="7169" width="4.6640625" style="893" customWidth="1"/>
    <col min="7170" max="7170" width="30.6640625" style="893" customWidth="1"/>
    <col min="7171" max="7171" width="14.44140625" style="893" bestFit="1" customWidth="1"/>
    <col min="7172" max="7172" width="20" style="893" bestFit="1" customWidth="1"/>
    <col min="7173" max="7173" width="13.5546875" style="893" bestFit="1" customWidth="1"/>
    <col min="7174" max="7174" width="16.6640625" style="893" customWidth="1"/>
    <col min="7175" max="7175" width="13.44140625" style="893" customWidth="1"/>
    <col min="7176" max="7176" width="18.6640625" style="893" customWidth="1"/>
    <col min="7177" max="7177" width="7" style="893" bestFit="1" customWidth="1"/>
    <col min="7178" max="7178" width="18.6640625" style="893" customWidth="1"/>
    <col min="7179" max="7179" width="16.21875" style="893" bestFit="1" customWidth="1"/>
    <col min="7180" max="7182" width="20.109375" style="893" bestFit="1" customWidth="1"/>
    <col min="7183" max="7183" width="11.6640625" style="893" bestFit="1" customWidth="1"/>
    <col min="7184" max="7184" width="20.109375" style="893" bestFit="1" customWidth="1"/>
    <col min="7185" max="7185" width="4.5546875" style="893" bestFit="1" customWidth="1"/>
    <col min="7186" max="7186" width="30.6640625" style="893" customWidth="1"/>
    <col min="7187" max="7424" width="8.88671875" style="893"/>
    <col min="7425" max="7425" width="4.6640625" style="893" customWidth="1"/>
    <col min="7426" max="7426" width="30.6640625" style="893" customWidth="1"/>
    <col min="7427" max="7427" width="14.44140625" style="893" bestFit="1" customWidth="1"/>
    <col min="7428" max="7428" width="20" style="893" bestFit="1" customWidth="1"/>
    <col min="7429" max="7429" width="13.5546875" style="893" bestFit="1" customWidth="1"/>
    <col min="7430" max="7430" width="16.6640625" style="893" customWidth="1"/>
    <col min="7431" max="7431" width="13.44140625" style="893" customWidth="1"/>
    <col min="7432" max="7432" width="18.6640625" style="893" customWidth="1"/>
    <col min="7433" max="7433" width="7" style="893" bestFit="1" customWidth="1"/>
    <col min="7434" max="7434" width="18.6640625" style="893" customWidth="1"/>
    <col min="7435" max="7435" width="16.21875" style="893" bestFit="1" customWidth="1"/>
    <col min="7436" max="7438" width="20.109375" style="893" bestFit="1" customWidth="1"/>
    <col min="7439" max="7439" width="11.6640625" style="893" bestFit="1" customWidth="1"/>
    <col min="7440" max="7440" width="20.109375" style="893" bestFit="1" customWidth="1"/>
    <col min="7441" max="7441" width="4.5546875" style="893" bestFit="1" customWidth="1"/>
    <col min="7442" max="7442" width="30.6640625" style="893" customWidth="1"/>
    <col min="7443" max="7680" width="8.88671875" style="893"/>
    <col min="7681" max="7681" width="4.6640625" style="893" customWidth="1"/>
    <col min="7682" max="7682" width="30.6640625" style="893" customWidth="1"/>
    <col min="7683" max="7683" width="14.44140625" style="893" bestFit="1" customWidth="1"/>
    <col min="7684" max="7684" width="20" style="893" bestFit="1" customWidth="1"/>
    <col min="7685" max="7685" width="13.5546875" style="893" bestFit="1" customWidth="1"/>
    <col min="7686" max="7686" width="16.6640625" style="893" customWidth="1"/>
    <col min="7687" max="7687" width="13.44140625" style="893" customWidth="1"/>
    <col min="7688" max="7688" width="18.6640625" style="893" customWidth="1"/>
    <col min="7689" max="7689" width="7" style="893" bestFit="1" customWidth="1"/>
    <col min="7690" max="7690" width="18.6640625" style="893" customWidth="1"/>
    <col min="7691" max="7691" width="16.21875" style="893" bestFit="1" customWidth="1"/>
    <col min="7692" max="7694" width="20.109375" style="893" bestFit="1" customWidth="1"/>
    <col min="7695" max="7695" width="11.6640625" style="893" bestFit="1" customWidth="1"/>
    <col min="7696" max="7696" width="20.109375" style="893" bestFit="1" customWidth="1"/>
    <col min="7697" max="7697" width="4.5546875" style="893" bestFit="1" customWidth="1"/>
    <col min="7698" max="7698" width="30.6640625" style="893" customWidth="1"/>
    <col min="7699" max="7936" width="8.88671875" style="893"/>
    <col min="7937" max="7937" width="4.6640625" style="893" customWidth="1"/>
    <col min="7938" max="7938" width="30.6640625" style="893" customWidth="1"/>
    <col min="7939" max="7939" width="14.44140625" style="893" bestFit="1" customWidth="1"/>
    <col min="7940" max="7940" width="20" style="893" bestFit="1" customWidth="1"/>
    <col min="7941" max="7941" width="13.5546875" style="893" bestFit="1" customWidth="1"/>
    <col min="7942" max="7942" width="16.6640625" style="893" customWidth="1"/>
    <col min="7943" max="7943" width="13.44140625" style="893" customWidth="1"/>
    <col min="7944" max="7944" width="18.6640625" style="893" customWidth="1"/>
    <col min="7945" max="7945" width="7" style="893" bestFit="1" customWidth="1"/>
    <col min="7946" max="7946" width="18.6640625" style="893" customWidth="1"/>
    <col min="7947" max="7947" width="16.21875" style="893" bestFit="1" customWidth="1"/>
    <col min="7948" max="7950" width="20.109375" style="893" bestFit="1" customWidth="1"/>
    <col min="7951" max="7951" width="11.6640625" style="893" bestFit="1" customWidth="1"/>
    <col min="7952" max="7952" width="20.109375" style="893" bestFit="1" customWidth="1"/>
    <col min="7953" max="7953" width="4.5546875" style="893" bestFit="1" customWidth="1"/>
    <col min="7954" max="7954" width="30.6640625" style="893" customWidth="1"/>
    <col min="7955" max="8192" width="8.88671875" style="893"/>
    <col min="8193" max="8193" width="4.6640625" style="893" customWidth="1"/>
    <col min="8194" max="8194" width="30.6640625" style="893" customWidth="1"/>
    <col min="8195" max="8195" width="14.44140625" style="893" bestFit="1" customWidth="1"/>
    <col min="8196" max="8196" width="20" style="893" bestFit="1" customWidth="1"/>
    <col min="8197" max="8197" width="13.5546875" style="893" bestFit="1" customWidth="1"/>
    <col min="8198" max="8198" width="16.6640625" style="893" customWidth="1"/>
    <col min="8199" max="8199" width="13.44140625" style="893" customWidth="1"/>
    <col min="8200" max="8200" width="18.6640625" style="893" customWidth="1"/>
    <col min="8201" max="8201" width="7" style="893" bestFit="1" customWidth="1"/>
    <col min="8202" max="8202" width="18.6640625" style="893" customWidth="1"/>
    <col min="8203" max="8203" width="16.21875" style="893" bestFit="1" customWidth="1"/>
    <col min="8204" max="8206" width="20.109375" style="893" bestFit="1" customWidth="1"/>
    <col min="8207" max="8207" width="11.6640625" style="893" bestFit="1" customWidth="1"/>
    <col min="8208" max="8208" width="20.109375" style="893" bestFit="1" customWidth="1"/>
    <col min="8209" max="8209" width="4.5546875" style="893" bestFit="1" customWidth="1"/>
    <col min="8210" max="8210" width="30.6640625" style="893" customWidth="1"/>
    <col min="8211" max="8448" width="8.88671875" style="893"/>
    <col min="8449" max="8449" width="4.6640625" style="893" customWidth="1"/>
    <col min="8450" max="8450" width="30.6640625" style="893" customWidth="1"/>
    <col min="8451" max="8451" width="14.44140625" style="893" bestFit="1" customWidth="1"/>
    <col min="8452" max="8452" width="20" style="893" bestFit="1" customWidth="1"/>
    <col min="8453" max="8453" width="13.5546875" style="893" bestFit="1" customWidth="1"/>
    <col min="8454" max="8454" width="16.6640625" style="893" customWidth="1"/>
    <col min="8455" max="8455" width="13.44140625" style="893" customWidth="1"/>
    <col min="8456" max="8456" width="18.6640625" style="893" customWidth="1"/>
    <col min="8457" max="8457" width="7" style="893" bestFit="1" customWidth="1"/>
    <col min="8458" max="8458" width="18.6640625" style="893" customWidth="1"/>
    <col min="8459" max="8459" width="16.21875" style="893" bestFit="1" customWidth="1"/>
    <col min="8460" max="8462" width="20.109375" style="893" bestFit="1" customWidth="1"/>
    <col min="8463" max="8463" width="11.6640625" style="893" bestFit="1" customWidth="1"/>
    <col min="8464" max="8464" width="20.109375" style="893" bestFit="1" customWidth="1"/>
    <col min="8465" max="8465" width="4.5546875" style="893" bestFit="1" customWidth="1"/>
    <col min="8466" max="8466" width="30.6640625" style="893" customWidth="1"/>
    <col min="8467" max="8704" width="8.88671875" style="893"/>
    <col min="8705" max="8705" width="4.6640625" style="893" customWidth="1"/>
    <col min="8706" max="8706" width="30.6640625" style="893" customWidth="1"/>
    <col min="8707" max="8707" width="14.44140625" style="893" bestFit="1" customWidth="1"/>
    <col min="8708" max="8708" width="20" style="893" bestFit="1" customWidth="1"/>
    <col min="8709" max="8709" width="13.5546875" style="893" bestFit="1" customWidth="1"/>
    <col min="8710" max="8710" width="16.6640625" style="893" customWidth="1"/>
    <col min="8711" max="8711" width="13.44140625" style="893" customWidth="1"/>
    <col min="8712" max="8712" width="18.6640625" style="893" customWidth="1"/>
    <col min="8713" max="8713" width="7" style="893" bestFit="1" customWidth="1"/>
    <col min="8714" max="8714" width="18.6640625" style="893" customWidth="1"/>
    <col min="8715" max="8715" width="16.21875" style="893" bestFit="1" customWidth="1"/>
    <col min="8716" max="8718" width="20.109375" style="893" bestFit="1" customWidth="1"/>
    <col min="8719" max="8719" width="11.6640625" style="893" bestFit="1" customWidth="1"/>
    <col min="8720" max="8720" width="20.109375" style="893" bestFit="1" customWidth="1"/>
    <col min="8721" max="8721" width="4.5546875" style="893" bestFit="1" customWidth="1"/>
    <col min="8722" max="8722" width="30.6640625" style="893" customWidth="1"/>
    <col min="8723" max="8960" width="8.88671875" style="893"/>
    <col min="8961" max="8961" width="4.6640625" style="893" customWidth="1"/>
    <col min="8962" max="8962" width="30.6640625" style="893" customWidth="1"/>
    <col min="8963" max="8963" width="14.44140625" style="893" bestFit="1" customWidth="1"/>
    <col min="8964" max="8964" width="20" style="893" bestFit="1" customWidth="1"/>
    <col min="8965" max="8965" width="13.5546875" style="893" bestFit="1" customWidth="1"/>
    <col min="8966" max="8966" width="16.6640625" style="893" customWidth="1"/>
    <col min="8967" max="8967" width="13.44140625" style="893" customWidth="1"/>
    <col min="8968" max="8968" width="18.6640625" style="893" customWidth="1"/>
    <col min="8969" max="8969" width="7" style="893" bestFit="1" customWidth="1"/>
    <col min="8970" max="8970" width="18.6640625" style="893" customWidth="1"/>
    <col min="8971" max="8971" width="16.21875" style="893" bestFit="1" customWidth="1"/>
    <col min="8972" max="8974" width="20.109375" style="893" bestFit="1" customWidth="1"/>
    <col min="8975" max="8975" width="11.6640625" style="893" bestFit="1" customWidth="1"/>
    <col min="8976" max="8976" width="20.109375" style="893" bestFit="1" customWidth="1"/>
    <col min="8977" max="8977" width="4.5546875" style="893" bestFit="1" customWidth="1"/>
    <col min="8978" max="8978" width="30.6640625" style="893" customWidth="1"/>
    <col min="8979" max="9216" width="8.88671875" style="893"/>
    <col min="9217" max="9217" width="4.6640625" style="893" customWidth="1"/>
    <col min="9218" max="9218" width="30.6640625" style="893" customWidth="1"/>
    <col min="9219" max="9219" width="14.44140625" style="893" bestFit="1" customWidth="1"/>
    <col min="9220" max="9220" width="20" style="893" bestFit="1" customWidth="1"/>
    <col min="9221" max="9221" width="13.5546875" style="893" bestFit="1" customWidth="1"/>
    <col min="9222" max="9222" width="16.6640625" style="893" customWidth="1"/>
    <col min="9223" max="9223" width="13.44140625" style="893" customWidth="1"/>
    <col min="9224" max="9224" width="18.6640625" style="893" customWidth="1"/>
    <col min="9225" max="9225" width="7" style="893" bestFit="1" customWidth="1"/>
    <col min="9226" max="9226" width="18.6640625" style="893" customWidth="1"/>
    <col min="9227" max="9227" width="16.21875" style="893" bestFit="1" customWidth="1"/>
    <col min="9228" max="9230" width="20.109375" style="893" bestFit="1" customWidth="1"/>
    <col min="9231" max="9231" width="11.6640625" style="893" bestFit="1" customWidth="1"/>
    <col min="9232" max="9232" width="20.109375" style="893" bestFit="1" customWidth="1"/>
    <col min="9233" max="9233" width="4.5546875" style="893" bestFit="1" customWidth="1"/>
    <col min="9234" max="9234" width="30.6640625" style="893" customWidth="1"/>
    <col min="9235" max="9472" width="8.88671875" style="893"/>
    <col min="9473" max="9473" width="4.6640625" style="893" customWidth="1"/>
    <col min="9474" max="9474" width="30.6640625" style="893" customWidth="1"/>
    <col min="9475" max="9475" width="14.44140625" style="893" bestFit="1" customWidth="1"/>
    <col min="9476" max="9476" width="20" style="893" bestFit="1" customWidth="1"/>
    <col min="9477" max="9477" width="13.5546875" style="893" bestFit="1" customWidth="1"/>
    <col min="9478" max="9478" width="16.6640625" style="893" customWidth="1"/>
    <col min="9479" max="9479" width="13.44140625" style="893" customWidth="1"/>
    <col min="9480" max="9480" width="18.6640625" style="893" customWidth="1"/>
    <col min="9481" max="9481" width="7" style="893" bestFit="1" customWidth="1"/>
    <col min="9482" max="9482" width="18.6640625" style="893" customWidth="1"/>
    <col min="9483" max="9483" width="16.21875" style="893" bestFit="1" customWidth="1"/>
    <col min="9484" max="9486" width="20.109375" style="893" bestFit="1" customWidth="1"/>
    <col min="9487" max="9487" width="11.6640625" style="893" bestFit="1" customWidth="1"/>
    <col min="9488" max="9488" width="20.109375" style="893" bestFit="1" customWidth="1"/>
    <col min="9489" max="9489" width="4.5546875" style="893" bestFit="1" customWidth="1"/>
    <col min="9490" max="9490" width="30.6640625" style="893" customWidth="1"/>
    <col min="9491" max="9728" width="8.88671875" style="893"/>
    <col min="9729" max="9729" width="4.6640625" style="893" customWidth="1"/>
    <col min="9730" max="9730" width="30.6640625" style="893" customWidth="1"/>
    <col min="9731" max="9731" width="14.44140625" style="893" bestFit="1" customWidth="1"/>
    <col min="9732" max="9732" width="20" style="893" bestFit="1" customWidth="1"/>
    <col min="9733" max="9733" width="13.5546875" style="893" bestFit="1" customWidth="1"/>
    <col min="9734" max="9734" width="16.6640625" style="893" customWidth="1"/>
    <col min="9735" max="9735" width="13.44140625" style="893" customWidth="1"/>
    <col min="9736" max="9736" width="18.6640625" style="893" customWidth="1"/>
    <col min="9737" max="9737" width="7" style="893" bestFit="1" customWidth="1"/>
    <col min="9738" max="9738" width="18.6640625" style="893" customWidth="1"/>
    <col min="9739" max="9739" width="16.21875" style="893" bestFit="1" customWidth="1"/>
    <col min="9740" max="9742" width="20.109375" style="893" bestFit="1" customWidth="1"/>
    <col min="9743" max="9743" width="11.6640625" style="893" bestFit="1" customWidth="1"/>
    <col min="9744" max="9744" width="20.109375" style="893" bestFit="1" customWidth="1"/>
    <col min="9745" max="9745" width="4.5546875" style="893" bestFit="1" customWidth="1"/>
    <col min="9746" max="9746" width="30.6640625" style="893" customWidth="1"/>
    <col min="9747" max="9984" width="8.88671875" style="893"/>
    <col min="9985" max="9985" width="4.6640625" style="893" customWidth="1"/>
    <col min="9986" max="9986" width="30.6640625" style="893" customWidth="1"/>
    <col min="9987" max="9987" width="14.44140625" style="893" bestFit="1" customWidth="1"/>
    <col min="9988" max="9988" width="20" style="893" bestFit="1" customWidth="1"/>
    <col min="9989" max="9989" width="13.5546875" style="893" bestFit="1" customWidth="1"/>
    <col min="9990" max="9990" width="16.6640625" style="893" customWidth="1"/>
    <col min="9991" max="9991" width="13.44140625" style="893" customWidth="1"/>
    <col min="9992" max="9992" width="18.6640625" style="893" customWidth="1"/>
    <col min="9993" max="9993" width="7" style="893" bestFit="1" customWidth="1"/>
    <col min="9994" max="9994" width="18.6640625" style="893" customWidth="1"/>
    <col min="9995" max="9995" width="16.21875" style="893" bestFit="1" customWidth="1"/>
    <col min="9996" max="9998" width="20.109375" style="893" bestFit="1" customWidth="1"/>
    <col min="9999" max="9999" width="11.6640625" style="893" bestFit="1" customWidth="1"/>
    <col min="10000" max="10000" width="20.109375" style="893" bestFit="1" customWidth="1"/>
    <col min="10001" max="10001" width="4.5546875" style="893" bestFit="1" customWidth="1"/>
    <col min="10002" max="10002" width="30.6640625" style="893" customWidth="1"/>
    <col min="10003" max="10240" width="8.88671875" style="893"/>
    <col min="10241" max="10241" width="4.6640625" style="893" customWidth="1"/>
    <col min="10242" max="10242" width="30.6640625" style="893" customWidth="1"/>
    <col min="10243" max="10243" width="14.44140625" style="893" bestFit="1" customWidth="1"/>
    <col min="10244" max="10244" width="20" style="893" bestFit="1" customWidth="1"/>
    <col min="10245" max="10245" width="13.5546875" style="893" bestFit="1" customWidth="1"/>
    <col min="10246" max="10246" width="16.6640625" style="893" customWidth="1"/>
    <col min="10247" max="10247" width="13.44140625" style="893" customWidth="1"/>
    <col min="10248" max="10248" width="18.6640625" style="893" customWidth="1"/>
    <col min="10249" max="10249" width="7" style="893" bestFit="1" customWidth="1"/>
    <col min="10250" max="10250" width="18.6640625" style="893" customWidth="1"/>
    <col min="10251" max="10251" width="16.21875" style="893" bestFit="1" customWidth="1"/>
    <col min="10252" max="10254" width="20.109375" style="893" bestFit="1" customWidth="1"/>
    <col min="10255" max="10255" width="11.6640625" style="893" bestFit="1" customWidth="1"/>
    <col min="10256" max="10256" width="20.109375" style="893" bestFit="1" customWidth="1"/>
    <col min="10257" max="10257" width="4.5546875" style="893" bestFit="1" customWidth="1"/>
    <col min="10258" max="10258" width="30.6640625" style="893" customWidth="1"/>
    <col min="10259" max="10496" width="8.88671875" style="893"/>
    <col min="10497" max="10497" width="4.6640625" style="893" customWidth="1"/>
    <col min="10498" max="10498" width="30.6640625" style="893" customWidth="1"/>
    <col min="10499" max="10499" width="14.44140625" style="893" bestFit="1" customWidth="1"/>
    <col min="10500" max="10500" width="20" style="893" bestFit="1" customWidth="1"/>
    <col min="10501" max="10501" width="13.5546875" style="893" bestFit="1" customWidth="1"/>
    <col min="10502" max="10502" width="16.6640625" style="893" customWidth="1"/>
    <col min="10503" max="10503" width="13.44140625" style="893" customWidth="1"/>
    <col min="10504" max="10504" width="18.6640625" style="893" customWidth="1"/>
    <col min="10505" max="10505" width="7" style="893" bestFit="1" customWidth="1"/>
    <col min="10506" max="10506" width="18.6640625" style="893" customWidth="1"/>
    <col min="10507" max="10507" width="16.21875" style="893" bestFit="1" customWidth="1"/>
    <col min="10508" max="10510" width="20.109375" style="893" bestFit="1" customWidth="1"/>
    <col min="10511" max="10511" width="11.6640625" style="893" bestFit="1" customWidth="1"/>
    <col min="10512" max="10512" width="20.109375" style="893" bestFit="1" customWidth="1"/>
    <col min="10513" max="10513" width="4.5546875" style="893" bestFit="1" customWidth="1"/>
    <col min="10514" max="10514" width="30.6640625" style="893" customWidth="1"/>
    <col min="10515" max="10752" width="8.88671875" style="893"/>
    <col min="10753" max="10753" width="4.6640625" style="893" customWidth="1"/>
    <col min="10754" max="10754" width="30.6640625" style="893" customWidth="1"/>
    <col min="10755" max="10755" width="14.44140625" style="893" bestFit="1" customWidth="1"/>
    <col min="10756" max="10756" width="20" style="893" bestFit="1" customWidth="1"/>
    <col min="10757" max="10757" width="13.5546875" style="893" bestFit="1" customWidth="1"/>
    <col min="10758" max="10758" width="16.6640625" style="893" customWidth="1"/>
    <col min="10759" max="10759" width="13.44140625" style="893" customWidth="1"/>
    <col min="10760" max="10760" width="18.6640625" style="893" customWidth="1"/>
    <col min="10761" max="10761" width="7" style="893" bestFit="1" customWidth="1"/>
    <col min="10762" max="10762" width="18.6640625" style="893" customWidth="1"/>
    <col min="10763" max="10763" width="16.21875" style="893" bestFit="1" customWidth="1"/>
    <col min="10764" max="10766" width="20.109375" style="893" bestFit="1" customWidth="1"/>
    <col min="10767" max="10767" width="11.6640625" style="893" bestFit="1" customWidth="1"/>
    <col min="10768" max="10768" width="20.109375" style="893" bestFit="1" customWidth="1"/>
    <col min="10769" max="10769" width="4.5546875" style="893" bestFit="1" customWidth="1"/>
    <col min="10770" max="10770" width="30.6640625" style="893" customWidth="1"/>
    <col min="10771" max="11008" width="8.88671875" style="893"/>
    <col min="11009" max="11009" width="4.6640625" style="893" customWidth="1"/>
    <col min="11010" max="11010" width="30.6640625" style="893" customWidth="1"/>
    <col min="11011" max="11011" width="14.44140625" style="893" bestFit="1" customWidth="1"/>
    <col min="11012" max="11012" width="20" style="893" bestFit="1" customWidth="1"/>
    <col min="11013" max="11013" width="13.5546875" style="893" bestFit="1" customWidth="1"/>
    <col min="11014" max="11014" width="16.6640625" style="893" customWidth="1"/>
    <col min="11015" max="11015" width="13.44140625" style="893" customWidth="1"/>
    <col min="11016" max="11016" width="18.6640625" style="893" customWidth="1"/>
    <col min="11017" max="11017" width="7" style="893" bestFit="1" customWidth="1"/>
    <col min="11018" max="11018" width="18.6640625" style="893" customWidth="1"/>
    <col min="11019" max="11019" width="16.21875" style="893" bestFit="1" customWidth="1"/>
    <col min="11020" max="11022" width="20.109375" style="893" bestFit="1" customWidth="1"/>
    <col min="11023" max="11023" width="11.6640625" style="893" bestFit="1" customWidth="1"/>
    <col min="11024" max="11024" width="20.109375" style="893" bestFit="1" customWidth="1"/>
    <col min="11025" max="11025" width="4.5546875" style="893" bestFit="1" customWidth="1"/>
    <col min="11026" max="11026" width="30.6640625" style="893" customWidth="1"/>
    <col min="11027" max="11264" width="8.88671875" style="893"/>
    <col min="11265" max="11265" width="4.6640625" style="893" customWidth="1"/>
    <col min="11266" max="11266" width="30.6640625" style="893" customWidth="1"/>
    <col min="11267" max="11267" width="14.44140625" style="893" bestFit="1" customWidth="1"/>
    <col min="11268" max="11268" width="20" style="893" bestFit="1" customWidth="1"/>
    <col min="11269" max="11269" width="13.5546875" style="893" bestFit="1" customWidth="1"/>
    <col min="11270" max="11270" width="16.6640625" style="893" customWidth="1"/>
    <col min="11271" max="11271" width="13.44140625" style="893" customWidth="1"/>
    <col min="11272" max="11272" width="18.6640625" style="893" customWidth="1"/>
    <col min="11273" max="11273" width="7" style="893" bestFit="1" customWidth="1"/>
    <col min="11274" max="11274" width="18.6640625" style="893" customWidth="1"/>
    <col min="11275" max="11275" width="16.21875" style="893" bestFit="1" customWidth="1"/>
    <col min="11276" max="11278" width="20.109375" style="893" bestFit="1" customWidth="1"/>
    <col min="11279" max="11279" width="11.6640625" style="893" bestFit="1" customWidth="1"/>
    <col min="11280" max="11280" width="20.109375" style="893" bestFit="1" customWidth="1"/>
    <col min="11281" max="11281" width="4.5546875" style="893" bestFit="1" customWidth="1"/>
    <col min="11282" max="11282" width="30.6640625" style="893" customWidth="1"/>
    <col min="11283" max="11520" width="8.88671875" style="893"/>
    <col min="11521" max="11521" width="4.6640625" style="893" customWidth="1"/>
    <col min="11522" max="11522" width="30.6640625" style="893" customWidth="1"/>
    <col min="11523" max="11523" width="14.44140625" style="893" bestFit="1" customWidth="1"/>
    <col min="11524" max="11524" width="20" style="893" bestFit="1" customWidth="1"/>
    <col min="11525" max="11525" width="13.5546875" style="893" bestFit="1" customWidth="1"/>
    <col min="11526" max="11526" width="16.6640625" style="893" customWidth="1"/>
    <col min="11527" max="11527" width="13.44140625" style="893" customWidth="1"/>
    <col min="11528" max="11528" width="18.6640625" style="893" customWidth="1"/>
    <col min="11529" max="11529" width="7" style="893" bestFit="1" customWidth="1"/>
    <col min="11530" max="11530" width="18.6640625" style="893" customWidth="1"/>
    <col min="11531" max="11531" width="16.21875" style="893" bestFit="1" customWidth="1"/>
    <col min="11532" max="11534" width="20.109375" style="893" bestFit="1" customWidth="1"/>
    <col min="11535" max="11535" width="11.6640625" style="893" bestFit="1" customWidth="1"/>
    <col min="11536" max="11536" width="20.109375" style="893" bestFit="1" customWidth="1"/>
    <col min="11537" max="11537" width="4.5546875" style="893" bestFit="1" customWidth="1"/>
    <col min="11538" max="11538" width="30.6640625" style="893" customWidth="1"/>
    <col min="11539" max="11776" width="8.88671875" style="893"/>
    <col min="11777" max="11777" width="4.6640625" style="893" customWidth="1"/>
    <col min="11778" max="11778" width="30.6640625" style="893" customWidth="1"/>
    <col min="11779" max="11779" width="14.44140625" style="893" bestFit="1" customWidth="1"/>
    <col min="11780" max="11780" width="20" style="893" bestFit="1" customWidth="1"/>
    <col min="11781" max="11781" width="13.5546875" style="893" bestFit="1" customWidth="1"/>
    <col min="11782" max="11782" width="16.6640625" style="893" customWidth="1"/>
    <col min="11783" max="11783" width="13.44140625" style="893" customWidth="1"/>
    <col min="11784" max="11784" width="18.6640625" style="893" customWidth="1"/>
    <col min="11785" max="11785" width="7" style="893" bestFit="1" customWidth="1"/>
    <col min="11786" max="11786" width="18.6640625" style="893" customWidth="1"/>
    <col min="11787" max="11787" width="16.21875" style="893" bestFit="1" customWidth="1"/>
    <col min="11788" max="11790" width="20.109375" style="893" bestFit="1" customWidth="1"/>
    <col min="11791" max="11791" width="11.6640625" style="893" bestFit="1" customWidth="1"/>
    <col min="11792" max="11792" width="20.109375" style="893" bestFit="1" customWidth="1"/>
    <col min="11793" max="11793" width="4.5546875" style="893" bestFit="1" customWidth="1"/>
    <col min="11794" max="11794" width="30.6640625" style="893" customWidth="1"/>
    <col min="11795" max="12032" width="8.88671875" style="893"/>
    <col min="12033" max="12033" width="4.6640625" style="893" customWidth="1"/>
    <col min="12034" max="12034" width="30.6640625" style="893" customWidth="1"/>
    <col min="12035" max="12035" width="14.44140625" style="893" bestFit="1" customWidth="1"/>
    <col min="12036" max="12036" width="20" style="893" bestFit="1" customWidth="1"/>
    <col min="12037" max="12037" width="13.5546875" style="893" bestFit="1" customWidth="1"/>
    <col min="12038" max="12038" width="16.6640625" style="893" customWidth="1"/>
    <col min="12039" max="12039" width="13.44140625" style="893" customWidth="1"/>
    <col min="12040" max="12040" width="18.6640625" style="893" customWidth="1"/>
    <col min="12041" max="12041" width="7" style="893" bestFit="1" customWidth="1"/>
    <col min="12042" max="12042" width="18.6640625" style="893" customWidth="1"/>
    <col min="12043" max="12043" width="16.21875" style="893" bestFit="1" customWidth="1"/>
    <col min="12044" max="12046" width="20.109375" style="893" bestFit="1" customWidth="1"/>
    <col min="12047" max="12047" width="11.6640625" style="893" bestFit="1" customWidth="1"/>
    <col min="12048" max="12048" width="20.109375" style="893" bestFit="1" customWidth="1"/>
    <col min="12049" max="12049" width="4.5546875" style="893" bestFit="1" customWidth="1"/>
    <col min="12050" max="12050" width="30.6640625" style="893" customWidth="1"/>
    <col min="12051" max="12288" width="8.88671875" style="893"/>
    <col min="12289" max="12289" width="4.6640625" style="893" customWidth="1"/>
    <col min="12290" max="12290" width="30.6640625" style="893" customWidth="1"/>
    <col min="12291" max="12291" width="14.44140625" style="893" bestFit="1" customWidth="1"/>
    <col min="12292" max="12292" width="20" style="893" bestFit="1" customWidth="1"/>
    <col min="12293" max="12293" width="13.5546875" style="893" bestFit="1" customWidth="1"/>
    <col min="12294" max="12294" width="16.6640625" style="893" customWidth="1"/>
    <col min="12295" max="12295" width="13.44140625" style="893" customWidth="1"/>
    <col min="12296" max="12296" width="18.6640625" style="893" customWidth="1"/>
    <col min="12297" max="12297" width="7" style="893" bestFit="1" customWidth="1"/>
    <col min="12298" max="12298" width="18.6640625" style="893" customWidth="1"/>
    <col min="12299" max="12299" width="16.21875" style="893" bestFit="1" customWidth="1"/>
    <col min="12300" max="12302" width="20.109375" style="893" bestFit="1" customWidth="1"/>
    <col min="12303" max="12303" width="11.6640625" style="893" bestFit="1" customWidth="1"/>
    <col min="12304" max="12304" width="20.109375" style="893" bestFit="1" customWidth="1"/>
    <col min="12305" max="12305" width="4.5546875" style="893" bestFit="1" customWidth="1"/>
    <col min="12306" max="12306" width="30.6640625" style="893" customWidth="1"/>
    <col min="12307" max="12544" width="8.88671875" style="893"/>
    <col min="12545" max="12545" width="4.6640625" style="893" customWidth="1"/>
    <col min="12546" max="12546" width="30.6640625" style="893" customWidth="1"/>
    <col min="12547" max="12547" width="14.44140625" style="893" bestFit="1" customWidth="1"/>
    <col min="12548" max="12548" width="20" style="893" bestFit="1" customWidth="1"/>
    <col min="12549" max="12549" width="13.5546875" style="893" bestFit="1" customWidth="1"/>
    <col min="12550" max="12550" width="16.6640625" style="893" customWidth="1"/>
    <col min="12551" max="12551" width="13.44140625" style="893" customWidth="1"/>
    <col min="12552" max="12552" width="18.6640625" style="893" customWidth="1"/>
    <col min="12553" max="12553" width="7" style="893" bestFit="1" customWidth="1"/>
    <col min="12554" max="12554" width="18.6640625" style="893" customWidth="1"/>
    <col min="12555" max="12555" width="16.21875" style="893" bestFit="1" customWidth="1"/>
    <col min="12556" max="12558" width="20.109375" style="893" bestFit="1" customWidth="1"/>
    <col min="12559" max="12559" width="11.6640625" style="893" bestFit="1" customWidth="1"/>
    <col min="12560" max="12560" width="20.109375" style="893" bestFit="1" customWidth="1"/>
    <col min="12561" max="12561" width="4.5546875" style="893" bestFit="1" customWidth="1"/>
    <col min="12562" max="12562" width="30.6640625" style="893" customWidth="1"/>
    <col min="12563" max="12800" width="8.88671875" style="893"/>
    <col min="12801" max="12801" width="4.6640625" style="893" customWidth="1"/>
    <col min="12802" max="12802" width="30.6640625" style="893" customWidth="1"/>
    <col min="12803" max="12803" width="14.44140625" style="893" bestFit="1" customWidth="1"/>
    <col min="12804" max="12804" width="20" style="893" bestFit="1" customWidth="1"/>
    <col min="12805" max="12805" width="13.5546875" style="893" bestFit="1" customWidth="1"/>
    <col min="12806" max="12806" width="16.6640625" style="893" customWidth="1"/>
    <col min="12807" max="12807" width="13.44140625" style="893" customWidth="1"/>
    <col min="12808" max="12808" width="18.6640625" style="893" customWidth="1"/>
    <col min="12809" max="12809" width="7" style="893" bestFit="1" customWidth="1"/>
    <col min="12810" max="12810" width="18.6640625" style="893" customWidth="1"/>
    <col min="12811" max="12811" width="16.21875" style="893" bestFit="1" customWidth="1"/>
    <col min="12812" max="12814" width="20.109375" style="893" bestFit="1" customWidth="1"/>
    <col min="12815" max="12815" width="11.6640625" style="893" bestFit="1" customWidth="1"/>
    <col min="12816" max="12816" width="20.109375" style="893" bestFit="1" customWidth="1"/>
    <col min="12817" max="12817" width="4.5546875" style="893" bestFit="1" customWidth="1"/>
    <col min="12818" max="12818" width="30.6640625" style="893" customWidth="1"/>
    <col min="12819" max="13056" width="8.88671875" style="893"/>
    <col min="13057" max="13057" width="4.6640625" style="893" customWidth="1"/>
    <col min="13058" max="13058" width="30.6640625" style="893" customWidth="1"/>
    <col min="13059" max="13059" width="14.44140625" style="893" bestFit="1" customWidth="1"/>
    <col min="13060" max="13060" width="20" style="893" bestFit="1" customWidth="1"/>
    <col min="13061" max="13061" width="13.5546875" style="893" bestFit="1" customWidth="1"/>
    <col min="13062" max="13062" width="16.6640625" style="893" customWidth="1"/>
    <col min="13063" max="13063" width="13.44140625" style="893" customWidth="1"/>
    <col min="13064" max="13064" width="18.6640625" style="893" customWidth="1"/>
    <col min="13065" max="13065" width="7" style="893" bestFit="1" customWidth="1"/>
    <col min="13066" max="13066" width="18.6640625" style="893" customWidth="1"/>
    <col min="13067" max="13067" width="16.21875" style="893" bestFit="1" customWidth="1"/>
    <col min="13068" max="13070" width="20.109375" style="893" bestFit="1" customWidth="1"/>
    <col min="13071" max="13071" width="11.6640625" style="893" bestFit="1" customWidth="1"/>
    <col min="13072" max="13072" width="20.109375" style="893" bestFit="1" customWidth="1"/>
    <col min="13073" max="13073" width="4.5546875" style="893" bestFit="1" customWidth="1"/>
    <col min="13074" max="13074" width="30.6640625" style="893" customWidth="1"/>
    <col min="13075" max="13312" width="8.88671875" style="893"/>
    <col min="13313" max="13313" width="4.6640625" style="893" customWidth="1"/>
    <col min="13314" max="13314" width="30.6640625" style="893" customWidth="1"/>
    <col min="13315" max="13315" width="14.44140625" style="893" bestFit="1" customWidth="1"/>
    <col min="13316" max="13316" width="20" style="893" bestFit="1" customWidth="1"/>
    <col min="13317" max="13317" width="13.5546875" style="893" bestFit="1" customWidth="1"/>
    <col min="13318" max="13318" width="16.6640625" style="893" customWidth="1"/>
    <col min="13319" max="13319" width="13.44140625" style="893" customWidth="1"/>
    <col min="13320" max="13320" width="18.6640625" style="893" customWidth="1"/>
    <col min="13321" max="13321" width="7" style="893" bestFit="1" customWidth="1"/>
    <col min="13322" max="13322" width="18.6640625" style="893" customWidth="1"/>
    <col min="13323" max="13323" width="16.21875" style="893" bestFit="1" customWidth="1"/>
    <col min="13324" max="13326" width="20.109375" style="893" bestFit="1" customWidth="1"/>
    <col min="13327" max="13327" width="11.6640625" style="893" bestFit="1" customWidth="1"/>
    <col min="13328" max="13328" width="20.109375" style="893" bestFit="1" customWidth="1"/>
    <col min="13329" max="13329" width="4.5546875" style="893" bestFit="1" customWidth="1"/>
    <col min="13330" max="13330" width="30.6640625" style="893" customWidth="1"/>
    <col min="13331" max="13568" width="8.88671875" style="893"/>
    <col min="13569" max="13569" width="4.6640625" style="893" customWidth="1"/>
    <col min="13570" max="13570" width="30.6640625" style="893" customWidth="1"/>
    <col min="13571" max="13571" width="14.44140625" style="893" bestFit="1" customWidth="1"/>
    <col min="13572" max="13572" width="20" style="893" bestFit="1" customWidth="1"/>
    <col min="13573" max="13573" width="13.5546875" style="893" bestFit="1" customWidth="1"/>
    <col min="13574" max="13574" width="16.6640625" style="893" customWidth="1"/>
    <col min="13575" max="13575" width="13.44140625" style="893" customWidth="1"/>
    <col min="13576" max="13576" width="18.6640625" style="893" customWidth="1"/>
    <col min="13577" max="13577" width="7" style="893" bestFit="1" customWidth="1"/>
    <col min="13578" max="13578" width="18.6640625" style="893" customWidth="1"/>
    <col min="13579" max="13579" width="16.21875" style="893" bestFit="1" customWidth="1"/>
    <col min="13580" max="13582" width="20.109375" style="893" bestFit="1" customWidth="1"/>
    <col min="13583" max="13583" width="11.6640625" style="893" bestFit="1" customWidth="1"/>
    <col min="13584" max="13584" width="20.109375" style="893" bestFit="1" customWidth="1"/>
    <col min="13585" max="13585" width="4.5546875" style="893" bestFit="1" customWidth="1"/>
    <col min="13586" max="13586" width="30.6640625" style="893" customWidth="1"/>
    <col min="13587" max="13824" width="8.88671875" style="893"/>
    <col min="13825" max="13825" width="4.6640625" style="893" customWidth="1"/>
    <col min="13826" max="13826" width="30.6640625" style="893" customWidth="1"/>
    <col min="13827" max="13827" width="14.44140625" style="893" bestFit="1" customWidth="1"/>
    <col min="13828" max="13828" width="20" style="893" bestFit="1" customWidth="1"/>
    <col min="13829" max="13829" width="13.5546875" style="893" bestFit="1" customWidth="1"/>
    <col min="13830" max="13830" width="16.6640625" style="893" customWidth="1"/>
    <col min="13831" max="13831" width="13.44140625" style="893" customWidth="1"/>
    <col min="13832" max="13832" width="18.6640625" style="893" customWidth="1"/>
    <col min="13833" max="13833" width="7" style="893" bestFit="1" customWidth="1"/>
    <col min="13834" max="13834" width="18.6640625" style="893" customWidth="1"/>
    <col min="13835" max="13835" width="16.21875" style="893" bestFit="1" customWidth="1"/>
    <col min="13836" max="13838" width="20.109375" style="893" bestFit="1" customWidth="1"/>
    <col min="13839" max="13839" width="11.6640625" style="893" bestFit="1" customWidth="1"/>
    <col min="13840" max="13840" width="20.109375" style="893" bestFit="1" customWidth="1"/>
    <col min="13841" max="13841" width="4.5546875" style="893" bestFit="1" customWidth="1"/>
    <col min="13842" max="13842" width="30.6640625" style="893" customWidth="1"/>
    <col min="13843" max="14080" width="8.88671875" style="893"/>
    <col min="14081" max="14081" width="4.6640625" style="893" customWidth="1"/>
    <col min="14082" max="14082" width="30.6640625" style="893" customWidth="1"/>
    <col min="14083" max="14083" width="14.44140625" style="893" bestFit="1" customWidth="1"/>
    <col min="14084" max="14084" width="20" style="893" bestFit="1" customWidth="1"/>
    <col min="14085" max="14085" width="13.5546875" style="893" bestFit="1" customWidth="1"/>
    <col min="14086" max="14086" width="16.6640625" style="893" customWidth="1"/>
    <col min="14087" max="14087" width="13.44140625" style="893" customWidth="1"/>
    <col min="14088" max="14088" width="18.6640625" style="893" customWidth="1"/>
    <col min="14089" max="14089" width="7" style="893" bestFit="1" customWidth="1"/>
    <col min="14090" max="14090" width="18.6640625" style="893" customWidth="1"/>
    <col min="14091" max="14091" width="16.21875" style="893" bestFit="1" customWidth="1"/>
    <col min="14092" max="14094" width="20.109375" style="893" bestFit="1" customWidth="1"/>
    <col min="14095" max="14095" width="11.6640625" style="893" bestFit="1" customWidth="1"/>
    <col min="14096" max="14096" width="20.109375" style="893" bestFit="1" customWidth="1"/>
    <col min="14097" max="14097" width="4.5546875" style="893" bestFit="1" customWidth="1"/>
    <col min="14098" max="14098" width="30.6640625" style="893" customWidth="1"/>
    <col min="14099" max="14336" width="8.88671875" style="893"/>
    <col min="14337" max="14337" width="4.6640625" style="893" customWidth="1"/>
    <col min="14338" max="14338" width="30.6640625" style="893" customWidth="1"/>
    <col min="14339" max="14339" width="14.44140625" style="893" bestFit="1" customWidth="1"/>
    <col min="14340" max="14340" width="20" style="893" bestFit="1" customWidth="1"/>
    <col min="14341" max="14341" width="13.5546875" style="893" bestFit="1" customWidth="1"/>
    <col min="14342" max="14342" width="16.6640625" style="893" customWidth="1"/>
    <col min="14343" max="14343" width="13.44140625" style="893" customWidth="1"/>
    <col min="14344" max="14344" width="18.6640625" style="893" customWidth="1"/>
    <col min="14345" max="14345" width="7" style="893" bestFit="1" customWidth="1"/>
    <col min="14346" max="14346" width="18.6640625" style="893" customWidth="1"/>
    <col min="14347" max="14347" width="16.21875" style="893" bestFit="1" customWidth="1"/>
    <col min="14348" max="14350" width="20.109375" style="893" bestFit="1" customWidth="1"/>
    <col min="14351" max="14351" width="11.6640625" style="893" bestFit="1" customWidth="1"/>
    <col min="14352" max="14352" width="20.109375" style="893" bestFit="1" customWidth="1"/>
    <col min="14353" max="14353" width="4.5546875" style="893" bestFit="1" customWidth="1"/>
    <col min="14354" max="14354" width="30.6640625" style="893" customWidth="1"/>
    <col min="14355" max="14592" width="8.88671875" style="893"/>
    <col min="14593" max="14593" width="4.6640625" style="893" customWidth="1"/>
    <col min="14594" max="14594" width="30.6640625" style="893" customWidth="1"/>
    <col min="14595" max="14595" width="14.44140625" style="893" bestFit="1" customWidth="1"/>
    <col min="14596" max="14596" width="20" style="893" bestFit="1" customWidth="1"/>
    <col min="14597" max="14597" width="13.5546875" style="893" bestFit="1" customWidth="1"/>
    <col min="14598" max="14598" width="16.6640625" style="893" customWidth="1"/>
    <col min="14599" max="14599" width="13.44140625" style="893" customWidth="1"/>
    <col min="14600" max="14600" width="18.6640625" style="893" customWidth="1"/>
    <col min="14601" max="14601" width="7" style="893" bestFit="1" customWidth="1"/>
    <col min="14602" max="14602" width="18.6640625" style="893" customWidth="1"/>
    <col min="14603" max="14603" width="16.21875" style="893" bestFit="1" customWidth="1"/>
    <col min="14604" max="14606" width="20.109375" style="893" bestFit="1" customWidth="1"/>
    <col min="14607" max="14607" width="11.6640625" style="893" bestFit="1" customWidth="1"/>
    <col min="14608" max="14608" width="20.109375" style="893" bestFit="1" customWidth="1"/>
    <col min="14609" max="14609" width="4.5546875" style="893" bestFit="1" customWidth="1"/>
    <col min="14610" max="14610" width="30.6640625" style="893" customWidth="1"/>
    <col min="14611" max="14848" width="8.88671875" style="893"/>
    <col min="14849" max="14849" width="4.6640625" style="893" customWidth="1"/>
    <col min="14850" max="14850" width="30.6640625" style="893" customWidth="1"/>
    <col min="14851" max="14851" width="14.44140625" style="893" bestFit="1" customWidth="1"/>
    <col min="14852" max="14852" width="20" style="893" bestFit="1" customWidth="1"/>
    <col min="14853" max="14853" width="13.5546875" style="893" bestFit="1" customWidth="1"/>
    <col min="14854" max="14854" width="16.6640625" style="893" customWidth="1"/>
    <col min="14855" max="14855" width="13.44140625" style="893" customWidth="1"/>
    <col min="14856" max="14856" width="18.6640625" style="893" customWidth="1"/>
    <col min="14857" max="14857" width="7" style="893" bestFit="1" customWidth="1"/>
    <col min="14858" max="14858" width="18.6640625" style="893" customWidth="1"/>
    <col min="14859" max="14859" width="16.21875" style="893" bestFit="1" customWidth="1"/>
    <col min="14860" max="14862" width="20.109375" style="893" bestFit="1" customWidth="1"/>
    <col min="14863" max="14863" width="11.6640625" style="893" bestFit="1" customWidth="1"/>
    <col min="14864" max="14864" width="20.109375" style="893" bestFit="1" customWidth="1"/>
    <col min="14865" max="14865" width="4.5546875" style="893" bestFit="1" customWidth="1"/>
    <col min="14866" max="14866" width="30.6640625" style="893" customWidth="1"/>
    <col min="14867" max="15104" width="8.88671875" style="893"/>
    <col min="15105" max="15105" width="4.6640625" style="893" customWidth="1"/>
    <col min="15106" max="15106" width="30.6640625" style="893" customWidth="1"/>
    <col min="15107" max="15107" width="14.44140625" style="893" bestFit="1" customWidth="1"/>
    <col min="15108" max="15108" width="20" style="893" bestFit="1" customWidth="1"/>
    <col min="15109" max="15109" width="13.5546875" style="893" bestFit="1" customWidth="1"/>
    <col min="15110" max="15110" width="16.6640625" style="893" customWidth="1"/>
    <col min="15111" max="15111" width="13.44140625" style="893" customWidth="1"/>
    <col min="15112" max="15112" width="18.6640625" style="893" customWidth="1"/>
    <col min="15113" max="15113" width="7" style="893" bestFit="1" customWidth="1"/>
    <col min="15114" max="15114" width="18.6640625" style="893" customWidth="1"/>
    <col min="15115" max="15115" width="16.21875" style="893" bestFit="1" customWidth="1"/>
    <col min="15116" max="15118" width="20.109375" style="893" bestFit="1" customWidth="1"/>
    <col min="15119" max="15119" width="11.6640625" style="893" bestFit="1" customWidth="1"/>
    <col min="15120" max="15120" width="20.109375" style="893" bestFit="1" customWidth="1"/>
    <col min="15121" max="15121" width="4.5546875" style="893" bestFit="1" customWidth="1"/>
    <col min="15122" max="15122" width="30.6640625" style="893" customWidth="1"/>
    <col min="15123" max="15360" width="8.88671875" style="893"/>
    <col min="15361" max="15361" width="4.6640625" style="893" customWidth="1"/>
    <col min="15362" max="15362" width="30.6640625" style="893" customWidth="1"/>
    <col min="15363" max="15363" width="14.44140625" style="893" bestFit="1" customWidth="1"/>
    <col min="15364" max="15364" width="20" style="893" bestFit="1" customWidth="1"/>
    <col min="15365" max="15365" width="13.5546875" style="893" bestFit="1" customWidth="1"/>
    <col min="15366" max="15366" width="16.6640625" style="893" customWidth="1"/>
    <col min="15367" max="15367" width="13.44140625" style="893" customWidth="1"/>
    <col min="15368" max="15368" width="18.6640625" style="893" customWidth="1"/>
    <col min="15369" max="15369" width="7" style="893" bestFit="1" customWidth="1"/>
    <col min="15370" max="15370" width="18.6640625" style="893" customWidth="1"/>
    <col min="15371" max="15371" width="16.21875" style="893" bestFit="1" customWidth="1"/>
    <col min="15372" max="15374" width="20.109375" style="893" bestFit="1" customWidth="1"/>
    <col min="15375" max="15375" width="11.6640625" style="893" bestFit="1" customWidth="1"/>
    <col min="15376" max="15376" width="20.109375" style="893" bestFit="1" customWidth="1"/>
    <col min="15377" max="15377" width="4.5546875" style="893" bestFit="1" customWidth="1"/>
    <col min="15378" max="15378" width="30.6640625" style="893" customWidth="1"/>
    <col min="15379" max="15616" width="8.88671875" style="893"/>
    <col min="15617" max="15617" width="4.6640625" style="893" customWidth="1"/>
    <col min="15618" max="15618" width="30.6640625" style="893" customWidth="1"/>
    <col min="15619" max="15619" width="14.44140625" style="893" bestFit="1" customWidth="1"/>
    <col min="15620" max="15620" width="20" style="893" bestFit="1" customWidth="1"/>
    <col min="15621" max="15621" width="13.5546875" style="893" bestFit="1" customWidth="1"/>
    <col min="15622" max="15622" width="16.6640625" style="893" customWidth="1"/>
    <col min="15623" max="15623" width="13.44140625" style="893" customWidth="1"/>
    <col min="15624" max="15624" width="18.6640625" style="893" customWidth="1"/>
    <col min="15625" max="15625" width="7" style="893" bestFit="1" customWidth="1"/>
    <col min="15626" max="15626" width="18.6640625" style="893" customWidth="1"/>
    <col min="15627" max="15627" width="16.21875" style="893" bestFit="1" customWidth="1"/>
    <col min="15628" max="15630" width="20.109375" style="893" bestFit="1" customWidth="1"/>
    <col min="15631" max="15631" width="11.6640625" style="893" bestFit="1" customWidth="1"/>
    <col min="15632" max="15632" width="20.109375" style="893" bestFit="1" customWidth="1"/>
    <col min="15633" max="15633" width="4.5546875" style="893" bestFit="1" customWidth="1"/>
    <col min="15634" max="15634" width="30.6640625" style="893" customWidth="1"/>
    <col min="15635" max="15872" width="8.88671875" style="893"/>
    <col min="15873" max="15873" width="4.6640625" style="893" customWidth="1"/>
    <col min="15874" max="15874" width="30.6640625" style="893" customWidth="1"/>
    <col min="15875" max="15875" width="14.44140625" style="893" bestFit="1" customWidth="1"/>
    <col min="15876" max="15876" width="20" style="893" bestFit="1" customWidth="1"/>
    <col min="15877" max="15877" width="13.5546875" style="893" bestFit="1" customWidth="1"/>
    <col min="15878" max="15878" width="16.6640625" style="893" customWidth="1"/>
    <col min="15879" max="15879" width="13.44140625" style="893" customWidth="1"/>
    <col min="15880" max="15880" width="18.6640625" style="893" customWidth="1"/>
    <col min="15881" max="15881" width="7" style="893" bestFit="1" customWidth="1"/>
    <col min="15882" max="15882" width="18.6640625" style="893" customWidth="1"/>
    <col min="15883" max="15883" width="16.21875" style="893" bestFit="1" customWidth="1"/>
    <col min="15884" max="15886" width="20.109375" style="893" bestFit="1" customWidth="1"/>
    <col min="15887" max="15887" width="11.6640625" style="893" bestFit="1" customWidth="1"/>
    <col min="15888" max="15888" width="20.109375" style="893" bestFit="1" customWidth="1"/>
    <col min="15889" max="15889" width="4.5546875" style="893" bestFit="1" customWidth="1"/>
    <col min="15890" max="15890" width="30.6640625" style="893" customWidth="1"/>
    <col min="15891" max="16128" width="8.88671875" style="893"/>
    <col min="16129" max="16129" width="4.6640625" style="893" customWidth="1"/>
    <col min="16130" max="16130" width="30.6640625" style="893" customWidth="1"/>
    <col min="16131" max="16131" width="14.44140625" style="893" bestFit="1" customWidth="1"/>
    <col min="16132" max="16132" width="20" style="893" bestFit="1" customWidth="1"/>
    <col min="16133" max="16133" width="13.5546875" style="893" bestFit="1" customWidth="1"/>
    <col min="16134" max="16134" width="16.6640625" style="893" customWidth="1"/>
    <col min="16135" max="16135" width="13.44140625" style="893" customWidth="1"/>
    <col min="16136" max="16136" width="18.6640625" style="893" customWidth="1"/>
    <col min="16137" max="16137" width="7" style="893" bestFit="1" customWidth="1"/>
    <col min="16138" max="16138" width="18.6640625" style="893" customWidth="1"/>
    <col min="16139" max="16139" width="16.21875" style="893" bestFit="1" customWidth="1"/>
    <col min="16140" max="16142" width="20.109375" style="893" bestFit="1" customWidth="1"/>
    <col min="16143" max="16143" width="11.6640625" style="893" bestFit="1" customWidth="1"/>
    <col min="16144" max="16144" width="20.109375" style="893" bestFit="1" customWidth="1"/>
    <col min="16145" max="16145" width="4.5546875" style="893" bestFit="1" customWidth="1"/>
    <col min="16146" max="16146" width="30.6640625" style="893" customWidth="1"/>
    <col min="16147" max="16384" width="8.88671875" style="893"/>
  </cols>
  <sheetData>
    <row r="1" spans="1:17" ht="12.75" customHeight="1">
      <c r="A1" s="1475" t="s">
        <v>1800</v>
      </c>
      <c r="B1" s="3419"/>
      <c r="C1" s="3419"/>
      <c r="D1" s="3420" t="s">
        <v>1156</v>
      </c>
      <c r="E1" s="3420" t="s">
        <v>3310</v>
      </c>
      <c r="F1" s="3420" t="s">
        <v>1803</v>
      </c>
      <c r="G1" s="3419"/>
      <c r="H1" s="3421"/>
      <c r="I1" s="3422"/>
      <c r="J1" s="1475" t="s">
        <v>1800</v>
      </c>
      <c r="K1" s="3421"/>
      <c r="L1" s="3420" t="s">
        <v>1156</v>
      </c>
      <c r="M1" s="3421"/>
      <c r="N1" s="3421" t="s">
        <v>3310</v>
      </c>
      <c r="O1" s="3419"/>
      <c r="P1" s="3420" t="s">
        <v>1803</v>
      </c>
      <c r="Q1" s="3423"/>
    </row>
    <row r="2" spans="1:17" ht="12.75" customHeight="1">
      <c r="A2" s="1476" t="str">
        <f>'[2]Data Sheet'!$C$25</f>
        <v>National Fuel Gas Distribution Corporation</v>
      </c>
      <c r="B2" s="1554"/>
      <c r="C2" s="1554"/>
      <c r="D2" s="3424" t="s">
        <v>1157</v>
      </c>
      <c r="E2" s="3425" t="str">
        <f>'Data Sheet'!$C$40</f>
        <v>3/31/2016</v>
      </c>
      <c r="F2" s="3508" t="str">
        <f>'Data Sheet'!$C$38</f>
        <v>12/31/2015</v>
      </c>
      <c r="G2" s="1554"/>
      <c r="H2" s="1511"/>
      <c r="I2" s="3426"/>
      <c r="J2" s="1476" t="str">
        <f>'[2]Data Sheet'!$C$25</f>
        <v>National Fuel Gas Distribution Corporation</v>
      </c>
      <c r="K2" s="1511"/>
      <c r="L2" s="3424" t="s">
        <v>1157</v>
      </c>
      <c r="M2" s="1511"/>
      <c r="N2" s="3427" t="str">
        <f>'Data Sheet'!$C$40</f>
        <v>3/31/2016</v>
      </c>
      <c r="O2" s="3428"/>
      <c r="P2" s="3508" t="str">
        <f>'Data Sheet'!$C$38</f>
        <v>12/31/2015</v>
      </c>
      <c r="Q2" s="1482"/>
    </row>
    <row r="3" spans="1:17" ht="12.75" customHeight="1">
      <c r="A3" s="3429" t="s">
        <v>423</v>
      </c>
      <c r="B3" s="3430"/>
      <c r="C3" s="3430"/>
      <c r="D3" s="3430"/>
      <c r="E3" s="3430"/>
      <c r="F3" s="3430"/>
      <c r="G3" s="3430"/>
      <c r="H3" s="3431"/>
      <c r="I3" s="3432"/>
      <c r="J3" s="3429" t="s">
        <v>424</v>
      </c>
      <c r="K3" s="3430"/>
      <c r="L3" s="3430"/>
      <c r="M3" s="3430"/>
      <c r="N3" s="3430"/>
      <c r="O3" s="3430"/>
      <c r="P3" s="3430"/>
      <c r="Q3" s="3433"/>
    </row>
    <row r="4" spans="1:17" ht="12.75" customHeight="1">
      <c r="A4" s="1476"/>
      <c r="B4" s="1554" t="s">
        <v>425</v>
      </c>
      <c r="C4" s="1554"/>
      <c r="D4" s="1554"/>
      <c r="E4" s="1554"/>
      <c r="F4" s="1554"/>
      <c r="G4" s="1554"/>
      <c r="H4" s="1511"/>
      <c r="I4" s="3426"/>
      <c r="J4" s="3434" t="s">
        <v>426</v>
      </c>
      <c r="K4" s="1477"/>
      <c r="L4" s="1477"/>
      <c r="M4" s="1477"/>
      <c r="N4" s="1477"/>
      <c r="O4" s="1477"/>
      <c r="P4" s="1477"/>
      <c r="Q4" s="1482"/>
    </row>
    <row r="5" spans="1:17" ht="12.75" customHeight="1">
      <c r="A5" s="1476"/>
      <c r="B5" s="1554" t="s">
        <v>427</v>
      </c>
      <c r="C5" s="1554"/>
      <c r="D5" s="1554"/>
      <c r="E5" s="1554"/>
      <c r="F5" s="1554"/>
      <c r="G5" s="1554"/>
      <c r="H5" s="1511"/>
      <c r="I5" s="3426"/>
      <c r="J5" s="3434" t="s">
        <v>428</v>
      </c>
      <c r="K5" s="1477"/>
      <c r="L5" s="1477"/>
      <c r="M5" s="1477"/>
      <c r="N5" s="1477"/>
      <c r="O5" s="1477"/>
      <c r="P5" s="1477"/>
      <c r="Q5" s="1482"/>
    </row>
    <row r="6" spans="1:17" ht="12.75" customHeight="1">
      <c r="A6" s="1476"/>
      <c r="B6" s="1554" t="s">
        <v>429</v>
      </c>
      <c r="C6" s="1554"/>
      <c r="D6" s="1554"/>
      <c r="E6" s="1554"/>
      <c r="F6" s="1554"/>
      <c r="G6" s="1554"/>
      <c r="H6" s="1511"/>
      <c r="I6" s="3426"/>
      <c r="J6" s="1476" t="s">
        <v>430</v>
      </c>
      <c r="K6" s="1477"/>
      <c r="L6" s="1477"/>
      <c r="M6" s="1477"/>
      <c r="N6" s="1477"/>
      <c r="O6" s="1477"/>
      <c r="P6" s="1477"/>
      <c r="Q6" s="1482"/>
    </row>
    <row r="7" spans="1:17" ht="12.75" customHeight="1">
      <c r="A7" s="1476"/>
      <c r="B7" s="1554" t="s">
        <v>431</v>
      </c>
      <c r="C7" s="1554"/>
      <c r="D7" s="1554"/>
      <c r="E7" s="1554"/>
      <c r="F7" s="1554"/>
      <c r="G7" s="1554"/>
      <c r="H7" s="1511"/>
      <c r="I7" s="3426"/>
      <c r="J7" s="1476" t="s">
        <v>432</v>
      </c>
      <c r="K7" s="1477"/>
      <c r="L7" s="1477"/>
      <c r="M7" s="1477"/>
      <c r="N7" s="1477"/>
      <c r="O7" s="1477"/>
      <c r="P7" s="1477"/>
      <c r="Q7" s="1482"/>
    </row>
    <row r="8" spans="1:17" ht="12.75" customHeight="1">
      <c r="A8" s="1476"/>
      <c r="B8" s="1554" t="s">
        <v>433</v>
      </c>
      <c r="C8" s="1554"/>
      <c r="D8" s="1554"/>
      <c r="E8" s="1554"/>
      <c r="F8" s="1554"/>
      <c r="G8" s="1554"/>
      <c r="H8" s="1511"/>
      <c r="I8" s="3426"/>
      <c r="J8" s="1476" t="s">
        <v>434</v>
      </c>
      <c r="K8" s="1477"/>
      <c r="L8" s="1477"/>
      <c r="M8" s="1477"/>
      <c r="N8" s="1477"/>
      <c r="O8" s="1477"/>
      <c r="P8" s="1477"/>
      <c r="Q8" s="1482"/>
    </row>
    <row r="9" spans="1:17" ht="12.75" customHeight="1">
      <c r="A9" s="1476"/>
      <c r="B9" s="1554" t="s">
        <v>435</v>
      </c>
      <c r="C9" s="1554"/>
      <c r="D9" s="1554"/>
      <c r="E9" s="1554"/>
      <c r="F9" s="1554"/>
      <c r="G9" s="1554"/>
      <c r="H9" s="1511"/>
      <c r="I9" s="3426"/>
      <c r="J9" s="1476" t="s">
        <v>436</v>
      </c>
      <c r="K9" s="1477"/>
      <c r="L9" s="1477"/>
      <c r="M9" s="1477"/>
      <c r="N9" s="1477"/>
      <c r="O9" s="1477"/>
      <c r="P9" s="1477"/>
      <c r="Q9" s="1482"/>
    </row>
    <row r="10" spans="1:17" ht="12.75" customHeight="1">
      <c r="A10" s="1476"/>
      <c r="B10" s="1554" t="s">
        <v>437</v>
      </c>
      <c r="C10" s="1554"/>
      <c r="D10" s="1554"/>
      <c r="E10" s="1554"/>
      <c r="F10" s="1554"/>
      <c r="G10" s="1554"/>
      <c r="H10" s="1511"/>
      <c r="I10" s="3426"/>
      <c r="J10" s="1476"/>
      <c r="K10" s="1477"/>
      <c r="L10" s="1477"/>
      <c r="M10" s="1477"/>
      <c r="N10" s="1477"/>
      <c r="O10" s="1477"/>
      <c r="P10" s="1477"/>
      <c r="Q10" s="1482"/>
    </row>
    <row r="11" spans="1:17">
      <c r="A11" s="1476"/>
      <c r="B11" s="1554" t="s">
        <v>438</v>
      </c>
      <c r="C11" s="1554"/>
      <c r="D11" s="1554"/>
      <c r="E11" s="1554"/>
      <c r="F11" s="1554"/>
      <c r="G11" s="1554"/>
      <c r="H11" s="1511"/>
      <c r="I11" s="3426"/>
      <c r="J11" s="3435" t="s">
        <v>439</v>
      </c>
      <c r="K11" s="1477"/>
      <c r="L11" s="1477"/>
      <c r="M11" s="1477"/>
      <c r="N11" s="1477"/>
      <c r="O11" s="1477"/>
      <c r="P11" s="1477"/>
      <c r="Q11" s="1482"/>
    </row>
    <row r="12" spans="1:17" ht="12.75" customHeight="1">
      <c r="A12" s="1476"/>
      <c r="B12" s="1554" t="s">
        <v>440</v>
      </c>
      <c r="C12" s="1554"/>
      <c r="D12" s="1554"/>
      <c r="E12" s="1554"/>
      <c r="F12" s="1554"/>
      <c r="G12" s="1554"/>
      <c r="H12" s="1511"/>
      <c r="I12" s="3426"/>
      <c r="J12" s="1476"/>
      <c r="K12" s="1477"/>
      <c r="L12" s="1477"/>
      <c r="M12" s="1477"/>
      <c r="N12" s="1477"/>
      <c r="O12" s="1477"/>
      <c r="P12" s="1477"/>
      <c r="Q12" s="1482"/>
    </row>
    <row r="13" spans="1:17" ht="12.75" customHeight="1">
      <c r="A13" s="1476"/>
      <c r="B13" s="1554" t="s">
        <v>441</v>
      </c>
      <c r="C13" s="1554"/>
      <c r="D13" s="1554"/>
      <c r="E13" s="1554"/>
      <c r="F13" s="1554"/>
      <c r="G13" s="1554"/>
      <c r="H13" s="1511"/>
      <c r="I13" s="3426"/>
      <c r="J13" s="1476" t="s">
        <v>442</v>
      </c>
      <c r="K13" s="1477"/>
      <c r="L13" s="1477"/>
      <c r="M13" s="1477"/>
      <c r="N13" s="1477"/>
      <c r="O13" s="1477"/>
      <c r="P13" s="1477"/>
      <c r="Q13" s="1482"/>
    </row>
    <row r="14" spans="1:17" ht="12.75" customHeight="1">
      <c r="A14" s="1476"/>
      <c r="B14" s="1554" t="s">
        <v>443</v>
      </c>
      <c r="C14" s="1554"/>
      <c r="D14" s="1554"/>
      <c r="E14" s="1554"/>
      <c r="F14" s="1554"/>
      <c r="G14" s="1554"/>
      <c r="H14" s="1511"/>
      <c r="I14" s="3426"/>
      <c r="J14" s="1476"/>
      <c r="K14" s="1477"/>
      <c r="L14" s="1477"/>
      <c r="M14" s="1477"/>
      <c r="N14" s="1477"/>
      <c r="O14" s="1477"/>
      <c r="P14" s="1477"/>
      <c r="Q14" s="1482"/>
    </row>
    <row r="15" spans="1:17" ht="12.75" customHeight="1">
      <c r="A15" s="1222"/>
      <c r="B15" s="1223"/>
      <c r="C15" s="3436" t="s">
        <v>444</v>
      </c>
      <c r="D15" s="3430"/>
      <c r="E15" s="1223"/>
      <c r="F15" s="1223"/>
      <c r="G15" s="1223"/>
      <c r="H15" s="1338"/>
      <c r="I15" s="3437"/>
      <c r="J15" s="1221" t="s">
        <v>445</v>
      </c>
      <c r="K15" s="1127"/>
      <c r="L15" s="1332" t="s">
        <v>446</v>
      </c>
      <c r="M15" s="1127"/>
      <c r="N15" s="1127"/>
      <c r="O15" s="1127"/>
      <c r="P15" s="1127"/>
      <c r="Q15" s="1128"/>
    </row>
    <row r="16" spans="1:17" ht="12.75" customHeight="1">
      <c r="A16" s="2487"/>
      <c r="B16" s="1122"/>
      <c r="C16" s="3424"/>
      <c r="D16" s="3438" t="s">
        <v>447</v>
      </c>
      <c r="E16" s="1122"/>
      <c r="F16" s="1122"/>
      <c r="G16" s="1122"/>
      <c r="H16" s="880"/>
      <c r="I16" s="860"/>
      <c r="J16" s="851"/>
      <c r="K16" s="1122"/>
      <c r="L16" s="1122"/>
      <c r="M16" s="1122"/>
      <c r="N16" s="1219"/>
      <c r="O16" s="1122"/>
      <c r="P16" s="2179" t="s">
        <v>448</v>
      </c>
      <c r="Q16" s="1225"/>
    </row>
    <row r="17" spans="1:17" ht="12.75" customHeight="1">
      <c r="A17" s="2487"/>
      <c r="B17" s="2179" t="s">
        <v>449</v>
      </c>
      <c r="C17" s="3438" t="s">
        <v>450</v>
      </c>
      <c r="D17" s="3438" t="s">
        <v>451</v>
      </c>
      <c r="E17" s="2179" t="s">
        <v>452</v>
      </c>
      <c r="F17" s="2179" t="s">
        <v>453</v>
      </c>
      <c r="G17" s="3439" t="s">
        <v>1345</v>
      </c>
      <c r="H17" s="867" t="s">
        <v>2331</v>
      </c>
      <c r="I17" s="860"/>
      <c r="J17" s="2487" t="s">
        <v>454</v>
      </c>
      <c r="K17" s="2179" t="s">
        <v>447</v>
      </c>
      <c r="L17" s="2179" t="s">
        <v>2998</v>
      </c>
      <c r="M17" s="2179" t="s">
        <v>2999</v>
      </c>
      <c r="N17" s="2179" t="s">
        <v>455</v>
      </c>
      <c r="O17" s="2179"/>
      <c r="P17" s="2179" t="s">
        <v>456</v>
      </c>
      <c r="Q17" s="1225"/>
    </row>
    <row r="18" spans="1:17" ht="12.75" customHeight="1">
      <c r="A18" s="2487" t="s">
        <v>1729</v>
      </c>
      <c r="B18" s="2179" t="s">
        <v>457</v>
      </c>
      <c r="C18" s="3438" t="s">
        <v>458</v>
      </c>
      <c r="D18" s="3438" t="s">
        <v>459</v>
      </c>
      <c r="E18" s="2179" t="s">
        <v>524</v>
      </c>
      <c r="F18" s="2179" t="s">
        <v>524</v>
      </c>
      <c r="G18" s="2179" t="s">
        <v>308</v>
      </c>
      <c r="H18" s="867" t="s">
        <v>308</v>
      </c>
      <c r="I18" s="860"/>
      <c r="J18" s="2487" t="s">
        <v>460</v>
      </c>
      <c r="K18" s="2179" t="s">
        <v>461</v>
      </c>
      <c r="L18" s="2179" t="s">
        <v>462</v>
      </c>
      <c r="M18" s="2179" t="s">
        <v>462</v>
      </c>
      <c r="N18" s="2179" t="s">
        <v>462</v>
      </c>
      <c r="O18" s="2179"/>
      <c r="P18" s="2179" t="s">
        <v>462</v>
      </c>
      <c r="Q18" s="1225" t="s">
        <v>1729</v>
      </c>
    </row>
    <row r="19" spans="1:17">
      <c r="A19" s="1226" t="s">
        <v>1732</v>
      </c>
      <c r="B19" s="1227" t="s">
        <v>3021</v>
      </c>
      <c r="C19" s="3440" t="s">
        <v>3022</v>
      </c>
      <c r="D19" s="3440" t="s">
        <v>3023</v>
      </c>
      <c r="E19" s="1227" t="s">
        <v>3024</v>
      </c>
      <c r="F19" s="1227" t="s">
        <v>2347</v>
      </c>
      <c r="G19" s="1227" t="s">
        <v>2348</v>
      </c>
      <c r="H19" s="3441" t="s">
        <v>2349</v>
      </c>
      <c r="I19" s="3442"/>
      <c r="J19" s="3443" t="s">
        <v>2350</v>
      </c>
      <c r="K19" s="3444" t="s">
        <v>2351</v>
      </c>
      <c r="L19" s="3444" t="s">
        <v>2352</v>
      </c>
      <c r="M19" s="3444" t="s">
        <v>2353</v>
      </c>
      <c r="N19" s="3444" t="s">
        <v>2354</v>
      </c>
      <c r="O19" s="1227"/>
      <c r="P19" s="3444" t="s">
        <v>181</v>
      </c>
      <c r="Q19" s="1228" t="s">
        <v>1732</v>
      </c>
    </row>
    <row r="20" spans="1:17">
      <c r="A20" s="2487"/>
      <c r="B20" s="1122" t="s">
        <v>463</v>
      </c>
      <c r="C20" s="3424"/>
      <c r="D20" s="3424"/>
      <c r="E20" s="1122"/>
      <c r="F20" s="1122"/>
      <c r="G20" s="1122"/>
      <c r="H20" s="880"/>
      <c r="I20" s="860"/>
      <c r="J20" s="851"/>
      <c r="K20" s="1122"/>
      <c r="L20" s="1122"/>
      <c r="M20" s="1122"/>
      <c r="N20" s="1122"/>
      <c r="O20" s="1122"/>
      <c r="P20" s="1122"/>
      <c r="Q20" s="1225"/>
    </row>
    <row r="21" spans="1:17" s="1231" customFormat="1">
      <c r="A21" s="1515">
        <v>1</v>
      </c>
      <c r="B21" s="3445" t="s">
        <v>5167</v>
      </c>
      <c r="C21" s="2183">
        <v>0</v>
      </c>
      <c r="D21" s="2182"/>
      <c r="E21" s="2183"/>
      <c r="F21" s="2183"/>
      <c r="G21" s="2183"/>
      <c r="H21" s="3446">
        <v>0</v>
      </c>
      <c r="I21" s="3447"/>
      <c r="J21" s="3506">
        <f t="shared" ref="J21:J28" si="0">+C21+E21-F21+G21+H21</f>
        <v>0</v>
      </c>
      <c r="K21" s="2182"/>
      <c r="L21" s="2182"/>
      <c r="M21" s="2182"/>
      <c r="N21" s="2182"/>
      <c r="O21" s="2182"/>
      <c r="P21" s="2182"/>
      <c r="Q21" s="3507">
        <v>1</v>
      </c>
    </row>
    <row r="22" spans="1:17">
      <c r="A22" s="2487">
        <v>2</v>
      </c>
      <c r="B22" s="3445" t="s">
        <v>5168</v>
      </c>
      <c r="C22" s="2183">
        <f>10495727-1</f>
        <v>10495726</v>
      </c>
      <c r="D22" s="2183"/>
      <c r="E22" s="2183">
        <v>9083895</v>
      </c>
      <c r="F22" s="2183">
        <v>13400000</v>
      </c>
      <c r="G22" s="2183">
        <v>-6592892</v>
      </c>
      <c r="H22" s="3446">
        <v>413270</v>
      </c>
      <c r="I22" s="3447">
        <v>-1</v>
      </c>
      <c r="J22" s="3448">
        <f>+C22+E22-F22+G22+H22</f>
        <v>-1</v>
      </c>
      <c r="K22" s="1326"/>
      <c r="L22" s="1261"/>
      <c r="M22" s="1261"/>
      <c r="N22" s="1261"/>
      <c r="O22" s="1261"/>
      <c r="P22" s="1261"/>
      <c r="Q22" s="1225">
        <v>2</v>
      </c>
    </row>
    <row r="23" spans="1:17">
      <c r="A23" s="2487">
        <v>3</v>
      </c>
      <c r="B23" s="3445" t="s">
        <v>5169</v>
      </c>
      <c r="C23" s="2183">
        <v>17694980</v>
      </c>
      <c r="D23" s="2183"/>
      <c r="E23" s="2183">
        <f>5090662+1</f>
        <v>5090663</v>
      </c>
      <c r="F23" s="2183">
        <v>12933000</v>
      </c>
      <c r="G23" s="2183">
        <f>-G22</f>
        <v>6592892</v>
      </c>
      <c r="H23" s="3446">
        <v>0</v>
      </c>
      <c r="I23" s="3447"/>
      <c r="J23" s="3448">
        <f t="shared" si="0"/>
        <v>16445535</v>
      </c>
      <c r="K23" s="1261"/>
      <c r="L23" s="1261"/>
      <c r="M23" s="1261"/>
      <c r="N23" s="1261"/>
      <c r="O23" s="1261"/>
      <c r="P23" s="1261"/>
      <c r="Q23" s="1225">
        <v>3</v>
      </c>
    </row>
    <row r="24" spans="1:17">
      <c r="A24" s="2487">
        <v>4</v>
      </c>
      <c r="B24" s="3445" t="s">
        <v>5216</v>
      </c>
      <c r="C24" s="2183"/>
      <c r="D24" s="2183"/>
      <c r="E24" s="2183">
        <v>3914739</v>
      </c>
      <c r="F24" s="2183">
        <v>0</v>
      </c>
      <c r="G24" s="2183"/>
      <c r="H24" s="3446">
        <v>46761</v>
      </c>
      <c r="I24" s="3447">
        <v>-1</v>
      </c>
      <c r="J24" s="3448">
        <f t="shared" si="0"/>
        <v>3961500</v>
      </c>
      <c r="K24" s="1261"/>
      <c r="L24" s="1261"/>
      <c r="M24" s="1261"/>
      <c r="N24" s="1261"/>
      <c r="O24" s="1261"/>
      <c r="P24" s="1261"/>
      <c r="Q24" s="1225">
        <v>4</v>
      </c>
    </row>
    <row r="25" spans="1:17">
      <c r="A25" s="2487">
        <v>5</v>
      </c>
      <c r="B25" s="3445" t="s">
        <v>5170</v>
      </c>
      <c r="C25" s="2183">
        <v>116597</v>
      </c>
      <c r="D25" s="2183"/>
      <c r="E25" s="2183">
        <v>6042789</v>
      </c>
      <c r="F25" s="2183">
        <v>5917146</v>
      </c>
      <c r="G25" s="2183"/>
      <c r="H25" s="3446"/>
      <c r="I25" s="3447"/>
      <c r="J25" s="3448">
        <f t="shared" si="0"/>
        <v>242240</v>
      </c>
      <c r="K25" s="1261"/>
      <c r="L25" s="1261"/>
      <c r="M25" s="1261"/>
      <c r="N25" s="1261"/>
      <c r="O25" s="1261"/>
      <c r="P25" s="1261"/>
      <c r="Q25" s="1225">
        <v>5</v>
      </c>
    </row>
    <row r="26" spans="1:17">
      <c r="A26" s="2487">
        <v>6</v>
      </c>
      <c r="B26" s="3445" t="s">
        <v>5171</v>
      </c>
      <c r="C26" s="2183">
        <v>96421</v>
      </c>
      <c r="D26" s="2183"/>
      <c r="E26" s="2183">
        <v>39252</v>
      </c>
      <c r="F26" s="2183">
        <v>133386</v>
      </c>
      <c r="G26" s="2183"/>
      <c r="H26" s="3446"/>
      <c r="I26" s="3447"/>
      <c r="J26" s="3448">
        <f t="shared" si="0"/>
        <v>2287</v>
      </c>
      <c r="K26" s="1261"/>
      <c r="L26" s="1261"/>
      <c r="M26" s="1261"/>
      <c r="N26" s="1261"/>
      <c r="O26" s="1261"/>
      <c r="P26" s="1261"/>
      <c r="Q26" s="1225">
        <v>6</v>
      </c>
    </row>
    <row r="27" spans="1:17">
      <c r="A27" s="2487">
        <v>7</v>
      </c>
      <c r="B27" s="3449" t="s">
        <v>5172</v>
      </c>
      <c r="C27" s="2183"/>
      <c r="D27" s="2183"/>
      <c r="E27" s="2183">
        <v>4181</v>
      </c>
      <c r="F27" s="2183">
        <v>4181</v>
      </c>
      <c r="G27" s="2183"/>
      <c r="H27" s="3446"/>
      <c r="I27" s="3447"/>
      <c r="J27" s="3448">
        <f t="shared" si="0"/>
        <v>0</v>
      </c>
      <c r="K27" s="1261"/>
      <c r="L27" s="1261"/>
      <c r="M27" s="1261"/>
      <c r="N27" s="1261"/>
      <c r="O27" s="1261"/>
      <c r="P27" s="1261"/>
      <c r="Q27" s="1225">
        <v>7</v>
      </c>
    </row>
    <row r="28" spans="1:17">
      <c r="A28" s="2487">
        <v>8</v>
      </c>
      <c r="B28" s="3445"/>
      <c r="C28" s="2183">
        <v>0</v>
      </c>
      <c r="D28" s="2183"/>
      <c r="E28" s="2183">
        <v>0</v>
      </c>
      <c r="F28" s="2183">
        <v>0</v>
      </c>
      <c r="G28" s="2183"/>
      <c r="H28" s="3446"/>
      <c r="I28" s="3447"/>
      <c r="J28" s="3450">
        <f t="shared" si="0"/>
        <v>0</v>
      </c>
      <c r="K28" s="1261"/>
      <c r="L28" s="1261"/>
      <c r="M28" s="1261"/>
      <c r="N28" s="1261"/>
      <c r="O28" s="1261"/>
      <c r="P28" s="1261"/>
      <c r="Q28" s="1225">
        <v>8</v>
      </c>
    </row>
    <row r="29" spans="1:17">
      <c r="A29" s="2487">
        <v>9</v>
      </c>
      <c r="B29" s="3445" t="s">
        <v>5173</v>
      </c>
      <c r="C29" s="3451">
        <f t="shared" ref="C29:P29" si="1">SUM(C21:C28)</f>
        <v>28403724</v>
      </c>
      <c r="D29" s="3451">
        <f t="shared" si="1"/>
        <v>0</v>
      </c>
      <c r="E29" s="3451">
        <f t="shared" si="1"/>
        <v>24175519</v>
      </c>
      <c r="F29" s="3451">
        <f t="shared" si="1"/>
        <v>32387713</v>
      </c>
      <c r="G29" s="3451">
        <f>SUM(G21:G28)</f>
        <v>0</v>
      </c>
      <c r="H29" s="3452">
        <f t="shared" si="1"/>
        <v>460031</v>
      </c>
      <c r="I29" s="3453"/>
      <c r="J29" s="3454">
        <f t="shared" si="1"/>
        <v>20651561</v>
      </c>
      <c r="K29" s="3455">
        <f t="shared" si="1"/>
        <v>0</v>
      </c>
      <c r="L29" s="3455">
        <f t="shared" si="1"/>
        <v>0</v>
      </c>
      <c r="M29" s="3455">
        <f t="shared" si="1"/>
        <v>0</v>
      </c>
      <c r="N29" s="3455">
        <f t="shared" si="1"/>
        <v>0</v>
      </c>
      <c r="O29" s="3455"/>
      <c r="P29" s="3455">
        <f t="shared" si="1"/>
        <v>0</v>
      </c>
      <c r="Q29" s="1225">
        <v>9</v>
      </c>
    </row>
    <row r="30" spans="1:17">
      <c r="A30" s="2487"/>
      <c r="B30" s="3445" t="s">
        <v>5174</v>
      </c>
      <c r="C30" s="2183"/>
      <c r="D30" s="2183"/>
      <c r="E30" s="2183"/>
      <c r="F30" s="2183"/>
      <c r="G30" s="2183"/>
      <c r="H30" s="3446"/>
      <c r="I30" s="3447"/>
      <c r="J30" s="3450"/>
      <c r="K30" s="1261"/>
      <c r="L30" s="1261"/>
      <c r="M30" s="1261"/>
      <c r="N30" s="1261"/>
      <c r="O30" s="1261"/>
      <c r="P30" s="1261"/>
      <c r="Q30" s="1225"/>
    </row>
    <row r="31" spans="1:17">
      <c r="A31" s="2487">
        <v>10</v>
      </c>
      <c r="B31" s="3456" t="s">
        <v>5175</v>
      </c>
      <c r="C31" s="2183">
        <v>0</v>
      </c>
      <c r="D31" s="2183">
        <v>0</v>
      </c>
      <c r="E31" s="2183">
        <v>0</v>
      </c>
      <c r="F31" s="2183">
        <v>0</v>
      </c>
      <c r="G31" s="2183">
        <v>0</v>
      </c>
      <c r="H31" s="3446">
        <v>0</v>
      </c>
      <c r="I31" s="3447"/>
      <c r="J31" s="3448">
        <f t="shared" ref="J31:J45" si="2">+C31+E31-F31+G31+H31</f>
        <v>0</v>
      </c>
      <c r="K31" s="1261">
        <v>0</v>
      </c>
      <c r="L31" s="1261"/>
      <c r="M31" s="1261"/>
      <c r="N31" s="1261"/>
      <c r="O31" s="1261"/>
      <c r="P31" s="1261"/>
      <c r="Q31" s="1225">
        <v>10</v>
      </c>
    </row>
    <row r="32" spans="1:17">
      <c r="A32" s="2487">
        <v>11</v>
      </c>
      <c r="B32" s="3456" t="s">
        <v>5176</v>
      </c>
      <c r="C32" s="2183">
        <v>1728423</v>
      </c>
      <c r="D32" s="2183"/>
      <c r="E32" s="2183">
        <v>369358</v>
      </c>
      <c r="F32" s="2183">
        <v>2074077</v>
      </c>
      <c r="G32" s="2183">
        <v>1288120</v>
      </c>
      <c r="H32" s="3446">
        <v>-1311824</v>
      </c>
      <c r="I32" s="3447">
        <v>-1</v>
      </c>
      <c r="J32" s="3448">
        <f>+C32+E32-F32+G32+H32</f>
        <v>0</v>
      </c>
      <c r="K32" s="1261"/>
      <c r="L32" s="1261"/>
      <c r="M32" s="1261"/>
      <c r="N32" s="1261"/>
      <c r="O32" s="1261"/>
      <c r="P32" s="1261"/>
      <c r="Q32" s="1225">
        <v>11</v>
      </c>
    </row>
    <row r="33" spans="1:17">
      <c r="A33" s="2487">
        <v>12</v>
      </c>
      <c r="B33" s="3456" t="s">
        <v>5177</v>
      </c>
      <c r="C33" s="2183">
        <v>876694</v>
      </c>
      <c r="D33" s="2183"/>
      <c r="E33" s="2183">
        <v>2253105</v>
      </c>
      <c r="F33" s="2183">
        <v>1032923</v>
      </c>
      <c r="G33" s="2183">
        <v>-1157069</v>
      </c>
      <c r="H33" s="3446"/>
      <c r="I33" s="3447"/>
      <c r="J33" s="3448">
        <f>+C33+E33-F33+G33+H33</f>
        <v>939807</v>
      </c>
      <c r="K33" s="1261"/>
      <c r="L33" s="1261"/>
      <c r="M33" s="1261"/>
      <c r="N33" s="1261"/>
      <c r="O33" s="1261"/>
      <c r="P33" s="1261"/>
      <c r="Q33" s="1225">
        <v>12</v>
      </c>
    </row>
    <row r="34" spans="1:17">
      <c r="A34" s="2487">
        <v>13</v>
      </c>
      <c r="B34" s="3456" t="s">
        <v>5217</v>
      </c>
      <c r="C34" s="2183"/>
      <c r="D34" s="2183"/>
      <c r="E34" s="2183">
        <v>586494</v>
      </c>
      <c r="F34" s="2183">
        <v>781754</v>
      </c>
      <c r="G34" s="2183">
        <v>-131051</v>
      </c>
      <c r="H34" s="3446">
        <v>-1254</v>
      </c>
      <c r="I34" s="3447">
        <v>-1</v>
      </c>
      <c r="J34" s="3448">
        <f t="shared" si="2"/>
        <v>-327565</v>
      </c>
      <c r="K34" s="1261"/>
      <c r="L34" s="1261"/>
      <c r="M34" s="1261"/>
      <c r="N34" s="1261"/>
      <c r="O34" s="1261"/>
      <c r="P34" s="1261" t="s">
        <v>1789</v>
      </c>
      <c r="Q34" s="1225">
        <v>13</v>
      </c>
    </row>
    <row r="35" spans="1:17">
      <c r="A35" s="2487">
        <v>14</v>
      </c>
      <c r="B35" s="3456" t="s">
        <v>5178</v>
      </c>
      <c r="C35" s="2183"/>
      <c r="D35" s="2183"/>
      <c r="E35" s="2183"/>
      <c r="F35" s="2183"/>
      <c r="G35" s="2183"/>
      <c r="H35" s="3446"/>
      <c r="I35" s="3447"/>
      <c r="J35" s="3448"/>
      <c r="K35" s="1261"/>
      <c r="L35" s="1261"/>
      <c r="M35" s="1261"/>
      <c r="N35" s="1261"/>
      <c r="O35" s="1261"/>
      <c r="P35" s="1261"/>
      <c r="Q35" s="1225">
        <v>14</v>
      </c>
    </row>
    <row r="36" spans="1:17">
      <c r="A36" s="2487">
        <v>15</v>
      </c>
      <c r="B36" s="3456" t="s">
        <v>5179</v>
      </c>
      <c r="C36" s="2183">
        <v>7651</v>
      </c>
      <c r="D36" s="2183">
        <v>0</v>
      </c>
      <c r="E36" s="2183">
        <v>114186</v>
      </c>
      <c r="F36" s="2183">
        <v>116899</v>
      </c>
      <c r="G36" s="2183"/>
      <c r="H36" s="3446"/>
      <c r="I36" s="3447"/>
      <c r="J36" s="3448">
        <f t="shared" si="2"/>
        <v>4938</v>
      </c>
      <c r="K36" s="1261">
        <v>0</v>
      </c>
      <c r="L36" s="1261"/>
      <c r="M36" s="1261"/>
      <c r="N36" s="1261"/>
      <c r="O36" s="1261"/>
      <c r="P36" s="1261"/>
      <c r="Q36" s="1225">
        <v>15</v>
      </c>
    </row>
    <row r="37" spans="1:17">
      <c r="A37" s="2487">
        <v>16</v>
      </c>
      <c r="B37" s="3456" t="s">
        <v>5180</v>
      </c>
      <c r="C37" s="2183"/>
      <c r="D37" s="2183">
        <v>0</v>
      </c>
      <c r="E37" s="2183">
        <v>63219</v>
      </c>
      <c r="F37" s="2183">
        <v>63219</v>
      </c>
      <c r="G37" s="2183"/>
      <c r="H37" s="3446"/>
      <c r="I37" s="3447"/>
      <c r="J37" s="3448">
        <f t="shared" si="2"/>
        <v>0</v>
      </c>
      <c r="K37" s="1261">
        <v>0</v>
      </c>
      <c r="L37" s="1261"/>
      <c r="M37" s="1261"/>
      <c r="N37" s="1261"/>
      <c r="O37" s="1261"/>
      <c r="P37" s="1261"/>
      <c r="Q37" s="1225">
        <v>16</v>
      </c>
    </row>
    <row r="38" spans="1:17">
      <c r="A38" s="2487">
        <v>17</v>
      </c>
      <c r="B38" s="3456" t="s">
        <v>5181</v>
      </c>
      <c r="C38" s="2183">
        <v>14677</v>
      </c>
      <c r="D38" s="2183"/>
      <c r="E38" s="2183"/>
      <c r="F38" s="2183">
        <v>8100</v>
      </c>
      <c r="G38" s="2183">
        <v>-6577</v>
      </c>
      <c r="H38" s="3446">
        <v>0</v>
      </c>
      <c r="I38" s="3447"/>
      <c r="J38" s="3448">
        <f>+C38+E38-F38+G38+H38</f>
        <v>0</v>
      </c>
      <c r="K38" s="1261"/>
      <c r="L38" s="1261"/>
      <c r="M38" s="1261"/>
      <c r="N38" s="1261"/>
      <c r="O38" s="1261"/>
      <c r="P38" s="1261"/>
      <c r="Q38" s="1225">
        <v>17</v>
      </c>
    </row>
    <row r="39" spans="1:17">
      <c r="A39" s="2487">
        <v>18</v>
      </c>
      <c r="B39" s="3456" t="s">
        <v>5182</v>
      </c>
      <c r="C39" s="2183">
        <v>1856</v>
      </c>
      <c r="D39" s="2183"/>
      <c r="E39" s="2183">
        <v>81000</v>
      </c>
      <c r="F39" s="2183">
        <v>75431</v>
      </c>
      <c r="G39" s="2183">
        <v>6577</v>
      </c>
      <c r="H39" s="3446">
        <v>0</v>
      </c>
      <c r="I39" s="3447"/>
      <c r="J39" s="3448">
        <f>+C39+E39-F39+G39+H39</f>
        <v>14002</v>
      </c>
      <c r="K39" s="1261"/>
      <c r="L39" s="1261"/>
      <c r="M39" s="1261"/>
      <c r="N39" s="1261"/>
      <c r="O39" s="1261"/>
      <c r="P39" s="1261"/>
      <c r="Q39" s="1225">
        <v>18</v>
      </c>
    </row>
    <row r="40" spans="1:17">
      <c r="A40" s="2487">
        <v>19</v>
      </c>
      <c r="B40" s="3456" t="s">
        <v>5218</v>
      </c>
      <c r="C40" s="2183"/>
      <c r="D40" s="2183"/>
      <c r="E40" s="2183">
        <v>18000</v>
      </c>
      <c r="F40" s="2183">
        <v>17360</v>
      </c>
      <c r="G40" s="2183"/>
      <c r="H40" s="3446"/>
      <c r="I40" s="3447"/>
      <c r="J40" s="3448">
        <f t="shared" si="2"/>
        <v>640</v>
      </c>
      <c r="K40" s="1261"/>
      <c r="L40" s="1261"/>
      <c r="M40" s="1261"/>
      <c r="N40" s="1261"/>
      <c r="O40" s="1261"/>
      <c r="P40" s="1261"/>
      <c r="Q40" s="1225">
        <v>19</v>
      </c>
    </row>
    <row r="41" spans="1:17">
      <c r="A41" s="2487">
        <v>20</v>
      </c>
      <c r="B41" s="3456" t="s">
        <v>5183</v>
      </c>
      <c r="C41" s="2183"/>
      <c r="D41" s="2183">
        <v>51037</v>
      </c>
      <c r="E41" s="2183">
        <v>84000</v>
      </c>
      <c r="F41" s="2183">
        <v>85000</v>
      </c>
      <c r="G41" s="2183"/>
      <c r="H41" s="3446">
        <v>0</v>
      </c>
      <c r="I41" s="3447">
        <v>0</v>
      </c>
      <c r="J41" s="3448"/>
      <c r="K41" s="2183">
        <f>D41-E41+F41-H41</f>
        <v>52037</v>
      </c>
      <c r="L41" s="1261"/>
      <c r="M41" s="1261"/>
      <c r="N41" s="1261"/>
      <c r="O41" s="1261"/>
      <c r="P41" s="1261"/>
      <c r="Q41" s="1225">
        <v>20</v>
      </c>
    </row>
    <row r="42" spans="1:17">
      <c r="A42" s="2487">
        <v>21</v>
      </c>
      <c r="B42" s="3456" t="s">
        <v>5184</v>
      </c>
      <c r="C42" s="2183"/>
      <c r="D42" s="2183">
        <v>0</v>
      </c>
      <c r="E42" s="2183">
        <v>0</v>
      </c>
      <c r="F42" s="2183">
        <v>0</v>
      </c>
      <c r="G42" s="2183">
        <v>0</v>
      </c>
      <c r="H42" s="3446"/>
      <c r="I42" s="3447"/>
      <c r="J42" s="3450">
        <f t="shared" si="2"/>
        <v>0</v>
      </c>
      <c r="K42" s="1261">
        <v>0</v>
      </c>
      <c r="L42" s="1261"/>
      <c r="M42" s="1261"/>
      <c r="N42" s="1261"/>
      <c r="O42" s="1261"/>
      <c r="P42" s="1261"/>
      <c r="Q42" s="1225">
        <v>21</v>
      </c>
    </row>
    <row r="43" spans="1:17">
      <c r="A43" s="2487">
        <v>22</v>
      </c>
      <c r="B43" s="3456" t="s">
        <v>5185</v>
      </c>
      <c r="C43" s="2183">
        <v>0</v>
      </c>
      <c r="D43" s="2183">
        <v>0</v>
      </c>
      <c r="E43" s="2183">
        <v>0</v>
      </c>
      <c r="F43" s="2183"/>
      <c r="G43" s="2183"/>
      <c r="H43" s="3446"/>
      <c r="I43" s="3447"/>
      <c r="J43" s="3450">
        <f t="shared" si="2"/>
        <v>0</v>
      </c>
      <c r="K43" s="1261">
        <v>0</v>
      </c>
      <c r="L43" s="1261"/>
      <c r="M43" s="1261"/>
      <c r="N43" s="1261"/>
      <c r="O43" s="1261"/>
      <c r="P43" s="1261"/>
      <c r="Q43" s="1225">
        <v>22</v>
      </c>
    </row>
    <row r="44" spans="1:17">
      <c r="A44" s="2487">
        <v>23</v>
      </c>
      <c r="B44" s="3456" t="s">
        <v>5186</v>
      </c>
      <c r="C44" s="2183">
        <v>0</v>
      </c>
      <c r="D44" s="2183">
        <v>0</v>
      </c>
      <c r="E44" s="2183">
        <v>0</v>
      </c>
      <c r="F44" s="2183"/>
      <c r="G44" s="2183">
        <v>0</v>
      </c>
      <c r="H44" s="3446"/>
      <c r="I44" s="3447"/>
      <c r="J44" s="3450">
        <f t="shared" si="2"/>
        <v>0</v>
      </c>
      <c r="K44" s="1261">
        <v>0</v>
      </c>
      <c r="L44" s="1261"/>
      <c r="M44" s="1261"/>
      <c r="N44" s="1261"/>
      <c r="O44" s="1261"/>
      <c r="P44" s="1261"/>
      <c r="Q44" s="1225">
        <v>23</v>
      </c>
    </row>
    <row r="45" spans="1:17">
      <c r="A45" s="2487">
        <v>24</v>
      </c>
      <c r="B45" s="3456" t="s">
        <v>5187</v>
      </c>
      <c r="C45" s="2183">
        <v>0</v>
      </c>
      <c r="D45" s="2183"/>
      <c r="E45" s="2183">
        <v>100</v>
      </c>
      <c r="F45" s="2183">
        <v>100</v>
      </c>
      <c r="G45" s="2183"/>
      <c r="H45" s="3446"/>
      <c r="I45" s="3447"/>
      <c r="J45" s="3450">
        <f t="shared" si="2"/>
        <v>0</v>
      </c>
      <c r="K45" s="1261">
        <v>0</v>
      </c>
      <c r="L45" s="1261"/>
      <c r="M45" s="1261"/>
      <c r="N45" s="1261"/>
      <c r="O45" s="1261"/>
      <c r="P45" s="1261"/>
      <c r="Q45" s="1225">
        <v>24</v>
      </c>
    </row>
    <row r="46" spans="1:17">
      <c r="A46" s="2487">
        <v>25</v>
      </c>
      <c r="B46" s="3445" t="s">
        <v>468</v>
      </c>
      <c r="C46" s="3451">
        <f t="shared" ref="C46:P46" si="3">SUM(C31:C45)</f>
        <v>2629301</v>
      </c>
      <c r="D46" s="3451">
        <f t="shared" si="3"/>
        <v>51037</v>
      </c>
      <c r="E46" s="3451">
        <f>SUM(E31:E45)</f>
        <v>3569462</v>
      </c>
      <c r="F46" s="3451">
        <f t="shared" si="3"/>
        <v>4254863</v>
      </c>
      <c r="G46" s="3451">
        <f t="shared" si="3"/>
        <v>0</v>
      </c>
      <c r="H46" s="3452">
        <f t="shared" si="3"/>
        <v>-1313078</v>
      </c>
      <c r="I46" s="3453"/>
      <c r="J46" s="3454">
        <f t="shared" si="3"/>
        <v>631822</v>
      </c>
      <c r="K46" s="3455">
        <f t="shared" si="3"/>
        <v>52037</v>
      </c>
      <c r="L46" s="3455">
        <f t="shared" si="3"/>
        <v>0</v>
      </c>
      <c r="M46" s="3455">
        <f t="shared" si="3"/>
        <v>0</v>
      </c>
      <c r="N46" s="3455">
        <f t="shared" si="3"/>
        <v>0</v>
      </c>
      <c r="O46" s="3455"/>
      <c r="P46" s="3455">
        <f t="shared" si="3"/>
        <v>0</v>
      </c>
      <c r="Q46" s="1225">
        <v>25</v>
      </c>
    </row>
    <row r="47" spans="1:17">
      <c r="A47" s="2487"/>
      <c r="B47" s="3445" t="s">
        <v>5188</v>
      </c>
      <c r="C47" s="2183"/>
      <c r="D47" s="2183"/>
      <c r="E47" s="2183"/>
      <c r="F47" s="2183"/>
      <c r="G47" s="2183"/>
      <c r="H47" s="3446"/>
      <c r="I47" s="3447"/>
      <c r="J47" s="3450" t="s">
        <v>1789</v>
      </c>
      <c r="K47" s="1261"/>
      <c r="L47" s="1261"/>
      <c r="M47" s="1261"/>
      <c r="N47" s="1261"/>
      <c r="O47" s="1261"/>
      <c r="P47" s="1261"/>
      <c r="Q47" s="1225"/>
    </row>
    <row r="48" spans="1:17">
      <c r="A48" s="2487">
        <v>26</v>
      </c>
      <c r="B48" s="3456" t="s">
        <v>5220</v>
      </c>
      <c r="C48" s="2183"/>
      <c r="D48" s="2183"/>
      <c r="E48" s="2183"/>
      <c r="F48" s="2183"/>
      <c r="G48" s="2183"/>
      <c r="H48" s="3446"/>
      <c r="I48" s="3447"/>
      <c r="J48" s="3448">
        <f t="shared" ref="J48:J65" si="4">+C48+E48-F48+G48+H48</f>
        <v>0</v>
      </c>
      <c r="K48" s="1261"/>
      <c r="L48" s="1261"/>
      <c r="M48" s="1261"/>
      <c r="N48" s="1261"/>
      <c r="O48" s="1261"/>
      <c r="P48" s="1261"/>
      <c r="Q48" s="1225">
        <v>26</v>
      </c>
    </row>
    <row r="49" spans="1:17" s="850" customFormat="1">
      <c r="A49" s="2487">
        <v>27</v>
      </c>
      <c r="B49" s="3456" t="s">
        <v>5221</v>
      </c>
      <c r="C49" s="2183">
        <v>0</v>
      </c>
      <c r="D49" s="2183"/>
      <c r="E49" s="2183">
        <v>0</v>
      </c>
      <c r="F49" s="2183">
        <v>0</v>
      </c>
      <c r="G49" s="2183"/>
      <c r="H49" s="3446">
        <v>0</v>
      </c>
      <c r="I49" s="3447"/>
      <c r="J49" s="3448">
        <f t="shared" si="4"/>
        <v>0</v>
      </c>
      <c r="K49" s="1261"/>
      <c r="L49" s="1261"/>
      <c r="M49" s="1261"/>
      <c r="N49" s="1261"/>
      <c r="O49" s="1261"/>
      <c r="P49" s="1261"/>
      <c r="Q49" s="1225">
        <v>27</v>
      </c>
    </row>
    <row r="50" spans="1:17" s="850" customFormat="1">
      <c r="A50" s="2487"/>
      <c r="B50" s="3456" t="s">
        <v>5189</v>
      </c>
      <c r="C50" s="2183">
        <v>-59601</v>
      </c>
      <c r="D50" s="2183"/>
      <c r="E50" s="2183"/>
      <c r="F50" s="2183">
        <v>-59601</v>
      </c>
      <c r="G50" s="2183"/>
      <c r="H50" s="3446"/>
      <c r="I50" s="3447"/>
      <c r="J50" s="3448"/>
      <c r="K50" s="1261"/>
      <c r="L50" s="1261"/>
      <c r="M50" s="1261"/>
      <c r="N50" s="1261"/>
      <c r="O50" s="1261"/>
      <c r="P50" s="1261"/>
      <c r="Q50" s="1225"/>
    </row>
    <row r="51" spans="1:17" s="850" customFormat="1">
      <c r="A51" s="2487"/>
      <c r="B51" s="3456" t="s">
        <v>5219</v>
      </c>
      <c r="C51" s="2183">
        <v>0</v>
      </c>
      <c r="D51" s="2183"/>
      <c r="E51" s="2183">
        <v>4213845</v>
      </c>
      <c r="F51" s="2183">
        <v>4737497</v>
      </c>
      <c r="G51" s="2183"/>
      <c r="H51" s="3446"/>
      <c r="I51" s="3447"/>
      <c r="J51" s="3448">
        <f>+C51+E51-F51+G51+H51</f>
        <v>-523652</v>
      </c>
      <c r="K51" s="1261"/>
      <c r="L51" s="1261"/>
      <c r="M51" s="1261"/>
      <c r="N51" s="1261"/>
      <c r="O51" s="1261"/>
      <c r="P51" s="1261"/>
      <c r="Q51" s="1225"/>
    </row>
    <row r="52" spans="1:17" s="850" customFormat="1">
      <c r="A52" s="2487">
        <v>28</v>
      </c>
      <c r="B52" s="3456" t="s">
        <v>5190</v>
      </c>
      <c r="C52" s="2183">
        <v>494290</v>
      </c>
      <c r="D52" s="2183"/>
      <c r="E52" s="2183">
        <v>0</v>
      </c>
      <c r="F52" s="2183">
        <v>494290</v>
      </c>
      <c r="G52" s="2183">
        <v>0</v>
      </c>
      <c r="H52" s="3446"/>
      <c r="I52" s="3447"/>
      <c r="J52" s="3448">
        <f>+C52+E52-F52+G52+H52</f>
        <v>0</v>
      </c>
      <c r="K52" s="1261"/>
      <c r="L52" s="1261"/>
      <c r="M52" s="1261"/>
      <c r="N52" s="1261"/>
      <c r="O52" s="1261"/>
      <c r="P52" s="1261"/>
      <c r="Q52" s="1225">
        <v>28</v>
      </c>
    </row>
    <row r="53" spans="1:17" s="850" customFormat="1">
      <c r="A53" s="2487">
        <v>29</v>
      </c>
      <c r="B53" s="3456" t="s">
        <v>5222</v>
      </c>
      <c r="C53" s="2183">
        <v>0</v>
      </c>
      <c r="D53" s="2183"/>
      <c r="E53" s="2183">
        <v>4277259</v>
      </c>
      <c r="F53" s="2183">
        <v>4152459</v>
      </c>
      <c r="G53" s="2183"/>
      <c r="H53" s="3446"/>
      <c r="I53" s="3447"/>
      <c r="J53" s="3448">
        <f t="shared" si="4"/>
        <v>124800</v>
      </c>
      <c r="K53" s="1261"/>
      <c r="L53" s="1261"/>
      <c r="M53" s="1261"/>
      <c r="N53" s="1261"/>
      <c r="O53" s="1261"/>
      <c r="P53" s="1261"/>
      <c r="Q53" s="1225">
        <v>29</v>
      </c>
    </row>
    <row r="54" spans="1:17" s="850" customFormat="1">
      <c r="A54" s="2487">
        <v>30</v>
      </c>
      <c r="B54" s="3456" t="s">
        <v>5191</v>
      </c>
      <c r="C54" s="2183"/>
      <c r="D54" s="2183">
        <v>8725841</v>
      </c>
      <c r="E54" s="2183">
        <v>28543112</v>
      </c>
      <c r="F54" s="2183">
        <v>28128751</v>
      </c>
      <c r="G54" s="2183"/>
      <c r="H54" s="3446"/>
      <c r="I54" s="3447"/>
      <c r="J54" s="3448"/>
      <c r="K54" s="1261">
        <f>D54-E54+F54</f>
        <v>8311480</v>
      </c>
      <c r="L54" s="1261"/>
      <c r="M54" s="1261"/>
      <c r="N54" s="1261"/>
      <c r="O54" s="1261"/>
      <c r="P54" s="1261"/>
      <c r="Q54" s="1225">
        <v>30</v>
      </c>
    </row>
    <row r="55" spans="1:17" s="850" customFormat="1">
      <c r="A55" s="2487">
        <v>31</v>
      </c>
      <c r="B55" s="3456" t="s">
        <v>5192</v>
      </c>
      <c r="C55" s="2183">
        <v>12475</v>
      </c>
      <c r="D55" s="2183"/>
      <c r="E55" s="2183">
        <v>213678</v>
      </c>
      <c r="F55" s="2183">
        <v>217580</v>
      </c>
      <c r="G55" s="2183"/>
      <c r="H55" s="3446"/>
      <c r="I55" s="3447"/>
      <c r="J55" s="3448">
        <f t="shared" si="4"/>
        <v>8573</v>
      </c>
      <c r="K55" s="1261"/>
      <c r="L55" s="1261"/>
      <c r="M55" s="1261"/>
      <c r="N55" s="1261"/>
      <c r="O55" s="1261"/>
      <c r="P55" s="1261"/>
      <c r="Q55" s="1225">
        <v>31</v>
      </c>
    </row>
    <row r="56" spans="1:17" s="850" customFormat="1">
      <c r="A56" s="2487">
        <v>32</v>
      </c>
      <c r="B56" s="3456" t="s">
        <v>5193</v>
      </c>
      <c r="C56" s="2183"/>
      <c r="D56" s="2183">
        <v>0</v>
      </c>
      <c r="E56" s="2183">
        <v>15487</v>
      </c>
      <c r="F56" s="2183">
        <v>15487</v>
      </c>
      <c r="G56" s="2183"/>
      <c r="H56" s="3446"/>
      <c r="I56" s="3447"/>
      <c r="J56" s="3448">
        <f t="shared" si="4"/>
        <v>0</v>
      </c>
      <c r="K56" s="1261">
        <v>0</v>
      </c>
      <c r="L56" s="1261"/>
      <c r="M56" s="1261"/>
      <c r="N56" s="1261"/>
      <c r="O56" s="1261"/>
      <c r="P56" s="1261"/>
      <c r="Q56" s="1225">
        <v>32</v>
      </c>
    </row>
    <row r="57" spans="1:17" s="850" customFormat="1">
      <c r="A57" s="2487">
        <v>33</v>
      </c>
      <c r="B57" s="3456" t="s">
        <v>5194</v>
      </c>
      <c r="C57" s="2183"/>
      <c r="D57" s="2183"/>
      <c r="E57" s="2183">
        <v>12827</v>
      </c>
      <c r="F57" s="2183">
        <v>12827</v>
      </c>
      <c r="G57" s="2183"/>
      <c r="H57" s="3446"/>
      <c r="I57" s="3447"/>
      <c r="J57" s="3448">
        <f t="shared" si="4"/>
        <v>0</v>
      </c>
      <c r="K57" s="1261"/>
      <c r="L57" s="1261"/>
      <c r="M57" s="1261"/>
      <c r="N57" s="1261"/>
      <c r="O57" s="1261"/>
      <c r="P57" s="1261"/>
      <c r="Q57" s="1225">
        <v>33</v>
      </c>
    </row>
    <row r="58" spans="1:17" s="850" customFormat="1">
      <c r="A58" s="2487">
        <v>34</v>
      </c>
      <c r="B58" s="3456" t="s">
        <v>5195</v>
      </c>
      <c r="C58" s="2183">
        <v>-1887271</v>
      </c>
      <c r="D58" s="2183"/>
      <c r="E58" s="2183">
        <v>-1487615</v>
      </c>
      <c r="F58" s="2183"/>
      <c r="G58" s="2183">
        <v>3374886</v>
      </c>
      <c r="H58" s="3446">
        <v>0</v>
      </c>
      <c r="I58" s="3447">
        <v>-1</v>
      </c>
      <c r="J58" s="3448">
        <f t="shared" si="4"/>
        <v>0</v>
      </c>
      <c r="K58" s="1261"/>
      <c r="L58" s="1261"/>
      <c r="M58" s="1261"/>
      <c r="N58" s="1261"/>
      <c r="O58" s="1261"/>
      <c r="P58" s="1261"/>
      <c r="Q58" s="1225">
        <v>34</v>
      </c>
    </row>
    <row r="59" spans="1:17" s="850" customFormat="1">
      <c r="A59" s="2487">
        <v>35</v>
      </c>
      <c r="B59" s="3456" t="s">
        <v>5196</v>
      </c>
      <c r="C59" s="2183">
        <v>906834</v>
      </c>
      <c r="D59" s="2183"/>
      <c r="E59" s="2183">
        <v>1857085</v>
      </c>
      <c r="F59" s="2183">
        <v>0</v>
      </c>
      <c r="G59" s="2183">
        <f>-G58</f>
        <v>-3374886</v>
      </c>
      <c r="H59" s="3446">
        <v>0</v>
      </c>
      <c r="I59" s="3447"/>
      <c r="J59" s="3448">
        <f>+C59+E59-F59+G59+H59</f>
        <v>-610967</v>
      </c>
      <c r="K59" s="1261"/>
      <c r="L59" s="1261"/>
      <c r="M59" s="1261"/>
      <c r="N59" s="1261"/>
      <c r="O59" s="1261"/>
      <c r="P59" s="1261"/>
      <c r="Q59" s="1225">
        <v>35</v>
      </c>
    </row>
    <row r="60" spans="1:17" s="850" customFormat="1">
      <c r="A60" s="2487">
        <v>36</v>
      </c>
      <c r="B60" s="3456" t="s">
        <v>5223</v>
      </c>
      <c r="C60" s="2183"/>
      <c r="D60" s="2183">
        <v>0</v>
      </c>
      <c r="E60" s="2183">
        <v>605817</v>
      </c>
      <c r="F60" s="2183"/>
      <c r="G60" s="2183"/>
      <c r="H60" s="3446">
        <v>-1296</v>
      </c>
      <c r="I60" s="3447">
        <v>-1</v>
      </c>
      <c r="J60" s="3448">
        <f>+C60+E60-F60+G60+H60</f>
        <v>604521</v>
      </c>
      <c r="K60" s="1261">
        <v>0</v>
      </c>
      <c r="L60" s="1261"/>
      <c r="M60" s="1261"/>
      <c r="N60" s="1261"/>
      <c r="O60" s="1261"/>
      <c r="P60" s="1261"/>
      <c r="Q60" s="1225">
        <v>36</v>
      </c>
    </row>
    <row r="61" spans="1:17" s="850" customFormat="1">
      <c r="A61" s="2487">
        <v>37</v>
      </c>
      <c r="B61" s="3456" t="s">
        <v>5197</v>
      </c>
      <c r="C61" s="2183"/>
      <c r="D61" s="2183"/>
      <c r="E61" s="2183"/>
      <c r="F61" s="2183"/>
      <c r="G61" s="2183"/>
      <c r="H61" s="3446"/>
      <c r="I61" s="3447"/>
      <c r="J61" s="3448">
        <f>+C61+E61-F61+G61+H61</f>
        <v>0</v>
      </c>
      <c r="K61" s="1261"/>
      <c r="L61" s="1261"/>
      <c r="M61" s="1261"/>
      <c r="N61" s="1261"/>
      <c r="O61" s="1261"/>
      <c r="P61" s="1261"/>
      <c r="Q61" s="1225">
        <v>37</v>
      </c>
    </row>
    <row r="62" spans="1:17" s="850" customFormat="1">
      <c r="A62" s="2487">
        <v>38</v>
      </c>
      <c r="B62" s="3456" t="s">
        <v>5198</v>
      </c>
      <c r="C62" s="2183"/>
      <c r="D62" s="2183">
        <v>0</v>
      </c>
      <c r="E62" s="2183"/>
      <c r="F62" s="2183">
        <v>0</v>
      </c>
      <c r="G62" s="2183"/>
      <c r="H62" s="3446"/>
      <c r="I62" s="3447"/>
      <c r="J62" s="3448">
        <f t="shared" si="4"/>
        <v>0</v>
      </c>
      <c r="K62" s="1261">
        <v>0</v>
      </c>
      <c r="L62" s="1261"/>
      <c r="M62" s="1261"/>
      <c r="N62" s="1261"/>
      <c r="O62" s="1261"/>
      <c r="P62" s="1261"/>
      <c r="Q62" s="1225">
        <v>38</v>
      </c>
    </row>
    <row r="63" spans="1:17" s="850" customFormat="1">
      <c r="A63" s="2487">
        <v>39</v>
      </c>
      <c r="B63" s="3456"/>
      <c r="C63" s="2183"/>
      <c r="D63" s="2183"/>
      <c r="E63" s="2183"/>
      <c r="F63" s="2183">
        <v>0</v>
      </c>
      <c r="G63" s="2183"/>
      <c r="H63" s="3446"/>
      <c r="I63" s="3447"/>
      <c r="J63" s="3448">
        <f t="shared" si="4"/>
        <v>0</v>
      </c>
      <c r="K63" s="1261"/>
      <c r="L63" s="1261"/>
      <c r="M63" s="1261"/>
      <c r="N63" s="1261"/>
      <c r="O63" s="1261"/>
      <c r="P63" s="1261"/>
      <c r="Q63" s="1225">
        <v>39</v>
      </c>
    </row>
    <row r="64" spans="1:17" s="850" customFormat="1">
      <c r="A64" s="2487">
        <v>40</v>
      </c>
      <c r="B64" s="3456"/>
      <c r="C64" s="2183"/>
      <c r="D64" s="2183">
        <v>0</v>
      </c>
      <c r="E64" s="2183"/>
      <c r="F64" s="2183">
        <v>0</v>
      </c>
      <c r="G64" s="2183"/>
      <c r="H64" s="3446">
        <v>0</v>
      </c>
      <c r="I64" s="3447"/>
      <c r="J64" s="3448">
        <f t="shared" si="4"/>
        <v>0</v>
      </c>
      <c r="K64" s="1261"/>
      <c r="L64" s="1261"/>
      <c r="M64" s="1261"/>
      <c r="N64" s="1261"/>
      <c r="O64" s="1261"/>
      <c r="P64" s="1261"/>
      <c r="Q64" s="1225">
        <v>40</v>
      </c>
    </row>
    <row r="65" spans="1:17" s="850" customFormat="1">
      <c r="A65" s="2487">
        <v>41</v>
      </c>
      <c r="B65" s="3456"/>
      <c r="C65" s="2183">
        <v>0</v>
      </c>
      <c r="D65" s="2183"/>
      <c r="E65" s="2183"/>
      <c r="F65" s="3457">
        <v>0</v>
      </c>
      <c r="G65" s="2183"/>
      <c r="H65" s="3446"/>
      <c r="I65" s="3447"/>
      <c r="J65" s="3448">
        <f t="shared" si="4"/>
        <v>0</v>
      </c>
      <c r="K65" s="1261">
        <v>0</v>
      </c>
      <c r="L65" s="1261"/>
      <c r="M65" s="1261"/>
      <c r="N65" s="1261"/>
      <c r="O65" s="1261"/>
      <c r="P65" s="1261"/>
      <c r="Q65" s="1225">
        <v>41</v>
      </c>
    </row>
    <row r="66" spans="1:17" s="850" customFormat="1">
      <c r="A66" s="2487">
        <v>42</v>
      </c>
      <c r="B66" s="3445" t="s">
        <v>468</v>
      </c>
      <c r="C66" s="3451">
        <f t="shared" ref="C66:P66" si="5">SUM(C48:C65)</f>
        <v>-533273</v>
      </c>
      <c r="D66" s="3451">
        <f t="shared" si="5"/>
        <v>8725841</v>
      </c>
      <c r="E66" s="3451">
        <f t="shared" si="5"/>
        <v>38251495</v>
      </c>
      <c r="F66" s="3451">
        <f>SUM(F48:F65)</f>
        <v>37699290</v>
      </c>
      <c r="G66" s="3451">
        <f t="shared" si="5"/>
        <v>0</v>
      </c>
      <c r="H66" s="3452">
        <f t="shared" si="5"/>
        <v>-1296</v>
      </c>
      <c r="I66" s="3453"/>
      <c r="J66" s="3454">
        <f t="shared" si="5"/>
        <v>-396725</v>
      </c>
      <c r="K66" s="3455">
        <f t="shared" si="5"/>
        <v>8311480</v>
      </c>
      <c r="L66" s="3455">
        <f t="shared" si="5"/>
        <v>0</v>
      </c>
      <c r="M66" s="3455">
        <f t="shared" si="5"/>
        <v>0</v>
      </c>
      <c r="N66" s="3455">
        <f t="shared" si="5"/>
        <v>0</v>
      </c>
      <c r="O66" s="3455"/>
      <c r="P66" s="3455">
        <f t="shared" si="5"/>
        <v>0</v>
      </c>
      <c r="Q66" s="1225">
        <v>42</v>
      </c>
    </row>
    <row r="67" spans="1:17" s="850" customFormat="1">
      <c r="A67" s="2487"/>
      <c r="B67" s="3424" t="s">
        <v>1062</v>
      </c>
      <c r="C67" s="2183"/>
      <c r="D67" s="2183"/>
      <c r="E67" s="2183"/>
      <c r="F67" s="2183"/>
      <c r="G67" s="2183"/>
      <c r="H67" s="3446"/>
      <c r="I67" s="3447"/>
      <c r="J67" s="3450"/>
      <c r="K67" s="1261"/>
      <c r="L67" s="1261"/>
      <c r="M67" s="1261"/>
      <c r="N67" s="1261"/>
      <c r="O67" s="1261"/>
      <c r="P67" s="1261"/>
      <c r="Q67" s="1225"/>
    </row>
    <row r="68" spans="1:17" s="850" customFormat="1">
      <c r="A68" s="2487">
        <v>43</v>
      </c>
      <c r="B68" s="3458" t="s">
        <v>2331</v>
      </c>
      <c r="C68" s="2183"/>
      <c r="D68" s="2183"/>
      <c r="E68" s="2183"/>
      <c r="F68" s="2183"/>
      <c r="G68" s="2183"/>
      <c r="H68" s="3446"/>
      <c r="I68" s="3447"/>
      <c r="J68" s="3450" t="s">
        <v>1789</v>
      </c>
      <c r="K68" s="1261"/>
      <c r="L68" s="1261"/>
      <c r="M68" s="1261"/>
      <c r="N68" s="1261"/>
      <c r="O68" s="1261"/>
      <c r="P68" s="1261"/>
      <c r="Q68" s="1225">
        <v>43</v>
      </c>
    </row>
    <row r="69" spans="1:17" s="850" customFormat="1">
      <c r="A69" s="2487">
        <v>44</v>
      </c>
      <c r="B69" s="3458"/>
      <c r="C69" s="3424"/>
      <c r="D69" s="2183"/>
      <c r="E69" s="2183"/>
      <c r="F69" s="2183"/>
      <c r="G69" s="2183"/>
      <c r="H69" s="3459"/>
      <c r="I69" s="3460"/>
      <c r="J69" s="3450"/>
      <c r="K69" s="1261"/>
      <c r="L69" s="1261"/>
      <c r="M69" s="1261"/>
      <c r="N69" s="1261"/>
      <c r="O69" s="1261"/>
      <c r="P69" s="1261"/>
      <c r="Q69" s="1225">
        <v>44</v>
      </c>
    </row>
    <row r="70" spans="1:17" s="850" customFormat="1">
      <c r="A70" s="2487">
        <v>45</v>
      </c>
      <c r="B70" s="3424"/>
      <c r="C70" s="2183"/>
      <c r="D70" s="2183"/>
      <c r="E70" s="2183"/>
      <c r="F70" s="2183"/>
      <c r="G70" s="2183"/>
      <c r="H70" s="3459"/>
      <c r="I70" s="3460"/>
      <c r="J70" s="3450"/>
      <c r="K70" s="1261"/>
      <c r="L70" s="1261"/>
      <c r="M70" s="1261"/>
      <c r="N70" s="1261"/>
      <c r="O70" s="1261"/>
      <c r="P70" s="1261"/>
      <c r="Q70" s="1225">
        <v>45</v>
      </c>
    </row>
    <row r="71" spans="1:17" s="850" customFormat="1">
      <c r="A71" s="2487">
        <v>46</v>
      </c>
      <c r="B71" s="3424"/>
      <c r="C71" s="3424"/>
      <c r="D71" s="3424"/>
      <c r="E71" s="3424"/>
      <c r="F71" s="3424"/>
      <c r="G71" s="3424"/>
      <c r="H71" s="3459"/>
      <c r="I71" s="3460"/>
      <c r="J71" s="3450"/>
      <c r="K71" s="1261"/>
      <c r="L71" s="1261"/>
      <c r="M71" s="1261"/>
      <c r="N71" s="1261"/>
      <c r="O71" s="1261"/>
      <c r="P71" s="1261"/>
      <c r="Q71" s="1225">
        <v>46</v>
      </c>
    </row>
    <row r="72" spans="1:17" s="850" customFormat="1" ht="15.75" thickBot="1">
      <c r="A72" s="1329">
        <v>47</v>
      </c>
      <c r="B72" s="3461" t="s">
        <v>172</v>
      </c>
      <c r="C72" s="3462">
        <f t="shared" ref="C72:P72" si="6">C29+C46+C66+SUM(C67:C71)</f>
        <v>30499752</v>
      </c>
      <c r="D72" s="3462">
        <f t="shared" si="6"/>
        <v>8776878</v>
      </c>
      <c r="E72" s="3462">
        <f t="shared" si="6"/>
        <v>65996476</v>
      </c>
      <c r="F72" s="3462">
        <f t="shared" si="6"/>
        <v>74341866</v>
      </c>
      <c r="G72" s="3462">
        <f t="shared" si="6"/>
        <v>0</v>
      </c>
      <c r="H72" s="3463">
        <f t="shared" si="6"/>
        <v>-854343</v>
      </c>
      <c r="I72" s="3464"/>
      <c r="J72" s="3465">
        <f t="shared" si="6"/>
        <v>20886658</v>
      </c>
      <c r="K72" s="3462">
        <f t="shared" si="6"/>
        <v>8363517</v>
      </c>
      <c r="L72" s="1243">
        <f t="shared" si="6"/>
        <v>0</v>
      </c>
      <c r="M72" s="1243">
        <f t="shared" si="6"/>
        <v>0</v>
      </c>
      <c r="N72" s="1243">
        <f t="shared" si="6"/>
        <v>0</v>
      </c>
      <c r="O72" s="1243"/>
      <c r="P72" s="1243">
        <f t="shared" si="6"/>
        <v>0</v>
      </c>
      <c r="Q72" s="3466">
        <v>47</v>
      </c>
    </row>
    <row r="73" spans="1:17" s="850" customFormat="1">
      <c r="A73" s="872"/>
      <c r="B73" s="1477"/>
      <c r="C73" s="1477"/>
      <c r="D73" s="1477"/>
      <c r="E73" s="1477"/>
      <c r="F73" s="1477"/>
      <c r="G73" s="1477"/>
      <c r="H73" s="1477"/>
      <c r="I73" s="3467"/>
      <c r="J73" s="872"/>
      <c r="K73" s="872"/>
      <c r="L73" s="872"/>
      <c r="M73" s="872"/>
      <c r="N73" s="872"/>
      <c r="O73" s="872"/>
      <c r="P73" s="872"/>
      <c r="Q73" s="872"/>
    </row>
    <row r="74" spans="1:17" s="850" customFormat="1" ht="18">
      <c r="A74" s="872" t="s">
        <v>1063</v>
      </c>
      <c r="B74" s="1477"/>
      <c r="C74" s="3468"/>
      <c r="D74" s="1477"/>
      <c r="E74" s="1477"/>
      <c r="F74" s="1477"/>
      <c r="G74" s="1477"/>
      <c r="H74" s="1477"/>
      <c r="I74" s="3467"/>
      <c r="J74" s="872" t="str">
        <f>A74</f>
        <v>FERC FORM NO.1 (ED.  12-96) NYPSC Modified-96</v>
      </c>
      <c r="K74" s="872"/>
      <c r="L74" s="3469"/>
      <c r="M74" s="872"/>
      <c r="N74" s="872"/>
      <c r="O74" s="872"/>
      <c r="P74" s="872"/>
      <c r="Q74" s="872"/>
    </row>
    <row r="75" spans="1:17" s="850" customFormat="1">
      <c r="A75" s="886" t="s">
        <v>4717</v>
      </c>
      <c r="B75" s="1517"/>
      <c r="C75" s="1517"/>
      <c r="D75" s="1517"/>
      <c r="E75" s="1517"/>
      <c r="F75" s="1517"/>
      <c r="G75" s="1517"/>
      <c r="H75" s="1517"/>
      <c r="I75" s="3467"/>
      <c r="J75" s="886" t="s">
        <v>4718</v>
      </c>
      <c r="K75" s="886"/>
      <c r="L75" s="886"/>
      <c r="M75" s="886"/>
      <c r="N75" s="886"/>
      <c r="O75" s="886"/>
      <c r="P75" s="886"/>
      <c r="Q75" s="886"/>
    </row>
    <row r="76" spans="1:17" s="850" customFormat="1">
      <c r="B76" s="3470" t="s">
        <v>5199</v>
      </c>
      <c r="C76" s="1231"/>
      <c r="D76" s="1231"/>
      <c r="E76" s="1231"/>
      <c r="F76" s="1231"/>
      <c r="G76" s="1231"/>
      <c r="H76" s="1231"/>
      <c r="I76" s="1557"/>
    </row>
    <row r="77" spans="1:17" s="850" customFormat="1">
      <c r="B77" s="3470"/>
      <c r="C77" s="1231"/>
      <c r="D77" s="1231"/>
      <c r="E77" s="1231"/>
      <c r="F77" s="1231"/>
      <c r="G77" s="1231"/>
      <c r="H77" s="1231"/>
      <c r="I77" s="1557"/>
    </row>
    <row r="78" spans="1:17" s="850" customFormat="1">
      <c r="B78" s="3470"/>
      <c r="C78" s="1231"/>
      <c r="D78" s="1231"/>
      <c r="E78" s="1231"/>
      <c r="F78" s="1231"/>
      <c r="G78" s="1231"/>
      <c r="H78" s="1231"/>
      <c r="I78" s="1557"/>
    </row>
    <row r="79" spans="1:17" s="850" customFormat="1" ht="15.75" thickBot="1">
      <c r="B79" s="1231"/>
      <c r="C79" s="1231"/>
      <c r="D79" s="1231"/>
      <c r="E79" s="1231"/>
      <c r="F79" s="1231"/>
      <c r="G79" s="1231"/>
      <c r="H79" s="1231"/>
      <c r="I79" s="1557"/>
    </row>
    <row r="80" spans="1:17" s="850" customFormat="1">
      <c r="A80" s="847" t="s">
        <v>1800</v>
      </c>
      <c r="B80" s="1001"/>
      <c r="C80" s="1001"/>
      <c r="D80" s="1217" t="s">
        <v>1156</v>
      </c>
      <c r="E80" s="1217" t="s">
        <v>3310</v>
      </c>
      <c r="F80" s="1217" t="s">
        <v>1803</v>
      </c>
      <c r="G80" s="1001"/>
      <c r="H80" s="1216"/>
      <c r="I80" s="3471"/>
      <c r="J80" s="847" t="s">
        <v>1800</v>
      </c>
      <c r="K80" s="848"/>
      <c r="L80" s="1217" t="s">
        <v>1156</v>
      </c>
      <c r="M80" s="848"/>
      <c r="N80" s="848" t="s">
        <v>3310</v>
      </c>
      <c r="O80" s="1001"/>
      <c r="P80" s="1217" t="s">
        <v>1803</v>
      </c>
      <c r="Q80" s="1216"/>
    </row>
    <row r="81" spans="1:17" s="850" customFormat="1">
      <c r="A81" s="851" t="str">
        <f>'[2]Data Sheet'!$C$25</f>
        <v>National Fuel Gas Distribution Corporation</v>
      </c>
      <c r="B81" s="1119"/>
      <c r="C81" s="1119"/>
      <c r="D81" s="1122" t="s">
        <v>1157</v>
      </c>
      <c r="E81" s="910" t="str">
        <f>'Data Sheet'!$C$40</f>
        <v>3/31/2016</v>
      </c>
      <c r="F81" s="3509" t="str">
        <f>'Data Sheet'!$C$38</f>
        <v>12/31/2015</v>
      </c>
      <c r="G81" s="1119"/>
      <c r="H81" s="853"/>
      <c r="I81" s="3472"/>
      <c r="J81" s="851" t="str">
        <f>'[2]Data Sheet'!$C$25</f>
        <v>National Fuel Gas Distribution Corporation</v>
      </c>
      <c r="K81" s="852"/>
      <c r="L81" s="1122" t="s">
        <v>1157</v>
      </c>
      <c r="M81" s="852"/>
      <c r="N81" s="954" t="str">
        <f>'Data Sheet'!$C$40</f>
        <v>3/31/2016</v>
      </c>
      <c r="O81" s="1251"/>
      <c r="P81" s="3509" t="str">
        <f>'Data Sheet'!$C$38</f>
        <v>12/31/2015</v>
      </c>
      <c r="Q81" s="853"/>
    </row>
    <row r="82" spans="1:17" s="850" customFormat="1">
      <c r="A82" s="1221" t="s">
        <v>423</v>
      </c>
      <c r="B82" s="1127"/>
      <c r="C82" s="1127"/>
      <c r="D82" s="1127"/>
      <c r="E82" s="1127"/>
      <c r="F82" s="1127"/>
      <c r="G82" s="1127"/>
      <c r="H82" s="1128"/>
      <c r="I82" s="3473"/>
      <c r="J82" s="1221" t="s">
        <v>424</v>
      </c>
      <c r="K82" s="1127"/>
      <c r="L82" s="1127"/>
      <c r="M82" s="1127"/>
      <c r="N82" s="1127"/>
      <c r="O82" s="1127"/>
      <c r="P82" s="1127"/>
      <c r="Q82" s="1128"/>
    </row>
    <row r="83" spans="1:17" s="850" customFormat="1">
      <c r="A83" s="851"/>
      <c r="B83" s="1119" t="s">
        <v>425</v>
      </c>
      <c r="C83" s="1119"/>
      <c r="D83" s="1119"/>
      <c r="E83" s="1119"/>
      <c r="F83" s="1119"/>
      <c r="G83" s="1119"/>
      <c r="H83" s="853"/>
      <c r="I83" s="3472"/>
      <c r="J83" s="3474" t="s">
        <v>426</v>
      </c>
      <c r="K83" s="872"/>
      <c r="L83" s="872"/>
      <c r="M83" s="872"/>
      <c r="N83" s="872"/>
      <c r="O83" s="872"/>
      <c r="P83" s="872"/>
      <c r="Q83" s="853"/>
    </row>
    <row r="84" spans="1:17" s="850" customFormat="1">
      <c r="A84" s="851"/>
      <c r="B84" s="1119" t="s">
        <v>427</v>
      </c>
      <c r="C84" s="1119"/>
      <c r="D84" s="1119"/>
      <c r="E84" s="1119"/>
      <c r="F84" s="1119"/>
      <c r="G84" s="1119"/>
      <c r="H84" s="853"/>
      <c r="I84" s="3472"/>
      <c r="J84" s="3474" t="s">
        <v>428</v>
      </c>
      <c r="K84" s="872"/>
      <c r="L84" s="872"/>
      <c r="M84" s="872"/>
      <c r="N84" s="872"/>
      <c r="O84" s="872"/>
      <c r="P84" s="872"/>
      <c r="Q84" s="853"/>
    </row>
    <row r="85" spans="1:17" s="850" customFormat="1">
      <c r="A85" s="851"/>
      <c r="B85" s="1119" t="s">
        <v>429</v>
      </c>
      <c r="C85" s="1119"/>
      <c r="D85" s="1119"/>
      <c r="E85" s="1119"/>
      <c r="F85" s="1119"/>
      <c r="G85" s="1119"/>
      <c r="H85" s="853"/>
      <c r="I85" s="3472"/>
      <c r="J85" s="851" t="s">
        <v>430</v>
      </c>
      <c r="K85" s="872"/>
      <c r="L85" s="872"/>
      <c r="M85" s="872"/>
      <c r="N85" s="872"/>
      <c r="O85" s="872"/>
      <c r="P85" s="872"/>
      <c r="Q85" s="853"/>
    </row>
    <row r="86" spans="1:17" s="850" customFormat="1">
      <c r="A86" s="851"/>
      <c r="B86" s="1119" t="s">
        <v>431</v>
      </c>
      <c r="C86" s="1119"/>
      <c r="D86" s="1119"/>
      <c r="E86" s="1119"/>
      <c r="F86" s="1119"/>
      <c r="G86" s="1119"/>
      <c r="H86" s="853"/>
      <c r="I86" s="3472"/>
      <c r="J86" s="851" t="s">
        <v>432</v>
      </c>
      <c r="K86" s="872"/>
      <c r="L86" s="872"/>
      <c r="M86" s="872"/>
      <c r="N86" s="872"/>
      <c r="O86" s="872"/>
      <c r="P86" s="872"/>
      <c r="Q86" s="853"/>
    </row>
    <row r="87" spans="1:17" s="850" customFormat="1">
      <c r="A87" s="851"/>
      <c r="B87" s="1119" t="s">
        <v>433</v>
      </c>
      <c r="C87" s="1119"/>
      <c r="D87" s="1119"/>
      <c r="E87" s="1119"/>
      <c r="F87" s="1119"/>
      <c r="G87" s="1119"/>
      <c r="H87" s="853"/>
      <c r="I87" s="3472"/>
      <c r="J87" s="851" t="s">
        <v>434</v>
      </c>
      <c r="K87" s="872"/>
      <c r="L87" s="872"/>
      <c r="M87" s="872"/>
      <c r="N87" s="872"/>
      <c r="O87" s="872"/>
      <c r="P87" s="872"/>
      <c r="Q87" s="853"/>
    </row>
    <row r="88" spans="1:17" s="850" customFormat="1">
      <c r="A88" s="851"/>
      <c r="B88" s="1119" t="s">
        <v>435</v>
      </c>
      <c r="C88" s="1119"/>
      <c r="D88" s="1119"/>
      <c r="E88" s="1119"/>
      <c r="F88" s="1119"/>
      <c r="G88" s="1119"/>
      <c r="H88" s="853"/>
      <c r="I88" s="3472"/>
      <c r="J88" s="851" t="s">
        <v>436</v>
      </c>
      <c r="K88" s="872"/>
      <c r="L88" s="872"/>
      <c r="M88" s="872"/>
      <c r="N88" s="872"/>
      <c r="O88" s="872"/>
      <c r="P88" s="872"/>
      <c r="Q88" s="853"/>
    </row>
    <row r="89" spans="1:17" s="850" customFormat="1">
      <c r="A89" s="851"/>
      <c r="B89" s="1119" t="s">
        <v>437</v>
      </c>
      <c r="C89" s="1119"/>
      <c r="D89" s="1119"/>
      <c r="E89" s="1119"/>
      <c r="F89" s="1119"/>
      <c r="G89" s="1119"/>
      <c r="H89" s="853"/>
      <c r="I89" s="3472"/>
      <c r="J89" s="851"/>
      <c r="K89" s="872"/>
      <c r="L89" s="872"/>
      <c r="M89" s="872"/>
      <c r="N89" s="872"/>
      <c r="O89" s="872"/>
      <c r="P89" s="872"/>
      <c r="Q89" s="853"/>
    </row>
    <row r="90" spans="1:17" s="850" customFormat="1" ht="18.75">
      <c r="A90" s="851"/>
      <c r="B90" s="1119" t="s">
        <v>438</v>
      </c>
      <c r="C90" s="1119"/>
      <c r="D90" s="1119"/>
      <c r="E90" s="1119"/>
      <c r="F90" s="1119"/>
      <c r="G90" s="1119"/>
      <c r="H90" s="853"/>
      <c r="I90" s="3472"/>
      <c r="J90" s="3475" t="s">
        <v>439</v>
      </c>
      <c r="K90" s="872"/>
      <c r="L90" s="872"/>
      <c r="M90" s="872"/>
      <c r="N90" s="872"/>
      <c r="O90" s="872"/>
      <c r="P90" s="872"/>
      <c r="Q90" s="853"/>
    </row>
    <row r="91" spans="1:17" s="850" customFormat="1">
      <c r="A91" s="851"/>
      <c r="B91" s="1119" t="s">
        <v>440</v>
      </c>
      <c r="C91" s="1119"/>
      <c r="D91" s="1119"/>
      <c r="E91" s="1119"/>
      <c r="F91" s="1119"/>
      <c r="G91" s="1119"/>
      <c r="H91" s="853"/>
      <c r="I91" s="3472"/>
      <c r="J91" s="851"/>
      <c r="K91" s="872"/>
      <c r="L91" s="872"/>
      <c r="M91" s="872"/>
      <c r="N91" s="872"/>
      <c r="O91" s="872"/>
      <c r="P91" s="872"/>
      <c r="Q91" s="853"/>
    </row>
    <row r="92" spans="1:17" s="850" customFormat="1">
      <c r="A92" s="851"/>
      <c r="B92" s="1119" t="s">
        <v>441</v>
      </c>
      <c r="C92" s="1119"/>
      <c r="D92" s="1119"/>
      <c r="E92" s="1119"/>
      <c r="F92" s="1119"/>
      <c r="G92" s="1119"/>
      <c r="H92" s="853"/>
      <c r="I92" s="3472"/>
      <c r="J92" s="851" t="s">
        <v>442</v>
      </c>
      <c r="K92" s="872"/>
      <c r="L92" s="872"/>
      <c r="M92" s="872"/>
      <c r="N92" s="872"/>
      <c r="O92" s="872"/>
      <c r="P92" s="872"/>
      <c r="Q92" s="853"/>
    </row>
    <row r="93" spans="1:17" s="850" customFormat="1">
      <c r="A93" s="851"/>
      <c r="B93" s="1119" t="s">
        <v>443</v>
      </c>
      <c r="C93" s="1119"/>
      <c r="D93" s="1119"/>
      <c r="E93" s="1119"/>
      <c r="F93" s="1119"/>
      <c r="G93" s="1119"/>
      <c r="H93" s="853"/>
      <c r="I93" s="3472"/>
      <c r="J93" s="851"/>
      <c r="K93" s="872"/>
      <c r="L93" s="872"/>
      <c r="M93" s="872"/>
      <c r="N93" s="872"/>
      <c r="O93" s="872"/>
      <c r="P93" s="872"/>
      <c r="Q93" s="853"/>
    </row>
    <row r="94" spans="1:17" s="850" customFormat="1">
      <c r="A94" s="1222"/>
      <c r="B94" s="1223"/>
      <c r="C94" s="3476"/>
      <c r="D94" s="3477"/>
      <c r="E94" s="1223"/>
      <c r="F94" s="1223"/>
      <c r="G94" s="1223"/>
      <c r="H94" s="1237"/>
      <c r="I94" s="3478"/>
      <c r="J94" s="3479"/>
      <c r="K94" s="3480"/>
      <c r="L94" s="3476"/>
      <c r="M94" s="3477"/>
      <c r="N94" s="3477"/>
      <c r="O94" s="3477"/>
      <c r="P94" s="3477"/>
      <c r="Q94" s="3481"/>
    </row>
    <row r="95" spans="1:17" s="850" customFormat="1">
      <c r="A95" s="2487"/>
      <c r="B95" s="1122"/>
      <c r="C95" s="1122"/>
      <c r="D95" s="867"/>
      <c r="E95" s="1122"/>
      <c r="F95" s="1122"/>
      <c r="G95" s="1122"/>
      <c r="H95" s="1234"/>
      <c r="I95" s="3472"/>
      <c r="J95" s="3482"/>
      <c r="K95" s="1122"/>
      <c r="L95" s="1122"/>
      <c r="M95" s="1122"/>
      <c r="N95" s="1122"/>
      <c r="O95" s="1122"/>
      <c r="P95" s="2179"/>
      <c r="Q95" s="1225"/>
    </row>
    <row r="96" spans="1:17" s="850" customFormat="1">
      <c r="A96" s="2487"/>
      <c r="B96" s="2179" t="s">
        <v>449</v>
      </c>
      <c r="C96" s="2179" t="s">
        <v>5200</v>
      </c>
      <c r="D96" s="2179" t="s">
        <v>5201</v>
      </c>
      <c r="E96" s="2179" t="s">
        <v>2331</v>
      </c>
      <c r="F96" s="2179" t="s">
        <v>5201</v>
      </c>
      <c r="G96" s="2179"/>
      <c r="H96" s="1225" t="s">
        <v>5201</v>
      </c>
      <c r="I96" s="3472"/>
      <c r="J96" s="3483" t="s">
        <v>5201</v>
      </c>
      <c r="K96" s="2179" t="s">
        <v>5201</v>
      </c>
      <c r="L96" s="2179" t="s">
        <v>5201</v>
      </c>
      <c r="M96" s="2179" t="s">
        <v>5201</v>
      </c>
      <c r="N96" s="2179" t="s">
        <v>5201</v>
      </c>
      <c r="O96" s="2179" t="s">
        <v>5201</v>
      </c>
      <c r="P96" s="2179" t="s">
        <v>5201</v>
      </c>
      <c r="Q96" s="1225"/>
    </row>
    <row r="97" spans="1:17" s="850" customFormat="1">
      <c r="A97" s="2487" t="s">
        <v>1729</v>
      </c>
      <c r="B97" s="2179" t="s">
        <v>457</v>
      </c>
      <c r="C97" s="2179" t="s">
        <v>525</v>
      </c>
      <c r="D97" s="3439" t="s">
        <v>5202</v>
      </c>
      <c r="E97" s="3439" t="s">
        <v>5203</v>
      </c>
      <c r="F97" s="2179" t="s">
        <v>5204</v>
      </c>
      <c r="G97" s="2179"/>
      <c r="H97" s="1225" t="s">
        <v>5205</v>
      </c>
      <c r="I97" s="3472"/>
      <c r="J97" s="3483">
        <v>163</v>
      </c>
      <c r="K97" s="2179" t="s">
        <v>5206</v>
      </c>
      <c r="L97" s="2179" t="s">
        <v>5207</v>
      </c>
      <c r="M97" s="2179">
        <v>600</v>
      </c>
      <c r="N97" s="2179">
        <v>500</v>
      </c>
      <c r="O97" s="2179" t="s">
        <v>5208</v>
      </c>
      <c r="P97" s="2179" t="s">
        <v>5209</v>
      </c>
      <c r="Q97" s="1225" t="s">
        <v>1729</v>
      </c>
    </row>
    <row r="98" spans="1:17" s="850" customFormat="1">
      <c r="A98" s="1226" t="s">
        <v>1732</v>
      </c>
      <c r="B98" s="1227" t="s">
        <v>3021</v>
      </c>
      <c r="C98" s="1227" t="s">
        <v>3022</v>
      </c>
      <c r="D98" s="1227" t="s">
        <v>3023</v>
      </c>
      <c r="E98" s="1227" t="s">
        <v>3024</v>
      </c>
      <c r="F98" s="1227" t="s">
        <v>2347</v>
      </c>
      <c r="G98" s="1227"/>
      <c r="H98" s="1228" t="s">
        <v>2348</v>
      </c>
      <c r="I98" s="3484"/>
      <c r="J98" s="3485" t="s">
        <v>2349</v>
      </c>
      <c r="K98" s="1227" t="s">
        <v>2350</v>
      </c>
      <c r="L98" s="1227" t="s">
        <v>2351</v>
      </c>
      <c r="M98" s="1227" t="s">
        <v>2352</v>
      </c>
      <c r="N98" s="1227" t="s">
        <v>2353</v>
      </c>
      <c r="O98" s="1227" t="s">
        <v>2354</v>
      </c>
      <c r="P98" s="1227" t="s">
        <v>181</v>
      </c>
      <c r="Q98" s="1228" t="s">
        <v>1732</v>
      </c>
    </row>
    <row r="99" spans="1:17" s="850" customFormat="1">
      <c r="A99" s="2487"/>
      <c r="B99" s="1122" t="s">
        <v>463</v>
      </c>
      <c r="C99" s="1122"/>
      <c r="D99" s="1122"/>
      <c r="E99" s="1122"/>
      <c r="F99" s="1122"/>
      <c r="G99" s="1122"/>
      <c r="H99" s="1234"/>
      <c r="I99" s="3472"/>
      <c r="J99" s="3482"/>
      <c r="K99" s="1122"/>
      <c r="L99" s="1122"/>
      <c r="M99" s="1122"/>
      <c r="N99" s="1122"/>
      <c r="O99" s="1122"/>
      <c r="P99" s="1122"/>
      <c r="Q99" s="1225"/>
    </row>
    <row r="100" spans="1:17" s="850" customFormat="1">
      <c r="A100" s="2487">
        <v>1</v>
      </c>
      <c r="B100" s="3456" t="s">
        <v>5210</v>
      </c>
      <c r="C100" s="3486">
        <f>SUM(D100:H100)</f>
        <v>9083896</v>
      </c>
      <c r="D100" s="2182">
        <f>9083895+1</f>
        <v>9083896</v>
      </c>
      <c r="E100" s="2182"/>
      <c r="F100" s="2182"/>
      <c r="G100" s="2182"/>
      <c r="H100" s="3487"/>
      <c r="I100" s="3488"/>
      <c r="J100" s="3489"/>
      <c r="K100" s="1326"/>
      <c r="L100" s="1326"/>
      <c r="M100" s="1326">
        <v>0</v>
      </c>
      <c r="N100" s="1326"/>
      <c r="O100" s="1326"/>
      <c r="P100" s="1326"/>
      <c r="Q100" s="1225">
        <v>1</v>
      </c>
    </row>
    <row r="101" spans="1:17" s="850" customFormat="1">
      <c r="A101" s="2487">
        <v>2</v>
      </c>
      <c r="B101" s="3456" t="s">
        <v>5211</v>
      </c>
      <c r="C101" s="2183">
        <f>SUM(D101:P101)</f>
        <v>5090662</v>
      </c>
      <c r="D101" s="3490">
        <v>4906371</v>
      </c>
      <c r="E101" s="2183">
        <v>184291</v>
      </c>
      <c r="F101" s="2183"/>
      <c r="G101" s="2183"/>
      <c r="H101" s="3491"/>
      <c r="I101" s="3492"/>
      <c r="J101" s="3493"/>
      <c r="K101" s="1261"/>
      <c r="L101" s="1261"/>
      <c r="M101" s="1261"/>
      <c r="N101" s="1261"/>
      <c r="O101" s="1261"/>
      <c r="P101" s="1261"/>
      <c r="Q101" s="1225">
        <v>2</v>
      </c>
    </row>
    <row r="102" spans="1:17" s="850" customFormat="1">
      <c r="A102" s="2487">
        <v>3</v>
      </c>
      <c r="B102" s="3456" t="s">
        <v>5224</v>
      </c>
      <c r="C102" s="2183">
        <f>SUM(D102:P102)</f>
        <v>3914739</v>
      </c>
      <c r="D102" s="2183">
        <v>3914739</v>
      </c>
      <c r="E102" s="2183"/>
      <c r="F102" s="2183"/>
      <c r="G102" s="2183"/>
      <c r="H102" s="3491"/>
      <c r="I102" s="3492"/>
      <c r="J102" s="3493"/>
      <c r="K102" s="1261"/>
      <c r="L102" s="1261"/>
      <c r="M102" s="1261"/>
      <c r="N102" s="1261"/>
      <c r="O102" s="1261"/>
      <c r="P102" s="1261"/>
      <c r="Q102" s="1225">
        <v>3</v>
      </c>
    </row>
    <row r="103" spans="1:17" s="850" customFormat="1">
      <c r="A103" s="2487">
        <v>4</v>
      </c>
      <c r="B103" s="3456" t="s">
        <v>5212</v>
      </c>
      <c r="C103" s="2183">
        <f>SUM(D103:P103)</f>
        <v>6042789</v>
      </c>
      <c r="D103" s="2183">
        <v>4658285</v>
      </c>
      <c r="E103" s="2183"/>
      <c r="F103" s="2183">
        <v>3895351</v>
      </c>
      <c r="G103" s="2183"/>
      <c r="H103" s="3491">
        <v>283967</v>
      </c>
      <c r="I103" s="3492"/>
      <c r="J103" s="3494">
        <v>434529</v>
      </c>
      <c r="K103" s="2183">
        <v>2868408</v>
      </c>
      <c r="L103" s="2183">
        <v>1161653</v>
      </c>
      <c r="M103" s="2183">
        <v>78997</v>
      </c>
      <c r="N103" s="2183">
        <v>-7378849</v>
      </c>
      <c r="O103" s="2183">
        <v>29325</v>
      </c>
      <c r="P103" s="2183">
        <v>11123</v>
      </c>
      <c r="Q103" s="1225">
        <v>4</v>
      </c>
    </row>
    <row r="104" spans="1:17" s="850" customFormat="1">
      <c r="A104" s="2487">
        <v>5</v>
      </c>
      <c r="B104" s="3456" t="s">
        <v>5213</v>
      </c>
      <c r="C104" s="2183">
        <f>SUM(D104:P104)</f>
        <v>39252</v>
      </c>
      <c r="D104" s="2183">
        <v>7048</v>
      </c>
      <c r="E104" s="2183"/>
      <c r="F104" s="2183">
        <v>90609</v>
      </c>
      <c r="G104" s="2183"/>
      <c r="H104" s="3491">
        <v>6605</v>
      </c>
      <c r="I104" s="3492"/>
      <c r="J104" s="3494">
        <v>10108</v>
      </c>
      <c r="K104" s="2183">
        <v>66721</v>
      </c>
      <c r="L104" s="2183">
        <v>27021</v>
      </c>
      <c r="M104" s="2183">
        <v>1838</v>
      </c>
      <c r="N104" s="2183">
        <v>-171639</v>
      </c>
      <c r="O104" s="2183">
        <v>682</v>
      </c>
      <c r="P104" s="2183">
        <v>259</v>
      </c>
      <c r="Q104" s="1225">
        <v>5</v>
      </c>
    </row>
    <row r="105" spans="1:17" s="850" customFormat="1">
      <c r="A105" s="2487">
        <v>6</v>
      </c>
      <c r="B105" s="3456" t="s">
        <v>5178</v>
      </c>
      <c r="C105" s="2183"/>
      <c r="D105" s="2183"/>
      <c r="E105" s="2183"/>
      <c r="F105" s="2183"/>
      <c r="G105" s="2183"/>
      <c r="H105" s="3491"/>
      <c r="I105" s="3495"/>
      <c r="J105" s="3494"/>
      <c r="K105" s="2183"/>
      <c r="L105" s="2183"/>
      <c r="M105" s="2183"/>
      <c r="N105" s="2183"/>
      <c r="O105" s="2183"/>
      <c r="P105" s="2183"/>
      <c r="Q105" s="1225">
        <v>6</v>
      </c>
    </row>
    <row r="106" spans="1:17" s="850" customFormat="1">
      <c r="A106" s="2487">
        <v>7</v>
      </c>
      <c r="B106" s="3456" t="s">
        <v>5214</v>
      </c>
      <c r="C106" s="2183">
        <f>SUM(D106:H106)</f>
        <v>4181</v>
      </c>
      <c r="D106" s="2183">
        <v>4181</v>
      </c>
      <c r="E106" s="2183"/>
      <c r="F106" s="2183"/>
      <c r="G106" s="2183"/>
      <c r="H106" s="3491"/>
      <c r="I106" s="3495"/>
      <c r="J106" s="3494"/>
      <c r="K106" s="2183"/>
      <c r="L106" s="2183"/>
      <c r="M106" s="2183"/>
      <c r="N106" s="2183"/>
      <c r="O106" s="2183"/>
      <c r="P106" s="2183"/>
      <c r="Q106" s="1225">
        <v>7</v>
      </c>
    </row>
    <row r="107" spans="1:17" s="850" customFormat="1">
      <c r="A107" s="2487">
        <v>8</v>
      </c>
      <c r="B107" s="3496"/>
      <c r="C107" s="1261">
        <v>0</v>
      </c>
      <c r="D107" s="1261">
        <v>0</v>
      </c>
      <c r="E107" s="1261"/>
      <c r="F107" s="1261"/>
      <c r="G107" s="1261"/>
      <c r="H107" s="1247"/>
      <c r="I107" s="3495"/>
      <c r="J107" s="3494"/>
      <c r="K107" s="2183"/>
      <c r="L107" s="2183"/>
      <c r="M107" s="2183">
        <v>0</v>
      </c>
      <c r="N107" s="2183"/>
      <c r="O107" s="2183"/>
      <c r="P107" s="2183"/>
      <c r="Q107" s="1225">
        <v>8</v>
      </c>
    </row>
    <row r="108" spans="1:17" s="850" customFormat="1">
      <c r="A108" s="2487">
        <v>9</v>
      </c>
      <c r="B108" s="3496" t="str">
        <f>+B29</f>
        <v xml:space="preserve">     Total Federal</v>
      </c>
      <c r="C108" s="3455">
        <f t="shared" ref="C108:P108" si="7">SUM(C100:C107)</f>
        <v>24175519</v>
      </c>
      <c r="D108" s="3455">
        <f t="shared" si="7"/>
        <v>22574520</v>
      </c>
      <c r="E108" s="3455">
        <f t="shared" si="7"/>
        <v>184291</v>
      </c>
      <c r="F108" s="3455">
        <f t="shared" si="7"/>
        <v>3985960</v>
      </c>
      <c r="G108" s="3455"/>
      <c r="H108" s="1239">
        <f t="shared" si="7"/>
        <v>290572</v>
      </c>
      <c r="I108" s="3497"/>
      <c r="J108" s="3498">
        <f t="shared" si="7"/>
        <v>444637</v>
      </c>
      <c r="K108" s="3451">
        <f t="shared" si="7"/>
        <v>2935129</v>
      </c>
      <c r="L108" s="3451">
        <f t="shared" si="7"/>
        <v>1188674</v>
      </c>
      <c r="M108" s="3451">
        <f t="shared" si="7"/>
        <v>80835</v>
      </c>
      <c r="N108" s="3451">
        <f t="shared" si="7"/>
        <v>-7550488</v>
      </c>
      <c r="O108" s="3451">
        <f>SUM(O100:O107)</f>
        <v>30007</v>
      </c>
      <c r="P108" s="3451">
        <f t="shared" si="7"/>
        <v>11382</v>
      </c>
      <c r="Q108" s="1225">
        <v>9</v>
      </c>
    </row>
    <row r="109" spans="1:17" s="850" customFormat="1">
      <c r="A109" s="2487"/>
      <c r="B109" s="3496" t="str">
        <f>+B30</f>
        <v>Pennsylvania</v>
      </c>
      <c r="C109" s="1261"/>
      <c r="D109" s="1261"/>
      <c r="E109" s="1261"/>
      <c r="F109" s="1261"/>
      <c r="G109" s="1261"/>
      <c r="H109" s="1247"/>
      <c r="I109" s="3495"/>
      <c r="J109" s="3494"/>
      <c r="K109" s="2183"/>
      <c r="L109" s="2183"/>
      <c r="M109" s="2183"/>
      <c r="N109" s="2183"/>
      <c r="O109" s="2183"/>
      <c r="P109" s="2183"/>
      <c r="Q109" s="1225"/>
    </row>
    <row r="110" spans="1:17" s="850" customFormat="1">
      <c r="A110" s="2487">
        <v>10</v>
      </c>
      <c r="B110" s="3456" t="s">
        <v>5176</v>
      </c>
      <c r="C110" s="2183">
        <f t="shared" ref="C110:C123" si="8">SUM(D110:P110)</f>
        <v>369358</v>
      </c>
      <c r="D110" s="2183">
        <v>369358</v>
      </c>
      <c r="E110" s="2183"/>
      <c r="F110" s="2183"/>
      <c r="G110" s="2183"/>
      <c r="H110" s="3491"/>
      <c r="I110" s="3495"/>
      <c r="J110" s="3494"/>
      <c r="K110" s="2183"/>
      <c r="L110" s="2183"/>
      <c r="M110" s="2183">
        <v>0</v>
      </c>
      <c r="N110" s="2183"/>
      <c r="O110" s="2183"/>
      <c r="P110" s="2183"/>
      <c r="Q110" s="1225">
        <v>10</v>
      </c>
    </row>
    <row r="111" spans="1:17" s="850" customFormat="1">
      <c r="A111" s="2487">
        <v>11</v>
      </c>
      <c r="B111" s="3456" t="s">
        <v>5177</v>
      </c>
      <c r="C111" s="2183">
        <f t="shared" si="8"/>
        <v>2253105</v>
      </c>
      <c r="D111" s="2183">
        <v>2273307</v>
      </c>
      <c r="E111" s="2183">
        <v>-20202</v>
      </c>
      <c r="F111" s="2183"/>
      <c r="G111" s="2183"/>
      <c r="H111" s="3491"/>
      <c r="I111" s="3495"/>
      <c r="J111" s="3494"/>
      <c r="K111" s="2183"/>
      <c r="L111" s="2183"/>
      <c r="M111" s="2183"/>
      <c r="N111" s="2183"/>
      <c r="O111" s="2183"/>
      <c r="P111" s="2183"/>
      <c r="Q111" s="1225">
        <v>11</v>
      </c>
    </row>
    <row r="112" spans="1:17" s="850" customFormat="1">
      <c r="A112" s="2487">
        <v>12</v>
      </c>
      <c r="B112" s="3456" t="s">
        <v>5217</v>
      </c>
      <c r="C112" s="2183">
        <f t="shared" si="8"/>
        <v>586494</v>
      </c>
      <c r="D112" s="2183">
        <v>586494</v>
      </c>
      <c r="E112" s="2183"/>
      <c r="F112" s="2183"/>
      <c r="G112" s="2183"/>
      <c r="H112" s="3491"/>
      <c r="I112" s="3495"/>
      <c r="J112" s="3494"/>
      <c r="K112" s="2183"/>
      <c r="L112" s="2183"/>
      <c r="M112" s="2183"/>
      <c r="N112" s="2183"/>
      <c r="O112" s="2183"/>
      <c r="P112" s="2183"/>
      <c r="Q112" s="1225">
        <v>12</v>
      </c>
    </row>
    <row r="113" spans="1:17" s="850" customFormat="1">
      <c r="A113" s="2487">
        <v>13</v>
      </c>
      <c r="B113" s="3456" t="s">
        <v>5179</v>
      </c>
      <c r="C113" s="2183">
        <f t="shared" si="8"/>
        <v>114186</v>
      </c>
      <c r="D113" s="2183">
        <v>94602</v>
      </c>
      <c r="E113" s="2183"/>
      <c r="F113" s="2183">
        <v>55103</v>
      </c>
      <c r="G113" s="2183"/>
      <c r="H113" s="3491">
        <v>4017</v>
      </c>
      <c r="I113" s="3495"/>
      <c r="J113" s="3494">
        <v>6147</v>
      </c>
      <c r="K113" s="2183">
        <v>40576</v>
      </c>
      <c r="L113" s="2183">
        <v>16432</v>
      </c>
      <c r="M113" s="2183">
        <v>1117</v>
      </c>
      <c r="N113" s="2183">
        <v>-104380</v>
      </c>
      <c r="O113" s="2183">
        <v>415</v>
      </c>
      <c r="P113" s="2183">
        <v>157</v>
      </c>
      <c r="Q113" s="1225">
        <v>13</v>
      </c>
    </row>
    <row r="114" spans="1:17" s="850" customFormat="1">
      <c r="A114" s="2487">
        <v>14</v>
      </c>
      <c r="B114" s="3456" t="s">
        <v>5180</v>
      </c>
      <c r="C114" s="2183">
        <f t="shared" si="8"/>
        <v>63219</v>
      </c>
      <c r="D114" s="2183">
        <v>63219</v>
      </c>
      <c r="E114" s="2183"/>
      <c r="F114" s="2183"/>
      <c r="G114" s="2183"/>
      <c r="H114" s="3491"/>
      <c r="I114" s="3495"/>
      <c r="J114" s="3494"/>
      <c r="K114" s="2183"/>
      <c r="L114" s="2183"/>
      <c r="M114" s="2183"/>
      <c r="N114" s="2183"/>
      <c r="O114" s="2183"/>
      <c r="P114" s="2183"/>
      <c r="Q114" s="1225">
        <v>14</v>
      </c>
    </row>
    <row r="115" spans="1:17" s="850" customFormat="1">
      <c r="A115" s="2487">
        <v>15</v>
      </c>
      <c r="B115" s="3456" t="s">
        <v>5181</v>
      </c>
      <c r="C115" s="2183">
        <f t="shared" si="8"/>
        <v>0</v>
      </c>
      <c r="D115" s="2183">
        <v>0</v>
      </c>
      <c r="E115" s="2183"/>
      <c r="F115" s="2183"/>
      <c r="G115" s="2183"/>
      <c r="H115" s="3491"/>
      <c r="I115" s="3495"/>
      <c r="J115" s="3494"/>
      <c r="K115" s="2183"/>
      <c r="L115" s="2183"/>
      <c r="M115" s="2183"/>
      <c r="N115" s="2183"/>
      <c r="O115" s="2183"/>
      <c r="P115" s="2183"/>
      <c r="Q115" s="1225">
        <v>15</v>
      </c>
    </row>
    <row r="116" spans="1:17" s="850" customFormat="1">
      <c r="A116" s="2487">
        <v>16</v>
      </c>
      <c r="B116" s="3456" t="s">
        <v>5182</v>
      </c>
      <c r="C116" s="2183">
        <f t="shared" si="8"/>
        <v>81000</v>
      </c>
      <c r="D116" s="2183">
        <v>81000</v>
      </c>
      <c r="E116" s="2183"/>
      <c r="F116" s="2183"/>
      <c r="G116" s="2183"/>
      <c r="H116" s="3491"/>
      <c r="I116" s="3495"/>
      <c r="J116" s="3494"/>
      <c r="K116" s="2183"/>
      <c r="L116" s="2183"/>
      <c r="M116" s="2183"/>
      <c r="N116" s="2183"/>
      <c r="O116" s="2183"/>
      <c r="P116" s="2183"/>
      <c r="Q116" s="1225">
        <v>16</v>
      </c>
    </row>
    <row r="117" spans="1:17" s="850" customFormat="1">
      <c r="A117" s="2487">
        <v>16</v>
      </c>
      <c r="B117" s="3456" t="s">
        <v>5218</v>
      </c>
      <c r="C117" s="2183">
        <f t="shared" ref="C117" si="9">SUM(D117:P117)</f>
        <v>18000</v>
      </c>
      <c r="D117" s="2183">
        <v>18000</v>
      </c>
      <c r="E117" s="2183"/>
      <c r="F117" s="2183"/>
      <c r="G117" s="2183"/>
      <c r="H117" s="3491"/>
      <c r="I117" s="3495"/>
      <c r="J117" s="3494"/>
      <c r="K117" s="2183"/>
      <c r="L117" s="2183"/>
      <c r="M117" s="2183"/>
      <c r="N117" s="2183"/>
      <c r="O117" s="2183"/>
      <c r="P117" s="2183"/>
      <c r="Q117" s="1225">
        <v>16</v>
      </c>
    </row>
    <row r="118" spans="1:17" s="850" customFormat="1">
      <c r="A118" s="2487">
        <v>17</v>
      </c>
      <c r="B118" s="3456" t="s">
        <v>5183</v>
      </c>
      <c r="C118" s="2183">
        <f t="shared" si="8"/>
        <v>84000</v>
      </c>
      <c r="D118" s="2183">
        <v>84000</v>
      </c>
      <c r="E118" s="2183"/>
      <c r="F118" s="2183"/>
      <c r="G118" s="2183"/>
      <c r="H118" s="3491"/>
      <c r="I118" s="3495"/>
      <c r="J118" s="3494"/>
      <c r="K118" s="2183"/>
      <c r="L118" s="2183"/>
      <c r="M118" s="2183"/>
      <c r="N118" s="2183"/>
      <c r="O118" s="2183"/>
      <c r="P118" s="2183"/>
      <c r="Q118" s="1225">
        <v>17</v>
      </c>
    </row>
    <row r="119" spans="1:17" s="850" customFormat="1">
      <c r="A119" s="2487">
        <v>18</v>
      </c>
      <c r="B119" s="3456" t="s">
        <v>5184</v>
      </c>
      <c r="C119" s="2183">
        <f t="shared" si="8"/>
        <v>0</v>
      </c>
      <c r="D119" s="2183">
        <v>0</v>
      </c>
      <c r="E119" s="2183"/>
      <c r="F119" s="2183"/>
      <c r="G119" s="2183"/>
      <c r="H119" s="3491"/>
      <c r="I119" s="3495"/>
      <c r="J119" s="3494"/>
      <c r="K119" s="2183"/>
      <c r="L119" s="2183"/>
      <c r="M119" s="2183">
        <v>0</v>
      </c>
      <c r="N119" s="2183"/>
      <c r="O119" s="2183"/>
      <c r="P119" s="2183"/>
      <c r="Q119" s="1225">
        <v>18</v>
      </c>
    </row>
    <row r="120" spans="1:17" s="850" customFormat="1">
      <c r="A120" s="2487">
        <v>19</v>
      </c>
      <c r="B120" s="3456" t="s">
        <v>5185</v>
      </c>
      <c r="C120" s="2183">
        <f t="shared" si="8"/>
        <v>0</v>
      </c>
      <c r="D120" s="2183"/>
      <c r="E120" s="2183"/>
      <c r="F120" s="2183"/>
      <c r="G120" s="2183"/>
      <c r="H120" s="3491"/>
      <c r="I120" s="3495"/>
      <c r="J120" s="3494"/>
      <c r="K120" s="2183"/>
      <c r="L120" s="2183"/>
      <c r="M120" s="2183">
        <v>0</v>
      </c>
      <c r="N120" s="2183"/>
      <c r="O120" s="2183"/>
      <c r="P120" s="2183"/>
      <c r="Q120" s="1225">
        <v>19</v>
      </c>
    </row>
    <row r="121" spans="1:17" s="850" customFormat="1">
      <c r="A121" s="2487">
        <v>20</v>
      </c>
      <c r="B121" s="3456" t="s">
        <v>5186</v>
      </c>
      <c r="C121" s="2183">
        <f t="shared" si="8"/>
        <v>0</v>
      </c>
      <c r="D121" s="2183"/>
      <c r="E121" s="2183"/>
      <c r="F121" s="2183"/>
      <c r="G121" s="2183"/>
      <c r="H121" s="3491"/>
      <c r="I121" s="3495"/>
      <c r="J121" s="3494"/>
      <c r="K121" s="2183"/>
      <c r="L121" s="2183"/>
      <c r="M121" s="2183">
        <v>0</v>
      </c>
      <c r="N121" s="2183"/>
      <c r="O121" s="2183"/>
      <c r="P121" s="2183"/>
      <c r="Q121" s="1225">
        <v>20</v>
      </c>
    </row>
    <row r="122" spans="1:17" s="850" customFormat="1">
      <c r="A122" s="2487">
        <v>21</v>
      </c>
      <c r="B122" s="3456" t="s">
        <v>5187</v>
      </c>
      <c r="C122" s="2183">
        <f t="shared" si="8"/>
        <v>100</v>
      </c>
      <c r="D122" s="2183">
        <v>100</v>
      </c>
      <c r="E122" s="2183"/>
      <c r="F122" s="2183"/>
      <c r="G122" s="2183"/>
      <c r="H122" s="3491"/>
      <c r="I122" s="3495"/>
      <c r="J122" s="3494"/>
      <c r="K122" s="2183"/>
      <c r="L122" s="2183"/>
      <c r="M122" s="2183">
        <v>0</v>
      </c>
      <c r="N122" s="2183"/>
      <c r="O122" s="2183"/>
      <c r="P122" s="2183"/>
      <c r="Q122" s="1225">
        <v>21</v>
      </c>
    </row>
    <row r="123" spans="1:17" s="850" customFormat="1">
      <c r="A123" s="2487">
        <v>22</v>
      </c>
      <c r="B123" s="3456" t="s">
        <v>5215</v>
      </c>
      <c r="C123" s="2183">
        <f t="shared" si="8"/>
        <v>0</v>
      </c>
      <c r="D123" s="2183"/>
      <c r="E123" s="2183"/>
      <c r="F123" s="2183"/>
      <c r="G123" s="2183"/>
      <c r="H123" s="3491"/>
      <c r="I123" s="3495"/>
      <c r="J123" s="3494"/>
      <c r="K123" s="2183"/>
      <c r="L123" s="2183"/>
      <c r="M123" s="2183">
        <v>0</v>
      </c>
      <c r="N123" s="2183"/>
      <c r="O123" s="2183"/>
      <c r="P123" s="2183"/>
      <c r="Q123" s="1225">
        <v>22</v>
      </c>
    </row>
    <row r="124" spans="1:17" s="850" customFormat="1">
      <c r="A124" s="2487">
        <v>23</v>
      </c>
      <c r="B124" s="3456"/>
      <c r="C124" s="2183"/>
      <c r="D124" s="2183"/>
      <c r="E124" s="2183"/>
      <c r="F124" s="2183"/>
      <c r="G124" s="2183"/>
      <c r="H124" s="3491"/>
      <c r="I124" s="3495"/>
      <c r="J124" s="3494"/>
      <c r="K124" s="2183"/>
      <c r="L124" s="2183"/>
      <c r="M124" s="2183">
        <v>0</v>
      </c>
      <c r="N124" s="2183"/>
      <c r="O124" s="2183"/>
      <c r="P124" s="2183"/>
      <c r="Q124" s="1225">
        <v>23</v>
      </c>
    </row>
    <row r="125" spans="1:17" s="850" customFormat="1">
      <c r="A125" s="2487">
        <v>24</v>
      </c>
      <c r="B125" s="3496" t="str">
        <f>+B46</f>
        <v xml:space="preserve">     Total</v>
      </c>
      <c r="C125" s="3455">
        <f t="shared" ref="C125:P125" si="10">SUM(C110:C124)</f>
        <v>3569462</v>
      </c>
      <c r="D125" s="3455">
        <f t="shared" si="10"/>
        <v>3570080</v>
      </c>
      <c r="E125" s="3455">
        <f t="shared" si="10"/>
        <v>-20202</v>
      </c>
      <c r="F125" s="3455">
        <f t="shared" si="10"/>
        <v>55103</v>
      </c>
      <c r="G125" s="3455"/>
      <c r="H125" s="1239">
        <f t="shared" si="10"/>
        <v>4017</v>
      </c>
      <c r="I125" s="3497"/>
      <c r="J125" s="3498">
        <f t="shared" si="10"/>
        <v>6147</v>
      </c>
      <c r="K125" s="3451">
        <f t="shared" si="10"/>
        <v>40576</v>
      </c>
      <c r="L125" s="3451">
        <f t="shared" si="10"/>
        <v>16432</v>
      </c>
      <c r="M125" s="3451">
        <f t="shared" si="10"/>
        <v>1117</v>
      </c>
      <c r="N125" s="3451">
        <f t="shared" si="10"/>
        <v>-104380</v>
      </c>
      <c r="O125" s="3451">
        <f>SUM(O110:O124)</f>
        <v>415</v>
      </c>
      <c r="P125" s="3451">
        <f t="shared" si="10"/>
        <v>157</v>
      </c>
      <c r="Q125" s="1225">
        <v>24</v>
      </c>
    </row>
    <row r="126" spans="1:17" s="850" customFormat="1">
      <c r="A126" s="2487"/>
      <c r="B126" s="3496" t="str">
        <f>+B47</f>
        <v>New York</v>
      </c>
      <c r="C126" s="1261"/>
      <c r="D126" s="1261"/>
      <c r="E126" s="1261"/>
      <c r="F126" s="1261"/>
      <c r="G126" s="1261"/>
      <c r="H126" s="1247"/>
      <c r="I126" s="3495"/>
      <c r="J126" s="3494" t="s">
        <v>1789</v>
      </c>
      <c r="K126" s="2183"/>
      <c r="L126" s="2183"/>
      <c r="M126" s="2183"/>
      <c r="N126" s="2183"/>
      <c r="O126" s="2183"/>
      <c r="P126" s="2183"/>
      <c r="Q126" s="1225"/>
    </row>
    <row r="127" spans="1:17" s="850" customFormat="1">
      <c r="A127" s="2487">
        <v>25</v>
      </c>
      <c r="B127" s="3456" t="s">
        <v>5219</v>
      </c>
      <c r="C127" s="2183">
        <f t="shared" ref="C127:C137" si="11">SUM(D127:P127)</f>
        <v>4213845</v>
      </c>
      <c r="D127" s="2183">
        <v>4213845</v>
      </c>
      <c r="E127" s="2183"/>
      <c r="F127" s="2183"/>
      <c r="G127" s="2183"/>
      <c r="H127" s="3491"/>
      <c r="I127" s="3495"/>
      <c r="J127" s="3494"/>
      <c r="K127" s="2183"/>
      <c r="L127" s="2183"/>
      <c r="M127" s="2183"/>
      <c r="N127" s="2183"/>
      <c r="O127" s="2183"/>
      <c r="P127" s="2183"/>
      <c r="Q127" s="1225">
        <v>25</v>
      </c>
    </row>
    <row r="128" spans="1:17" s="850" customFormat="1">
      <c r="A128" s="2487">
        <v>26</v>
      </c>
      <c r="B128" s="3456" t="s">
        <v>5222</v>
      </c>
      <c r="C128" s="2183">
        <f t="shared" si="11"/>
        <v>4277259</v>
      </c>
      <c r="D128" s="2183">
        <v>4277259</v>
      </c>
      <c r="E128" s="2183"/>
      <c r="F128" s="2183"/>
      <c r="G128" s="2183"/>
      <c r="H128" s="3491"/>
      <c r="I128" s="3495"/>
      <c r="J128" s="3494"/>
      <c r="K128" s="2183"/>
      <c r="L128" s="2183"/>
      <c r="M128" s="2183"/>
      <c r="N128" s="2183"/>
      <c r="O128" s="2183"/>
      <c r="P128" s="2183"/>
      <c r="Q128" s="1225">
        <v>26</v>
      </c>
    </row>
    <row r="129" spans="1:17" s="850" customFormat="1">
      <c r="A129" s="2487">
        <v>27</v>
      </c>
      <c r="B129" s="3456" t="s">
        <v>5191</v>
      </c>
      <c r="C129" s="2183">
        <f t="shared" si="11"/>
        <v>28543112</v>
      </c>
      <c r="D129" s="2183">
        <v>28543112</v>
      </c>
      <c r="E129" s="2183"/>
      <c r="F129" s="2183"/>
      <c r="G129" s="2183"/>
      <c r="H129" s="3491"/>
      <c r="I129" s="3495"/>
      <c r="J129" s="3494"/>
      <c r="K129" s="2183"/>
      <c r="L129" s="2183"/>
      <c r="M129" s="2183"/>
      <c r="N129" s="2183"/>
      <c r="O129" s="2183"/>
      <c r="P129" s="2183"/>
      <c r="Q129" s="1225">
        <v>27</v>
      </c>
    </row>
    <row r="130" spans="1:17" s="850" customFormat="1">
      <c r="A130" s="2487">
        <v>28</v>
      </c>
      <c r="B130" s="3456" t="s">
        <v>5192</v>
      </c>
      <c r="C130" s="2183">
        <f t="shared" si="11"/>
        <v>213678</v>
      </c>
      <c r="D130" s="2183">
        <v>166363</v>
      </c>
      <c r="E130" s="2183"/>
      <c r="F130" s="2183">
        <v>133122</v>
      </c>
      <c r="G130" s="2183"/>
      <c r="H130" s="3491">
        <v>9704</v>
      </c>
      <c r="I130" s="3495"/>
      <c r="J130" s="3494">
        <v>14850</v>
      </c>
      <c r="K130" s="2183">
        <v>98027</v>
      </c>
      <c r="L130" s="2183">
        <v>39699</v>
      </c>
      <c r="M130" s="2183">
        <v>2700</v>
      </c>
      <c r="N130" s="2183">
        <v>-252169</v>
      </c>
      <c r="O130" s="2183">
        <v>1002</v>
      </c>
      <c r="P130" s="2183">
        <v>380</v>
      </c>
      <c r="Q130" s="1225">
        <v>28</v>
      </c>
    </row>
    <row r="131" spans="1:17" s="850" customFormat="1">
      <c r="A131" s="2487">
        <v>29</v>
      </c>
      <c r="B131" s="3456" t="s">
        <v>5193</v>
      </c>
      <c r="C131" s="2183">
        <f t="shared" si="11"/>
        <v>15487</v>
      </c>
      <c r="D131" s="2183">
        <v>15487</v>
      </c>
      <c r="E131" s="2183"/>
      <c r="F131" s="2183"/>
      <c r="G131" s="2183"/>
      <c r="H131" s="3491"/>
      <c r="I131" s="3495"/>
      <c r="J131" s="3494"/>
      <c r="K131" s="2183"/>
      <c r="L131" s="2183"/>
      <c r="M131" s="2183"/>
      <c r="N131" s="2183"/>
      <c r="O131" s="2183"/>
      <c r="P131" s="2183"/>
      <c r="Q131" s="1225">
        <v>29</v>
      </c>
    </row>
    <row r="132" spans="1:17" s="850" customFormat="1">
      <c r="A132" s="2487">
        <v>30</v>
      </c>
      <c r="B132" s="3456" t="s">
        <v>5194</v>
      </c>
      <c r="C132" s="2183">
        <f t="shared" si="11"/>
        <v>12827</v>
      </c>
      <c r="D132" s="2183">
        <v>12827</v>
      </c>
      <c r="E132" s="2183"/>
      <c r="F132" s="2183"/>
      <c r="G132" s="2183"/>
      <c r="H132" s="3491"/>
      <c r="I132" s="3495"/>
      <c r="J132" s="3494"/>
      <c r="K132" s="2183"/>
      <c r="L132" s="2183"/>
      <c r="M132" s="2183"/>
      <c r="N132" s="2183"/>
      <c r="O132" s="2183"/>
      <c r="P132" s="2183"/>
      <c r="Q132" s="1225">
        <v>30</v>
      </c>
    </row>
    <row r="133" spans="1:17" s="850" customFormat="1">
      <c r="A133" s="2487">
        <v>31</v>
      </c>
      <c r="B133" s="3456" t="s">
        <v>5195</v>
      </c>
      <c r="C133" s="2183">
        <f t="shared" si="11"/>
        <v>-1487615</v>
      </c>
      <c r="D133" s="2183">
        <v>-1487615</v>
      </c>
      <c r="E133" s="2183"/>
      <c r="F133" s="2183"/>
      <c r="G133" s="2183"/>
      <c r="H133" s="3491"/>
      <c r="I133" s="3495"/>
      <c r="J133" s="3494"/>
      <c r="K133" s="2183"/>
      <c r="L133" s="2183"/>
      <c r="M133" s="2183"/>
      <c r="N133" s="2183"/>
      <c r="O133" s="2183"/>
      <c r="P133" s="2183"/>
      <c r="Q133" s="1225">
        <v>31</v>
      </c>
    </row>
    <row r="134" spans="1:17" s="850" customFormat="1">
      <c r="A134" s="2487">
        <v>32</v>
      </c>
      <c r="B134" s="3456" t="s">
        <v>5196</v>
      </c>
      <c r="C134" s="2183">
        <f t="shared" si="11"/>
        <v>1857085</v>
      </c>
      <c r="D134" s="2183">
        <v>1826266</v>
      </c>
      <c r="E134" s="2183">
        <v>30819</v>
      </c>
      <c r="F134" s="2183"/>
      <c r="G134" s="2183"/>
      <c r="H134" s="3491"/>
      <c r="I134" s="3495"/>
      <c r="J134" s="3494"/>
      <c r="K134" s="2183"/>
      <c r="L134" s="2183"/>
      <c r="M134" s="2183">
        <v>0</v>
      </c>
      <c r="N134" s="2183"/>
      <c r="O134" s="2183"/>
      <c r="P134" s="2183"/>
      <c r="Q134" s="1225">
        <v>32</v>
      </c>
    </row>
    <row r="135" spans="1:17" s="850" customFormat="1">
      <c r="A135" s="2487">
        <v>33</v>
      </c>
      <c r="B135" s="3456" t="s">
        <v>5223</v>
      </c>
      <c r="C135" s="2183">
        <f t="shared" si="11"/>
        <v>605817</v>
      </c>
      <c r="D135" s="2183">
        <v>605817</v>
      </c>
      <c r="E135" s="2183"/>
      <c r="F135" s="2183"/>
      <c r="G135" s="2183"/>
      <c r="H135" s="3491"/>
      <c r="I135" s="3495"/>
      <c r="J135" s="3494"/>
      <c r="K135" s="2183"/>
      <c r="L135" s="2183"/>
      <c r="M135" s="2183">
        <v>0</v>
      </c>
      <c r="N135" s="2183"/>
      <c r="O135" s="2183"/>
      <c r="P135" s="2183"/>
      <c r="Q135" s="1225">
        <v>33</v>
      </c>
    </row>
    <row r="136" spans="1:17" s="850" customFormat="1">
      <c r="A136" s="2487">
        <v>34</v>
      </c>
      <c r="B136" s="3456" t="s">
        <v>5197</v>
      </c>
      <c r="C136" s="2183">
        <f t="shared" si="11"/>
        <v>0</v>
      </c>
      <c r="D136" s="2183"/>
      <c r="E136" s="2183"/>
      <c r="F136" s="2183"/>
      <c r="G136" s="2183"/>
      <c r="H136" s="3491"/>
      <c r="I136" s="3495"/>
      <c r="J136" s="3494"/>
      <c r="K136" s="2183"/>
      <c r="L136" s="2183"/>
      <c r="M136" s="2183"/>
      <c r="N136" s="2183"/>
      <c r="O136" s="2183"/>
      <c r="P136" s="2183"/>
      <c r="Q136" s="1225">
        <v>34</v>
      </c>
    </row>
    <row r="137" spans="1:17" s="850" customFormat="1">
      <c r="A137" s="2487">
        <v>35</v>
      </c>
      <c r="B137" s="3456" t="s">
        <v>5198</v>
      </c>
      <c r="C137" s="2183">
        <f t="shared" si="11"/>
        <v>0</v>
      </c>
      <c r="D137" s="2183"/>
      <c r="E137" s="2183"/>
      <c r="F137" s="2183"/>
      <c r="G137" s="2183"/>
      <c r="H137" s="3491"/>
      <c r="I137" s="3495"/>
      <c r="J137" s="3494"/>
      <c r="K137" s="2183"/>
      <c r="L137" s="2183"/>
      <c r="M137" s="2183"/>
      <c r="N137" s="2183"/>
      <c r="O137" s="2183"/>
      <c r="P137" s="2183"/>
      <c r="Q137" s="1225">
        <v>35</v>
      </c>
    </row>
    <row r="138" spans="1:17" s="850" customFormat="1">
      <c r="A138" s="2487">
        <v>36</v>
      </c>
      <c r="B138" s="3456"/>
      <c r="C138" s="2183"/>
      <c r="D138" s="2183"/>
      <c r="E138" s="2183"/>
      <c r="F138" s="2183"/>
      <c r="G138" s="2183"/>
      <c r="H138" s="3491"/>
      <c r="I138" s="3495"/>
      <c r="J138" s="3494"/>
      <c r="K138" s="2183"/>
      <c r="L138" s="2183"/>
      <c r="M138" s="2183"/>
      <c r="N138" s="2183"/>
      <c r="O138" s="2183"/>
      <c r="P138" s="2183"/>
      <c r="Q138" s="1225">
        <v>36</v>
      </c>
    </row>
    <row r="139" spans="1:17" s="850" customFormat="1">
      <c r="A139" s="2487">
        <v>37</v>
      </c>
      <c r="B139" s="3456"/>
      <c r="C139" s="2183"/>
      <c r="D139" s="2183"/>
      <c r="E139" s="2183"/>
      <c r="F139" s="2183"/>
      <c r="G139" s="2183"/>
      <c r="H139" s="3491"/>
      <c r="I139" s="3495"/>
      <c r="J139" s="3494"/>
      <c r="K139" s="2183"/>
      <c r="L139" s="2183"/>
      <c r="M139" s="2183"/>
      <c r="N139" s="2183"/>
      <c r="O139" s="2183"/>
      <c r="P139" s="2183"/>
      <c r="Q139" s="1225">
        <v>37</v>
      </c>
    </row>
    <row r="140" spans="1:17" s="850" customFormat="1">
      <c r="A140" s="2487">
        <v>38</v>
      </c>
      <c r="B140" s="3456"/>
      <c r="C140" s="2183"/>
      <c r="D140" s="2183"/>
      <c r="E140" s="2183"/>
      <c r="F140" s="2183"/>
      <c r="G140" s="2183"/>
      <c r="H140" s="3491"/>
      <c r="I140" s="3495"/>
      <c r="J140" s="3494"/>
      <c r="K140" s="2183"/>
      <c r="L140" s="2183"/>
      <c r="M140" s="2183">
        <v>0</v>
      </c>
      <c r="N140" s="2183"/>
      <c r="O140" s="2183"/>
      <c r="P140" s="2183"/>
      <c r="Q140" s="1225">
        <v>38</v>
      </c>
    </row>
    <row r="141" spans="1:17" s="850" customFormat="1">
      <c r="A141" s="2487">
        <v>39</v>
      </c>
      <c r="B141" s="3456"/>
      <c r="C141" s="2183"/>
      <c r="D141" s="2183"/>
      <c r="E141" s="2183"/>
      <c r="F141" s="2183"/>
      <c r="G141" s="2183"/>
      <c r="H141" s="3491"/>
      <c r="I141" s="3495"/>
      <c r="J141" s="3494"/>
      <c r="K141" s="2183"/>
      <c r="L141" s="2183"/>
      <c r="M141" s="2183">
        <v>0</v>
      </c>
      <c r="N141" s="2183"/>
      <c r="O141" s="2183"/>
      <c r="P141" s="2183"/>
      <c r="Q141" s="1225">
        <v>39</v>
      </c>
    </row>
    <row r="142" spans="1:17" s="850" customFormat="1">
      <c r="A142" s="2487">
        <v>40</v>
      </c>
      <c r="B142" s="3456"/>
      <c r="C142" s="2183"/>
      <c r="D142" s="2183"/>
      <c r="E142" s="2183"/>
      <c r="F142" s="2183"/>
      <c r="G142" s="2183"/>
      <c r="H142" s="3491"/>
      <c r="I142" s="3495"/>
      <c r="J142" s="3494"/>
      <c r="K142" s="2183"/>
      <c r="L142" s="2183"/>
      <c r="M142" s="2183">
        <v>0</v>
      </c>
      <c r="N142" s="2183"/>
      <c r="O142" s="2183"/>
      <c r="P142" s="2183"/>
      <c r="Q142" s="1225">
        <v>40</v>
      </c>
    </row>
    <row r="143" spans="1:17" s="850" customFormat="1">
      <c r="A143" s="2487">
        <v>41</v>
      </c>
      <c r="B143" s="3496" t="str">
        <f>+B66</f>
        <v xml:space="preserve">     Total</v>
      </c>
      <c r="C143" s="3455">
        <f t="shared" ref="C143:P143" si="12">SUM(C127:C142)</f>
        <v>38251495</v>
      </c>
      <c r="D143" s="3455">
        <f t="shared" si="12"/>
        <v>38173361</v>
      </c>
      <c r="E143" s="3455">
        <f t="shared" si="12"/>
        <v>30819</v>
      </c>
      <c r="F143" s="3455">
        <f t="shared" si="12"/>
        <v>133122</v>
      </c>
      <c r="G143" s="3455"/>
      <c r="H143" s="1239">
        <f t="shared" si="12"/>
        <v>9704</v>
      </c>
      <c r="I143" s="3497"/>
      <c r="J143" s="3498">
        <f t="shared" si="12"/>
        <v>14850</v>
      </c>
      <c r="K143" s="3451">
        <f t="shared" si="12"/>
        <v>98027</v>
      </c>
      <c r="L143" s="3451">
        <f t="shared" si="12"/>
        <v>39699</v>
      </c>
      <c r="M143" s="3451">
        <f t="shared" si="12"/>
        <v>2700</v>
      </c>
      <c r="N143" s="3451">
        <f t="shared" si="12"/>
        <v>-252169</v>
      </c>
      <c r="O143" s="3451">
        <f>SUM(O127:O142)</f>
        <v>1002</v>
      </c>
      <c r="P143" s="3451">
        <f t="shared" si="12"/>
        <v>380</v>
      </c>
      <c r="Q143" s="1225">
        <v>41</v>
      </c>
    </row>
    <row r="144" spans="1:17" s="850" customFormat="1">
      <c r="A144" s="2487"/>
      <c r="B144" s="3456" t="str">
        <f>+B67</f>
        <v>Other (list):</v>
      </c>
      <c r="C144" s="2183"/>
      <c r="D144" s="2183"/>
      <c r="E144" s="1261"/>
      <c r="F144" s="1261"/>
      <c r="G144" s="1261"/>
      <c r="H144" s="1247"/>
      <c r="I144" s="3495"/>
      <c r="J144" s="3494"/>
      <c r="K144" s="2183"/>
      <c r="L144" s="2183"/>
      <c r="M144" s="2183"/>
      <c r="N144" s="2183"/>
      <c r="O144" s="2183"/>
      <c r="P144" s="2183"/>
      <c r="Q144" s="1225"/>
    </row>
    <row r="145" spans="1:17" s="850" customFormat="1">
      <c r="A145" s="2487">
        <v>42</v>
      </c>
      <c r="B145" s="3456" t="s">
        <v>2331</v>
      </c>
      <c r="C145" s="2183"/>
      <c r="D145" s="2183"/>
      <c r="E145" s="1261"/>
      <c r="F145" s="1261"/>
      <c r="G145" s="1261"/>
      <c r="H145" s="1247"/>
      <c r="I145" s="3495"/>
      <c r="J145" s="3494" t="s">
        <v>1789</v>
      </c>
      <c r="K145" s="2183"/>
      <c r="L145" s="2183"/>
      <c r="M145" s="2183"/>
      <c r="N145" s="2183"/>
      <c r="O145" s="2183"/>
      <c r="P145" s="2183"/>
      <c r="Q145" s="1225">
        <v>42</v>
      </c>
    </row>
    <row r="146" spans="1:17" s="850" customFormat="1">
      <c r="A146" s="2487">
        <v>43</v>
      </c>
      <c r="B146" s="3499"/>
      <c r="C146" s="1261"/>
      <c r="D146" s="1261"/>
      <c r="E146" s="1261"/>
      <c r="F146" s="1261"/>
      <c r="G146" s="1261"/>
      <c r="H146" s="3500"/>
      <c r="I146" s="3501"/>
      <c r="J146" s="3494"/>
      <c r="K146" s="2183"/>
      <c r="L146" s="2183"/>
      <c r="M146" s="2183"/>
      <c r="N146" s="2183"/>
      <c r="O146" s="2183"/>
      <c r="P146" s="2183"/>
      <c r="Q146" s="1225">
        <v>43</v>
      </c>
    </row>
    <row r="147" spans="1:17" s="850" customFormat="1">
      <c r="A147" s="2487">
        <v>44</v>
      </c>
      <c r="B147" s="1122"/>
      <c r="C147" s="1261"/>
      <c r="D147" s="1261"/>
      <c r="E147" s="1261"/>
      <c r="F147" s="1261"/>
      <c r="G147" s="1261"/>
      <c r="H147" s="3500"/>
      <c r="I147" s="3501"/>
      <c r="J147" s="3494"/>
      <c r="K147" s="2183"/>
      <c r="L147" s="2183"/>
      <c r="M147" s="2183"/>
      <c r="N147" s="2183"/>
      <c r="O147" s="2183"/>
      <c r="P147" s="2183"/>
      <c r="Q147" s="1225">
        <v>44</v>
      </c>
    </row>
    <row r="148" spans="1:17" s="850" customFormat="1">
      <c r="A148" s="2487">
        <v>45</v>
      </c>
      <c r="B148" s="1122"/>
      <c r="C148" s="1122"/>
      <c r="D148" s="1122"/>
      <c r="E148" s="1122"/>
      <c r="F148" s="1122"/>
      <c r="G148" s="1122"/>
      <c r="H148" s="3500"/>
      <c r="I148" s="3501"/>
      <c r="J148" s="3494"/>
      <c r="K148" s="2183"/>
      <c r="L148" s="2183"/>
      <c r="M148" s="2183"/>
      <c r="N148" s="2183"/>
      <c r="O148" s="2183"/>
      <c r="P148" s="2183"/>
      <c r="Q148" s="1225">
        <v>45</v>
      </c>
    </row>
    <row r="149" spans="1:17" s="850" customFormat="1" ht="15.75" thickBot="1">
      <c r="A149" s="1329">
        <v>46</v>
      </c>
      <c r="B149" s="1232" t="s">
        <v>172</v>
      </c>
      <c r="C149" s="3462">
        <f>C108+C125+C143+SUM(C144:C148)</f>
        <v>65996476</v>
      </c>
      <c r="D149" s="3462">
        <f>D108+D125+D143+SUM(D144:D148)</f>
        <v>64317961</v>
      </c>
      <c r="E149" s="3462">
        <f>E108+E125+E143+SUM(E144:E148)</f>
        <v>194908</v>
      </c>
      <c r="F149" s="3462">
        <f>F108+F125+F143+SUM(F144:F148)</f>
        <v>4174185</v>
      </c>
      <c r="G149" s="3462"/>
      <c r="H149" s="3502">
        <f>H108+H125+H143+SUM(H144:H148)</f>
        <v>304293</v>
      </c>
      <c r="I149" s="3503"/>
      <c r="J149" s="3504">
        <f t="shared" ref="J149:P149" si="13">J108+J125+J143+SUM(J144:J148)</f>
        <v>465634</v>
      </c>
      <c r="K149" s="3462">
        <f t="shared" si="13"/>
        <v>3073732</v>
      </c>
      <c r="L149" s="3462">
        <f t="shared" si="13"/>
        <v>1244805</v>
      </c>
      <c r="M149" s="3462">
        <f t="shared" si="13"/>
        <v>84652</v>
      </c>
      <c r="N149" s="3462">
        <f t="shared" si="13"/>
        <v>-7907037</v>
      </c>
      <c r="O149" s="3462">
        <f t="shared" si="13"/>
        <v>31424</v>
      </c>
      <c r="P149" s="3462">
        <f t="shared" si="13"/>
        <v>11919</v>
      </c>
      <c r="Q149" s="3466">
        <v>46</v>
      </c>
    </row>
    <row r="150" spans="1:17" s="850" customFormat="1">
      <c r="A150" s="872"/>
      <c r="B150" s="872"/>
      <c r="C150" s="872"/>
      <c r="D150" s="872"/>
      <c r="E150" s="872"/>
      <c r="F150" s="872"/>
      <c r="G150" s="872"/>
      <c r="H150" s="872"/>
      <c r="I150" s="859"/>
      <c r="J150" s="872"/>
      <c r="K150" s="872"/>
      <c r="L150" s="872"/>
      <c r="M150" s="872"/>
      <c r="N150" s="872"/>
      <c r="O150" s="872"/>
      <c r="P150" s="872"/>
      <c r="Q150" s="872"/>
    </row>
    <row r="151" spans="1:17" s="850" customFormat="1" ht="18">
      <c r="A151" s="872" t="s">
        <v>1063</v>
      </c>
      <c r="B151" s="872"/>
      <c r="C151" s="3505"/>
      <c r="D151" s="872"/>
      <c r="E151" s="872"/>
      <c r="F151" s="872"/>
      <c r="G151" s="872"/>
      <c r="H151" s="872"/>
      <c r="I151" s="859"/>
      <c r="J151" s="872" t="str">
        <f>A151</f>
        <v>FERC FORM NO.1 (ED.  12-96) NYPSC Modified-96</v>
      </c>
      <c r="K151" s="872"/>
      <c r="L151" s="3469"/>
      <c r="M151" s="872"/>
      <c r="N151" s="872"/>
      <c r="O151" s="872"/>
      <c r="P151" s="872"/>
      <c r="Q151" s="872"/>
    </row>
    <row r="152" spans="1:17" s="850" customFormat="1">
      <c r="A152" s="886" t="s">
        <v>4716</v>
      </c>
      <c r="B152" s="886"/>
      <c r="C152" s="886"/>
      <c r="D152" s="886"/>
      <c r="E152" s="886"/>
      <c r="F152" s="886"/>
      <c r="G152" s="886"/>
      <c r="H152" s="886"/>
      <c r="I152" s="859"/>
      <c r="J152" s="886" t="s">
        <v>4719</v>
      </c>
      <c r="K152" s="886"/>
      <c r="L152" s="886"/>
      <c r="M152" s="886"/>
      <c r="N152" s="886"/>
      <c r="O152" s="886"/>
      <c r="P152" s="886"/>
      <c r="Q152" s="886"/>
    </row>
  </sheetData>
  <pageMargins left="0.75" right="0.75" top="1" bottom="1" header="0.5" footer="0.5"/>
  <pageSetup scale="53" fitToWidth="2" fitToHeight="2" pageOrder="overThenDown" orientation="portrait" r:id="rId1"/>
  <headerFooter alignWithMargins="0"/>
  <rowBreaks count="1" manualBreakCount="1">
    <brk id="79" max="16" man="1"/>
  </rowBreaks>
  <colBreaks count="1" manualBreakCount="1">
    <brk id="9" max="147"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43"/>
  <dimension ref="A1:O133"/>
  <sheetViews>
    <sheetView defaultGridColor="0" colorId="22" zoomScaleNormal="100" zoomScaleSheetLayoutView="50" workbookViewId="0">
      <selection activeCell="B76" sqref="B76"/>
    </sheetView>
  </sheetViews>
  <sheetFormatPr defaultColWidth="9.6640625" defaultRowHeight="15"/>
  <cols>
    <col min="1" max="1" width="4.6640625" style="9" customWidth="1"/>
    <col min="2" max="2" width="17.6640625" style="9" customWidth="1"/>
    <col min="3" max="3" width="15.6640625" style="9" customWidth="1"/>
    <col min="4" max="4" width="7.6640625" style="9" customWidth="1"/>
    <col min="5" max="5" width="15.6640625" style="9" customWidth="1"/>
    <col min="6" max="6" width="7.6640625" style="9" customWidth="1"/>
    <col min="7" max="8" width="15.6640625" style="9" customWidth="1"/>
    <col min="9" max="10" width="18.6640625" style="9" customWidth="1"/>
    <col min="11" max="12" width="20.6640625" style="9" customWidth="1"/>
    <col min="13" max="13" width="16.6640625" style="9" customWidth="1"/>
    <col min="14" max="14" width="4.6640625" style="9" customWidth="1"/>
    <col min="15" max="16384" width="9.6640625" style="9"/>
  </cols>
  <sheetData>
    <row r="1" spans="1:15">
      <c r="A1" s="26" t="s">
        <v>1800</v>
      </c>
      <c r="B1" s="62"/>
      <c r="C1" s="191"/>
      <c r="D1" s="62" t="s">
        <v>3291</v>
      </c>
      <c r="E1" s="62"/>
      <c r="F1" s="193" t="s">
        <v>1379</v>
      </c>
      <c r="G1" s="62"/>
      <c r="H1" s="364" t="s">
        <v>1803</v>
      </c>
      <c r="I1" s="26" t="s">
        <v>1800</v>
      </c>
      <c r="J1" s="191"/>
      <c r="K1" s="191" t="s">
        <v>1344</v>
      </c>
      <c r="L1" s="191" t="s">
        <v>1802</v>
      </c>
      <c r="M1" s="62" t="s">
        <v>1803</v>
      </c>
      <c r="N1" s="63"/>
      <c r="O1" s="14"/>
    </row>
    <row r="2" spans="1:15">
      <c r="A2" s="68" t="str">
        <f>'Data Sheet'!$C$25</f>
        <v>National Fuel Gas Distribution Corporation</v>
      </c>
      <c r="B2" s="14"/>
      <c r="C2" s="77"/>
      <c r="D2" s="14" t="s">
        <v>1156</v>
      </c>
      <c r="E2" s="14"/>
      <c r="F2" s="94" t="s">
        <v>1080</v>
      </c>
      <c r="G2" s="14"/>
      <c r="H2" s="79"/>
      <c r="I2" s="68" t="str">
        <f>'Data Sheet'!$C$25</f>
        <v>National Fuel Gas Distribution Corporation</v>
      </c>
      <c r="J2" s="77"/>
      <c r="K2" s="77" t="s">
        <v>1156</v>
      </c>
      <c r="L2" s="77" t="s">
        <v>1805</v>
      </c>
      <c r="M2" s="14"/>
      <c r="N2" s="69"/>
      <c r="O2" s="14"/>
    </row>
    <row r="3" spans="1:15" ht="15" customHeight="1">
      <c r="A3" s="70"/>
      <c r="B3" s="73"/>
      <c r="C3" s="77"/>
      <c r="D3" s="14" t="s">
        <v>1157</v>
      </c>
      <c r="E3" s="14"/>
      <c r="F3" s="819" t="str">
        <f>'Data Sheet'!$C$40</f>
        <v>3/31/2016</v>
      </c>
      <c r="G3" s="820"/>
      <c r="H3" s="107" t="str">
        <f>'Data Sheet'!$C$38</f>
        <v>12/31/2015</v>
      </c>
      <c r="I3" s="68"/>
      <c r="J3" s="77"/>
      <c r="K3" s="77" t="s">
        <v>1157</v>
      </c>
      <c r="L3" s="523" t="str">
        <f>'Data Sheet'!$C$40</f>
        <v>3/31/2016</v>
      </c>
      <c r="M3" s="101" t="str">
        <f>'Data Sheet'!$C$38</f>
        <v>12/31/2015</v>
      </c>
      <c r="N3" s="69"/>
      <c r="O3" s="14"/>
    </row>
    <row r="4" spans="1:15" ht="15" customHeight="1">
      <c r="A4" s="365" t="s">
        <v>1081</v>
      </c>
      <c r="B4" s="71"/>
      <c r="C4" s="195"/>
      <c r="D4" s="195"/>
      <c r="E4" s="195"/>
      <c r="F4" s="195"/>
      <c r="G4" s="195"/>
      <c r="H4" s="196"/>
      <c r="I4" s="365" t="s">
        <v>1082</v>
      </c>
      <c r="J4" s="195"/>
      <c r="K4" s="195"/>
      <c r="L4" s="195"/>
      <c r="M4" s="195"/>
      <c r="N4" s="196"/>
      <c r="O4" s="14"/>
    </row>
    <row r="5" spans="1:15">
      <c r="A5" s="68"/>
      <c r="B5" s="14" t="s">
        <v>1083</v>
      </c>
      <c r="C5" s="14"/>
      <c r="D5" s="14"/>
      <c r="E5" s="14"/>
      <c r="F5" s="14"/>
      <c r="G5" s="14"/>
      <c r="H5" s="69"/>
      <c r="I5" s="68"/>
      <c r="J5" s="14"/>
      <c r="K5" s="14"/>
      <c r="L5" s="14"/>
      <c r="M5" s="14"/>
      <c r="N5" s="69"/>
      <c r="O5" s="14"/>
    </row>
    <row r="6" spans="1:15">
      <c r="A6" s="68"/>
      <c r="B6" s="14" t="s">
        <v>875</v>
      </c>
      <c r="C6" s="14"/>
      <c r="D6" s="14"/>
      <c r="E6" s="14"/>
      <c r="F6" s="14"/>
      <c r="G6" s="14"/>
      <c r="H6" s="69"/>
      <c r="I6" s="68"/>
      <c r="J6" s="14"/>
      <c r="K6" s="14"/>
      <c r="L6" s="14"/>
      <c r="M6" s="14"/>
      <c r="N6" s="69"/>
      <c r="O6" s="14"/>
    </row>
    <row r="7" spans="1:15">
      <c r="A7" s="68"/>
      <c r="B7" s="14" t="s">
        <v>876</v>
      </c>
      <c r="C7" s="14"/>
      <c r="D7" s="14"/>
      <c r="E7" s="14"/>
      <c r="F7" s="14"/>
      <c r="G7" s="14"/>
      <c r="H7" s="69"/>
      <c r="I7" s="68"/>
      <c r="J7" s="14"/>
      <c r="K7" s="14"/>
      <c r="L7" s="14"/>
      <c r="M7" s="14"/>
      <c r="N7" s="69"/>
      <c r="O7" s="14"/>
    </row>
    <row r="8" spans="1:15">
      <c r="A8" s="70"/>
      <c r="B8" s="73"/>
      <c r="C8" s="73"/>
      <c r="D8" s="73"/>
      <c r="E8" s="73"/>
      <c r="F8" s="73"/>
      <c r="G8" s="73"/>
      <c r="H8" s="72"/>
      <c r="I8" s="70"/>
      <c r="J8" s="73"/>
      <c r="K8" s="73"/>
      <c r="L8" s="73"/>
      <c r="M8" s="73"/>
      <c r="N8" s="72"/>
      <c r="O8" s="14"/>
    </row>
    <row r="9" spans="1:15">
      <c r="A9" s="236" t="s">
        <v>1729</v>
      </c>
      <c r="B9" s="77"/>
      <c r="C9" s="77"/>
      <c r="D9" s="65" t="s">
        <v>2326</v>
      </c>
      <c r="E9" s="366"/>
      <c r="F9" s="75" t="s">
        <v>877</v>
      </c>
      <c r="G9" s="366"/>
      <c r="H9" s="79"/>
      <c r="I9" s="68"/>
      <c r="J9" s="94"/>
      <c r="K9" s="101"/>
      <c r="L9" s="71" t="s">
        <v>878</v>
      </c>
      <c r="M9" s="73"/>
      <c r="N9" s="201" t="s">
        <v>1729</v>
      </c>
      <c r="O9" s="14"/>
    </row>
    <row r="10" spans="1:15">
      <c r="A10" s="236" t="s">
        <v>1732</v>
      </c>
      <c r="B10" s="77"/>
      <c r="C10" s="247" t="s">
        <v>1837</v>
      </c>
      <c r="D10" s="71" t="s">
        <v>3076</v>
      </c>
      <c r="E10" s="267"/>
      <c r="F10" s="266" t="s">
        <v>879</v>
      </c>
      <c r="G10" s="267"/>
      <c r="H10" s="79"/>
      <c r="I10" s="202" t="s">
        <v>1837</v>
      </c>
      <c r="J10" s="245" t="s">
        <v>880</v>
      </c>
      <c r="K10" s="94"/>
      <c r="L10" s="14"/>
      <c r="M10" s="14"/>
      <c r="N10" s="201" t="s">
        <v>1732</v>
      </c>
      <c r="O10" s="14"/>
    </row>
    <row r="11" spans="1:15">
      <c r="A11" s="236"/>
      <c r="B11" s="247" t="s">
        <v>176</v>
      </c>
      <c r="C11" s="247" t="s">
        <v>881</v>
      </c>
      <c r="D11" s="65" t="s">
        <v>176</v>
      </c>
      <c r="E11" s="74"/>
      <c r="F11" s="367" t="s">
        <v>176</v>
      </c>
      <c r="G11" s="74"/>
      <c r="H11" s="79"/>
      <c r="I11" s="202" t="s">
        <v>575</v>
      </c>
      <c r="J11" s="245" t="s">
        <v>2191</v>
      </c>
      <c r="K11" s="94"/>
      <c r="L11" s="14"/>
      <c r="M11" s="14"/>
      <c r="N11" s="201"/>
      <c r="O11" s="14"/>
    </row>
    <row r="12" spans="1:15">
      <c r="A12" s="236"/>
      <c r="B12" s="247" t="s">
        <v>2192</v>
      </c>
      <c r="C12" s="247" t="s">
        <v>557</v>
      </c>
      <c r="D12" s="246" t="s">
        <v>1732</v>
      </c>
      <c r="E12" s="480" t="s">
        <v>1841</v>
      </c>
      <c r="F12" s="480" t="s">
        <v>1732</v>
      </c>
      <c r="G12" s="480" t="s">
        <v>1841</v>
      </c>
      <c r="H12" s="201" t="s">
        <v>308</v>
      </c>
      <c r="I12" s="202" t="s">
        <v>2337</v>
      </c>
      <c r="J12" s="245" t="s">
        <v>2193</v>
      </c>
      <c r="K12" s="94"/>
      <c r="L12" s="14"/>
      <c r="M12" s="14"/>
      <c r="N12" s="201"/>
      <c r="O12" s="14"/>
    </row>
    <row r="13" spans="1:15">
      <c r="A13" s="237"/>
      <c r="B13" s="368" t="s">
        <v>3021</v>
      </c>
      <c r="C13" s="368" t="s">
        <v>3022</v>
      </c>
      <c r="D13" s="490" t="s">
        <v>3023</v>
      </c>
      <c r="E13" s="489" t="s">
        <v>3024</v>
      </c>
      <c r="F13" s="489" t="s">
        <v>2347</v>
      </c>
      <c r="G13" s="489" t="s">
        <v>2348</v>
      </c>
      <c r="H13" s="204" t="s">
        <v>2349</v>
      </c>
      <c r="I13" s="203" t="s">
        <v>2350</v>
      </c>
      <c r="J13" s="279" t="s">
        <v>2351</v>
      </c>
      <c r="K13" s="266"/>
      <c r="L13" s="71"/>
      <c r="M13" s="71"/>
      <c r="N13" s="204"/>
      <c r="O13" s="14"/>
    </row>
    <row r="14" spans="1:15">
      <c r="A14" s="236">
        <v>1</v>
      </c>
      <c r="B14" s="368" t="s">
        <v>173</v>
      </c>
      <c r="C14" s="369"/>
      <c r="D14" s="370"/>
      <c r="E14" s="369"/>
      <c r="F14" s="370"/>
      <c r="G14" s="369"/>
      <c r="H14" s="371"/>
      <c r="I14" s="372"/>
      <c r="J14" s="373"/>
      <c r="K14" s="374"/>
      <c r="L14" s="375"/>
      <c r="M14" s="375"/>
      <c r="N14" s="201">
        <v>1</v>
      </c>
      <c r="O14" s="14"/>
    </row>
    <row r="15" spans="1:15">
      <c r="A15" s="236">
        <v>2</v>
      </c>
      <c r="B15" s="247" t="s">
        <v>2194</v>
      </c>
      <c r="C15" s="322"/>
      <c r="D15" s="74"/>
      <c r="E15" s="322"/>
      <c r="F15" s="74"/>
      <c r="G15" s="322"/>
      <c r="H15" s="269"/>
      <c r="I15" s="353">
        <f t="shared" ref="I15:I25" si="0">C15+E15-G15+H15</f>
        <v>0</v>
      </c>
      <c r="J15" s="94"/>
      <c r="K15" s="374"/>
      <c r="L15" s="375"/>
      <c r="M15" s="375"/>
      <c r="N15" s="201">
        <v>2</v>
      </c>
      <c r="O15" s="14"/>
    </row>
    <row r="16" spans="1:15">
      <c r="A16" s="236">
        <v>3</v>
      </c>
      <c r="B16" s="247" t="s">
        <v>2195</v>
      </c>
      <c r="C16" s="305"/>
      <c r="D16" s="74"/>
      <c r="E16" s="305"/>
      <c r="F16" s="74"/>
      <c r="G16" s="305"/>
      <c r="H16" s="376"/>
      <c r="I16" s="302">
        <f t="shared" si="0"/>
        <v>0</v>
      </c>
      <c r="J16" s="94"/>
      <c r="K16" s="374"/>
      <c r="L16" s="375"/>
      <c r="M16" s="375"/>
      <c r="N16" s="201">
        <v>3</v>
      </c>
      <c r="O16" s="14"/>
    </row>
    <row r="17" spans="1:15">
      <c r="A17" s="236">
        <v>4</v>
      </c>
      <c r="B17" s="247" t="s">
        <v>2196</v>
      </c>
      <c r="C17" s="305"/>
      <c r="D17" s="74"/>
      <c r="E17" s="305"/>
      <c r="F17" s="74"/>
      <c r="G17" s="305"/>
      <c r="H17" s="376"/>
      <c r="I17" s="302">
        <f t="shared" si="0"/>
        <v>0</v>
      </c>
      <c r="J17" s="94"/>
      <c r="K17" s="374"/>
      <c r="L17" s="375"/>
      <c r="M17" s="375"/>
      <c r="N17" s="201">
        <v>4</v>
      </c>
      <c r="O17" s="14"/>
    </row>
    <row r="18" spans="1:15">
      <c r="A18" s="236">
        <v>5</v>
      </c>
      <c r="B18" s="247" t="s">
        <v>2197</v>
      </c>
      <c r="C18" s="305"/>
      <c r="D18" s="74"/>
      <c r="E18" s="305"/>
      <c r="F18" s="74"/>
      <c r="G18" s="305"/>
      <c r="H18" s="376"/>
      <c r="I18" s="302">
        <f t="shared" si="0"/>
        <v>0</v>
      </c>
      <c r="J18" s="94"/>
      <c r="K18" s="374"/>
      <c r="L18" s="375"/>
      <c r="M18" s="375"/>
      <c r="N18" s="201">
        <v>5</v>
      </c>
      <c r="O18" s="14"/>
    </row>
    <row r="19" spans="1:15">
      <c r="A19" s="236">
        <v>6</v>
      </c>
      <c r="B19" s="77"/>
      <c r="C19" s="305"/>
      <c r="D19" s="74"/>
      <c r="E19" s="305"/>
      <c r="F19" s="74"/>
      <c r="G19" s="305"/>
      <c r="H19" s="376"/>
      <c r="I19" s="302">
        <f t="shared" si="0"/>
        <v>0</v>
      </c>
      <c r="J19" s="94"/>
      <c r="K19" s="374"/>
      <c r="L19" s="375"/>
      <c r="M19" s="375"/>
      <c r="N19" s="201">
        <v>6</v>
      </c>
      <c r="O19" s="14"/>
    </row>
    <row r="20" spans="1:15">
      <c r="A20" s="236">
        <v>7</v>
      </c>
      <c r="B20" s="77"/>
      <c r="C20" s="305"/>
      <c r="D20" s="74"/>
      <c r="E20" s="305"/>
      <c r="F20" s="74"/>
      <c r="G20" s="305"/>
      <c r="H20" s="376"/>
      <c r="I20" s="302">
        <f t="shared" si="0"/>
        <v>0</v>
      </c>
      <c r="J20" s="94"/>
      <c r="K20" s="374"/>
      <c r="L20" s="375"/>
      <c r="M20" s="375"/>
      <c r="N20" s="201">
        <v>7</v>
      </c>
      <c r="O20" s="14"/>
    </row>
    <row r="21" spans="1:15">
      <c r="A21" s="236">
        <v>8</v>
      </c>
      <c r="B21" s="377"/>
      <c r="C21" s="305"/>
      <c r="D21" s="268"/>
      <c r="E21" s="305"/>
      <c r="F21" s="268"/>
      <c r="G21" s="305"/>
      <c r="H21" s="376"/>
      <c r="I21" s="302">
        <f t="shared" si="0"/>
        <v>0</v>
      </c>
      <c r="J21" s="94"/>
      <c r="K21" s="374"/>
      <c r="L21" s="375"/>
      <c r="M21" s="375"/>
      <c r="N21" s="201">
        <v>8</v>
      </c>
      <c r="O21" s="14"/>
    </row>
    <row r="22" spans="1:15">
      <c r="A22" s="236">
        <v>9</v>
      </c>
      <c r="B22" s="377"/>
      <c r="C22" s="305"/>
      <c r="D22" s="268"/>
      <c r="E22" s="305"/>
      <c r="F22" s="268"/>
      <c r="G22" s="305"/>
      <c r="H22" s="376"/>
      <c r="I22" s="302">
        <f t="shared" si="0"/>
        <v>0</v>
      </c>
      <c r="J22" s="94"/>
      <c r="K22" s="374"/>
      <c r="L22" s="375"/>
      <c r="M22" s="375"/>
      <c r="N22" s="201">
        <v>9</v>
      </c>
      <c r="O22" s="14"/>
    </row>
    <row r="23" spans="1:15">
      <c r="A23" s="236">
        <v>10</v>
      </c>
      <c r="B23" s="377"/>
      <c r="C23" s="305"/>
      <c r="D23" s="268"/>
      <c r="E23" s="305"/>
      <c r="F23" s="268"/>
      <c r="G23" s="305"/>
      <c r="H23" s="376"/>
      <c r="I23" s="302">
        <f t="shared" si="0"/>
        <v>0</v>
      </c>
      <c r="J23" s="94"/>
      <c r="K23" s="374"/>
      <c r="L23" s="375"/>
      <c r="M23" s="375"/>
      <c r="N23" s="201">
        <v>10</v>
      </c>
      <c r="O23" s="14"/>
    </row>
    <row r="24" spans="1:15">
      <c r="A24" s="236">
        <v>11</v>
      </c>
      <c r="B24" s="77"/>
      <c r="C24" s="305"/>
      <c r="D24" s="74"/>
      <c r="E24" s="305"/>
      <c r="F24" s="74"/>
      <c r="G24" s="305"/>
      <c r="H24" s="376"/>
      <c r="I24" s="302">
        <f t="shared" si="0"/>
        <v>0</v>
      </c>
      <c r="J24" s="94"/>
      <c r="K24" s="374"/>
      <c r="L24" s="375"/>
      <c r="M24" s="375"/>
      <c r="N24" s="201">
        <v>11</v>
      </c>
      <c r="O24" s="14"/>
    </row>
    <row r="25" spans="1:15">
      <c r="A25" s="236">
        <v>12</v>
      </c>
      <c r="B25" s="495" t="s">
        <v>2198</v>
      </c>
      <c r="C25" s="212">
        <f>SUM(C15:C24)</f>
        <v>0</v>
      </c>
      <c r="D25" s="209"/>
      <c r="E25" s="212">
        <f>SUM(E15:E24)</f>
        <v>0</v>
      </c>
      <c r="F25" s="209"/>
      <c r="G25" s="212">
        <f>SUM(G15:G24)</f>
        <v>0</v>
      </c>
      <c r="H25" s="210">
        <f>SUM(H15:H24)</f>
        <v>0</v>
      </c>
      <c r="I25" s="378">
        <f t="shared" si="0"/>
        <v>0</v>
      </c>
      <c r="J25" s="379"/>
      <c r="K25" s="374"/>
      <c r="L25" s="14"/>
      <c r="M25" s="14"/>
      <c r="N25" s="201">
        <v>12</v>
      </c>
      <c r="O25" s="14"/>
    </row>
    <row r="26" spans="1:15">
      <c r="A26" s="236">
        <v>13</v>
      </c>
      <c r="B26" s="368" t="s">
        <v>174</v>
      </c>
      <c r="C26" s="380"/>
      <c r="D26" s="381"/>
      <c r="E26" s="380"/>
      <c r="F26" s="381"/>
      <c r="G26" s="380"/>
      <c r="H26" s="382"/>
      <c r="I26" s="383"/>
      <c r="J26" s="384"/>
      <c r="K26" s="94"/>
      <c r="L26" s="14"/>
      <c r="M26" s="14"/>
      <c r="N26" s="201">
        <v>13</v>
      </c>
      <c r="O26" s="14"/>
    </row>
    <row r="27" spans="1:15">
      <c r="A27" s="236">
        <v>14</v>
      </c>
      <c r="B27" s="247" t="s">
        <v>2194</v>
      </c>
      <c r="C27" s="305"/>
      <c r="D27" s="74"/>
      <c r="E27" s="305"/>
      <c r="F27" s="74"/>
      <c r="G27" s="305"/>
      <c r="H27" s="376"/>
      <c r="I27" s="302">
        <f t="shared" ref="I27:I37" si="1">C27+E27-G27+H27</f>
        <v>0</v>
      </c>
      <c r="J27" s="94"/>
      <c r="K27" s="374"/>
      <c r="L27" s="375"/>
      <c r="M27" s="375"/>
      <c r="N27" s="201">
        <v>14</v>
      </c>
      <c r="O27" s="14"/>
    </row>
    <row r="28" spans="1:15">
      <c r="A28" s="236">
        <v>15</v>
      </c>
      <c r="B28" s="247" t="s">
        <v>2195</v>
      </c>
      <c r="C28" s="305"/>
      <c r="D28" s="74"/>
      <c r="E28" s="305"/>
      <c r="F28" s="74"/>
      <c r="G28" s="305"/>
      <c r="H28" s="376"/>
      <c r="I28" s="302">
        <f t="shared" si="1"/>
        <v>0</v>
      </c>
      <c r="J28" s="94"/>
      <c r="K28" s="94"/>
      <c r="L28" s="14"/>
      <c r="M28" s="14"/>
      <c r="N28" s="201">
        <v>15</v>
      </c>
      <c r="O28" s="14"/>
    </row>
    <row r="29" spans="1:15">
      <c r="A29" s="236">
        <v>16</v>
      </c>
      <c r="B29" s="247" t="s">
        <v>2196</v>
      </c>
      <c r="C29" s="305"/>
      <c r="D29" s="74"/>
      <c r="E29" s="305"/>
      <c r="F29" s="74"/>
      <c r="G29" s="305"/>
      <c r="H29" s="376"/>
      <c r="I29" s="302">
        <f t="shared" si="1"/>
        <v>0</v>
      </c>
      <c r="J29" s="94"/>
      <c r="K29" s="94"/>
      <c r="L29" s="14"/>
      <c r="M29" s="14"/>
      <c r="N29" s="201">
        <v>16</v>
      </c>
      <c r="O29" s="14"/>
    </row>
    <row r="30" spans="1:15">
      <c r="A30" s="236">
        <v>17</v>
      </c>
      <c r="B30" s="247" t="s">
        <v>2197</v>
      </c>
      <c r="C30" s="305">
        <v>1037348</v>
      </c>
      <c r="D30" s="74"/>
      <c r="E30" s="305"/>
      <c r="F30" s="74">
        <v>420</v>
      </c>
      <c r="G30" s="305">
        <v>393711</v>
      </c>
      <c r="H30" s="376"/>
      <c r="I30" s="302">
        <f t="shared" si="1"/>
        <v>643637</v>
      </c>
      <c r="J30" s="94"/>
      <c r="K30" s="94"/>
      <c r="L30" s="14"/>
      <c r="M30" s="14"/>
      <c r="N30" s="201">
        <v>17</v>
      </c>
      <c r="O30" s="14"/>
    </row>
    <row r="31" spans="1:15">
      <c r="A31" s="236">
        <v>18</v>
      </c>
      <c r="B31" s="377"/>
      <c r="C31" s="305"/>
      <c r="D31" s="268"/>
      <c r="E31" s="305"/>
      <c r="F31" s="268"/>
      <c r="G31" s="305"/>
      <c r="H31" s="376"/>
      <c r="I31" s="302">
        <f t="shared" si="1"/>
        <v>0</v>
      </c>
      <c r="J31" s="94"/>
      <c r="K31" s="94"/>
      <c r="L31" s="14"/>
      <c r="M31" s="14"/>
      <c r="N31" s="201">
        <v>18</v>
      </c>
      <c r="O31" s="14"/>
    </row>
    <row r="32" spans="1:15">
      <c r="A32" s="236">
        <v>19</v>
      </c>
      <c r="B32" s="77"/>
      <c r="C32" s="305"/>
      <c r="D32" s="268"/>
      <c r="E32" s="305"/>
      <c r="F32" s="268"/>
      <c r="G32" s="305"/>
      <c r="H32" s="376"/>
      <c r="I32" s="302">
        <f t="shared" si="1"/>
        <v>0</v>
      </c>
      <c r="J32" s="94"/>
      <c r="K32" s="94"/>
      <c r="L32" s="14"/>
      <c r="M32" s="14"/>
      <c r="N32" s="201">
        <v>19</v>
      </c>
      <c r="O32" s="14"/>
    </row>
    <row r="33" spans="1:15">
      <c r="A33" s="236">
        <v>20</v>
      </c>
      <c r="B33" s="77"/>
      <c r="C33" s="305"/>
      <c r="D33" s="268"/>
      <c r="E33" s="305"/>
      <c r="F33" s="268"/>
      <c r="G33" s="305"/>
      <c r="H33" s="264"/>
      <c r="I33" s="302">
        <f t="shared" si="1"/>
        <v>0</v>
      </c>
      <c r="J33" s="94"/>
      <c r="K33" s="94"/>
      <c r="L33" s="14"/>
      <c r="M33" s="14"/>
      <c r="N33" s="201">
        <v>20</v>
      </c>
      <c r="O33" s="14"/>
    </row>
    <row r="34" spans="1:15">
      <c r="A34" s="236">
        <v>21</v>
      </c>
      <c r="B34" s="377"/>
      <c r="C34" s="322"/>
      <c r="D34" s="268"/>
      <c r="E34" s="322"/>
      <c r="F34" s="268"/>
      <c r="G34" s="322"/>
      <c r="H34" s="269"/>
      <c r="I34" s="302">
        <f t="shared" si="1"/>
        <v>0</v>
      </c>
      <c r="J34" s="385"/>
      <c r="K34" s="374"/>
      <c r="L34" s="14"/>
      <c r="M34" s="14"/>
      <c r="N34" s="201">
        <v>21</v>
      </c>
      <c r="O34" s="14"/>
    </row>
    <row r="35" spans="1:15">
      <c r="A35" s="236" t="s">
        <v>590</v>
      </c>
      <c r="B35" s="377"/>
      <c r="C35" s="322"/>
      <c r="D35" s="268"/>
      <c r="E35" s="322"/>
      <c r="F35" s="268"/>
      <c r="G35" s="322"/>
      <c r="H35" s="269"/>
      <c r="I35" s="302">
        <f t="shared" si="1"/>
        <v>0</v>
      </c>
      <c r="J35" s="385"/>
      <c r="K35" s="374"/>
      <c r="L35" s="14"/>
      <c r="M35" s="14"/>
      <c r="N35" s="201" t="s">
        <v>590</v>
      </c>
      <c r="O35" s="14"/>
    </row>
    <row r="36" spans="1:15">
      <c r="A36" s="236">
        <v>23</v>
      </c>
      <c r="B36" s="77"/>
      <c r="C36" s="322"/>
      <c r="D36" s="74"/>
      <c r="E36" s="322"/>
      <c r="F36" s="74"/>
      <c r="G36" s="322"/>
      <c r="H36" s="386"/>
      <c r="I36" s="302">
        <f t="shared" si="1"/>
        <v>0</v>
      </c>
      <c r="J36" s="94"/>
      <c r="K36" s="94"/>
      <c r="L36" s="14"/>
      <c r="M36" s="14"/>
      <c r="N36" s="201">
        <v>23</v>
      </c>
      <c r="O36" s="14"/>
    </row>
    <row r="37" spans="1:15">
      <c r="A37" s="236">
        <v>24</v>
      </c>
      <c r="B37" s="495" t="s">
        <v>2198</v>
      </c>
      <c r="C37" s="212">
        <f>SUM(C27:C36)</f>
        <v>1037348</v>
      </c>
      <c r="D37" s="209"/>
      <c r="E37" s="212">
        <f>SUM(E27:E36)</f>
        <v>0</v>
      </c>
      <c r="F37" s="209"/>
      <c r="G37" s="212">
        <f>SUM(G27:G36)</f>
        <v>393711</v>
      </c>
      <c r="H37" s="210">
        <f>SUM(H27:H36)</f>
        <v>0</v>
      </c>
      <c r="I37" s="378">
        <f t="shared" si="1"/>
        <v>643637</v>
      </c>
      <c r="J37" s="379"/>
      <c r="K37" s="374"/>
      <c r="L37" s="14"/>
      <c r="M37" s="14"/>
      <c r="N37" s="201">
        <v>24</v>
      </c>
      <c r="O37" s="14"/>
    </row>
    <row r="38" spans="1:15">
      <c r="A38" s="236">
        <v>25</v>
      </c>
      <c r="B38" s="368" t="s">
        <v>2199</v>
      </c>
      <c r="C38" s="380"/>
      <c r="D38" s="381"/>
      <c r="E38" s="380"/>
      <c r="F38" s="381"/>
      <c r="G38" s="380"/>
      <c r="H38" s="382"/>
      <c r="I38" s="383"/>
      <c r="J38" s="384"/>
      <c r="K38" s="94"/>
      <c r="L38" s="14"/>
      <c r="M38" s="14"/>
      <c r="N38" s="201">
        <v>25</v>
      </c>
      <c r="O38" s="14"/>
    </row>
    <row r="39" spans="1:15">
      <c r="A39" s="236">
        <v>26</v>
      </c>
      <c r="B39" s="247" t="s">
        <v>2194</v>
      </c>
      <c r="C39" s="305"/>
      <c r="D39" s="74"/>
      <c r="E39" s="305"/>
      <c r="F39" s="74"/>
      <c r="G39" s="305"/>
      <c r="H39" s="376"/>
      <c r="I39" s="302">
        <f t="shared" ref="I39:I49" si="2">C39+E39-G39+H39</f>
        <v>0</v>
      </c>
      <c r="J39" s="94"/>
      <c r="K39" s="94"/>
      <c r="L39" s="14"/>
      <c r="M39" s="14"/>
      <c r="N39" s="201">
        <v>26</v>
      </c>
      <c r="O39" s="14"/>
    </row>
    <row r="40" spans="1:15">
      <c r="A40" s="236">
        <v>27</v>
      </c>
      <c r="B40" s="247" t="s">
        <v>2195</v>
      </c>
      <c r="C40" s="305"/>
      <c r="D40" s="74"/>
      <c r="E40" s="305"/>
      <c r="F40" s="74"/>
      <c r="G40" s="305"/>
      <c r="H40" s="376"/>
      <c r="I40" s="302">
        <f t="shared" si="2"/>
        <v>0</v>
      </c>
      <c r="J40" s="94"/>
      <c r="K40" s="94"/>
      <c r="L40" s="14"/>
      <c r="M40" s="14"/>
      <c r="N40" s="201">
        <v>27</v>
      </c>
      <c r="O40" s="14"/>
    </row>
    <row r="41" spans="1:15">
      <c r="A41" s="236">
        <v>28</v>
      </c>
      <c r="B41" s="247" t="s">
        <v>2196</v>
      </c>
      <c r="C41" s="305"/>
      <c r="D41" s="74"/>
      <c r="E41" s="305"/>
      <c r="F41" s="74"/>
      <c r="G41" s="305"/>
      <c r="H41" s="376"/>
      <c r="I41" s="302">
        <f t="shared" si="2"/>
        <v>0</v>
      </c>
      <c r="J41" s="94"/>
      <c r="K41" s="94"/>
      <c r="L41" s="14"/>
      <c r="M41" s="14"/>
      <c r="N41" s="201">
        <v>28</v>
      </c>
      <c r="O41" s="14"/>
    </row>
    <row r="42" spans="1:15">
      <c r="A42" s="236">
        <v>29</v>
      </c>
      <c r="B42" s="247" t="s">
        <v>2194</v>
      </c>
      <c r="C42" s="305"/>
      <c r="D42" s="74"/>
      <c r="E42" s="305"/>
      <c r="F42" s="74"/>
      <c r="G42" s="305"/>
      <c r="H42" s="376"/>
      <c r="I42" s="302">
        <f t="shared" si="2"/>
        <v>0</v>
      </c>
      <c r="J42" s="94"/>
      <c r="K42" s="94"/>
      <c r="L42" s="14"/>
      <c r="M42" s="14"/>
      <c r="N42" s="201">
        <v>29</v>
      </c>
      <c r="O42" s="14"/>
    </row>
    <row r="43" spans="1:15">
      <c r="A43" s="236">
        <v>30</v>
      </c>
      <c r="B43" s="77"/>
      <c r="C43" s="305"/>
      <c r="D43" s="74"/>
      <c r="E43" s="305"/>
      <c r="F43" s="74"/>
      <c r="G43" s="305"/>
      <c r="H43" s="376"/>
      <c r="I43" s="302">
        <f t="shared" si="2"/>
        <v>0</v>
      </c>
      <c r="J43" s="94"/>
      <c r="K43" s="94"/>
      <c r="L43" s="14"/>
      <c r="M43" s="14"/>
      <c r="N43" s="201">
        <v>30</v>
      </c>
      <c r="O43" s="14"/>
    </row>
    <row r="44" spans="1:15">
      <c r="A44" s="236">
        <v>31</v>
      </c>
      <c r="B44" s="77"/>
      <c r="C44" s="305"/>
      <c r="D44" s="74"/>
      <c r="E44" s="305"/>
      <c r="F44" s="74"/>
      <c r="G44" s="305"/>
      <c r="H44" s="376"/>
      <c r="I44" s="302">
        <f t="shared" si="2"/>
        <v>0</v>
      </c>
      <c r="J44" s="94"/>
      <c r="K44" s="94"/>
      <c r="L44" s="14"/>
      <c r="M44" s="14"/>
      <c r="N44" s="201">
        <v>31</v>
      </c>
      <c r="O44" s="14"/>
    </row>
    <row r="45" spans="1:15">
      <c r="A45" s="236">
        <v>32</v>
      </c>
      <c r="B45" s="77"/>
      <c r="C45" s="305"/>
      <c r="D45" s="74"/>
      <c r="E45" s="305"/>
      <c r="F45" s="74"/>
      <c r="G45" s="305"/>
      <c r="H45" s="376"/>
      <c r="I45" s="302">
        <f t="shared" si="2"/>
        <v>0</v>
      </c>
      <c r="J45" s="94"/>
      <c r="K45" s="94"/>
      <c r="L45" s="14"/>
      <c r="M45" s="14"/>
      <c r="N45" s="201">
        <v>32</v>
      </c>
      <c r="O45" s="14"/>
    </row>
    <row r="46" spans="1:15">
      <c r="A46" s="236">
        <v>33</v>
      </c>
      <c r="B46" s="77"/>
      <c r="C46" s="305"/>
      <c r="D46" s="74"/>
      <c r="E46" s="305"/>
      <c r="F46" s="74"/>
      <c r="G46" s="305"/>
      <c r="H46" s="376"/>
      <c r="I46" s="302">
        <f t="shared" si="2"/>
        <v>0</v>
      </c>
      <c r="J46" s="94"/>
      <c r="K46" s="94"/>
      <c r="L46" s="14"/>
      <c r="M46" s="14"/>
      <c r="N46" s="201">
        <v>33</v>
      </c>
      <c r="O46" s="14"/>
    </row>
    <row r="47" spans="1:15">
      <c r="A47" s="236">
        <v>34</v>
      </c>
      <c r="B47" s="77"/>
      <c r="C47" s="305"/>
      <c r="D47" s="74"/>
      <c r="E47" s="305"/>
      <c r="F47" s="74"/>
      <c r="G47" s="305"/>
      <c r="H47" s="376"/>
      <c r="I47" s="302">
        <f t="shared" si="2"/>
        <v>0</v>
      </c>
      <c r="J47" s="94"/>
      <c r="K47" s="94"/>
      <c r="L47" s="14"/>
      <c r="M47" s="14"/>
      <c r="N47" s="201">
        <v>34</v>
      </c>
      <c r="O47" s="14"/>
    </row>
    <row r="48" spans="1:15">
      <c r="A48" s="236">
        <v>35</v>
      </c>
      <c r="B48" s="77"/>
      <c r="C48" s="305"/>
      <c r="D48" s="74"/>
      <c r="E48" s="305"/>
      <c r="F48" s="74"/>
      <c r="G48" s="305"/>
      <c r="H48" s="376"/>
      <c r="I48" s="302">
        <f t="shared" si="2"/>
        <v>0</v>
      </c>
      <c r="J48" s="94"/>
      <c r="K48" s="94"/>
      <c r="L48" s="14"/>
      <c r="M48" s="14"/>
      <c r="N48" s="201">
        <v>35</v>
      </c>
      <c r="O48" s="14"/>
    </row>
    <row r="49" spans="1:15">
      <c r="A49" s="236">
        <v>36</v>
      </c>
      <c r="B49" s="495" t="s">
        <v>2198</v>
      </c>
      <c r="C49" s="212">
        <f>SUM(C39:C48)</f>
        <v>0</v>
      </c>
      <c r="D49" s="209"/>
      <c r="E49" s="212">
        <f>SUM(E39:E48)</f>
        <v>0</v>
      </c>
      <c r="F49" s="209"/>
      <c r="G49" s="212">
        <f>SUM(G39:G48)</f>
        <v>0</v>
      </c>
      <c r="H49" s="210">
        <f>SUM(H39:H48)</f>
        <v>0</v>
      </c>
      <c r="I49" s="378">
        <f t="shared" si="2"/>
        <v>0</v>
      </c>
      <c r="J49" s="379"/>
      <c r="K49" s="374"/>
      <c r="L49" s="14"/>
      <c r="M49" s="14"/>
      <c r="N49" s="201">
        <v>36</v>
      </c>
      <c r="O49" s="14"/>
    </row>
    <row r="50" spans="1:15">
      <c r="A50" s="236">
        <v>37</v>
      </c>
      <c r="B50" s="368" t="s">
        <v>2200</v>
      </c>
      <c r="C50" s="380"/>
      <c r="D50" s="381"/>
      <c r="E50" s="380"/>
      <c r="F50" s="381"/>
      <c r="G50" s="380"/>
      <c r="H50" s="382"/>
      <c r="I50" s="383"/>
      <c r="J50" s="384"/>
      <c r="K50" s="94"/>
      <c r="L50" s="14"/>
      <c r="M50" s="14"/>
      <c r="N50" s="201">
        <v>37</v>
      </c>
      <c r="O50" s="14"/>
    </row>
    <row r="51" spans="1:15">
      <c r="A51" s="236">
        <v>38</v>
      </c>
      <c r="B51" s="247" t="s">
        <v>2194</v>
      </c>
      <c r="C51" s="322"/>
      <c r="D51" s="74"/>
      <c r="E51" s="322"/>
      <c r="F51" s="74"/>
      <c r="G51" s="322"/>
      <c r="H51" s="386"/>
      <c r="I51" s="353">
        <f t="shared" ref="I51:I59" si="3">C51+E51-G51+H51</f>
        <v>0</v>
      </c>
      <c r="J51" s="94"/>
      <c r="K51" s="94"/>
      <c r="L51" s="14"/>
      <c r="M51" s="14"/>
      <c r="N51" s="201">
        <v>38</v>
      </c>
      <c r="O51" s="14"/>
    </row>
    <row r="52" spans="1:15">
      <c r="A52" s="236">
        <v>39</v>
      </c>
      <c r="B52" s="247" t="s">
        <v>2195</v>
      </c>
      <c r="C52" s="305"/>
      <c r="D52" s="74"/>
      <c r="E52" s="305"/>
      <c r="F52" s="74"/>
      <c r="G52" s="305"/>
      <c r="H52" s="376"/>
      <c r="I52" s="302">
        <f t="shared" si="3"/>
        <v>0</v>
      </c>
      <c r="J52" s="94"/>
      <c r="K52" s="94"/>
      <c r="L52" s="14"/>
      <c r="M52" s="14"/>
      <c r="N52" s="201">
        <v>39</v>
      </c>
      <c r="O52" s="14"/>
    </row>
    <row r="53" spans="1:15">
      <c r="A53" s="236">
        <v>40</v>
      </c>
      <c r="B53" s="247" t="s">
        <v>2196</v>
      </c>
      <c r="C53" s="305"/>
      <c r="D53" s="74"/>
      <c r="E53" s="305"/>
      <c r="F53" s="74"/>
      <c r="G53" s="305"/>
      <c r="H53" s="376"/>
      <c r="I53" s="302">
        <f t="shared" si="3"/>
        <v>0</v>
      </c>
      <c r="J53" s="94"/>
      <c r="K53" s="94"/>
      <c r="L53" s="14"/>
      <c r="M53" s="14"/>
      <c r="N53" s="201">
        <v>40</v>
      </c>
      <c r="O53" s="14"/>
    </row>
    <row r="54" spans="1:15">
      <c r="A54" s="236">
        <v>41</v>
      </c>
      <c r="B54" s="247" t="s">
        <v>2197</v>
      </c>
      <c r="C54" s="305"/>
      <c r="D54" s="74"/>
      <c r="E54" s="305"/>
      <c r="F54" s="74"/>
      <c r="G54" s="305"/>
      <c r="H54" s="376"/>
      <c r="I54" s="302">
        <f t="shared" si="3"/>
        <v>0</v>
      </c>
      <c r="J54" s="94"/>
      <c r="K54" s="94"/>
      <c r="L54" s="14"/>
      <c r="M54" s="14"/>
      <c r="N54" s="201">
        <v>41</v>
      </c>
      <c r="O54" s="14"/>
    </row>
    <row r="55" spans="1:15">
      <c r="A55" s="236">
        <v>42</v>
      </c>
      <c r="B55" s="77"/>
      <c r="C55" s="305"/>
      <c r="D55" s="74"/>
      <c r="E55" s="305"/>
      <c r="F55" s="74"/>
      <c r="G55" s="305"/>
      <c r="H55" s="376"/>
      <c r="I55" s="302">
        <f t="shared" si="3"/>
        <v>0</v>
      </c>
      <c r="J55" s="94"/>
      <c r="K55" s="94"/>
      <c r="L55" s="14"/>
      <c r="M55" s="14"/>
      <c r="N55" s="201">
        <v>42</v>
      </c>
      <c r="O55" s="14"/>
    </row>
    <row r="56" spans="1:15">
      <c r="A56" s="236">
        <v>43</v>
      </c>
      <c r="B56" s="77"/>
      <c r="C56" s="305"/>
      <c r="D56" s="74"/>
      <c r="E56" s="305"/>
      <c r="F56" s="74"/>
      <c r="G56" s="305"/>
      <c r="H56" s="376"/>
      <c r="I56" s="302">
        <f t="shared" si="3"/>
        <v>0</v>
      </c>
      <c r="J56" s="94"/>
      <c r="K56" s="94"/>
      <c r="L56" s="14"/>
      <c r="M56" s="14"/>
      <c r="N56" s="201">
        <v>43</v>
      </c>
      <c r="O56" s="14"/>
    </row>
    <row r="57" spans="1:15">
      <c r="A57" s="236">
        <v>44</v>
      </c>
      <c r="B57" s="77"/>
      <c r="C57" s="305"/>
      <c r="D57" s="74"/>
      <c r="E57" s="305"/>
      <c r="F57" s="74"/>
      <c r="G57" s="305"/>
      <c r="H57" s="376"/>
      <c r="I57" s="302">
        <f t="shared" si="3"/>
        <v>0</v>
      </c>
      <c r="J57" s="94"/>
      <c r="K57" s="94"/>
      <c r="L57" s="14"/>
      <c r="M57" s="14"/>
      <c r="N57" s="201">
        <v>44</v>
      </c>
      <c r="O57" s="14"/>
    </row>
    <row r="58" spans="1:15">
      <c r="A58" s="236">
        <v>45</v>
      </c>
      <c r="B58" s="77"/>
      <c r="C58" s="305"/>
      <c r="D58" s="74"/>
      <c r="E58" s="305"/>
      <c r="F58" s="74"/>
      <c r="G58" s="305"/>
      <c r="H58" s="376"/>
      <c r="I58" s="302">
        <f t="shared" si="3"/>
        <v>0</v>
      </c>
      <c r="J58" s="94"/>
      <c r="K58" s="94"/>
      <c r="L58" s="14"/>
      <c r="M58" s="14"/>
      <c r="N58" s="201">
        <v>45</v>
      </c>
      <c r="O58" s="14"/>
    </row>
    <row r="59" spans="1:15">
      <c r="A59" s="236">
        <v>46</v>
      </c>
      <c r="B59" s="77"/>
      <c r="C59" s="305"/>
      <c r="D59" s="74"/>
      <c r="E59" s="305"/>
      <c r="F59" s="74"/>
      <c r="G59" s="305"/>
      <c r="H59" s="376"/>
      <c r="I59" s="302">
        <f t="shared" si="3"/>
        <v>0</v>
      </c>
      <c r="J59" s="94"/>
      <c r="K59" s="94"/>
      <c r="L59" s="14"/>
      <c r="M59" s="14"/>
      <c r="N59" s="201">
        <v>46</v>
      </c>
      <c r="O59" s="14"/>
    </row>
    <row r="60" spans="1:15">
      <c r="A60" s="236">
        <v>47</v>
      </c>
      <c r="B60" s="495" t="s">
        <v>2198</v>
      </c>
      <c r="C60" s="212">
        <f>SUM(C51:C59)</f>
        <v>0</v>
      </c>
      <c r="D60" s="209"/>
      <c r="E60" s="212">
        <f>SUM(E51:E59)</f>
        <v>0</v>
      </c>
      <c r="F60" s="209"/>
      <c r="G60" s="212">
        <f>SUM(G51:G59)</f>
        <v>0</v>
      </c>
      <c r="H60" s="210">
        <f>SUM(H51:H59)</f>
        <v>0</v>
      </c>
      <c r="I60" s="211">
        <f>SUM(I51:I59)</f>
        <v>0</v>
      </c>
      <c r="J60" s="206"/>
      <c r="K60" s="94"/>
      <c r="L60" s="14"/>
      <c r="M60" s="14"/>
      <c r="N60" s="201">
        <v>47</v>
      </c>
      <c r="O60" s="14"/>
    </row>
    <row r="61" spans="1:15" ht="15.75" thickBot="1">
      <c r="A61" s="241">
        <v>48</v>
      </c>
      <c r="B61" s="496" t="s">
        <v>172</v>
      </c>
      <c r="C61" s="387">
        <f>C25+C37+C49+C60</f>
        <v>1037348</v>
      </c>
      <c r="D61" s="388"/>
      <c r="E61" s="387">
        <f>E25+E37+E49+E60</f>
        <v>0</v>
      </c>
      <c r="F61" s="388"/>
      <c r="G61" s="387">
        <f>G25+G37+G49+G60</f>
        <v>393711</v>
      </c>
      <c r="H61" s="278">
        <f>H25+H37+H49+H60</f>
        <v>0</v>
      </c>
      <c r="I61" s="389">
        <f>C61+E61-G61+H61</f>
        <v>643637</v>
      </c>
      <c r="J61" s="277"/>
      <c r="K61" s="277"/>
      <c r="L61" s="109"/>
      <c r="M61" s="109"/>
      <c r="N61" s="218">
        <v>48</v>
      </c>
      <c r="O61" s="14"/>
    </row>
    <row r="62" spans="1:15">
      <c r="A62" s="14"/>
      <c r="B62" s="14"/>
      <c r="C62" s="14"/>
      <c r="D62" s="14"/>
      <c r="E62" s="14"/>
      <c r="F62" s="14"/>
      <c r="G62" s="14"/>
      <c r="H62" s="14"/>
      <c r="I62" s="14"/>
      <c r="J62" s="14"/>
      <c r="K62" s="14"/>
      <c r="L62" s="14"/>
      <c r="M62" s="14"/>
      <c r="N62" s="246"/>
      <c r="O62" s="14"/>
    </row>
    <row r="63" spans="1:15" ht="15.75">
      <c r="A63" s="111" t="s">
        <v>2201</v>
      </c>
      <c r="B63" s="65"/>
      <c r="C63" s="65"/>
      <c r="D63" s="14"/>
      <c r="E63" s="65"/>
      <c r="F63" s="65"/>
      <c r="G63" s="65"/>
      <c r="H63" s="65"/>
      <c r="I63" s="111" t="str">
        <f>A63</f>
        <v>FERC FORM NO.1 (ED.  12-89) NYPSC Modified-96</v>
      </c>
      <c r="J63" s="65"/>
      <c r="K63" s="14"/>
      <c r="L63" s="65"/>
      <c r="M63" s="65" t="s">
        <v>2202</v>
      </c>
      <c r="N63" s="65"/>
      <c r="O63" s="14"/>
    </row>
    <row r="64" spans="1:15">
      <c r="A64" s="65" t="s">
        <v>2203</v>
      </c>
      <c r="B64" s="65"/>
      <c r="C64" s="65"/>
      <c r="D64" s="65"/>
      <c r="E64" s="65"/>
      <c r="F64" s="65"/>
      <c r="G64" s="65"/>
      <c r="H64" s="65"/>
      <c r="I64" s="65" t="s">
        <v>2204</v>
      </c>
      <c r="J64" s="65"/>
      <c r="K64" s="65"/>
      <c r="L64" s="65"/>
      <c r="M64" s="65"/>
      <c r="N64" s="65"/>
      <c r="O64" s="14"/>
    </row>
    <row r="65" spans="1:15">
      <c r="A65" s="14"/>
      <c r="B65" s="14"/>
      <c r="C65" s="14"/>
      <c r="D65" s="14"/>
      <c r="E65" s="14"/>
      <c r="F65" s="14"/>
      <c r="G65" s="14"/>
      <c r="H65" s="14"/>
      <c r="I65" s="14"/>
      <c r="J65" s="14"/>
      <c r="K65" s="14"/>
      <c r="L65" s="14"/>
      <c r="M65" s="14"/>
      <c r="N65" s="14"/>
      <c r="O65" s="14"/>
    </row>
    <row r="66" spans="1:15">
      <c r="A66" s="14"/>
      <c r="B66" s="14"/>
      <c r="C66" s="14"/>
      <c r="D66" s="14"/>
      <c r="E66" s="14"/>
      <c r="F66" s="14"/>
      <c r="G66" s="14"/>
      <c r="H66" s="14"/>
      <c r="I66" s="14"/>
      <c r="J66" s="14"/>
      <c r="K66" s="14"/>
      <c r="L66" s="14"/>
      <c r="M66" s="14"/>
      <c r="N66" s="14"/>
      <c r="O66" s="14"/>
    </row>
    <row r="67" spans="1:15" ht="15.75">
      <c r="A67" s="67" t="s">
        <v>2205</v>
      </c>
      <c r="B67" s="65"/>
      <c r="C67" s="65"/>
      <c r="D67" s="65"/>
      <c r="E67" s="65"/>
      <c r="F67" s="65"/>
      <c r="G67" s="65"/>
      <c r="H67" s="65"/>
      <c r="I67" s="14"/>
      <c r="J67" s="14"/>
      <c r="K67" s="14"/>
      <c r="L67" s="14"/>
      <c r="M67" s="14"/>
      <c r="N67" s="14"/>
      <c r="O67" s="14"/>
    </row>
    <row r="68" spans="1:15">
      <c r="A68" s="14"/>
      <c r="B68" s="14"/>
      <c r="C68" s="14"/>
      <c r="D68" s="14"/>
      <c r="E68" s="14"/>
      <c r="F68" s="14"/>
      <c r="G68" s="14"/>
      <c r="H68" s="14"/>
      <c r="I68" s="14"/>
      <c r="J68" s="14"/>
      <c r="K68" s="14"/>
      <c r="L68" s="14"/>
      <c r="M68" s="14"/>
      <c r="N68" s="14"/>
      <c r="O68" s="14"/>
    </row>
    <row r="69" spans="1:15" ht="15.75" thickBot="1">
      <c r="A69" s="14"/>
      <c r="B69" s="14"/>
      <c r="C69" s="14"/>
      <c r="D69" s="14"/>
      <c r="E69" s="14"/>
      <c r="F69" s="14"/>
      <c r="G69" s="14"/>
      <c r="H69" s="14"/>
      <c r="I69" s="14"/>
      <c r="J69" s="14"/>
      <c r="K69" s="14"/>
      <c r="L69" s="14"/>
      <c r="M69" s="14"/>
      <c r="N69" s="14"/>
      <c r="O69" s="14"/>
    </row>
    <row r="70" spans="1:15">
      <c r="A70" s="26" t="s">
        <v>1800</v>
      </c>
      <c r="B70" s="62"/>
      <c r="C70" s="191"/>
      <c r="D70" s="62" t="s">
        <v>3291</v>
      </c>
      <c r="E70" s="62"/>
      <c r="F70" s="193" t="s">
        <v>1379</v>
      </c>
      <c r="G70" s="62"/>
      <c r="H70" s="364" t="s">
        <v>1803</v>
      </c>
      <c r="I70" s="26" t="s">
        <v>1800</v>
      </c>
      <c r="J70" s="191"/>
      <c r="K70" s="191" t="s">
        <v>1344</v>
      </c>
      <c r="L70" s="191" t="s">
        <v>1802</v>
      </c>
      <c r="M70" s="62" t="s">
        <v>1803</v>
      </c>
      <c r="N70" s="63"/>
      <c r="O70" s="14"/>
    </row>
    <row r="71" spans="1:15">
      <c r="A71" s="68" t="str">
        <f>'Data Sheet'!$C$25</f>
        <v>National Fuel Gas Distribution Corporation</v>
      </c>
      <c r="B71" s="14"/>
      <c r="C71" s="77"/>
      <c r="D71" s="14" t="s">
        <v>1156</v>
      </c>
      <c r="E71" s="14"/>
      <c r="F71" s="94" t="s">
        <v>1080</v>
      </c>
      <c r="G71" s="14"/>
      <c r="H71" s="79"/>
      <c r="I71" s="68" t="str">
        <f>'Data Sheet'!$C$25</f>
        <v>National Fuel Gas Distribution Corporation</v>
      </c>
      <c r="J71" s="77"/>
      <c r="K71" s="77" t="s">
        <v>1156</v>
      </c>
      <c r="L71" s="77" t="s">
        <v>1805</v>
      </c>
      <c r="M71" s="14"/>
      <c r="N71" s="69"/>
      <c r="O71" s="14"/>
    </row>
    <row r="72" spans="1:15">
      <c r="A72" s="70"/>
      <c r="B72" s="73"/>
      <c r="C72" s="77"/>
      <c r="D72" s="14" t="s">
        <v>1157</v>
      </c>
      <c r="E72" s="14"/>
      <c r="F72" s="521" t="str">
        <f>'Data Sheet'!$C$40</f>
        <v>3/31/2016</v>
      </c>
      <c r="G72" s="523"/>
      <c r="H72" s="107" t="str">
        <f>'Data Sheet'!$C$38</f>
        <v>12/31/2015</v>
      </c>
      <c r="I72" s="68"/>
      <c r="J72" s="77"/>
      <c r="K72" s="77" t="s">
        <v>1157</v>
      </c>
      <c r="L72" s="523" t="str">
        <f>'Data Sheet'!$C$40</f>
        <v>3/31/2016</v>
      </c>
      <c r="M72" s="101" t="str">
        <f>'Data Sheet'!$C$38</f>
        <v>12/31/2015</v>
      </c>
      <c r="N72" s="69"/>
      <c r="O72" s="14"/>
    </row>
    <row r="73" spans="1:15">
      <c r="A73" s="365" t="s">
        <v>1081</v>
      </c>
      <c r="B73" s="71"/>
      <c r="C73" s="195"/>
      <c r="D73" s="195"/>
      <c r="E73" s="195"/>
      <c r="F73" s="195"/>
      <c r="G73" s="195"/>
      <c r="H73" s="196"/>
      <c r="I73" s="365" t="s">
        <v>1082</v>
      </c>
      <c r="J73" s="195"/>
      <c r="K73" s="195"/>
      <c r="L73" s="195"/>
      <c r="M73" s="195"/>
      <c r="N73" s="196"/>
      <c r="O73" s="14"/>
    </row>
    <row r="74" spans="1:15">
      <c r="A74" s="68"/>
      <c r="B74" s="14" t="s">
        <v>1083</v>
      </c>
      <c r="C74" s="14"/>
      <c r="D74" s="14"/>
      <c r="E74" s="14"/>
      <c r="F74" s="14"/>
      <c r="G74" s="14"/>
      <c r="H74" s="69"/>
      <c r="I74" s="68"/>
      <c r="J74" s="14"/>
      <c r="K74" s="14"/>
      <c r="L74" s="14"/>
      <c r="M74" s="14"/>
      <c r="N74" s="69"/>
      <c r="O74" s="14"/>
    </row>
    <row r="75" spans="1:15">
      <c r="A75" s="68"/>
      <c r="B75" s="14" t="s">
        <v>875</v>
      </c>
      <c r="C75" s="14"/>
      <c r="D75" s="14"/>
      <c r="E75" s="14"/>
      <c r="F75" s="14"/>
      <c r="G75" s="14"/>
      <c r="H75" s="69"/>
      <c r="I75" s="68"/>
      <c r="J75" s="14"/>
      <c r="K75" s="14"/>
      <c r="L75" s="14"/>
      <c r="M75" s="14"/>
      <c r="N75" s="69"/>
      <c r="O75" s="14"/>
    </row>
    <row r="76" spans="1:15">
      <c r="A76" s="68"/>
      <c r="B76" s="14" t="s">
        <v>876</v>
      </c>
      <c r="C76" s="14"/>
      <c r="D76" s="14"/>
      <c r="E76" s="14"/>
      <c r="F76" s="14"/>
      <c r="G76" s="14"/>
      <c r="H76" s="69"/>
      <c r="I76" s="68"/>
      <c r="J76" s="14"/>
      <c r="K76" s="14"/>
      <c r="L76" s="14"/>
      <c r="M76" s="14"/>
      <c r="N76" s="69"/>
      <c r="O76" s="14"/>
    </row>
    <row r="77" spans="1:15">
      <c r="A77" s="70"/>
      <c r="B77" s="73"/>
      <c r="C77" s="73"/>
      <c r="D77" s="73"/>
      <c r="E77" s="73"/>
      <c r="F77" s="73"/>
      <c r="G77" s="73"/>
      <c r="H77" s="72"/>
      <c r="I77" s="70"/>
      <c r="J77" s="73"/>
      <c r="K77" s="73"/>
      <c r="L77" s="73"/>
      <c r="M77" s="73"/>
      <c r="N77" s="72"/>
      <c r="O77" s="14"/>
    </row>
    <row r="78" spans="1:15">
      <c r="A78" s="236" t="s">
        <v>1729</v>
      </c>
      <c r="B78" s="77"/>
      <c r="C78" s="77"/>
      <c r="D78" s="65" t="s">
        <v>2326</v>
      </c>
      <c r="E78" s="366"/>
      <c r="F78" s="75" t="s">
        <v>877</v>
      </c>
      <c r="G78" s="366"/>
      <c r="H78" s="79"/>
      <c r="I78" s="68"/>
      <c r="J78" s="94"/>
      <c r="K78" s="101"/>
      <c r="L78" s="71" t="s">
        <v>878</v>
      </c>
      <c r="M78" s="73"/>
      <c r="N78" s="201" t="s">
        <v>1729</v>
      </c>
      <c r="O78" s="14"/>
    </row>
    <row r="79" spans="1:15">
      <c r="A79" s="236" t="s">
        <v>1732</v>
      </c>
      <c r="B79" s="77"/>
      <c r="C79" s="247" t="s">
        <v>1837</v>
      </c>
      <c r="D79" s="71" t="s">
        <v>3076</v>
      </c>
      <c r="E79" s="267"/>
      <c r="F79" s="266" t="s">
        <v>879</v>
      </c>
      <c r="G79" s="267"/>
      <c r="H79" s="79"/>
      <c r="I79" s="202" t="s">
        <v>1837</v>
      </c>
      <c r="J79" s="245" t="s">
        <v>880</v>
      </c>
      <c r="K79" s="94"/>
      <c r="L79" s="14"/>
      <c r="M79" s="14"/>
      <c r="N79" s="201" t="s">
        <v>1732</v>
      </c>
      <c r="O79" s="14"/>
    </row>
    <row r="80" spans="1:15">
      <c r="A80" s="236"/>
      <c r="B80" s="247" t="s">
        <v>176</v>
      </c>
      <c r="C80" s="247" t="s">
        <v>881</v>
      </c>
      <c r="D80" s="65" t="s">
        <v>176</v>
      </c>
      <c r="E80" s="74"/>
      <c r="F80" s="367" t="s">
        <v>176</v>
      </c>
      <c r="G80" s="74"/>
      <c r="H80" s="79"/>
      <c r="I80" s="202" t="s">
        <v>575</v>
      </c>
      <c r="J80" s="245" t="s">
        <v>2191</v>
      </c>
      <c r="K80" s="94"/>
      <c r="L80" s="14"/>
      <c r="M80" s="14"/>
      <c r="N80" s="201"/>
      <c r="O80" s="14"/>
    </row>
    <row r="81" spans="1:15">
      <c r="A81" s="236"/>
      <c r="B81" s="247" t="s">
        <v>2192</v>
      </c>
      <c r="C81" s="247" t="s">
        <v>557</v>
      </c>
      <c r="D81" s="246" t="s">
        <v>1732</v>
      </c>
      <c r="E81" s="480" t="s">
        <v>1841</v>
      </c>
      <c r="F81" s="480" t="s">
        <v>1732</v>
      </c>
      <c r="G81" s="480" t="s">
        <v>1841</v>
      </c>
      <c r="H81" s="201" t="s">
        <v>308</v>
      </c>
      <c r="I81" s="202" t="s">
        <v>2337</v>
      </c>
      <c r="J81" s="245" t="s">
        <v>2193</v>
      </c>
      <c r="K81" s="94"/>
      <c r="L81" s="14"/>
      <c r="M81" s="14"/>
      <c r="N81" s="201"/>
      <c r="O81" s="14"/>
    </row>
    <row r="82" spans="1:15">
      <c r="A82" s="237"/>
      <c r="B82" s="368" t="s">
        <v>3021</v>
      </c>
      <c r="C82" s="368" t="s">
        <v>3022</v>
      </c>
      <c r="D82" s="490" t="s">
        <v>3023</v>
      </c>
      <c r="E82" s="489" t="s">
        <v>3024</v>
      </c>
      <c r="F82" s="489" t="s">
        <v>2347</v>
      </c>
      <c r="G82" s="489" t="s">
        <v>2348</v>
      </c>
      <c r="H82" s="204" t="s">
        <v>2349</v>
      </c>
      <c r="I82" s="203" t="s">
        <v>2350</v>
      </c>
      <c r="J82" s="279" t="s">
        <v>2351</v>
      </c>
      <c r="K82" s="266"/>
      <c r="L82" s="71"/>
      <c r="M82" s="71"/>
      <c r="N82" s="204"/>
      <c r="O82" s="14"/>
    </row>
    <row r="83" spans="1:15">
      <c r="A83" s="236">
        <v>1</v>
      </c>
      <c r="B83" s="368" t="s">
        <v>173</v>
      </c>
      <c r="C83" s="369"/>
      <c r="D83" s="370"/>
      <c r="E83" s="369"/>
      <c r="F83" s="370"/>
      <c r="G83" s="369"/>
      <c r="H83" s="371"/>
      <c r="I83" s="372"/>
      <c r="J83" s="373"/>
      <c r="K83" s="374"/>
      <c r="L83" s="375"/>
      <c r="M83" s="375"/>
      <c r="N83" s="201">
        <v>1</v>
      </c>
      <c r="O83" s="14"/>
    </row>
    <row r="84" spans="1:15">
      <c r="A84" s="236">
        <v>2</v>
      </c>
      <c r="B84" s="247" t="s">
        <v>2194</v>
      </c>
      <c r="C84" s="322"/>
      <c r="D84" s="74"/>
      <c r="E84" s="322"/>
      <c r="F84" s="74"/>
      <c r="G84" s="322"/>
      <c r="H84" s="269"/>
      <c r="I84" s="353">
        <f t="shared" ref="I84:I94" si="4">C84+E84-G84+H84</f>
        <v>0</v>
      </c>
      <c r="J84" s="94"/>
      <c r="K84" s="374"/>
      <c r="L84" s="375"/>
      <c r="M84" s="375"/>
      <c r="N84" s="201">
        <v>2</v>
      </c>
      <c r="O84" s="14"/>
    </row>
    <row r="85" spans="1:15">
      <c r="A85" s="236">
        <v>3</v>
      </c>
      <c r="B85" s="247" t="s">
        <v>2195</v>
      </c>
      <c r="C85" s="305"/>
      <c r="D85" s="74"/>
      <c r="E85" s="305"/>
      <c r="F85" s="74"/>
      <c r="G85" s="305"/>
      <c r="H85" s="376"/>
      <c r="I85" s="302">
        <f t="shared" si="4"/>
        <v>0</v>
      </c>
      <c r="J85" s="94"/>
      <c r="K85" s="374"/>
      <c r="L85" s="375"/>
      <c r="M85" s="375"/>
      <c r="N85" s="201">
        <v>3</v>
      </c>
      <c r="O85" s="14"/>
    </row>
    <row r="86" spans="1:15">
      <c r="A86" s="236">
        <v>4</v>
      </c>
      <c r="B86" s="247" t="s">
        <v>2196</v>
      </c>
      <c r="C86" s="305"/>
      <c r="D86" s="74"/>
      <c r="E86" s="305"/>
      <c r="F86" s="74"/>
      <c r="G86" s="305"/>
      <c r="H86" s="376"/>
      <c r="I86" s="302">
        <f t="shared" si="4"/>
        <v>0</v>
      </c>
      <c r="J86" s="94"/>
      <c r="K86" s="374"/>
      <c r="L86" s="375"/>
      <c r="M86" s="375"/>
      <c r="N86" s="201">
        <v>4</v>
      </c>
      <c r="O86" s="14"/>
    </row>
    <row r="87" spans="1:15">
      <c r="A87" s="236">
        <v>5</v>
      </c>
      <c r="B87" s="247" t="s">
        <v>2197</v>
      </c>
      <c r="C87" s="305"/>
      <c r="D87" s="74"/>
      <c r="E87" s="305"/>
      <c r="F87" s="74"/>
      <c r="G87" s="305"/>
      <c r="H87" s="376"/>
      <c r="I87" s="302">
        <f t="shared" si="4"/>
        <v>0</v>
      </c>
      <c r="J87" s="94"/>
      <c r="K87" s="374"/>
      <c r="L87" s="375"/>
      <c r="M87" s="375"/>
      <c r="N87" s="201">
        <v>5</v>
      </c>
      <c r="O87" s="14"/>
    </row>
    <row r="88" spans="1:15">
      <c r="A88" s="236">
        <v>6</v>
      </c>
      <c r="B88" s="77"/>
      <c r="C88" s="305"/>
      <c r="D88" s="74"/>
      <c r="E88" s="305"/>
      <c r="F88" s="74"/>
      <c r="G88" s="305"/>
      <c r="H88" s="376"/>
      <c r="I88" s="302">
        <f t="shared" si="4"/>
        <v>0</v>
      </c>
      <c r="J88" s="94"/>
      <c r="K88" s="374"/>
      <c r="L88" s="375"/>
      <c r="M88" s="375"/>
      <c r="N88" s="201">
        <v>6</v>
      </c>
      <c r="O88" s="14"/>
    </row>
    <row r="89" spans="1:15">
      <c r="A89" s="236">
        <v>7</v>
      </c>
      <c r="B89" s="77"/>
      <c r="C89" s="305"/>
      <c r="D89" s="74"/>
      <c r="E89" s="305"/>
      <c r="F89" s="74"/>
      <c r="G89" s="305"/>
      <c r="H89" s="376"/>
      <c r="I89" s="302">
        <f t="shared" si="4"/>
        <v>0</v>
      </c>
      <c r="J89" s="94"/>
      <c r="K89" s="374"/>
      <c r="L89" s="375"/>
      <c r="M89" s="375"/>
      <c r="N89" s="201">
        <v>7</v>
      </c>
      <c r="O89" s="14"/>
    </row>
    <row r="90" spans="1:15">
      <c r="A90" s="236">
        <v>8</v>
      </c>
      <c r="B90" s="377"/>
      <c r="C90" s="305"/>
      <c r="D90" s="268"/>
      <c r="E90" s="305"/>
      <c r="F90" s="268"/>
      <c r="G90" s="305"/>
      <c r="H90" s="376"/>
      <c r="I90" s="302">
        <f t="shared" si="4"/>
        <v>0</v>
      </c>
      <c r="J90" s="94"/>
      <c r="K90" s="374"/>
      <c r="L90" s="375"/>
      <c r="M90" s="375"/>
      <c r="N90" s="201">
        <v>8</v>
      </c>
      <c r="O90" s="14"/>
    </row>
    <row r="91" spans="1:15">
      <c r="A91" s="236">
        <v>9</v>
      </c>
      <c r="B91" s="377"/>
      <c r="C91" s="305"/>
      <c r="D91" s="268"/>
      <c r="E91" s="305"/>
      <c r="F91" s="268"/>
      <c r="G91" s="305"/>
      <c r="H91" s="376"/>
      <c r="I91" s="302">
        <f t="shared" si="4"/>
        <v>0</v>
      </c>
      <c r="J91" s="94"/>
      <c r="K91" s="374"/>
      <c r="L91" s="375"/>
      <c r="M91" s="375"/>
      <c r="N91" s="201">
        <v>9</v>
      </c>
      <c r="O91" s="14"/>
    </row>
    <row r="92" spans="1:15">
      <c r="A92" s="236">
        <v>10</v>
      </c>
      <c r="B92" s="377"/>
      <c r="C92" s="305"/>
      <c r="D92" s="268"/>
      <c r="E92" s="305"/>
      <c r="F92" s="268"/>
      <c r="G92" s="305"/>
      <c r="H92" s="376"/>
      <c r="I92" s="302">
        <f t="shared" si="4"/>
        <v>0</v>
      </c>
      <c r="J92" s="94"/>
      <c r="K92" s="374"/>
      <c r="L92" s="375"/>
      <c r="M92" s="375"/>
      <c r="N92" s="201">
        <v>10</v>
      </c>
      <c r="O92" s="14"/>
    </row>
    <row r="93" spans="1:15">
      <c r="A93" s="236">
        <v>11</v>
      </c>
      <c r="B93" s="77"/>
      <c r="C93" s="305"/>
      <c r="D93" s="74"/>
      <c r="E93" s="305"/>
      <c r="F93" s="74"/>
      <c r="G93" s="305"/>
      <c r="H93" s="376"/>
      <c r="I93" s="302">
        <f t="shared" si="4"/>
        <v>0</v>
      </c>
      <c r="J93" s="94"/>
      <c r="K93" s="374"/>
      <c r="L93" s="375"/>
      <c r="M93" s="375"/>
      <c r="N93" s="201">
        <v>11</v>
      </c>
      <c r="O93" s="14"/>
    </row>
    <row r="94" spans="1:15">
      <c r="A94" s="236">
        <v>12</v>
      </c>
      <c r="B94" s="495" t="s">
        <v>2198</v>
      </c>
      <c r="C94" s="212">
        <f>SUM(C84:C93)</f>
        <v>0</v>
      </c>
      <c r="D94" s="209"/>
      <c r="E94" s="212">
        <f>SUM(E84:E93)</f>
        <v>0</v>
      </c>
      <c r="F94" s="209"/>
      <c r="G94" s="212">
        <f>SUM(G84:G93)</f>
        <v>0</v>
      </c>
      <c r="H94" s="210">
        <f>SUM(H84:H93)</f>
        <v>0</v>
      </c>
      <c r="I94" s="378">
        <f t="shared" si="4"/>
        <v>0</v>
      </c>
      <c r="J94" s="379"/>
      <c r="K94" s="374"/>
      <c r="L94" s="14"/>
      <c r="M94" s="14"/>
      <c r="N94" s="201">
        <v>12</v>
      </c>
      <c r="O94" s="14"/>
    </row>
    <row r="95" spans="1:15">
      <c r="A95" s="236">
        <v>13</v>
      </c>
      <c r="B95" s="368" t="s">
        <v>174</v>
      </c>
      <c r="C95" s="380"/>
      <c r="D95" s="381"/>
      <c r="E95" s="380"/>
      <c r="F95" s="381"/>
      <c r="G95" s="380"/>
      <c r="H95" s="382"/>
      <c r="I95" s="383"/>
      <c r="J95" s="384"/>
      <c r="K95" s="94"/>
      <c r="L95" s="14"/>
      <c r="M95" s="14"/>
      <c r="N95" s="201">
        <v>13</v>
      </c>
      <c r="O95" s="14"/>
    </row>
    <row r="96" spans="1:15">
      <c r="A96" s="236">
        <v>14</v>
      </c>
      <c r="B96" s="247" t="s">
        <v>2194</v>
      </c>
      <c r="C96" s="305"/>
      <c r="D96" s="74"/>
      <c r="E96" s="305"/>
      <c r="F96" s="74"/>
      <c r="G96" s="305"/>
      <c r="H96" s="376"/>
      <c r="I96" s="302">
        <f t="shared" ref="I96:I106" si="5">C96+E96-G96+H96</f>
        <v>0</v>
      </c>
      <c r="J96" s="94"/>
      <c r="K96" s="374"/>
      <c r="L96" s="375"/>
      <c r="M96" s="375"/>
      <c r="N96" s="201">
        <v>14</v>
      </c>
      <c r="O96" s="14"/>
    </row>
    <row r="97" spans="1:15">
      <c r="A97" s="236">
        <v>15</v>
      </c>
      <c r="B97" s="247" t="s">
        <v>2195</v>
      </c>
      <c r="C97" s="305"/>
      <c r="D97" s="74"/>
      <c r="E97" s="305"/>
      <c r="F97" s="74"/>
      <c r="G97" s="305"/>
      <c r="H97" s="376"/>
      <c r="I97" s="302">
        <f t="shared" si="5"/>
        <v>0</v>
      </c>
      <c r="J97" s="94"/>
      <c r="K97" s="94"/>
      <c r="L97" s="14"/>
      <c r="M97" s="14"/>
      <c r="N97" s="201">
        <v>15</v>
      </c>
      <c r="O97" s="14"/>
    </row>
    <row r="98" spans="1:15">
      <c r="A98" s="236">
        <v>16</v>
      </c>
      <c r="B98" s="247" t="s">
        <v>2196</v>
      </c>
      <c r="C98" s="305"/>
      <c r="D98" s="74"/>
      <c r="E98" s="305"/>
      <c r="F98" s="74"/>
      <c r="G98" s="305"/>
      <c r="H98" s="376"/>
      <c r="I98" s="302">
        <f t="shared" si="5"/>
        <v>0</v>
      </c>
      <c r="J98" s="94"/>
      <c r="K98" s="94"/>
      <c r="L98" s="14"/>
      <c r="M98" s="14"/>
      <c r="N98" s="201">
        <v>16</v>
      </c>
      <c r="O98" s="14"/>
    </row>
    <row r="99" spans="1:15">
      <c r="A99" s="236">
        <v>17</v>
      </c>
      <c r="B99" s="247" t="s">
        <v>2197</v>
      </c>
      <c r="C99" s="305"/>
      <c r="D99" s="74"/>
      <c r="E99" s="305"/>
      <c r="F99" s="74"/>
      <c r="G99" s="305"/>
      <c r="H99" s="376"/>
      <c r="I99" s="302">
        <f t="shared" si="5"/>
        <v>0</v>
      </c>
      <c r="J99" s="94"/>
      <c r="K99" s="94"/>
      <c r="L99" s="14"/>
      <c r="M99" s="14"/>
      <c r="N99" s="201">
        <v>17</v>
      </c>
      <c r="O99" s="14"/>
    </row>
    <row r="100" spans="1:15">
      <c r="A100" s="236">
        <v>18</v>
      </c>
      <c r="B100" s="377"/>
      <c r="C100" s="305"/>
      <c r="D100" s="268"/>
      <c r="E100" s="305"/>
      <c r="F100" s="268"/>
      <c r="G100" s="305"/>
      <c r="H100" s="376"/>
      <c r="I100" s="302">
        <f t="shared" si="5"/>
        <v>0</v>
      </c>
      <c r="J100" s="94"/>
      <c r="K100" s="94"/>
      <c r="L100" s="14"/>
      <c r="M100" s="14"/>
      <c r="N100" s="201">
        <v>18</v>
      </c>
      <c r="O100" s="14"/>
    </row>
    <row r="101" spans="1:15">
      <c r="A101" s="236">
        <v>19</v>
      </c>
      <c r="B101" s="77"/>
      <c r="C101" s="305"/>
      <c r="D101" s="268"/>
      <c r="E101" s="305"/>
      <c r="F101" s="268"/>
      <c r="G101" s="305"/>
      <c r="H101" s="376"/>
      <c r="I101" s="302">
        <f t="shared" si="5"/>
        <v>0</v>
      </c>
      <c r="J101" s="94"/>
      <c r="K101" s="94"/>
      <c r="L101" s="14"/>
      <c r="M101" s="14"/>
      <c r="N101" s="201">
        <v>19</v>
      </c>
      <c r="O101" s="14"/>
    </row>
    <row r="102" spans="1:15">
      <c r="A102" s="236">
        <v>20</v>
      </c>
      <c r="B102" s="77"/>
      <c r="C102" s="305"/>
      <c r="D102" s="268"/>
      <c r="E102" s="305"/>
      <c r="F102" s="268"/>
      <c r="G102" s="305"/>
      <c r="H102" s="264"/>
      <c r="I102" s="302">
        <f t="shared" si="5"/>
        <v>0</v>
      </c>
      <c r="J102" s="94"/>
      <c r="K102" s="94"/>
      <c r="L102" s="14"/>
      <c r="M102" s="14"/>
      <c r="N102" s="201">
        <v>20</v>
      </c>
      <c r="O102" s="14"/>
    </row>
    <row r="103" spans="1:15">
      <c r="A103" s="236">
        <v>21</v>
      </c>
      <c r="B103" s="377"/>
      <c r="C103" s="322"/>
      <c r="D103" s="268"/>
      <c r="E103" s="322"/>
      <c r="F103" s="268"/>
      <c r="G103" s="322"/>
      <c r="H103" s="269"/>
      <c r="I103" s="302">
        <f t="shared" si="5"/>
        <v>0</v>
      </c>
      <c r="J103" s="385"/>
      <c r="K103" s="374"/>
      <c r="L103" s="14"/>
      <c r="M103" s="14"/>
      <c r="N103" s="201">
        <v>21</v>
      </c>
      <c r="O103" s="14"/>
    </row>
    <row r="104" spans="1:15">
      <c r="A104" s="236" t="s">
        <v>590</v>
      </c>
      <c r="B104" s="377"/>
      <c r="C104" s="322"/>
      <c r="D104" s="268"/>
      <c r="E104" s="322"/>
      <c r="F104" s="268"/>
      <c r="G104" s="322"/>
      <c r="H104" s="269"/>
      <c r="I104" s="302">
        <f t="shared" si="5"/>
        <v>0</v>
      </c>
      <c r="J104" s="385"/>
      <c r="K104" s="374"/>
      <c r="L104" s="14"/>
      <c r="M104" s="14"/>
      <c r="N104" s="201" t="s">
        <v>590</v>
      </c>
      <c r="O104" s="14"/>
    </row>
    <row r="105" spans="1:15">
      <c r="A105" s="236">
        <v>23</v>
      </c>
      <c r="B105" s="77"/>
      <c r="C105" s="322"/>
      <c r="D105" s="74"/>
      <c r="E105" s="322"/>
      <c r="F105" s="74"/>
      <c r="G105" s="322"/>
      <c r="H105" s="386"/>
      <c r="I105" s="302">
        <f t="shared" si="5"/>
        <v>0</v>
      </c>
      <c r="J105" s="94"/>
      <c r="K105" s="94"/>
      <c r="L105" s="14"/>
      <c r="M105" s="14"/>
      <c r="N105" s="201">
        <v>23</v>
      </c>
      <c r="O105" s="14"/>
    </row>
    <row r="106" spans="1:15">
      <c r="A106" s="236">
        <v>24</v>
      </c>
      <c r="B106" s="495" t="s">
        <v>2198</v>
      </c>
      <c r="C106" s="212">
        <f>SUM(C96:C105)</f>
        <v>0</v>
      </c>
      <c r="D106" s="209"/>
      <c r="E106" s="212">
        <f>SUM(E96:E105)</f>
        <v>0</v>
      </c>
      <c r="F106" s="209"/>
      <c r="G106" s="212">
        <f>SUM(G96:G105)</f>
        <v>0</v>
      </c>
      <c r="H106" s="210">
        <f>SUM(H96:H105)</f>
        <v>0</v>
      </c>
      <c r="I106" s="378">
        <f t="shared" si="5"/>
        <v>0</v>
      </c>
      <c r="J106" s="379"/>
      <c r="K106" s="374"/>
      <c r="L106" s="14"/>
      <c r="M106" s="14"/>
      <c r="N106" s="201">
        <v>24</v>
      </c>
      <c r="O106" s="14"/>
    </row>
    <row r="107" spans="1:15">
      <c r="A107" s="236">
        <v>25</v>
      </c>
      <c r="B107" s="368" t="s">
        <v>2199</v>
      </c>
      <c r="C107" s="380"/>
      <c r="D107" s="381"/>
      <c r="E107" s="380"/>
      <c r="F107" s="381"/>
      <c r="G107" s="380"/>
      <c r="H107" s="382"/>
      <c r="I107" s="383"/>
      <c r="J107" s="384"/>
      <c r="K107" s="94"/>
      <c r="L107" s="14"/>
      <c r="M107" s="14"/>
      <c r="N107" s="201">
        <v>25</v>
      </c>
      <c r="O107" s="14"/>
    </row>
    <row r="108" spans="1:15">
      <c r="A108" s="236">
        <v>26</v>
      </c>
      <c r="B108" s="247" t="s">
        <v>2194</v>
      </c>
      <c r="C108" s="305"/>
      <c r="D108" s="74"/>
      <c r="E108" s="305"/>
      <c r="F108" s="74"/>
      <c r="G108" s="305"/>
      <c r="H108" s="376"/>
      <c r="I108" s="302">
        <f t="shared" ref="I108:I118" si="6">C108+E108-G108+H108</f>
        <v>0</v>
      </c>
      <c r="J108" s="94"/>
      <c r="K108" s="94"/>
      <c r="L108" s="14"/>
      <c r="M108" s="14"/>
      <c r="N108" s="201">
        <v>26</v>
      </c>
      <c r="O108" s="14"/>
    </row>
    <row r="109" spans="1:15">
      <c r="A109" s="236">
        <v>27</v>
      </c>
      <c r="B109" s="247" t="s">
        <v>2195</v>
      </c>
      <c r="C109" s="305"/>
      <c r="D109" s="74"/>
      <c r="E109" s="305"/>
      <c r="F109" s="74"/>
      <c r="G109" s="305"/>
      <c r="H109" s="376"/>
      <c r="I109" s="302">
        <f t="shared" si="6"/>
        <v>0</v>
      </c>
      <c r="J109" s="94"/>
      <c r="K109" s="94"/>
      <c r="L109" s="14"/>
      <c r="M109" s="14"/>
      <c r="N109" s="201">
        <v>27</v>
      </c>
      <c r="O109" s="14"/>
    </row>
    <row r="110" spans="1:15">
      <c r="A110" s="236">
        <v>28</v>
      </c>
      <c r="B110" s="247" t="s">
        <v>2196</v>
      </c>
      <c r="C110" s="305"/>
      <c r="D110" s="74"/>
      <c r="E110" s="305"/>
      <c r="F110" s="74"/>
      <c r="G110" s="305"/>
      <c r="H110" s="376"/>
      <c r="I110" s="302">
        <f t="shared" si="6"/>
        <v>0</v>
      </c>
      <c r="J110" s="94"/>
      <c r="K110" s="94"/>
      <c r="L110" s="14"/>
      <c r="M110" s="14"/>
      <c r="N110" s="201">
        <v>28</v>
      </c>
      <c r="O110" s="14"/>
    </row>
    <row r="111" spans="1:15">
      <c r="A111" s="236">
        <v>29</v>
      </c>
      <c r="B111" s="247" t="s">
        <v>2194</v>
      </c>
      <c r="C111" s="305"/>
      <c r="D111" s="74"/>
      <c r="E111" s="305"/>
      <c r="F111" s="74"/>
      <c r="G111" s="305"/>
      <c r="H111" s="376"/>
      <c r="I111" s="302">
        <f t="shared" si="6"/>
        <v>0</v>
      </c>
      <c r="J111" s="94"/>
      <c r="K111" s="94"/>
      <c r="L111" s="14"/>
      <c r="M111" s="14"/>
      <c r="N111" s="201">
        <v>29</v>
      </c>
      <c r="O111" s="14"/>
    </row>
    <row r="112" spans="1:15">
      <c r="A112" s="236">
        <v>30</v>
      </c>
      <c r="B112" s="77"/>
      <c r="C112" s="305"/>
      <c r="D112" s="74"/>
      <c r="E112" s="305"/>
      <c r="F112" s="74"/>
      <c r="G112" s="305"/>
      <c r="H112" s="376"/>
      <c r="I112" s="302">
        <f t="shared" si="6"/>
        <v>0</v>
      </c>
      <c r="J112" s="94"/>
      <c r="K112" s="94"/>
      <c r="L112" s="14"/>
      <c r="M112" s="14"/>
      <c r="N112" s="201">
        <v>30</v>
      </c>
      <c r="O112" s="14"/>
    </row>
    <row r="113" spans="1:15">
      <c r="A113" s="236">
        <v>31</v>
      </c>
      <c r="B113" s="77"/>
      <c r="C113" s="305"/>
      <c r="D113" s="74"/>
      <c r="E113" s="305"/>
      <c r="F113" s="74"/>
      <c r="G113" s="305"/>
      <c r="H113" s="376"/>
      <c r="I113" s="302">
        <f t="shared" si="6"/>
        <v>0</v>
      </c>
      <c r="J113" s="94"/>
      <c r="K113" s="94"/>
      <c r="L113" s="14"/>
      <c r="M113" s="14"/>
      <c r="N113" s="201">
        <v>31</v>
      </c>
      <c r="O113" s="14"/>
    </row>
    <row r="114" spans="1:15">
      <c r="A114" s="236">
        <v>32</v>
      </c>
      <c r="B114" s="77"/>
      <c r="C114" s="305"/>
      <c r="D114" s="74"/>
      <c r="E114" s="305"/>
      <c r="F114" s="74"/>
      <c r="G114" s="305"/>
      <c r="H114" s="376"/>
      <c r="I114" s="302">
        <f t="shared" si="6"/>
        <v>0</v>
      </c>
      <c r="J114" s="94"/>
      <c r="K114" s="94"/>
      <c r="L114" s="14"/>
      <c r="M114" s="14"/>
      <c r="N114" s="201">
        <v>32</v>
      </c>
      <c r="O114" s="14"/>
    </row>
    <row r="115" spans="1:15">
      <c r="A115" s="236">
        <v>33</v>
      </c>
      <c r="B115" s="77"/>
      <c r="C115" s="305"/>
      <c r="D115" s="74"/>
      <c r="E115" s="305"/>
      <c r="F115" s="74"/>
      <c r="G115" s="305"/>
      <c r="H115" s="376"/>
      <c r="I115" s="302">
        <f t="shared" si="6"/>
        <v>0</v>
      </c>
      <c r="J115" s="94"/>
      <c r="K115" s="94"/>
      <c r="L115" s="14"/>
      <c r="M115" s="14"/>
      <c r="N115" s="201">
        <v>33</v>
      </c>
      <c r="O115" s="14"/>
    </row>
    <row r="116" spans="1:15">
      <c r="A116" s="236">
        <v>34</v>
      </c>
      <c r="B116" s="77"/>
      <c r="C116" s="305"/>
      <c r="D116" s="74"/>
      <c r="E116" s="305"/>
      <c r="F116" s="74"/>
      <c r="G116" s="305"/>
      <c r="H116" s="376"/>
      <c r="I116" s="302">
        <f t="shared" si="6"/>
        <v>0</v>
      </c>
      <c r="J116" s="94"/>
      <c r="K116" s="94"/>
      <c r="L116" s="14"/>
      <c r="M116" s="14"/>
      <c r="N116" s="201">
        <v>34</v>
      </c>
      <c r="O116" s="14"/>
    </row>
    <row r="117" spans="1:15">
      <c r="A117" s="236">
        <v>35</v>
      </c>
      <c r="B117" s="77"/>
      <c r="C117" s="305"/>
      <c r="D117" s="74"/>
      <c r="E117" s="305"/>
      <c r="F117" s="74"/>
      <c r="G117" s="305"/>
      <c r="H117" s="376"/>
      <c r="I117" s="302">
        <f t="shared" si="6"/>
        <v>0</v>
      </c>
      <c r="J117" s="94"/>
      <c r="K117" s="94"/>
      <c r="L117" s="14"/>
      <c r="M117" s="14"/>
      <c r="N117" s="201">
        <v>35</v>
      </c>
      <c r="O117" s="14"/>
    </row>
    <row r="118" spans="1:15">
      <c r="A118" s="236">
        <v>36</v>
      </c>
      <c r="B118" s="495" t="s">
        <v>2198</v>
      </c>
      <c r="C118" s="212">
        <f>SUM(C108:C117)</f>
        <v>0</v>
      </c>
      <c r="D118" s="209"/>
      <c r="E118" s="212">
        <f>SUM(E108:E117)</f>
        <v>0</v>
      </c>
      <c r="F118" s="209"/>
      <c r="G118" s="212">
        <f>SUM(G108:G117)</f>
        <v>0</v>
      </c>
      <c r="H118" s="210">
        <f>SUM(H108:H117)</f>
        <v>0</v>
      </c>
      <c r="I118" s="378">
        <f t="shared" si="6"/>
        <v>0</v>
      </c>
      <c r="J118" s="379"/>
      <c r="K118" s="374"/>
      <c r="L118" s="14"/>
      <c r="M118" s="14"/>
      <c r="N118" s="201">
        <v>36</v>
      </c>
      <c r="O118" s="14"/>
    </row>
    <row r="119" spans="1:15">
      <c r="A119" s="236">
        <v>37</v>
      </c>
      <c r="B119" s="368" t="s">
        <v>2200</v>
      </c>
      <c r="C119" s="380"/>
      <c r="D119" s="381"/>
      <c r="E119" s="380"/>
      <c r="F119" s="381"/>
      <c r="G119" s="380"/>
      <c r="H119" s="382"/>
      <c r="I119" s="383"/>
      <c r="J119" s="384"/>
      <c r="K119" s="94"/>
      <c r="L119" s="14"/>
      <c r="M119" s="14"/>
      <c r="N119" s="201">
        <v>37</v>
      </c>
      <c r="O119" s="14"/>
    </row>
    <row r="120" spans="1:15">
      <c r="A120" s="236">
        <v>38</v>
      </c>
      <c r="B120" s="247" t="s">
        <v>2194</v>
      </c>
      <c r="C120" s="322"/>
      <c r="D120" s="74"/>
      <c r="E120" s="322"/>
      <c r="F120" s="74"/>
      <c r="G120" s="322"/>
      <c r="H120" s="386"/>
      <c r="I120" s="353">
        <f t="shared" ref="I120:I128" si="7">C120+E120-G120+H120</f>
        <v>0</v>
      </c>
      <c r="J120" s="94"/>
      <c r="K120" s="94"/>
      <c r="L120" s="14"/>
      <c r="M120" s="14"/>
      <c r="N120" s="201">
        <v>38</v>
      </c>
      <c r="O120" s="14"/>
    </row>
    <row r="121" spans="1:15">
      <c r="A121" s="236">
        <v>39</v>
      </c>
      <c r="B121" s="247" t="s">
        <v>2195</v>
      </c>
      <c r="C121" s="305"/>
      <c r="D121" s="74"/>
      <c r="E121" s="305"/>
      <c r="F121" s="74"/>
      <c r="G121" s="305"/>
      <c r="H121" s="376"/>
      <c r="I121" s="302">
        <f t="shared" si="7"/>
        <v>0</v>
      </c>
      <c r="J121" s="94"/>
      <c r="K121" s="94"/>
      <c r="L121" s="14"/>
      <c r="M121" s="14"/>
      <c r="N121" s="201">
        <v>39</v>
      </c>
      <c r="O121" s="14"/>
    </row>
    <row r="122" spans="1:15">
      <c r="A122" s="236">
        <v>40</v>
      </c>
      <c r="B122" s="247" t="s">
        <v>2196</v>
      </c>
      <c r="C122" s="305"/>
      <c r="D122" s="74"/>
      <c r="E122" s="305"/>
      <c r="F122" s="74"/>
      <c r="G122" s="305"/>
      <c r="H122" s="376"/>
      <c r="I122" s="302">
        <f t="shared" si="7"/>
        <v>0</v>
      </c>
      <c r="J122" s="94"/>
      <c r="K122" s="94"/>
      <c r="L122" s="14"/>
      <c r="M122" s="14"/>
      <c r="N122" s="201">
        <v>40</v>
      </c>
      <c r="O122" s="14"/>
    </row>
    <row r="123" spans="1:15">
      <c r="A123" s="236">
        <v>41</v>
      </c>
      <c r="B123" s="247" t="s">
        <v>2197</v>
      </c>
      <c r="C123" s="305"/>
      <c r="D123" s="74"/>
      <c r="E123" s="305"/>
      <c r="F123" s="74"/>
      <c r="G123" s="305"/>
      <c r="H123" s="376"/>
      <c r="I123" s="302">
        <f t="shared" si="7"/>
        <v>0</v>
      </c>
      <c r="J123" s="94"/>
      <c r="K123" s="94"/>
      <c r="L123" s="14"/>
      <c r="M123" s="14"/>
      <c r="N123" s="201">
        <v>41</v>
      </c>
      <c r="O123" s="14"/>
    </row>
    <row r="124" spans="1:15">
      <c r="A124" s="236">
        <v>42</v>
      </c>
      <c r="B124" s="77"/>
      <c r="C124" s="305"/>
      <c r="D124" s="74"/>
      <c r="E124" s="305"/>
      <c r="F124" s="74"/>
      <c r="G124" s="305"/>
      <c r="H124" s="376"/>
      <c r="I124" s="302">
        <f t="shared" si="7"/>
        <v>0</v>
      </c>
      <c r="J124" s="94"/>
      <c r="K124" s="94"/>
      <c r="L124" s="14"/>
      <c r="M124" s="14"/>
      <c r="N124" s="201">
        <v>42</v>
      </c>
      <c r="O124" s="14"/>
    </row>
    <row r="125" spans="1:15">
      <c r="A125" s="236">
        <v>43</v>
      </c>
      <c r="B125" s="77"/>
      <c r="C125" s="305"/>
      <c r="D125" s="74"/>
      <c r="E125" s="305"/>
      <c r="F125" s="74"/>
      <c r="G125" s="305"/>
      <c r="H125" s="376"/>
      <c r="I125" s="302">
        <f t="shared" si="7"/>
        <v>0</v>
      </c>
      <c r="J125" s="94"/>
      <c r="K125" s="94"/>
      <c r="L125" s="14"/>
      <c r="M125" s="14"/>
      <c r="N125" s="201">
        <v>43</v>
      </c>
      <c r="O125" s="14"/>
    </row>
    <row r="126" spans="1:15">
      <c r="A126" s="236">
        <v>44</v>
      </c>
      <c r="B126" s="77"/>
      <c r="C126" s="305"/>
      <c r="D126" s="74"/>
      <c r="E126" s="305"/>
      <c r="F126" s="74"/>
      <c r="G126" s="305"/>
      <c r="H126" s="376"/>
      <c r="I126" s="302">
        <f t="shared" si="7"/>
        <v>0</v>
      </c>
      <c r="J126" s="94"/>
      <c r="K126" s="94"/>
      <c r="L126" s="14"/>
      <c r="M126" s="14"/>
      <c r="N126" s="201">
        <v>44</v>
      </c>
      <c r="O126" s="14"/>
    </row>
    <row r="127" spans="1:15">
      <c r="A127" s="236">
        <v>45</v>
      </c>
      <c r="B127" s="77"/>
      <c r="C127" s="305"/>
      <c r="D127" s="74"/>
      <c r="E127" s="305"/>
      <c r="F127" s="74"/>
      <c r="G127" s="305"/>
      <c r="H127" s="376"/>
      <c r="I127" s="302">
        <f t="shared" si="7"/>
        <v>0</v>
      </c>
      <c r="J127" s="94"/>
      <c r="K127" s="94"/>
      <c r="L127" s="14"/>
      <c r="M127" s="14"/>
      <c r="N127" s="201">
        <v>45</v>
      </c>
      <c r="O127" s="14"/>
    </row>
    <row r="128" spans="1:15">
      <c r="A128" s="236">
        <v>46</v>
      </c>
      <c r="B128" s="77"/>
      <c r="C128" s="305"/>
      <c r="D128" s="74"/>
      <c r="E128" s="305"/>
      <c r="F128" s="74"/>
      <c r="G128" s="305"/>
      <c r="H128" s="376"/>
      <c r="I128" s="302">
        <f t="shared" si="7"/>
        <v>0</v>
      </c>
      <c r="J128" s="94"/>
      <c r="K128" s="94"/>
      <c r="L128" s="14"/>
      <c r="M128" s="14"/>
      <c r="N128" s="201">
        <v>46</v>
      </c>
      <c r="O128" s="14"/>
    </row>
    <row r="129" spans="1:15">
      <c r="A129" s="236">
        <v>47</v>
      </c>
      <c r="B129" s="495" t="s">
        <v>2198</v>
      </c>
      <c r="C129" s="212">
        <f>SUM(C120:C128)</f>
        <v>0</v>
      </c>
      <c r="D129" s="209"/>
      <c r="E129" s="212">
        <f>SUM(E120:E128)</f>
        <v>0</v>
      </c>
      <c r="F129" s="209"/>
      <c r="G129" s="212">
        <f>SUM(G120:G128)</f>
        <v>0</v>
      </c>
      <c r="H129" s="210">
        <f>SUM(H120:H128)</f>
        <v>0</v>
      </c>
      <c r="I129" s="211">
        <f>SUM(I120:I128)</f>
        <v>0</v>
      </c>
      <c r="J129" s="206"/>
      <c r="K129" s="94"/>
      <c r="L129" s="14"/>
      <c r="M129" s="14"/>
      <c r="N129" s="201">
        <v>47</v>
      </c>
      <c r="O129" s="14"/>
    </row>
    <row r="130" spans="1:15" ht="15.75" thickBot="1">
      <c r="A130" s="241">
        <v>48</v>
      </c>
      <c r="B130" s="496" t="s">
        <v>172</v>
      </c>
      <c r="C130" s="387">
        <f>C94+C106+C118+C129</f>
        <v>0</v>
      </c>
      <c r="D130" s="388"/>
      <c r="E130" s="387">
        <f>E94+E106+E118+E129</f>
        <v>0</v>
      </c>
      <c r="F130" s="388"/>
      <c r="G130" s="387">
        <f>G94+G106+G118+G129</f>
        <v>0</v>
      </c>
      <c r="H130" s="278">
        <f>H94+H106+H118+H129</f>
        <v>0</v>
      </c>
      <c r="I130" s="389">
        <f>C130+E130-G130+H130</f>
        <v>0</v>
      </c>
      <c r="J130" s="277"/>
      <c r="K130" s="277"/>
      <c r="L130" s="109"/>
      <c r="M130" s="109"/>
      <c r="N130" s="218">
        <v>48</v>
      </c>
      <c r="O130" s="14"/>
    </row>
    <row r="131" spans="1:15">
      <c r="A131" s="14"/>
      <c r="B131" s="14"/>
      <c r="C131" s="14"/>
      <c r="D131" s="14"/>
      <c r="E131" s="14"/>
      <c r="F131" s="14"/>
      <c r="G131" s="14"/>
      <c r="H131" s="14"/>
      <c r="I131" s="14"/>
      <c r="J131" s="14"/>
      <c r="K131" s="14"/>
      <c r="L131" s="14"/>
      <c r="M131" s="14"/>
      <c r="N131" s="246"/>
      <c r="O131" s="14"/>
    </row>
    <row r="132" spans="1:15" ht="15.75">
      <c r="A132" s="111" t="s">
        <v>2201</v>
      </c>
      <c r="B132" s="65"/>
      <c r="C132" s="65"/>
      <c r="D132" s="14"/>
      <c r="E132" s="65"/>
      <c r="F132" s="65"/>
      <c r="G132" s="65"/>
      <c r="H132" s="65"/>
      <c r="I132" s="111" t="str">
        <f>A132</f>
        <v>FERC FORM NO.1 (ED.  12-89) NYPSC Modified-96</v>
      </c>
      <c r="J132" s="65"/>
      <c r="K132" s="14"/>
      <c r="L132" s="65"/>
      <c r="M132" s="65" t="s">
        <v>2202</v>
      </c>
      <c r="N132" s="65"/>
      <c r="O132" s="14"/>
    </row>
    <row r="133" spans="1:15">
      <c r="A133" s="65" t="s">
        <v>2206</v>
      </c>
      <c r="B133" s="65"/>
      <c r="C133" s="65"/>
      <c r="D133" s="65"/>
      <c r="E133" s="65"/>
      <c r="F133" s="65"/>
      <c r="G133" s="65"/>
      <c r="H133" s="65"/>
      <c r="I133" s="65" t="s">
        <v>2207</v>
      </c>
      <c r="J133" s="65"/>
      <c r="K133" s="65"/>
      <c r="L133" s="65"/>
      <c r="M133" s="65"/>
      <c r="N133" s="65"/>
    </row>
  </sheetData>
  <printOptions horizontalCentered="1" verticalCentered="1"/>
  <pageMargins left="0.5" right="0.5" top="0.5" bottom="0.5" header="0.5" footer="0.5"/>
  <pageSetup scale="70" orientation="portrait" horizontalDpi="300" verticalDpi="300" r:id="rId1"/>
  <headerFooter alignWithMargins="0"/>
  <rowBreaks count="1" manualBreakCount="1">
    <brk id="66" max="16383" man="1"/>
  </rowBreaks>
  <colBreaks count="1" manualBreakCount="1">
    <brk id="8"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44"/>
  <dimension ref="A1:H126"/>
  <sheetViews>
    <sheetView defaultGridColor="0" colorId="22" zoomScaleNormal="100" workbookViewId="0">
      <selection activeCell="F2" sqref="F2"/>
    </sheetView>
  </sheetViews>
  <sheetFormatPr defaultColWidth="9.6640625" defaultRowHeight="15"/>
  <cols>
    <col min="1" max="1" width="4.6640625" style="850" customWidth="1"/>
    <col min="2" max="2" width="35.44140625" style="850" customWidth="1"/>
    <col min="3" max="4" width="15.109375" style="850" customWidth="1"/>
    <col min="5" max="5" width="14.33203125" style="850" customWidth="1"/>
    <col min="6" max="6" width="14" style="850" customWidth="1"/>
    <col min="7" max="7" width="15.109375" style="850" customWidth="1"/>
    <col min="8" max="16384" width="9.6640625" style="850"/>
  </cols>
  <sheetData>
    <row r="1" spans="1:8">
      <c r="A1" s="1264" t="s">
        <v>1800</v>
      </c>
      <c r="B1" s="1265"/>
      <c r="C1" s="1267"/>
      <c r="D1" s="1265" t="s">
        <v>3291</v>
      </c>
      <c r="E1" s="1265"/>
      <c r="F1" s="1311" t="s">
        <v>1802</v>
      </c>
      <c r="G1" s="1321" t="s">
        <v>1803</v>
      </c>
      <c r="H1" s="872"/>
    </row>
    <row r="2" spans="1:8">
      <c r="A2" s="851" t="s">
        <v>4724</v>
      </c>
      <c r="C2" s="901"/>
      <c r="D2" s="850" t="s">
        <v>1156</v>
      </c>
      <c r="F2" s="1290" t="s">
        <v>1805</v>
      </c>
      <c r="G2" s="1318"/>
      <c r="H2" s="872"/>
    </row>
    <row r="3" spans="1:8" ht="15" customHeight="1">
      <c r="A3" s="1270"/>
      <c r="B3" s="909"/>
      <c r="C3" s="901"/>
      <c r="D3" s="850" t="s">
        <v>1157</v>
      </c>
      <c r="F3" s="910" t="str">
        <f>'Data Sheet'!$C$40</f>
        <v>3/31/2016</v>
      </c>
      <c r="G3" s="1273" t="str">
        <f>'Data Sheet'!$C$38</f>
        <v>12/31/2015</v>
      </c>
      <c r="H3" s="872"/>
    </row>
    <row r="4" spans="1:8" ht="15" customHeight="1">
      <c r="A4" s="1274" t="s">
        <v>2208</v>
      </c>
      <c r="B4" s="1275"/>
      <c r="C4" s="1276"/>
      <c r="D4" s="1276"/>
      <c r="E4" s="1276"/>
      <c r="F4" s="1276"/>
      <c r="G4" s="1277"/>
      <c r="H4" s="872"/>
    </row>
    <row r="5" spans="1:8">
      <c r="A5" s="1279" t="s">
        <v>2397</v>
      </c>
      <c r="B5" s="850" t="s">
        <v>2209</v>
      </c>
      <c r="G5" s="1269"/>
      <c r="H5" s="872"/>
    </row>
    <row r="6" spans="1:8">
      <c r="A6" s="1279" t="s">
        <v>2317</v>
      </c>
      <c r="B6" s="850" t="s">
        <v>2210</v>
      </c>
      <c r="G6" s="1269"/>
      <c r="H6" s="872"/>
    </row>
    <row r="7" spans="1:8">
      <c r="A7" s="1555" t="s">
        <v>2318</v>
      </c>
      <c r="B7" s="3771" t="s">
        <v>4631</v>
      </c>
      <c r="C7" s="3771"/>
      <c r="D7" s="3771"/>
      <c r="E7" s="3771"/>
      <c r="F7" s="3771"/>
      <c r="G7" s="3772"/>
      <c r="H7" s="872"/>
    </row>
    <row r="8" spans="1:8">
      <c r="A8" s="1556"/>
      <c r="B8" s="3773"/>
      <c r="C8" s="3773"/>
      <c r="D8" s="3773"/>
      <c r="E8" s="3773"/>
      <c r="F8" s="3773"/>
      <c r="G8" s="3774"/>
      <c r="H8" s="872"/>
    </row>
    <row r="9" spans="1:8">
      <c r="A9" s="1323"/>
      <c r="B9" s="1290"/>
      <c r="C9" s="1286" t="s">
        <v>1837</v>
      </c>
      <c r="D9" s="1322" t="s">
        <v>543</v>
      </c>
      <c r="E9" s="1275"/>
      <c r="F9" s="1290"/>
      <c r="G9" s="1344" t="s">
        <v>1837</v>
      </c>
      <c r="H9" s="872"/>
    </row>
    <row r="10" spans="1:8">
      <c r="A10" s="1323"/>
      <c r="B10" s="1345" t="s">
        <v>2211</v>
      </c>
      <c r="C10" s="1286" t="s">
        <v>881</v>
      </c>
      <c r="D10" s="1345" t="s">
        <v>1839</v>
      </c>
      <c r="E10" s="1290"/>
      <c r="F10" s="1345" t="s">
        <v>540</v>
      </c>
      <c r="G10" s="1344" t="s">
        <v>2516</v>
      </c>
      <c r="H10" s="872"/>
    </row>
    <row r="11" spans="1:8">
      <c r="A11" s="1323" t="s">
        <v>1729</v>
      </c>
      <c r="B11" s="1345" t="s">
        <v>2212</v>
      </c>
      <c r="C11" s="1286" t="s">
        <v>557</v>
      </c>
      <c r="D11" s="1345" t="s">
        <v>176</v>
      </c>
      <c r="E11" s="1286" t="s">
        <v>1841</v>
      </c>
      <c r="F11" s="1290"/>
      <c r="G11" s="1344"/>
      <c r="H11" s="872"/>
    </row>
    <row r="12" spans="1:8">
      <c r="A12" s="1324" t="s">
        <v>1732</v>
      </c>
      <c r="B12" s="1325" t="s">
        <v>3021</v>
      </c>
      <c r="C12" s="1325" t="s">
        <v>3022</v>
      </c>
      <c r="D12" s="1325" t="s">
        <v>3023</v>
      </c>
      <c r="E12" s="1325" t="s">
        <v>3024</v>
      </c>
      <c r="F12" s="1322" t="s">
        <v>2347</v>
      </c>
      <c r="G12" s="1293" t="s">
        <v>2348</v>
      </c>
      <c r="H12" s="872"/>
    </row>
    <row r="13" spans="1:8">
      <c r="A13" s="1323">
        <v>1</v>
      </c>
      <c r="B13" s="2343" t="s">
        <v>4801</v>
      </c>
      <c r="C13" s="1346">
        <f>14190901+1</f>
        <v>14190902</v>
      </c>
      <c r="D13" s="2347" t="s">
        <v>4896</v>
      </c>
      <c r="E13" s="1346">
        <v>4705267</v>
      </c>
      <c r="F13" s="1346">
        <f>118787</f>
        <v>118787</v>
      </c>
      <c r="G13" s="1348">
        <f t="shared" ref="G13:G55" si="0">C13-E13+F13</f>
        <v>9604422</v>
      </c>
      <c r="H13" s="872"/>
    </row>
    <row r="14" spans="1:8">
      <c r="A14" s="1323">
        <v>2</v>
      </c>
      <c r="B14" s="2343"/>
      <c r="C14" s="1349"/>
      <c r="D14" s="1347"/>
      <c r="E14" s="1349"/>
      <c r="F14" s="1349"/>
      <c r="G14" s="1350"/>
      <c r="H14" s="872"/>
    </row>
    <row r="15" spans="1:8">
      <c r="A15" s="1323">
        <v>3</v>
      </c>
      <c r="B15" s="2343" t="s">
        <v>4889</v>
      </c>
      <c r="C15" s="1349">
        <v>4027769</v>
      </c>
      <c r="D15" s="2347">
        <v>164</v>
      </c>
      <c r="E15" s="1349">
        <v>50152272</v>
      </c>
      <c r="F15" s="1349">
        <f>47100355+1</f>
        <v>47100356</v>
      </c>
      <c r="G15" s="1350">
        <f t="shared" si="0"/>
        <v>975853</v>
      </c>
      <c r="H15" s="872"/>
    </row>
    <row r="16" spans="1:8">
      <c r="A16" s="1323">
        <v>4</v>
      </c>
      <c r="B16" s="2343"/>
      <c r="C16" s="1349"/>
      <c r="D16" s="1347"/>
      <c r="E16" s="1349"/>
      <c r="F16" s="1349"/>
      <c r="G16" s="1350"/>
      <c r="H16" s="872"/>
    </row>
    <row r="17" spans="1:8">
      <c r="A17" s="1323">
        <v>5</v>
      </c>
      <c r="B17" s="2343" t="s">
        <v>4890</v>
      </c>
      <c r="C17" s="1349">
        <v>2203086</v>
      </c>
      <c r="D17" s="2347" t="s">
        <v>5106</v>
      </c>
      <c r="E17" s="1349">
        <v>1119245</v>
      </c>
      <c r="F17" s="1349">
        <v>1319868</v>
      </c>
      <c r="G17" s="1350">
        <f t="shared" si="0"/>
        <v>2403709</v>
      </c>
      <c r="H17" s="872"/>
    </row>
    <row r="18" spans="1:8">
      <c r="A18" s="1323">
        <v>6</v>
      </c>
      <c r="B18" s="2343"/>
      <c r="C18" s="1349"/>
      <c r="D18" s="1347"/>
      <c r="E18" s="1349"/>
      <c r="F18" s="1349"/>
      <c r="G18" s="1350"/>
      <c r="H18" s="872"/>
    </row>
    <row r="19" spans="1:8">
      <c r="A19" s="1323">
        <v>7</v>
      </c>
      <c r="B19" s="2343" t="s">
        <v>4891</v>
      </c>
      <c r="C19" s="1349">
        <v>7724390</v>
      </c>
      <c r="D19" s="2347" t="s">
        <v>4727</v>
      </c>
      <c r="E19" s="1349">
        <v>11860062</v>
      </c>
      <c r="F19" s="1349">
        <f>2617646-1</f>
        <v>2617645</v>
      </c>
      <c r="G19" s="1350">
        <f t="shared" si="0"/>
        <v>-1518027</v>
      </c>
      <c r="H19" s="872"/>
    </row>
    <row r="20" spans="1:8">
      <c r="A20" s="1323">
        <v>8</v>
      </c>
      <c r="B20" s="2343"/>
      <c r="C20" s="1349"/>
      <c r="D20" s="1347"/>
      <c r="E20" s="1349"/>
      <c r="F20" s="1349"/>
      <c r="G20" s="1350"/>
      <c r="H20" s="872"/>
    </row>
    <row r="21" spans="1:8">
      <c r="A21" s="1323">
        <v>9</v>
      </c>
      <c r="B21" s="2343" t="s">
        <v>4892</v>
      </c>
      <c r="C21" s="1349">
        <v>1892182</v>
      </c>
      <c r="D21" s="2347">
        <v>920</v>
      </c>
      <c r="E21" s="1349">
        <v>1892182</v>
      </c>
      <c r="F21" s="2345">
        <v>0</v>
      </c>
      <c r="G21" s="2346">
        <f t="shared" si="0"/>
        <v>0</v>
      </c>
      <c r="H21" s="872"/>
    </row>
    <row r="22" spans="1:8">
      <c r="A22" s="1323">
        <v>10</v>
      </c>
      <c r="B22" s="2343"/>
      <c r="C22" s="1349"/>
      <c r="D22" s="1347"/>
      <c r="E22" s="1349"/>
      <c r="F22" s="1349"/>
      <c r="G22" s="2346"/>
      <c r="H22" s="872"/>
    </row>
    <row r="23" spans="1:8">
      <c r="A23" s="1323">
        <v>11</v>
      </c>
      <c r="B23" s="2343" t="s">
        <v>4893</v>
      </c>
      <c r="C23" s="1349">
        <v>235647</v>
      </c>
      <c r="D23" s="2347" t="s">
        <v>4727</v>
      </c>
      <c r="E23" s="1349">
        <v>235863</v>
      </c>
      <c r="F23" s="1349">
        <v>216</v>
      </c>
      <c r="G23" s="2346">
        <f t="shared" ref="G23" si="1">C23-E23+F23</f>
        <v>0</v>
      </c>
      <c r="H23" s="872"/>
    </row>
    <row r="24" spans="1:8">
      <c r="A24" s="1323">
        <v>12</v>
      </c>
      <c r="B24" s="2343"/>
      <c r="C24" s="1349"/>
      <c r="D24" s="1347"/>
      <c r="E24" s="1349"/>
      <c r="F24" s="1349"/>
      <c r="G24" s="1350"/>
      <c r="H24" s="872"/>
    </row>
    <row r="25" spans="1:8">
      <c r="A25" s="1323">
        <v>13</v>
      </c>
      <c r="B25" s="2343" t="s">
        <v>4894</v>
      </c>
      <c r="C25" s="1349">
        <v>1497716</v>
      </c>
      <c r="D25" s="2347" t="s">
        <v>4727</v>
      </c>
      <c r="E25" s="1349">
        <v>2959762</v>
      </c>
      <c r="F25" s="1349">
        <v>3636892</v>
      </c>
      <c r="G25" s="1350">
        <f t="shared" ref="G25" si="2">C25-E25+F25</f>
        <v>2174846</v>
      </c>
      <c r="H25" s="872"/>
    </row>
    <row r="26" spans="1:8">
      <c r="A26" s="1323">
        <v>14</v>
      </c>
      <c r="B26" s="2343"/>
      <c r="C26" s="1349"/>
      <c r="D26" s="1347"/>
      <c r="E26" s="1349"/>
      <c r="F26" s="1349"/>
      <c r="G26" s="1350"/>
      <c r="H26" s="872"/>
    </row>
    <row r="27" spans="1:8">
      <c r="A27" s="1323">
        <v>15</v>
      </c>
      <c r="B27" s="2343" t="s">
        <v>4895</v>
      </c>
      <c r="C27" s="2344">
        <v>0</v>
      </c>
      <c r="D27" s="2179" t="s">
        <v>4806</v>
      </c>
      <c r="E27" s="2344">
        <v>0</v>
      </c>
      <c r="F27" s="1261">
        <v>307763</v>
      </c>
      <c r="G27" s="1350">
        <f t="shared" ref="G27" si="3">C27-E27+F27</f>
        <v>307763</v>
      </c>
      <c r="H27" s="872"/>
    </row>
    <row r="28" spans="1:8">
      <c r="A28" s="1323">
        <v>16</v>
      </c>
      <c r="B28" s="1290"/>
      <c r="C28" s="1349"/>
      <c r="D28" s="2347"/>
      <c r="E28" s="1349"/>
      <c r="F28" s="1349"/>
      <c r="G28" s="1350"/>
      <c r="H28" s="872"/>
    </row>
    <row r="29" spans="1:8">
      <c r="A29" s="1323">
        <v>17</v>
      </c>
      <c r="B29" s="2343" t="s">
        <v>2331</v>
      </c>
      <c r="C29" s="1349">
        <v>40000</v>
      </c>
      <c r="D29" s="2347" t="s">
        <v>5107</v>
      </c>
      <c r="E29" s="1349">
        <v>1313553</v>
      </c>
      <c r="F29" s="1349">
        <v>1373763</v>
      </c>
      <c r="G29" s="1350">
        <f t="shared" ref="G29" si="4">C29-E29+F29</f>
        <v>100210</v>
      </c>
      <c r="H29" s="872"/>
    </row>
    <row r="30" spans="1:8">
      <c r="A30" s="1323">
        <v>18</v>
      </c>
      <c r="B30" s="1312"/>
      <c r="C30" s="1349"/>
      <c r="D30" s="1347"/>
      <c r="E30" s="1349"/>
      <c r="F30" s="3528"/>
      <c r="G30" s="1350"/>
      <c r="H30" s="872"/>
    </row>
    <row r="31" spans="1:8">
      <c r="A31" s="1323">
        <v>19</v>
      </c>
      <c r="B31" s="3527"/>
      <c r="C31" s="3528"/>
      <c r="D31" s="3529"/>
      <c r="E31" s="3528"/>
      <c r="F31" s="3528"/>
      <c r="G31" s="1350"/>
      <c r="H31" s="872"/>
    </row>
    <row r="32" spans="1:8">
      <c r="A32" s="1323">
        <v>20</v>
      </c>
      <c r="B32" s="1290"/>
      <c r="C32" s="1261"/>
      <c r="D32" s="1122"/>
      <c r="E32" s="1261"/>
      <c r="F32" s="1261"/>
      <c r="G32" s="1350"/>
      <c r="H32" s="872"/>
    </row>
    <row r="33" spans="1:8">
      <c r="A33" s="1323">
        <v>21</v>
      </c>
      <c r="B33" s="1290"/>
      <c r="C33" s="1261"/>
      <c r="D33" s="1122"/>
      <c r="E33" s="1261"/>
      <c r="F33" s="1261"/>
      <c r="G33" s="1350"/>
      <c r="H33" s="872"/>
    </row>
    <row r="34" spans="1:8">
      <c r="A34" s="1323">
        <v>22</v>
      </c>
      <c r="B34" s="1290"/>
      <c r="C34" s="1349"/>
      <c r="D34" s="2347"/>
      <c r="E34" s="1349"/>
      <c r="F34" s="1349"/>
      <c r="G34" s="1350"/>
      <c r="H34" s="872"/>
    </row>
    <row r="35" spans="1:8">
      <c r="A35" s="1323">
        <v>23</v>
      </c>
      <c r="B35" s="1290"/>
      <c r="C35" s="1261"/>
      <c r="D35" s="1122"/>
      <c r="E35" s="1261"/>
      <c r="F35" s="1261"/>
      <c r="G35" s="1350">
        <f t="shared" si="0"/>
        <v>0</v>
      </c>
      <c r="H35" s="872"/>
    </row>
    <row r="36" spans="1:8">
      <c r="A36" s="1323">
        <v>24</v>
      </c>
      <c r="B36" s="1290"/>
      <c r="C36" s="1261"/>
      <c r="D36" s="1122"/>
      <c r="E36" s="1261"/>
      <c r="F36" s="1261"/>
      <c r="G36" s="1350">
        <f t="shared" si="0"/>
        <v>0</v>
      </c>
      <c r="H36" s="872"/>
    </row>
    <row r="37" spans="1:8">
      <c r="A37" s="1323">
        <v>25</v>
      </c>
      <c r="B37" s="1290"/>
      <c r="C37" s="1261"/>
      <c r="D37" s="1122"/>
      <c r="E37" s="1261"/>
      <c r="F37" s="1261"/>
      <c r="G37" s="1350">
        <f t="shared" si="0"/>
        <v>0</v>
      </c>
      <c r="H37" s="872"/>
    </row>
    <row r="38" spans="1:8">
      <c r="A38" s="1323">
        <v>26</v>
      </c>
      <c r="B38" s="1290"/>
      <c r="C38" s="1261"/>
      <c r="D38" s="1122"/>
      <c r="E38" s="1261"/>
      <c r="F38" s="1261"/>
      <c r="G38" s="1350">
        <f t="shared" si="0"/>
        <v>0</v>
      </c>
      <c r="H38" s="872"/>
    </row>
    <row r="39" spans="1:8">
      <c r="A39" s="1323">
        <v>27</v>
      </c>
      <c r="B39" s="1290"/>
      <c r="C39" s="1261"/>
      <c r="D39" s="1122"/>
      <c r="E39" s="1261"/>
      <c r="F39" s="1261"/>
      <c r="G39" s="1350">
        <f t="shared" si="0"/>
        <v>0</v>
      </c>
      <c r="H39" s="872"/>
    </row>
    <row r="40" spans="1:8">
      <c r="A40" s="1323">
        <v>28</v>
      </c>
      <c r="B40" s="1290"/>
      <c r="C40" s="1261"/>
      <c r="D40" s="1122"/>
      <c r="E40" s="1261"/>
      <c r="F40" s="1261"/>
      <c r="G40" s="1350">
        <f t="shared" si="0"/>
        <v>0</v>
      </c>
      <c r="H40" s="872"/>
    </row>
    <row r="41" spans="1:8">
      <c r="A41" s="1323">
        <v>29</v>
      </c>
      <c r="B41" s="1290"/>
      <c r="C41" s="1261"/>
      <c r="D41" s="1122"/>
      <c r="E41" s="1261"/>
      <c r="F41" s="1261"/>
      <c r="G41" s="1350">
        <f t="shared" si="0"/>
        <v>0</v>
      </c>
      <c r="H41" s="872"/>
    </row>
    <row r="42" spans="1:8">
      <c r="A42" s="1323">
        <v>30</v>
      </c>
      <c r="B42" s="1290"/>
      <c r="C42" s="1261"/>
      <c r="D42" s="1122"/>
      <c r="E42" s="1261"/>
      <c r="F42" s="1261"/>
      <c r="G42" s="1350">
        <f t="shared" si="0"/>
        <v>0</v>
      </c>
      <c r="H42" s="872"/>
    </row>
    <row r="43" spans="1:8">
      <c r="A43" s="1323">
        <v>31</v>
      </c>
      <c r="B43" s="1290"/>
      <c r="C43" s="1261"/>
      <c r="D43" s="1122"/>
      <c r="E43" s="1261"/>
      <c r="F43" s="1261"/>
      <c r="G43" s="1350">
        <f t="shared" si="0"/>
        <v>0</v>
      </c>
      <c r="H43" s="872"/>
    </row>
    <row r="44" spans="1:8">
      <c r="A44" s="1323">
        <v>32</v>
      </c>
      <c r="B44" s="1290"/>
      <c r="C44" s="1261"/>
      <c r="D44" s="1122"/>
      <c r="E44" s="1261"/>
      <c r="F44" s="1261"/>
      <c r="G44" s="1350">
        <f t="shared" si="0"/>
        <v>0</v>
      </c>
      <c r="H44" s="872"/>
    </row>
    <row r="45" spans="1:8">
      <c r="A45" s="1323">
        <v>33</v>
      </c>
      <c r="B45" s="1290"/>
      <c r="C45" s="1261"/>
      <c r="D45" s="1122"/>
      <c r="E45" s="1261"/>
      <c r="F45" s="1261"/>
      <c r="G45" s="1350">
        <f t="shared" si="0"/>
        <v>0</v>
      </c>
      <c r="H45" s="872"/>
    </row>
    <row r="46" spans="1:8">
      <c r="A46" s="1323">
        <v>34</v>
      </c>
      <c r="B46" s="1290"/>
      <c r="C46" s="1261"/>
      <c r="D46" s="1122"/>
      <c r="E46" s="1261"/>
      <c r="F46" s="1261"/>
      <c r="G46" s="1350">
        <f t="shared" si="0"/>
        <v>0</v>
      </c>
      <c r="H46" s="872"/>
    </row>
    <row r="47" spans="1:8">
      <c r="A47" s="1323">
        <v>35</v>
      </c>
      <c r="B47" s="1290"/>
      <c r="C47" s="1261"/>
      <c r="D47" s="1122"/>
      <c r="E47" s="1261"/>
      <c r="F47" s="1261"/>
      <c r="G47" s="1350">
        <f t="shared" si="0"/>
        <v>0</v>
      </c>
      <c r="H47" s="872"/>
    </row>
    <row r="48" spans="1:8">
      <c r="A48" s="1323">
        <v>36</v>
      </c>
      <c r="B48" s="1290"/>
      <c r="C48" s="1261"/>
      <c r="D48" s="1122"/>
      <c r="E48" s="1261"/>
      <c r="F48" s="1261"/>
      <c r="G48" s="1350">
        <f t="shared" si="0"/>
        <v>0</v>
      </c>
      <c r="H48" s="872"/>
    </row>
    <row r="49" spans="1:8">
      <c r="A49" s="1323">
        <v>37</v>
      </c>
      <c r="B49" s="1290"/>
      <c r="C49" s="1261"/>
      <c r="D49" s="1122"/>
      <c r="E49" s="1261"/>
      <c r="F49" s="1261"/>
      <c r="G49" s="1350">
        <f t="shared" si="0"/>
        <v>0</v>
      </c>
      <c r="H49" s="872"/>
    </row>
    <row r="50" spans="1:8">
      <c r="A50" s="1323">
        <v>38</v>
      </c>
      <c r="B50" s="1290"/>
      <c r="C50" s="1261"/>
      <c r="D50" s="1122"/>
      <c r="E50" s="1261"/>
      <c r="F50" s="1261"/>
      <c r="G50" s="1350">
        <f t="shared" si="0"/>
        <v>0</v>
      </c>
      <c r="H50" s="872"/>
    </row>
    <row r="51" spans="1:8">
      <c r="A51" s="1323">
        <v>39</v>
      </c>
      <c r="B51" s="1290"/>
      <c r="C51" s="1261"/>
      <c r="D51" s="1122"/>
      <c r="E51" s="1261"/>
      <c r="F51" s="1261"/>
      <c r="G51" s="1350">
        <f t="shared" si="0"/>
        <v>0</v>
      </c>
      <c r="H51" s="872"/>
    </row>
    <row r="52" spans="1:8">
      <c r="A52" s="1323">
        <v>40</v>
      </c>
      <c r="B52" s="1290"/>
      <c r="C52" s="1261"/>
      <c r="D52" s="1122"/>
      <c r="E52" s="1261"/>
      <c r="F52" s="1261"/>
      <c r="G52" s="1350">
        <f t="shared" si="0"/>
        <v>0</v>
      </c>
      <c r="H52" s="872"/>
    </row>
    <row r="53" spans="1:8">
      <c r="A53" s="1323">
        <v>41</v>
      </c>
      <c r="B53" s="1290"/>
      <c r="C53" s="1261"/>
      <c r="D53" s="1122"/>
      <c r="E53" s="1261"/>
      <c r="F53" s="1261"/>
      <c r="G53" s="1350">
        <f t="shared" si="0"/>
        <v>0</v>
      </c>
      <c r="H53" s="872"/>
    </row>
    <row r="54" spans="1:8">
      <c r="A54" s="1323">
        <v>42</v>
      </c>
      <c r="B54" s="1290"/>
      <c r="C54" s="1261"/>
      <c r="D54" s="1122"/>
      <c r="E54" s="1261"/>
      <c r="F54" s="1261"/>
      <c r="G54" s="1350">
        <f t="shared" si="0"/>
        <v>0</v>
      </c>
      <c r="H54" s="872"/>
    </row>
    <row r="55" spans="1:8">
      <c r="A55" s="1323">
        <v>43</v>
      </c>
      <c r="B55" s="1290"/>
      <c r="C55" s="1261"/>
      <c r="D55" s="1122"/>
      <c r="E55" s="1261"/>
      <c r="F55" s="1261"/>
      <c r="G55" s="1350">
        <f t="shared" si="0"/>
        <v>0</v>
      </c>
      <c r="H55" s="872"/>
    </row>
    <row r="56" spans="1:8">
      <c r="A56" s="1323">
        <v>44</v>
      </c>
      <c r="B56" s="1290" t="s">
        <v>546</v>
      </c>
      <c r="C56" s="1261">
        <f>C117</f>
        <v>0</v>
      </c>
      <c r="D56" s="1351"/>
      <c r="E56" s="1261">
        <f>E117</f>
        <v>0</v>
      </c>
      <c r="F56" s="1261">
        <f>F117</f>
        <v>0</v>
      </c>
      <c r="G56" s="1350">
        <f>G117</f>
        <v>0</v>
      </c>
      <c r="H56" s="872"/>
    </row>
    <row r="57" spans="1:8" ht="15.75" thickBot="1">
      <c r="A57" s="1352">
        <v>45</v>
      </c>
      <c r="B57" s="1353" t="s">
        <v>172</v>
      </c>
      <c r="C57" s="1243">
        <f>SUM(C13:C56)</f>
        <v>31811692</v>
      </c>
      <c r="D57" s="1354"/>
      <c r="E57" s="1243">
        <f>SUM(E13:E56)</f>
        <v>74238206</v>
      </c>
      <c r="F57" s="1243">
        <f>SUM(F13:F56)</f>
        <v>56475290</v>
      </c>
      <c r="G57" s="1242">
        <f>SUM(G13:G56)</f>
        <v>14048776</v>
      </c>
      <c r="H57" s="872"/>
    </row>
    <row r="58" spans="1:8">
      <c r="A58" s="1557" t="s">
        <v>4683</v>
      </c>
      <c r="B58" s="1553"/>
      <c r="C58" s="948"/>
      <c r="E58" s="948"/>
      <c r="F58" s="948"/>
      <c r="G58" s="948" t="s">
        <v>2213</v>
      </c>
      <c r="H58" s="872"/>
    </row>
    <row r="59" spans="1:8">
      <c r="A59" s="948" t="s">
        <v>2214</v>
      </c>
      <c r="B59" s="948"/>
      <c r="C59" s="948"/>
      <c r="D59" s="948"/>
      <c r="E59" s="948"/>
      <c r="F59" s="948"/>
      <c r="G59" s="948"/>
      <c r="H59" s="872"/>
    </row>
    <row r="60" spans="1:8">
      <c r="H60" s="872"/>
    </row>
    <row r="61" spans="1:8" ht="15.75">
      <c r="A61" s="1355" t="s">
        <v>565</v>
      </c>
      <c r="B61" s="948"/>
      <c r="C61" s="948"/>
      <c r="D61" s="948"/>
      <c r="E61" s="948"/>
      <c r="F61" s="948"/>
      <c r="G61" s="948"/>
      <c r="H61" s="872"/>
    </row>
    <row r="62" spans="1:8">
      <c r="H62" s="872"/>
    </row>
    <row r="63" spans="1:8" ht="15.75" thickBot="1">
      <c r="A63" s="850" t="s">
        <v>2918</v>
      </c>
      <c r="F63" s="1356">
        <f>'Data Sheet'!$C$37</f>
        <v>0</v>
      </c>
      <c r="G63" s="850">
        <f>'Data Sheet'!$C$35</f>
        <v>0</v>
      </c>
      <c r="H63" s="872"/>
    </row>
    <row r="64" spans="1:8">
      <c r="A64" s="1357"/>
      <c r="B64" s="1358"/>
      <c r="C64" s="1358"/>
      <c r="D64" s="1358"/>
      <c r="E64" s="1358"/>
      <c r="F64" s="1358"/>
      <c r="G64" s="1359"/>
      <c r="H64" s="872"/>
    </row>
    <row r="65" spans="1:8">
      <c r="A65" s="1360" t="s">
        <v>2208</v>
      </c>
      <c r="B65" s="948"/>
      <c r="C65" s="948"/>
      <c r="D65" s="948"/>
      <c r="E65" s="948"/>
      <c r="F65" s="948"/>
      <c r="G65" s="1361"/>
      <c r="H65" s="872"/>
    </row>
    <row r="66" spans="1:8">
      <c r="A66" s="1279"/>
      <c r="G66" s="1269"/>
      <c r="H66" s="872"/>
    </row>
    <row r="67" spans="1:8">
      <c r="A67" s="1362"/>
      <c r="B67" s="1281"/>
      <c r="C67" s="1363" t="s">
        <v>1837</v>
      </c>
      <c r="D67" s="1316" t="s">
        <v>543</v>
      </c>
      <c r="E67" s="1276"/>
      <c r="F67" s="1281"/>
      <c r="G67" s="1364" t="s">
        <v>1837</v>
      </c>
      <c r="H67" s="872"/>
    </row>
    <row r="68" spans="1:8">
      <c r="A68" s="1323"/>
      <c r="B68" s="1345" t="s">
        <v>2211</v>
      </c>
      <c r="C68" s="1286" t="s">
        <v>881</v>
      </c>
      <c r="D68" s="1345" t="s">
        <v>1839</v>
      </c>
      <c r="E68" s="1290"/>
      <c r="F68" s="1345" t="s">
        <v>540</v>
      </c>
      <c r="G68" s="1344" t="s">
        <v>2516</v>
      </c>
      <c r="H68" s="872"/>
    </row>
    <row r="69" spans="1:8">
      <c r="A69" s="1323" t="s">
        <v>1729</v>
      </c>
      <c r="B69" s="1345" t="s">
        <v>2212</v>
      </c>
      <c r="C69" s="1286" t="s">
        <v>557</v>
      </c>
      <c r="D69" s="1345" t="s">
        <v>176</v>
      </c>
      <c r="E69" s="1286" t="s">
        <v>1841</v>
      </c>
      <c r="F69" s="1290"/>
      <c r="G69" s="1344"/>
      <c r="H69" s="872"/>
    </row>
    <row r="70" spans="1:8">
      <c r="A70" s="1324" t="s">
        <v>1732</v>
      </c>
      <c r="B70" s="1325" t="s">
        <v>3021</v>
      </c>
      <c r="C70" s="1325" t="s">
        <v>3022</v>
      </c>
      <c r="D70" s="1325" t="s">
        <v>3023</v>
      </c>
      <c r="E70" s="1325" t="s">
        <v>3024</v>
      </c>
      <c r="F70" s="1322" t="s">
        <v>2347</v>
      </c>
      <c r="G70" s="1293" t="s">
        <v>2348</v>
      </c>
      <c r="H70" s="872"/>
    </row>
    <row r="71" spans="1:8">
      <c r="A71" s="1323">
        <v>1</v>
      </c>
      <c r="B71" s="1286"/>
      <c r="C71" s="1349"/>
      <c r="D71" s="1365"/>
      <c r="E71" s="1349"/>
      <c r="F71" s="1349"/>
      <c r="G71" s="1348">
        <f t="shared" ref="G71:G116" si="5">C71-E71+F71</f>
        <v>0</v>
      </c>
      <c r="H71" s="872"/>
    </row>
    <row r="72" spans="1:8">
      <c r="A72" s="1323">
        <v>2</v>
      </c>
      <c r="B72" s="1290"/>
      <c r="C72" s="1349"/>
      <c r="D72" s="1365"/>
      <c r="E72" s="1349"/>
      <c r="F72" s="1349"/>
      <c r="G72" s="1350">
        <f t="shared" si="5"/>
        <v>0</v>
      </c>
      <c r="H72" s="872"/>
    </row>
    <row r="73" spans="1:8">
      <c r="A73" s="1323">
        <v>3</v>
      </c>
      <c r="B73" s="1290"/>
      <c r="C73" s="1349"/>
      <c r="D73" s="1365"/>
      <c r="E73" s="1349"/>
      <c r="F73" s="1349"/>
      <c r="G73" s="1350">
        <f t="shared" si="5"/>
        <v>0</v>
      </c>
      <c r="H73" s="872"/>
    </row>
    <row r="74" spans="1:8">
      <c r="A74" s="1323">
        <v>4</v>
      </c>
      <c r="B74" s="1290"/>
      <c r="C74" s="1349"/>
      <c r="D74" s="1365"/>
      <c r="E74" s="1349"/>
      <c r="F74" s="1349"/>
      <c r="G74" s="1350">
        <f t="shared" si="5"/>
        <v>0</v>
      </c>
      <c r="H74" s="872"/>
    </row>
    <row r="75" spans="1:8">
      <c r="A75" s="1323">
        <v>5</v>
      </c>
      <c r="B75" s="1290"/>
      <c r="C75" s="1349"/>
      <c r="D75" s="1365"/>
      <c r="E75" s="1349"/>
      <c r="F75" s="1349"/>
      <c r="G75" s="1350">
        <f t="shared" si="5"/>
        <v>0</v>
      </c>
      <c r="H75" s="872"/>
    </row>
    <row r="76" spans="1:8">
      <c r="A76" s="1323">
        <v>6</v>
      </c>
      <c r="B76" s="1290"/>
      <c r="C76" s="1349"/>
      <c r="D76" s="1365"/>
      <c r="E76" s="1349"/>
      <c r="F76" s="1349"/>
      <c r="G76" s="1350">
        <f t="shared" si="5"/>
        <v>0</v>
      </c>
      <c r="H76" s="872"/>
    </row>
    <row r="77" spans="1:8">
      <c r="A77" s="1323">
        <v>7</v>
      </c>
      <c r="B77" s="1290"/>
      <c r="C77" s="1349"/>
      <c r="D77" s="1365"/>
      <c r="E77" s="1349"/>
      <c r="F77" s="1349"/>
      <c r="G77" s="1350">
        <f t="shared" si="5"/>
        <v>0</v>
      </c>
      <c r="H77" s="872"/>
    </row>
    <row r="78" spans="1:8">
      <c r="A78" s="1323">
        <v>8</v>
      </c>
      <c r="B78" s="1290"/>
      <c r="C78" s="1349"/>
      <c r="D78" s="1365"/>
      <c r="E78" s="1349"/>
      <c r="F78" s="1349"/>
      <c r="G78" s="1350">
        <f t="shared" si="5"/>
        <v>0</v>
      </c>
      <c r="H78" s="872"/>
    </row>
    <row r="79" spans="1:8">
      <c r="A79" s="1323">
        <v>9</v>
      </c>
      <c r="B79" s="1290"/>
      <c r="C79" s="1349"/>
      <c r="D79" s="1365"/>
      <c r="E79" s="1349"/>
      <c r="F79" s="1349"/>
      <c r="G79" s="1350">
        <f t="shared" si="5"/>
        <v>0</v>
      </c>
      <c r="H79" s="872"/>
    </row>
    <row r="80" spans="1:8">
      <c r="A80" s="1323">
        <v>10</v>
      </c>
      <c r="B80" s="1290"/>
      <c r="C80" s="1349"/>
      <c r="D80" s="1365"/>
      <c r="E80" s="1349"/>
      <c r="F80" s="1349"/>
      <c r="G80" s="1350">
        <f t="shared" si="5"/>
        <v>0</v>
      </c>
      <c r="H80" s="872"/>
    </row>
    <row r="81" spans="1:8">
      <c r="A81" s="1323">
        <v>11</v>
      </c>
      <c r="B81" s="1290"/>
      <c r="C81" s="1349"/>
      <c r="D81" s="1346"/>
      <c r="E81" s="1349"/>
      <c r="F81" s="1349"/>
      <c r="G81" s="1350">
        <f t="shared" si="5"/>
        <v>0</v>
      </c>
      <c r="H81" s="872"/>
    </row>
    <row r="82" spans="1:8">
      <c r="A82" s="1323">
        <v>12</v>
      </c>
      <c r="B82" s="1290"/>
      <c r="C82" s="1349"/>
      <c r="D82" s="1365"/>
      <c r="E82" s="1349"/>
      <c r="F82" s="1349"/>
      <c r="G82" s="1350">
        <f t="shared" si="5"/>
        <v>0</v>
      </c>
      <c r="H82" s="872"/>
    </row>
    <row r="83" spans="1:8">
      <c r="A83" s="1323">
        <v>13</v>
      </c>
      <c r="B83" s="1290"/>
      <c r="C83" s="1349"/>
      <c r="D83" s="1365"/>
      <c r="E83" s="1349"/>
      <c r="F83" s="1349"/>
      <c r="G83" s="1350">
        <f t="shared" si="5"/>
        <v>0</v>
      </c>
      <c r="H83" s="872"/>
    </row>
    <row r="84" spans="1:8">
      <c r="A84" s="1323">
        <v>14</v>
      </c>
      <c r="B84" s="1290"/>
      <c r="C84" s="1349"/>
      <c r="D84" s="1365"/>
      <c r="E84" s="1349"/>
      <c r="F84" s="1349"/>
      <c r="G84" s="1350">
        <f t="shared" si="5"/>
        <v>0</v>
      </c>
      <c r="H84" s="872"/>
    </row>
    <row r="85" spans="1:8">
      <c r="A85" s="1323">
        <v>15</v>
      </c>
      <c r="B85" s="1290"/>
      <c r="C85" s="1349"/>
      <c r="D85" s="1365"/>
      <c r="E85" s="1349"/>
      <c r="F85" s="1349"/>
      <c r="G85" s="1350">
        <f t="shared" si="5"/>
        <v>0</v>
      </c>
      <c r="H85" s="872"/>
    </row>
    <row r="86" spans="1:8">
      <c r="A86" s="1323">
        <v>16</v>
      </c>
      <c r="B86" s="1290"/>
      <c r="C86" s="1349"/>
      <c r="D86" s="1365"/>
      <c r="E86" s="1349"/>
      <c r="F86" s="1349"/>
      <c r="G86" s="1350">
        <f t="shared" si="5"/>
        <v>0</v>
      </c>
      <c r="H86" s="872"/>
    </row>
    <row r="87" spans="1:8">
      <c r="A87" s="1323">
        <v>17</v>
      </c>
      <c r="B87" s="1290"/>
      <c r="C87" s="1349"/>
      <c r="D87" s="1365"/>
      <c r="E87" s="1349"/>
      <c r="F87" s="1349"/>
      <c r="G87" s="1350">
        <f t="shared" si="5"/>
        <v>0</v>
      </c>
      <c r="H87" s="872"/>
    </row>
    <row r="88" spans="1:8">
      <c r="A88" s="1323">
        <v>18</v>
      </c>
      <c r="B88" s="1290"/>
      <c r="C88" s="1349"/>
      <c r="D88" s="1365"/>
      <c r="E88" s="1349"/>
      <c r="F88" s="1349"/>
      <c r="G88" s="1350">
        <f t="shared" si="5"/>
        <v>0</v>
      </c>
      <c r="H88" s="872"/>
    </row>
    <row r="89" spans="1:8">
      <c r="A89" s="1323">
        <v>19</v>
      </c>
      <c r="B89" s="1290"/>
      <c r="C89" s="1261"/>
      <c r="D89" s="1290"/>
      <c r="E89" s="1261"/>
      <c r="F89" s="1261"/>
      <c r="G89" s="1350">
        <f t="shared" si="5"/>
        <v>0</v>
      </c>
      <c r="H89" s="872"/>
    </row>
    <row r="90" spans="1:8">
      <c r="A90" s="1323">
        <v>20</v>
      </c>
      <c r="B90" s="1290"/>
      <c r="C90" s="1261"/>
      <c r="D90" s="1290"/>
      <c r="E90" s="1261"/>
      <c r="F90" s="1261"/>
      <c r="G90" s="1350">
        <f t="shared" si="5"/>
        <v>0</v>
      </c>
      <c r="H90" s="872"/>
    </row>
    <row r="91" spans="1:8">
      <c r="A91" s="1323">
        <v>21</v>
      </c>
      <c r="B91" s="1290"/>
      <c r="C91" s="1261"/>
      <c r="D91" s="1290"/>
      <c r="E91" s="1261"/>
      <c r="F91" s="1261"/>
      <c r="G91" s="1350">
        <f t="shared" si="5"/>
        <v>0</v>
      </c>
      <c r="H91" s="872"/>
    </row>
    <row r="92" spans="1:8">
      <c r="A92" s="1323">
        <v>22</v>
      </c>
      <c r="B92" s="1290"/>
      <c r="C92" s="1261"/>
      <c r="D92" s="1326"/>
      <c r="E92" s="1261"/>
      <c r="F92" s="1261"/>
      <c r="G92" s="1350">
        <f t="shared" si="5"/>
        <v>0</v>
      </c>
      <c r="H92" s="872"/>
    </row>
    <row r="93" spans="1:8">
      <c r="A93" s="1323">
        <v>23</v>
      </c>
      <c r="B93" s="1290"/>
      <c r="C93" s="1261"/>
      <c r="D93" s="1326"/>
      <c r="E93" s="1261"/>
      <c r="F93" s="1261"/>
      <c r="G93" s="1350">
        <f t="shared" si="5"/>
        <v>0</v>
      </c>
    </row>
    <row r="94" spans="1:8">
      <c r="A94" s="1323">
        <v>24</v>
      </c>
      <c r="B94" s="1290"/>
      <c r="C94" s="1261"/>
      <c r="D94" s="1326"/>
      <c r="E94" s="1261"/>
      <c r="F94" s="1261"/>
      <c r="G94" s="1350">
        <f t="shared" si="5"/>
        <v>0</v>
      </c>
    </row>
    <row r="95" spans="1:8">
      <c r="A95" s="1323">
        <v>25</v>
      </c>
      <c r="B95" s="1290"/>
      <c r="C95" s="1261"/>
      <c r="D95" s="1290"/>
      <c r="E95" s="1261"/>
      <c r="F95" s="1261"/>
      <c r="G95" s="1350">
        <f t="shared" si="5"/>
        <v>0</v>
      </c>
    </row>
    <row r="96" spans="1:8">
      <c r="A96" s="1323">
        <v>26</v>
      </c>
      <c r="B96" s="1290"/>
      <c r="C96" s="1261"/>
      <c r="D96" s="1290"/>
      <c r="E96" s="1261"/>
      <c r="F96" s="1261"/>
      <c r="G96" s="1350">
        <f t="shared" si="5"/>
        <v>0</v>
      </c>
    </row>
    <row r="97" spans="1:7">
      <c r="A97" s="1323">
        <v>27</v>
      </c>
      <c r="B97" s="1290"/>
      <c r="C97" s="1261"/>
      <c r="D97" s="1290"/>
      <c r="E97" s="1261"/>
      <c r="F97" s="1261"/>
      <c r="G97" s="1350">
        <f t="shared" si="5"/>
        <v>0</v>
      </c>
    </row>
    <row r="98" spans="1:7">
      <c r="A98" s="1323">
        <v>28</v>
      </c>
      <c r="B98" s="1290"/>
      <c r="C98" s="1261"/>
      <c r="D98" s="1290"/>
      <c r="E98" s="1261"/>
      <c r="F98" s="1261"/>
      <c r="G98" s="1350">
        <f t="shared" si="5"/>
        <v>0</v>
      </c>
    </row>
    <row r="99" spans="1:7">
      <c r="A99" s="1323">
        <v>29</v>
      </c>
      <c r="B99" s="1290"/>
      <c r="C99" s="1261"/>
      <c r="D99" s="1290"/>
      <c r="E99" s="1261"/>
      <c r="F99" s="1261"/>
      <c r="G99" s="1350">
        <f t="shared" si="5"/>
        <v>0</v>
      </c>
    </row>
    <row r="100" spans="1:7">
      <c r="A100" s="1323">
        <v>30</v>
      </c>
      <c r="B100" s="1290"/>
      <c r="C100" s="1261"/>
      <c r="D100" s="1290"/>
      <c r="E100" s="1261"/>
      <c r="F100" s="1261"/>
      <c r="G100" s="1350">
        <f t="shared" si="5"/>
        <v>0</v>
      </c>
    </row>
    <row r="101" spans="1:7">
      <c r="A101" s="1323">
        <v>31</v>
      </c>
      <c r="B101" s="1290"/>
      <c r="C101" s="1261"/>
      <c r="D101" s="1290"/>
      <c r="E101" s="1261"/>
      <c r="F101" s="1261"/>
      <c r="G101" s="1350">
        <f t="shared" si="5"/>
        <v>0</v>
      </c>
    </row>
    <row r="102" spans="1:7">
      <c r="A102" s="1323">
        <v>32</v>
      </c>
      <c r="B102" s="1290"/>
      <c r="C102" s="1261"/>
      <c r="D102" s="1290"/>
      <c r="E102" s="1261"/>
      <c r="F102" s="1261"/>
      <c r="G102" s="1350">
        <f t="shared" si="5"/>
        <v>0</v>
      </c>
    </row>
    <row r="103" spans="1:7">
      <c r="A103" s="1323">
        <v>33</v>
      </c>
      <c r="B103" s="1290"/>
      <c r="C103" s="1261"/>
      <c r="D103" s="1290"/>
      <c r="E103" s="1261"/>
      <c r="F103" s="1261"/>
      <c r="G103" s="1350">
        <f t="shared" si="5"/>
        <v>0</v>
      </c>
    </row>
    <row r="104" spans="1:7">
      <c r="A104" s="1323">
        <v>34</v>
      </c>
      <c r="B104" s="1290"/>
      <c r="C104" s="1261"/>
      <c r="D104" s="1290"/>
      <c r="E104" s="1261"/>
      <c r="F104" s="1261"/>
      <c r="G104" s="1350">
        <f t="shared" si="5"/>
        <v>0</v>
      </c>
    </row>
    <row r="105" spans="1:7">
      <c r="A105" s="1323">
        <v>35</v>
      </c>
      <c r="B105" s="1290"/>
      <c r="C105" s="1261"/>
      <c r="D105" s="1290"/>
      <c r="E105" s="1261"/>
      <c r="F105" s="1261"/>
      <c r="G105" s="1350">
        <f t="shared" si="5"/>
        <v>0</v>
      </c>
    </row>
    <row r="106" spans="1:7">
      <c r="A106" s="1323">
        <v>36</v>
      </c>
      <c r="B106" s="1290"/>
      <c r="C106" s="1261"/>
      <c r="D106" s="1290"/>
      <c r="E106" s="1261"/>
      <c r="F106" s="1261"/>
      <c r="G106" s="1350">
        <f t="shared" si="5"/>
        <v>0</v>
      </c>
    </row>
    <row r="107" spans="1:7">
      <c r="A107" s="1323">
        <v>37</v>
      </c>
      <c r="B107" s="1290"/>
      <c r="C107" s="1261"/>
      <c r="D107" s="1290"/>
      <c r="E107" s="1261"/>
      <c r="F107" s="1261"/>
      <c r="G107" s="1350">
        <f t="shared" si="5"/>
        <v>0</v>
      </c>
    </row>
    <row r="108" spans="1:7">
      <c r="A108" s="1323">
        <v>38</v>
      </c>
      <c r="B108" s="1290"/>
      <c r="C108" s="1261"/>
      <c r="D108" s="1290"/>
      <c r="E108" s="1261"/>
      <c r="F108" s="1261"/>
      <c r="G108" s="1350">
        <f t="shared" si="5"/>
        <v>0</v>
      </c>
    </row>
    <row r="109" spans="1:7">
      <c r="A109" s="1323">
        <v>39</v>
      </c>
      <c r="B109" s="1290"/>
      <c r="C109" s="1261"/>
      <c r="D109" s="1290"/>
      <c r="E109" s="1261"/>
      <c r="F109" s="1261"/>
      <c r="G109" s="1350">
        <f t="shared" si="5"/>
        <v>0</v>
      </c>
    </row>
    <row r="110" spans="1:7">
      <c r="A110" s="1323">
        <v>40</v>
      </c>
      <c r="B110" s="1290"/>
      <c r="C110" s="1261"/>
      <c r="D110" s="1290"/>
      <c r="E110" s="1261"/>
      <c r="F110" s="1261"/>
      <c r="G110" s="1350">
        <f t="shared" si="5"/>
        <v>0</v>
      </c>
    </row>
    <row r="111" spans="1:7">
      <c r="A111" s="1323">
        <v>41</v>
      </c>
      <c r="B111" s="1290"/>
      <c r="C111" s="1261"/>
      <c r="D111" s="1290"/>
      <c r="E111" s="1261"/>
      <c r="F111" s="1261"/>
      <c r="G111" s="1350">
        <f t="shared" si="5"/>
        <v>0</v>
      </c>
    </row>
    <row r="112" spans="1:7">
      <c r="A112" s="1323">
        <v>42</v>
      </c>
      <c r="B112" s="1290"/>
      <c r="C112" s="1261"/>
      <c r="D112" s="1290"/>
      <c r="E112" s="1261"/>
      <c r="F112" s="1261"/>
      <c r="G112" s="1350">
        <f t="shared" si="5"/>
        <v>0</v>
      </c>
    </row>
    <row r="113" spans="1:7">
      <c r="A113" s="1323">
        <v>43</v>
      </c>
      <c r="B113" s="1290"/>
      <c r="C113" s="1261"/>
      <c r="D113" s="1290"/>
      <c r="E113" s="1261"/>
      <c r="F113" s="1261"/>
      <c r="G113" s="1350">
        <f t="shared" si="5"/>
        <v>0</v>
      </c>
    </row>
    <row r="114" spans="1:7">
      <c r="A114" s="1323">
        <v>44</v>
      </c>
      <c r="B114" s="1290"/>
      <c r="C114" s="1261"/>
      <c r="D114" s="1290"/>
      <c r="E114" s="1261"/>
      <c r="F114" s="1261"/>
      <c r="G114" s="1350">
        <f t="shared" si="5"/>
        <v>0</v>
      </c>
    </row>
    <row r="115" spans="1:7">
      <c r="A115" s="1323">
        <v>45</v>
      </c>
      <c r="B115" s="1290"/>
      <c r="C115" s="1261"/>
      <c r="D115" s="1290"/>
      <c r="E115" s="1261"/>
      <c r="F115" s="1261"/>
      <c r="G115" s="1350">
        <f t="shared" si="5"/>
        <v>0</v>
      </c>
    </row>
    <row r="116" spans="1:7">
      <c r="A116" s="1323">
        <v>46</v>
      </c>
      <c r="B116" s="1290"/>
      <c r="C116" s="1261"/>
      <c r="D116" s="1290"/>
      <c r="E116" s="1261"/>
      <c r="F116" s="1261"/>
      <c r="G116" s="1350">
        <f t="shared" si="5"/>
        <v>0</v>
      </c>
    </row>
    <row r="117" spans="1:7" ht="15.75" thickBot="1">
      <c r="A117" s="1352">
        <v>47</v>
      </c>
      <c r="B117" s="1353" t="s">
        <v>172</v>
      </c>
      <c r="C117" s="1243">
        <f>SUM(C71:C116)</f>
        <v>0</v>
      </c>
      <c r="D117" s="1354"/>
      <c r="E117" s="1243">
        <f>SUM(E71:E116)</f>
        <v>0</v>
      </c>
      <c r="F117" s="1243">
        <f>SUM(F71:F116)</f>
        <v>0</v>
      </c>
      <c r="G117" s="1242">
        <f>SUM(G71:G116)</f>
        <v>0</v>
      </c>
    </row>
    <row r="118" spans="1:7">
      <c r="A118" s="1557" t="s">
        <v>4683</v>
      </c>
      <c r="B118" s="1553"/>
    </row>
    <row r="119" spans="1:7">
      <c r="A119" s="948" t="s">
        <v>2215</v>
      </c>
      <c r="B119" s="948"/>
      <c r="C119" s="948"/>
      <c r="D119" s="948"/>
      <c r="E119" s="948"/>
      <c r="F119" s="948"/>
      <c r="G119" s="948"/>
    </row>
    <row r="121" spans="1:7">
      <c r="A121" s="893"/>
      <c r="B121" s="893"/>
      <c r="C121" s="893"/>
      <c r="D121" s="893"/>
      <c r="E121" s="893"/>
      <c r="F121" s="893"/>
      <c r="G121" s="893"/>
    </row>
    <row r="122" spans="1:7">
      <c r="A122" s="893"/>
      <c r="B122" s="893"/>
      <c r="C122" s="893"/>
      <c r="D122" s="893"/>
      <c r="E122" s="893"/>
      <c r="F122" s="893"/>
      <c r="G122" s="893"/>
    </row>
    <row r="123" spans="1:7">
      <c r="A123" s="893"/>
      <c r="B123" s="893"/>
      <c r="C123" s="893"/>
      <c r="D123" s="893"/>
      <c r="E123" s="893"/>
      <c r="F123" s="893"/>
      <c r="G123" s="893"/>
    </row>
    <row r="124" spans="1:7">
      <c r="A124" s="893"/>
      <c r="B124" s="893"/>
      <c r="C124" s="893"/>
      <c r="D124" s="893"/>
      <c r="E124" s="893"/>
      <c r="F124" s="893"/>
      <c r="G124" s="893"/>
    </row>
    <row r="125" spans="1:7">
      <c r="A125" s="893"/>
      <c r="B125" s="893"/>
      <c r="C125" s="893"/>
      <c r="D125" s="893"/>
      <c r="E125" s="893"/>
      <c r="F125" s="893"/>
      <c r="G125" s="893"/>
    </row>
    <row r="126" spans="1:7">
      <c r="A126" s="893"/>
      <c r="B126" s="893"/>
      <c r="C126" s="893"/>
      <c r="D126" s="893"/>
      <c r="E126" s="893"/>
      <c r="F126" s="893"/>
      <c r="G126" s="893"/>
    </row>
  </sheetData>
  <mergeCells count="1">
    <mergeCell ref="B7:G8"/>
  </mergeCells>
  <printOptions horizontalCentered="1" verticalCentered="1"/>
  <pageMargins left="0.5" right="0.5" top="0.5" bottom="0.5" header="0.5" footer="0.5"/>
  <pageSetup scale="70" orientation="portrait" horizontalDpi="300" verticalDpi="300" r:id="rId1"/>
  <headerFooter alignWithMargins="0"/>
  <rowBreaks count="1" manualBreakCount="1">
    <brk id="60"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45"/>
  <dimension ref="A1:N122"/>
  <sheetViews>
    <sheetView defaultGridColor="0" topLeftCell="F1" colorId="22" zoomScaleNormal="100" workbookViewId="0">
      <selection activeCell="N22" sqref="N22"/>
    </sheetView>
  </sheetViews>
  <sheetFormatPr defaultColWidth="9.6640625" defaultRowHeight="15"/>
  <cols>
    <col min="1" max="1" width="4.6640625" style="1593" customWidth="1"/>
    <col min="2" max="2" width="45.6640625" style="1593" customWidth="1"/>
    <col min="3" max="3" width="20.6640625" style="1593" customWidth="1"/>
    <col min="4" max="5" width="15.6640625" style="1593" customWidth="1"/>
    <col min="6" max="7" width="18.6640625" style="1593" customWidth="1"/>
    <col min="8" max="12" width="12.6640625" style="1593" customWidth="1"/>
    <col min="13" max="13" width="4.6640625" style="1593" customWidth="1"/>
    <col min="14" max="16384" width="9.6640625" style="1593"/>
  </cols>
  <sheetData>
    <row r="1" spans="1:14">
      <c r="A1" s="1941" t="s">
        <v>2216</v>
      </c>
      <c r="B1" s="1942"/>
      <c r="C1" s="1942" t="s">
        <v>1344</v>
      </c>
      <c r="D1" s="1942" t="s">
        <v>1802</v>
      </c>
      <c r="E1" s="1947" t="s">
        <v>1803</v>
      </c>
      <c r="F1" s="1941" t="s">
        <v>1800</v>
      </c>
      <c r="G1" s="1942"/>
      <c r="H1" s="1946" t="s">
        <v>1344</v>
      </c>
      <c r="I1" s="1942"/>
      <c r="J1" s="1946" t="s">
        <v>1802</v>
      </c>
      <c r="K1" s="1942"/>
      <c r="L1" s="1946" t="s">
        <v>1803</v>
      </c>
      <c r="M1" s="1947"/>
      <c r="N1" s="1698"/>
    </row>
    <row r="2" spans="1:14">
      <c r="A2" s="1690" t="str">
        <f>'Data Sheet'!$C$25</f>
        <v>National Fuel Gas Distribution Corporation</v>
      </c>
      <c r="B2" s="1949"/>
      <c r="C2" s="1949" t="s">
        <v>1156</v>
      </c>
      <c r="D2" s="1949" t="s">
        <v>1805</v>
      </c>
      <c r="E2" s="1953"/>
      <c r="F2" s="1690" t="str">
        <f>'Data Sheet'!$C$25</f>
        <v>National Fuel Gas Distribution Corporation</v>
      </c>
      <c r="G2" s="1949"/>
      <c r="H2" s="1593" t="s">
        <v>1156</v>
      </c>
      <c r="J2" s="1950" t="s">
        <v>1805</v>
      </c>
      <c r="K2" s="1949"/>
      <c r="M2" s="1953"/>
      <c r="N2" s="1698"/>
    </row>
    <row r="3" spans="1:14" ht="15" customHeight="1">
      <c r="A3" s="1954"/>
      <c r="B3" s="1955"/>
      <c r="C3" s="1955" t="s">
        <v>1157</v>
      </c>
      <c r="D3" s="1606" t="str">
        <f>'Data Sheet'!$C$40</f>
        <v>3/31/2016</v>
      </c>
      <c r="E3" s="2490" t="str">
        <f>'Data Sheet'!$C$38</f>
        <v>12/31/2015</v>
      </c>
      <c r="F3" s="1954"/>
      <c r="G3" s="1955"/>
      <c r="H3" s="2003" t="s">
        <v>1157</v>
      </c>
      <c r="I3" s="1955"/>
      <c r="J3" s="1848" t="str">
        <f>'Data Sheet'!$C$40</f>
        <v>3/31/2016</v>
      </c>
      <c r="K3" s="1955"/>
      <c r="L3" s="2491" t="str">
        <f>'Data Sheet'!$C$38</f>
        <v>12/31/2015</v>
      </c>
      <c r="M3" s="1957"/>
      <c r="N3" s="1698"/>
    </row>
    <row r="4" spans="1:14" ht="15" customHeight="1">
      <c r="A4" s="1959" t="s">
        <v>2217</v>
      </c>
      <c r="B4" s="1960"/>
      <c r="C4" s="1960"/>
      <c r="D4" s="1960"/>
      <c r="E4" s="1961"/>
      <c r="F4" s="1959" t="s">
        <v>2218</v>
      </c>
      <c r="G4" s="1960"/>
      <c r="H4" s="1960"/>
      <c r="I4" s="1960"/>
      <c r="J4" s="1960"/>
      <c r="K4" s="1960"/>
      <c r="L4" s="1960"/>
      <c r="M4" s="1961"/>
      <c r="N4" s="1698"/>
    </row>
    <row r="5" spans="1:14">
      <c r="A5" s="3775" t="s">
        <v>3543</v>
      </c>
      <c r="B5" s="3605"/>
      <c r="C5" s="3605"/>
      <c r="D5" s="3605"/>
      <c r="E5" s="3776"/>
      <c r="F5" s="1948" t="s">
        <v>2219</v>
      </c>
      <c r="M5" s="1953"/>
      <c r="N5" s="1698"/>
    </row>
    <row r="6" spans="1:14">
      <c r="A6" s="3711"/>
      <c r="B6" s="3713"/>
      <c r="C6" s="3713"/>
      <c r="D6" s="3713"/>
      <c r="E6" s="3714"/>
      <c r="F6" s="1948"/>
      <c r="M6" s="1953"/>
      <c r="N6" s="1698"/>
    </row>
    <row r="7" spans="1:14">
      <c r="A7" s="1948" t="s">
        <v>2220</v>
      </c>
      <c r="E7" s="1953"/>
      <c r="F7" s="1948"/>
      <c r="M7" s="1953"/>
      <c r="N7" s="1698"/>
    </row>
    <row r="8" spans="1:14">
      <c r="A8" s="2492"/>
      <c r="B8" s="1964"/>
      <c r="C8" s="1972"/>
      <c r="D8" s="2493" t="s">
        <v>2221</v>
      </c>
      <c r="E8" s="1961"/>
      <c r="F8" s="1959" t="s">
        <v>2221</v>
      </c>
      <c r="G8" s="1960"/>
      <c r="H8" s="2493" t="s">
        <v>2222</v>
      </c>
      <c r="I8" s="1960"/>
      <c r="J8" s="1960"/>
      <c r="K8" s="1960"/>
      <c r="L8" s="1972"/>
      <c r="M8" s="2494"/>
      <c r="N8" s="1698"/>
    </row>
    <row r="9" spans="1:14">
      <c r="A9" s="1978"/>
      <c r="C9" s="2477" t="s">
        <v>1837</v>
      </c>
      <c r="D9" s="2477" t="s">
        <v>299</v>
      </c>
      <c r="E9" s="1985" t="s">
        <v>299</v>
      </c>
      <c r="F9" s="2476" t="s">
        <v>299</v>
      </c>
      <c r="G9" s="2477" t="s">
        <v>299</v>
      </c>
      <c r="H9" s="2475" t="s">
        <v>2223</v>
      </c>
      <c r="I9" s="2003"/>
      <c r="J9" s="1956" t="s">
        <v>2224</v>
      </c>
      <c r="K9" s="2003"/>
      <c r="L9" s="2477" t="s">
        <v>1837</v>
      </c>
      <c r="M9" s="1985"/>
      <c r="N9" s="1698"/>
    </row>
    <row r="10" spans="1:14">
      <c r="A10" s="1978" t="s">
        <v>1729</v>
      </c>
      <c r="B10" s="2030" t="s">
        <v>176</v>
      </c>
      <c r="C10" s="2477" t="s">
        <v>881</v>
      </c>
      <c r="D10" s="2477" t="s">
        <v>2225</v>
      </c>
      <c r="E10" s="1985" t="s">
        <v>2226</v>
      </c>
      <c r="F10" s="2476" t="s">
        <v>2225</v>
      </c>
      <c r="G10" s="2477" t="s">
        <v>2226</v>
      </c>
      <c r="H10" s="2477" t="s">
        <v>2227</v>
      </c>
      <c r="I10" s="1950"/>
      <c r="J10" s="2477" t="s">
        <v>2227</v>
      </c>
      <c r="K10" s="1950"/>
      <c r="L10" s="2477" t="s">
        <v>2516</v>
      </c>
      <c r="M10" s="1985" t="s">
        <v>1729</v>
      </c>
      <c r="N10" s="1698"/>
    </row>
    <row r="11" spans="1:14">
      <c r="A11" s="1978" t="s">
        <v>1732</v>
      </c>
      <c r="C11" s="2477" t="s">
        <v>557</v>
      </c>
      <c r="D11" s="2477" t="s">
        <v>2228</v>
      </c>
      <c r="E11" s="1985" t="s">
        <v>2229</v>
      </c>
      <c r="F11" s="2476" t="s">
        <v>2230</v>
      </c>
      <c r="G11" s="2477" t="s">
        <v>2231</v>
      </c>
      <c r="H11" s="1983" t="s">
        <v>2232</v>
      </c>
      <c r="I11" s="2477" t="s">
        <v>1841</v>
      </c>
      <c r="J11" s="1983" t="s">
        <v>2233</v>
      </c>
      <c r="K11" s="2477" t="s">
        <v>1841</v>
      </c>
      <c r="L11" s="1950"/>
      <c r="M11" s="1985" t="s">
        <v>1732</v>
      </c>
      <c r="N11" s="1698"/>
    </row>
    <row r="12" spans="1:14">
      <c r="A12" s="2495"/>
      <c r="B12" s="1989" t="s">
        <v>3021</v>
      </c>
      <c r="C12" s="2475" t="s">
        <v>3022</v>
      </c>
      <c r="D12" s="2475" t="s">
        <v>3023</v>
      </c>
      <c r="E12" s="1993" t="s">
        <v>3024</v>
      </c>
      <c r="F12" s="2474" t="s">
        <v>2347</v>
      </c>
      <c r="G12" s="2475" t="s">
        <v>2348</v>
      </c>
      <c r="H12" s="2475" t="s">
        <v>2349</v>
      </c>
      <c r="I12" s="2475" t="s">
        <v>2350</v>
      </c>
      <c r="J12" s="2475" t="s">
        <v>2351</v>
      </c>
      <c r="K12" s="2475" t="s">
        <v>2352</v>
      </c>
      <c r="L12" s="2475" t="s">
        <v>2353</v>
      </c>
      <c r="M12" s="1993"/>
      <c r="N12" s="1698"/>
    </row>
    <row r="13" spans="1:14">
      <c r="A13" s="2495">
        <v>1</v>
      </c>
      <c r="B13" s="2003" t="s">
        <v>2234</v>
      </c>
      <c r="C13" s="2496"/>
      <c r="D13" s="2497"/>
      <c r="E13" s="2498"/>
      <c r="F13" s="2499"/>
      <c r="G13" s="2497"/>
      <c r="H13" s="2497"/>
      <c r="I13" s="2497"/>
      <c r="J13" s="2497"/>
      <c r="K13" s="2497"/>
      <c r="L13" s="2500"/>
      <c r="M13" s="1993">
        <v>1</v>
      </c>
      <c r="N13" s="1698"/>
    </row>
    <row r="14" spans="1:14">
      <c r="A14" s="2495">
        <v>2</v>
      </c>
      <c r="B14" s="2003" t="s">
        <v>2235</v>
      </c>
      <c r="C14" s="2501" t="s">
        <v>1087</v>
      </c>
      <c r="D14" s="2502" t="s">
        <v>1087</v>
      </c>
      <c r="E14" s="2503" t="s">
        <v>1789</v>
      </c>
      <c r="F14" s="2504"/>
      <c r="G14" s="2502"/>
      <c r="H14" s="2505" t="s">
        <v>1789</v>
      </c>
      <c r="I14" s="2502" t="s">
        <v>1789</v>
      </c>
      <c r="J14" s="2505"/>
      <c r="K14" s="2502"/>
      <c r="L14" s="2506" t="s">
        <v>1789</v>
      </c>
      <c r="M14" s="1993">
        <v>2</v>
      </c>
      <c r="N14" s="1698"/>
    </row>
    <row r="15" spans="1:14">
      <c r="A15" s="2495">
        <v>3</v>
      </c>
      <c r="B15" s="2003" t="s">
        <v>2236</v>
      </c>
      <c r="C15" s="2507"/>
      <c r="D15" s="2508"/>
      <c r="E15" s="2509"/>
      <c r="F15" s="2510"/>
      <c r="G15" s="2507"/>
      <c r="H15" s="2511"/>
      <c r="I15" s="2507"/>
      <c r="J15" s="2511"/>
      <c r="K15" s="2507"/>
      <c r="L15" s="2508">
        <f>C15+D15-E15+F15-G15-I15+K15</f>
        <v>0</v>
      </c>
      <c r="M15" s="1993">
        <v>3</v>
      </c>
      <c r="N15" s="1698"/>
    </row>
    <row r="16" spans="1:14">
      <c r="A16" s="2495">
        <v>4</v>
      </c>
      <c r="B16" s="2003" t="s">
        <v>2173</v>
      </c>
      <c r="C16" s="2512"/>
      <c r="D16" s="2513"/>
      <c r="E16" s="2514"/>
      <c r="F16" s="2515"/>
      <c r="G16" s="2512"/>
      <c r="H16" s="2511"/>
      <c r="I16" s="2512"/>
      <c r="J16" s="2511"/>
      <c r="K16" s="2512"/>
      <c r="L16" s="2513">
        <f>C16+D16-E16+F16-G16-I16+K16</f>
        <v>0</v>
      </c>
      <c r="M16" s="1993">
        <v>4</v>
      </c>
      <c r="N16" s="1698"/>
    </row>
    <row r="17" spans="1:14">
      <c r="A17" s="2495">
        <v>5</v>
      </c>
      <c r="B17" s="2003" t="s">
        <v>2174</v>
      </c>
      <c r="C17" s="2512"/>
      <c r="D17" s="2513"/>
      <c r="E17" s="2514"/>
      <c r="F17" s="2515"/>
      <c r="G17" s="2512"/>
      <c r="H17" s="2511"/>
      <c r="I17" s="2512"/>
      <c r="J17" s="2511"/>
      <c r="K17" s="2512"/>
      <c r="L17" s="2513">
        <f>C17+D17-E17+F17-G17-I17+K17</f>
        <v>0</v>
      </c>
      <c r="M17" s="1993">
        <v>5</v>
      </c>
      <c r="N17" s="1698"/>
    </row>
    <row r="18" spans="1:14">
      <c r="A18" s="2495">
        <v>6</v>
      </c>
      <c r="B18" s="2003" t="s">
        <v>1087</v>
      </c>
      <c r="C18" s="2516"/>
      <c r="D18" s="2517"/>
      <c r="E18" s="1869"/>
      <c r="F18" s="2518"/>
      <c r="G18" s="2516"/>
      <c r="H18" s="1847"/>
      <c r="I18" s="2516"/>
      <c r="J18" s="1847"/>
      <c r="K18" s="2516"/>
      <c r="L18" s="2517">
        <f>C18+D18-E18+F18-G18-I18+K18</f>
        <v>0</v>
      </c>
      <c r="M18" s="1993">
        <v>6</v>
      </c>
      <c r="N18" s="1698"/>
    </row>
    <row r="19" spans="1:14">
      <c r="A19" s="2495">
        <v>7</v>
      </c>
      <c r="B19" s="2003" t="s">
        <v>1087</v>
      </c>
      <c r="C19" s="2516"/>
      <c r="D19" s="2517"/>
      <c r="E19" s="1869"/>
      <c r="F19" s="2518"/>
      <c r="G19" s="2516"/>
      <c r="H19" s="1847"/>
      <c r="I19" s="2516"/>
      <c r="J19" s="1847"/>
      <c r="K19" s="2516"/>
      <c r="L19" s="2517">
        <f>C19+D19-E19+F19-G19-I19+K19</f>
        <v>0</v>
      </c>
      <c r="M19" s="1993">
        <v>7</v>
      </c>
      <c r="N19" s="1698"/>
    </row>
    <row r="20" spans="1:14">
      <c r="A20" s="2495">
        <v>8</v>
      </c>
      <c r="B20" s="2003" t="s">
        <v>2175</v>
      </c>
      <c r="C20" s="2507">
        <f>SUM(C15:C19)</f>
        <v>0</v>
      </c>
      <c r="D20" s="2508">
        <f>SUM(D15:D19)</f>
        <v>0</v>
      </c>
      <c r="E20" s="2509">
        <f>SUM(E15:E19)</f>
        <v>0</v>
      </c>
      <c r="F20" s="2510">
        <f>SUM(F15:F19)</f>
        <v>0</v>
      </c>
      <c r="G20" s="2507">
        <f>SUM(G15:G19)</f>
        <v>0</v>
      </c>
      <c r="H20" s="2511"/>
      <c r="I20" s="2507">
        <f>SUM(I15:I19)</f>
        <v>0</v>
      </c>
      <c r="J20" s="2511"/>
      <c r="K20" s="2507">
        <f>SUM(K15:K19)</f>
        <v>0</v>
      </c>
      <c r="L20" s="2508">
        <f>SUM(L15:L19)</f>
        <v>0</v>
      </c>
      <c r="M20" s="1993">
        <v>8</v>
      </c>
      <c r="N20" s="1698"/>
    </row>
    <row r="21" spans="1:14">
      <c r="A21" s="2495">
        <v>9</v>
      </c>
      <c r="B21" s="2003" t="s">
        <v>2176</v>
      </c>
      <c r="C21" s="2519"/>
      <c r="D21" s="2520"/>
      <c r="E21" s="2521"/>
      <c r="F21" s="2522"/>
      <c r="G21" s="2520"/>
      <c r="H21" s="2523"/>
      <c r="I21" s="2520"/>
      <c r="J21" s="2523"/>
      <c r="K21" s="2520"/>
      <c r="L21" s="2524" t="s">
        <v>1789</v>
      </c>
      <c r="M21" s="1993">
        <v>9</v>
      </c>
      <c r="N21" s="1698"/>
    </row>
    <row r="22" spans="1:14">
      <c r="A22" s="2495">
        <v>10</v>
      </c>
      <c r="B22" s="2003" t="s">
        <v>2236</v>
      </c>
      <c r="C22" s="2507"/>
      <c r="D22" s="2508"/>
      <c r="E22" s="2509"/>
      <c r="F22" s="2510"/>
      <c r="G22" s="2507"/>
      <c r="H22" s="2511"/>
      <c r="I22" s="2507"/>
      <c r="J22" s="2511"/>
      <c r="K22" s="2507"/>
      <c r="L22" s="2508">
        <f>C22+D22-E22+F22-G22-I22+K22</f>
        <v>0</v>
      </c>
      <c r="M22" s="1993">
        <v>10</v>
      </c>
      <c r="N22" s="1698"/>
    </row>
    <row r="23" spans="1:14">
      <c r="A23" s="2495">
        <v>11</v>
      </c>
      <c r="B23" s="2003" t="s">
        <v>2177</v>
      </c>
      <c r="C23" s="2512"/>
      <c r="D23" s="2513"/>
      <c r="E23" s="2514"/>
      <c r="F23" s="2515"/>
      <c r="G23" s="2512"/>
      <c r="H23" s="2511"/>
      <c r="I23" s="2512"/>
      <c r="J23" s="2511"/>
      <c r="K23" s="2512"/>
      <c r="L23" s="2513">
        <f>C23+D23-E23+F23-G23-I23+K23</f>
        <v>0</v>
      </c>
      <c r="M23" s="1993">
        <v>11</v>
      </c>
      <c r="N23" s="1698"/>
    </row>
    <row r="24" spans="1:14">
      <c r="A24" s="2495">
        <v>12</v>
      </c>
      <c r="B24" s="2003" t="s">
        <v>2174</v>
      </c>
      <c r="C24" s="2516"/>
      <c r="D24" s="2517"/>
      <c r="E24" s="1869"/>
      <c r="F24" s="2518"/>
      <c r="G24" s="2516"/>
      <c r="H24" s="1847"/>
      <c r="I24" s="2516"/>
      <c r="J24" s="1847"/>
      <c r="K24" s="2516"/>
      <c r="L24" s="2517">
        <f>C24+D24-E24+F24-G24-I24+K24</f>
        <v>0</v>
      </c>
      <c r="M24" s="1993">
        <v>12</v>
      </c>
      <c r="N24" s="1698"/>
    </row>
    <row r="25" spans="1:14">
      <c r="A25" s="2495">
        <v>13</v>
      </c>
      <c r="B25" s="2003" t="s">
        <v>1087</v>
      </c>
      <c r="C25" s="2516"/>
      <c r="D25" s="2517"/>
      <c r="E25" s="1869"/>
      <c r="F25" s="2518"/>
      <c r="G25" s="2516"/>
      <c r="H25" s="1847"/>
      <c r="I25" s="2516"/>
      <c r="J25" s="1847"/>
      <c r="K25" s="2516"/>
      <c r="L25" s="2517">
        <f>C25+D25-E25+F25-G25-I25+K25</f>
        <v>0</v>
      </c>
      <c r="M25" s="1993">
        <v>13</v>
      </c>
      <c r="N25" s="1698"/>
    </row>
    <row r="26" spans="1:14">
      <c r="A26" s="2495">
        <v>14</v>
      </c>
      <c r="B26" s="2003" t="s">
        <v>1087</v>
      </c>
      <c r="C26" s="2516"/>
      <c r="D26" s="2517"/>
      <c r="E26" s="1869"/>
      <c r="F26" s="2518"/>
      <c r="G26" s="2516"/>
      <c r="H26" s="1847"/>
      <c r="I26" s="2516"/>
      <c r="J26" s="1847"/>
      <c r="K26" s="2516"/>
      <c r="L26" s="2517">
        <f>C26+D26-E26+F26-G26-I26+K26</f>
        <v>0</v>
      </c>
      <c r="M26" s="1993">
        <v>14</v>
      </c>
      <c r="N26" s="1698"/>
    </row>
    <row r="27" spans="1:14">
      <c r="A27" s="2495">
        <v>15</v>
      </c>
      <c r="B27" s="2003" t="s">
        <v>3720</v>
      </c>
      <c r="C27" s="2516">
        <f>SUM(C22:C26)</f>
        <v>0</v>
      </c>
      <c r="D27" s="2517">
        <f>SUM(D22:D26)</f>
        <v>0</v>
      </c>
      <c r="E27" s="1869">
        <f>SUM(E22:E26)</f>
        <v>0</v>
      </c>
      <c r="F27" s="2518">
        <f>SUM(F22:F26)</f>
        <v>0</v>
      </c>
      <c r="G27" s="2516">
        <f>SUM(G22:G26)</f>
        <v>0</v>
      </c>
      <c r="H27" s="1847"/>
      <c r="I27" s="2516">
        <f>SUM(I22:I26)</f>
        <v>0</v>
      </c>
      <c r="J27" s="1847"/>
      <c r="K27" s="2516">
        <f>SUM(K22:K26)</f>
        <v>0</v>
      </c>
      <c r="L27" s="2517">
        <f>SUM(L22:L26)</f>
        <v>0</v>
      </c>
      <c r="M27" s="1993">
        <v>15</v>
      </c>
      <c r="N27" s="1698"/>
    </row>
    <row r="28" spans="1:14">
      <c r="A28" s="2495">
        <v>16</v>
      </c>
      <c r="B28" s="2003" t="s">
        <v>3721</v>
      </c>
      <c r="C28" s="2516"/>
      <c r="D28" s="2517"/>
      <c r="E28" s="1869"/>
      <c r="F28" s="2518"/>
      <c r="G28" s="2516"/>
      <c r="H28" s="1847"/>
      <c r="I28" s="2516"/>
      <c r="J28" s="1847"/>
      <c r="K28" s="2516"/>
      <c r="L28" s="2517">
        <f>C28+D28-E28+F28-G28-I28+K28</f>
        <v>0</v>
      </c>
      <c r="M28" s="1993">
        <v>16</v>
      </c>
      <c r="N28" s="1698"/>
    </row>
    <row r="29" spans="1:14">
      <c r="A29" s="2495">
        <v>17</v>
      </c>
      <c r="B29" s="2003" t="s">
        <v>3722</v>
      </c>
      <c r="C29" s="2507">
        <f>C20+C27+C28</f>
        <v>0</v>
      </c>
      <c r="D29" s="2508">
        <f>D20+D27+D28</f>
        <v>0</v>
      </c>
      <c r="E29" s="2509">
        <f>E20+E27+E28</f>
        <v>0</v>
      </c>
      <c r="F29" s="2510">
        <f>F20+F27+F28</f>
        <v>0</v>
      </c>
      <c r="G29" s="2507">
        <f>G20+G27+G28</f>
        <v>0</v>
      </c>
      <c r="H29" s="2511"/>
      <c r="I29" s="2507">
        <f>I20+I27+I28</f>
        <v>0</v>
      </c>
      <c r="J29" s="2511"/>
      <c r="K29" s="2507">
        <f>K20+K27+K28</f>
        <v>0</v>
      </c>
      <c r="L29" s="2508">
        <f>L20+L27+L28</f>
        <v>0</v>
      </c>
      <c r="M29" s="1993">
        <v>17</v>
      </c>
      <c r="N29" s="1698"/>
    </row>
    <row r="30" spans="1:14">
      <c r="A30" s="1978" t="s">
        <v>1789</v>
      </c>
      <c r="C30" s="2525"/>
      <c r="D30" s="2526"/>
      <c r="E30" s="2527"/>
      <c r="F30" s="2528"/>
      <c r="G30" s="2526"/>
      <c r="H30" s="2529"/>
      <c r="I30" s="2526"/>
      <c r="J30" s="2529"/>
      <c r="K30" s="2526"/>
      <c r="L30" s="2530"/>
      <c r="M30" s="1985" t="s">
        <v>1789</v>
      </c>
      <c r="N30" s="1698"/>
    </row>
    <row r="31" spans="1:14">
      <c r="A31" s="2495">
        <v>18</v>
      </c>
      <c r="B31" s="2003" t="s">
        <v>3723</v>
      </c>
      <c r="C31" s="2501"/>
      <c r="D31" s="2502"/>
      <c r="E31" s="2503"/>
      <c r="F31" s="2504"/>
      <c r="G31" s="2502"/>
      <c r="H31" s="2531"/>
      <c r="I31" s="2502"/>
      <c r="J31" s="2531"/>
      <c r="K31" s="2502"/>
      <c r="L31" s="2506" t="s">
        <v>1789</v>
      </c>
      <c r="M31" s="1993">
        <v>18</v>
      </c>
      <c r="N31" s="1698"/>
    </row>
    <row r="32" spans="1:14">
      <c r="A32" s="2495">
        <v>19</v>
      </c>
      <c r="B32" s="2003" t="s">
        <v>3724</v>
      </c>
      <c r="C32" s="2507"/>
      <c r="D32" s="2508"/>
      <c r="E32" s="2509"/>
      <c r="F32" s="2510"/>
      <c r="G32" s="2507"/>
      <c r="H32" s="2511"/>
      <c r="I32" s="2507"/>
      <c r="J32" s="2511"/>
      <c r="K32" s="2507"/>
      <c r="L32" s="2508">
        <f>C32+D32-E32+F32-G32-I32+K32</f>
        <v>0</v>
      </c>
      <c r="M32" s="1993">
        <v>19</v>
      </c>
      <c r="N32" s="1698"/>
    </row>
    <row r="33" spans="1:14">
      <c r="A33" s="2495">
        <v>20</v>
      </c>
      <c r="B33" s="2003" t="s">
        <v>3725</v>
      </c>
      <c r="C33" s="2512"/>
      <c r="D33" s="2513"/>
      <c r="E33" s="2514"/>
      <c r="F33" s="2515"/>
      <c r="G33" s="2512"/>
      <c r="H33" s="2511"/>
      <c r="I33" s="2512"/>
      <c r="J33" s="2511"/>
      <c r="K33" s="2512"/>
      <c r="L33" s="2513">
        <f>C33+D33-E33+F33-G33-I33+K33</f>
        <v>0</v>
      </c>
      <c r="M33" s="1993">
        <v>20</v>
      </c>
      <c r="N33" s="1698"/>
    </row>
    <row r="34" spans="1:14">
      <c r="A34" s="2495">
        <v>21</v>
      </c>
      <c r="B34" s="2003" t="s">
        <v>3726</v>
      </c>
      <c r="C34" s="2507"/>
      <c r="D34" s="2508"/>
      <c r="E34" s="2509"/>
      <c r="F34" s="2510"/>
      <c r="G34" s="2507"/>
      <c r="H34" s="2511"/>
      <c r="I34" s="2507"/>
      <c r="J34" s="2511"/>
      <c r="K34" s="2507"/>
      <c r="L34" s="2508">
        <f>C34+D34-E34+F34-G34-I34+K34</f>
        <v>0</v>
      </c>
      <c r="M34" s="1993">
        <v>21</v>
      </c>
      <c r="N34" s="1698"/>
    </row>
    <row r="35" spans="1:14">
      <c r="A35" s="1948"/>
      <c r="B35" s="2018" t="s">
        <v>3727</v>
      </c>
      <c r="C35" s="2018"/>
      <c r="D35" s="2018"/>
      <c r="E35" s="2024"/>
      <c r="F35" s="2022" t="s">
        <v>3728</v>
      </c>
      <c r="G35" s="2018"/>
      <c r="H35" s="2018"/>
      <c r="I35" s="2018"/>
      <c r="J35" s="2018"/>
      <c r="K35" s="2018"/>
      <c r="L35" s="2018"/>
      <c r="M35" s="2024"/>
      <c r="N35" s="1698"/>
    </row>
    <row r="36" spans="1:14">
      <c r="A36" s="1948"/>
      <c r="E36" s="1953"/>
      <c r="F36" s="1948"/>
      <c r="M36" s="1953"/>
      <c r="N36" s="1698"/>
    </row>
    <row r="37" spans="1:14">
      <c r="A37" s="1948"/>
      <c r="E37" s="1953"/>
      <c r="F37" s="1948"/>
      <c r="M37" s="1953"/>
      <c r="N37" s="1698"/>
    </row>
    <row r="38" spans="1:14">
      <c r="A38" s="1948"/>
      <c r="E38" s="1953"/>
      <c r="F38" s="1948"/>
      <c r="M38" s="1953"/>
      <c r="N38" s="1698"/>
    </row>
    <row r="39" spans="1:14">
      <c r="A39" s="1948"/>
      <c r="E39" s="1953"/>
      <c r="F39" s="1948"/>
      <c r="M39" s="1953"/>
      <c r="N39" s="1698"/>
    </row>
    <row r="40" spans="1:14">
      <c r="A40" s="1948"/>
      <c r="E40" s="1953"/>
      <c r="F40" s="1948"/>
      <c r="M40" s="1953"/>
      <c r="N40" s="1698"/>
    </row>
    <row r="41" spans="1:14">
      <c r="A41" s="1948"/>
      <c r="E41" s="1953"/>
      <c r="F41" s="1948"/>
      <c r="M41" s="1953"/>
      <c r="N41" s="1698"/>
    </row>
    <row r="42" spans="1:14">
      <c r="A42" s="1948"/>
      <c r="E42" s="1953"/>
      <c r="F42" s="1948"/>
      <c r="M42" s="1953"/>
      <c r="N42" s="1698"/>
    </row>
    <row r="43" spans="1:14">
      <c r="A43" s="1948"/>
      <c r="E43" s="1953"/>
      <c r="F43" s="1948"/>
      <c r="M43" s="1953"/>
      <c r="N43" s="1698"/>
    </row>
    <row r="44" spans="1:14">
      <c r="A44" s="1948"/>
      <c r="E44" s="1953"/>
      <c r="F44" s="1948"/>
      <c r="M44" s="1953"/>
      <c r="N44" s="1698"/>
    </row>
    <row r="45" spans="1:14">
      <c r="A45" s="1948"/>
      <c r="E45" s="1953"/>
      <c r="F45" s="1948"/>
      <c r="M45" s="1953"/>
      <c r="N45" s="1698"/>
    </row>
    <row r="46" spans="1:14">
      <c r="A46" s="1948"/>
      <c r="E46" s="1953"/>
      <c r="F46" s="1948"/>
      <c r="M46" s="1953"/>
      <c r="N46" s="1698"/>
    </row>
    <row r="47" spans="1:14">
      <c r="A47" s="1948"/>
      <c r="E47" s="1953"/>
      <c r="F47" s="1948"/>
      <c r="M47" s="1953"/>
      <c r="N47" s="1698"/>
    </row>
    <row r="48" spans="1:14">
      <c r="A48" s="1948"/>
      <c r="E48" s="1953"/>
      <c r="F48" s="1948"/>
      <c r="M48" s="1953"/>
      <c r="N48" s="1698"/>
    </row>
    <row r="49" spans="1:14">
      <c r="A49" s="1948"/>
      <c r="E49" s="1953"/>
      <c r="F49" s="1948"/>
      <c r="M49" s="1953"/>
      <c r="N49" s="1698"/>
    </row>
    <row r="50" spans="1:14">
      <c r="A50" s="1948"/>
      <c r="E50" s="1953"/>
      <c r="F50" s="1948"/>
      <c r="M50" s="1953"/>
      <c r="N50" s="1698"/>
    </row>
    <row r="51" spans="1:14">
      <c r="A51" s="1948" t="s">
        <v>3729</v>
      </c>
      <c r="D51" s="1593" t="s">
        <v>3729</v>
      </c>
      <c r="E51" s="1953"/>
      <c r="F51" s="1948"/>
      <c r="M51" s="1953"/>
      <c r="N51" s="1698"/>
    </row>
    <row r="52" spans="1:14">
      <c r="A52" s="1948"/>
      <c r="E52" s="1953"/>
      <c r="F52" s="1948"/>
      <c r="M52" s="1953"/>
      <c r="N52" s="1698"/>
    </row>
    <row r="53" spans="1:14">
      <c r="A53" s="1948"/>
      <c r="E53" s="1953"/>
      <c r="F53" s="1948"/>
      <c r="M53" s="1953"/>
      <c r="N53" s="1698"/>
    </row>
    <row r="54" spans="1:14" ht="15.75" thickBot="1">
      <c r="A54" s="2009"/>
      <c r="B54" s="2011"/>
      <c r="C54" s="2011"/>
      <c r="D54" s="2011"/>
      <c r="E54" s="2037"/>
      <c r="F54" s="2009"/>
      <c r="G54" s="2011"/>
      <c r="H54" s="2011"/>
      <c r="I54" s="2011"/>
      <c r="J54" s="2011"/>
      <c r="K54" s="2011"/>
      <c r="L54" s="2011"/>
      <c r="M54" s="2037"/>
      <c r="N54" s="1698"/>
    </row>
    <row r="55" spans="1:14">
      <c r="A55" s="1593" t="s">
        <v>3730</v>
      </c>
      <c r="B55" s="2018"/>
      <c r="D55" s="2018"/>
      <c r="E55" s="2018"/>
      <c r="F55" s="1593" t="s">
        <v>3730</v>
      </c>
      <c r="G55" s="2018"/>
      <c r="H55" s="2018"/>
      <c r="J55" s="2018"/>
      <c r="K55" s="2018"/>
      <c r="L55" s="2018"/>
      <c r="M55" s="2018"/>
      <c r="N55" s="1698"/>
    </row>
    <row r="56" spans="1:14">
      <c r="A56" s="2018" t="s">
        <v>3731</v>
      </c>
      <c r="B56" s="2018"/>
      <c r="C56" s="2018"/>
      <c r="D56" s="2018"/>
      <c r="E56" s="2018"/>
      <c r="F56" s="2018" t="s">
        <v>3732</v>
      </c>
      <c r="G56" s="2018"/>
      <c r="H56" s="2018"/>
      <c r="I56" s="2018"/>
      <c r="J56" s="2018"/>
      <c r="K56" s="2018"/>
      <c r="L56" s="2018"/>
      <c r="M56" s="2018"/>
      <c r="N56" s="1698"/>
    </row>
    <row r="57" spans="1:14">
      <c r="N57" s="1698"/>
    </row>
    <row r="58" spans="1:14" ht="15.75">
      <c r="A58" s="2019" t="s">
        <v>419</v>
      </c>
      <c r="B58" s="2018"/>
      <c r="C58" s="2018"/>
      <c r="D58" s="2018"/>
      <c r="E58" s="2018"/>
      <c r="N58" s="1698"/>
    </row>
    <row r="59" spans="1:14">
      <c r="N59" s="1698"/>
    </row>
    <row r="60" spans="1:14" ht="15.75" thickBot="1">
      <c r="A60" s="1593" t="str">
        <f>'Data Sheet'!$C$22</f>
        <v>Please fill in the following:</v>
      </c>
      <c r="D60" s="2020">
        <f>'Data Sheet'!$C$37</f>
        <v>0</v>
      </c>
      <c r="E60" s="1593">
        <f>'Data Sheet'!$C$35</f>
        <v>0</v>
      </c>
      <c r="F60" s="1593" t="str">
        <f>'Data Sheet'!$C$22</f>
        <v>Please fill in the following:</v>
      </c>
      <c r="J60" s="2020">
        <f>'Data Sheet'!$C$37</f>
        <v>0</v>
      </c>
      <c r="L60" s="1593">
        <f>'Data Sheet'!$C$35</f>
        <v>0</v>
      </c>
      <c r="N60" s="1698"/>
    </row>
    <row r="61" spans="1:14">
      <c r="A61" s="1941"/>
      <c r="B61" s="1946"/>
      <c r="C61" s="1946"/>
      <c r="D61" s="1946"/>
      <c r="E61" s="1947"/>
      <c r="F61" s="1941"/>
      <c r="G61" s="1946"/>
      <c r="H61" s="1946"/>
      <c r="I61" s="1946"/>
      <c r="J61" s="1946"/>
      <c r="K61" s="1946"/>
      <c r="L61" s="1946"/>
      <c r="M61" s="1947"/>
      <c r="N61" s="1698"/>
    </row>
    <row r="62" spans="1:14">
      <c r="A62" s="2022" t="s">
        <v>2217</v>
      </c>
      <c r="B62" s="2018"/>
      <c r="C62" s="2018"/>
      <c r="D62" s="2018"/>
      <c r="E62" s="2024"/>
      <c r="F62" s="2022" t="s">
        <v>2218</v>
      </c>
      <c r="G62" s="2018"/>
      <c r="H62" s="2018"/>
      <c r="I62" s="2018"/>
      <c r="J62" s="2018"/>
      <c r="K62" s="2018"/>
      <c r="L62" s="2018"/>
      <c r="M62" s="2024"/>
    </row>
    <row r="63" spans="1:14">
      <c r="A63" s="2025"/>
      <c r="B63" s="2026"/>
      <c r="C63" s="2026"/>
      <c r="D63" s="2026"/>
      <c r="E63" s="2027"/>
      <c r="F63" s="2025"/>
      <c r="G63" s="2026"/>
      <c r="H63" s="2026"/>
      <c r="I63" s="2026"/>
      <c r="J63" s="2026"/>
      <c r="K63" s="2026"/>
      <c r="L63" s="2026"/>
      <c r="M63" s="2027"/>
    </row>
    <row r="64" spans="1:14">
      <c r="A64" s="2532"/>
      <c r="B64" s="2533"/>
      <c r="C64" s="2533"/>
      <c r="D64" s="2534"/>
      <c r="E64" s="2535"/>
      <c r="F64" s="2536"/>
      <c r="G64" s="2534"/>
      <c r="H64" s="2534"/>
      <c r="I64" s="2534"/>
      <c r="J64" s="2534"/>
      <c r="K64" s="2534"/>
      <c r="L64" s="2533"/>
      <c r="M64" s="2537"/>
    </row>
    <row r="65" spans="1:13">
      <c r="A65" s="2532"/>
      <c r="B65" s="2533"/>
      <c r="C65" s="2533"/>
      <c r="D65" s="2533"/>
      <c r="E65" s="2538"/>
      <c r="F65" s="2539"/>
      <c r="G65" s="2533"/>
      <c r="H65" s="2540"/>
      <c r="I65" s="2533"/>
      <c r="J65" s="2533"/>
      <c r="K65" s="2533"/>
      <c r="L65" s="2533"/>
      <c r="M65" s="2537"/>
    </row>
    <row r="66" spans="1:13">
      <c r="A66" s="2532"/>
      <c r="B66" s="2533"/>
      <c r="C66" s="2533"/>
      <c r="D66" s="2533"/>
      <c r="E66" s="2538"/>
      <c r="F66" s="2539"/>
      <c r="G66" s="2533"/>
      <c r="H66" s="2533"/>
      <c r="I66" s="2533"/>
      <c r="J66" s="2533"/>
      <c r="K66" s="2533"/>
      <c r="L66" s="2533"/>
      <c r="M66" s="2537"/>
    </row>
    <row r="67" spans="1:13">
      <c r="A67" s="2532"/>
      <c r="B67" s="2533"/>
      <c r="C67" s="2533"/>
      <c r="D67" s="2533"/>
      <c r="E67" s="2538"/>
      <c r="F67" s="2539"/>
      <c r="G67" s="2533"/>
      <c r="H67" s="2534"/>
      <c r="I67" s="2533"/>
      <c r="J67" s="2534"/>
      <c r="K67" s="2533"/>
      <c r="L67" s="2533"/>
      <c r="M67" s="2537"/>
    </row>
    <row r="68" spans="1:13">
      <c r="A68" s="2532"/>
      <c r="B68" s="2533"/>
      <c r="C68" s="2533"/>
      <c r="D68" s="2533"/>
      <c r="E68" s="2538"/>
      <c r="F68" s="2539"/>
      <c r="G68" s="2533"/>
      <c r="H68" s="2533"/>
      <c r="I68" s="2533"/>
      <c r="J68" s="2533"/>
      <c r="K68" s="2533"/>
      <c r="L68" s="2533"/>
      <c r="M68" s="2537"/>
    </row>
    <row r="69" spans="1:13">
      <c r="A69" s="2532"/>
      <c r="B69" s="2533"/>
      <c r="C69" s="2533"/>
      <c r="D69" s="2533"/>
      <c r="E69" s="2538"/>
      <c r="F69" s="2539"/>
      <c r="G69" s="2533"/>
      <c r="H69" s="2533"/>
      <c r="I69" s="2533"/>
      <c r="J69" s="2533"/>
      <c r="K69" s="2533"/>
      <c r="L69" s="2533"/>
      <c r="M69" s="2537"/>
    </row>
    <row r="70" spans="1:13">
      <c r="A70" s="2532"/>
      <c r="B70" s="2533"/>
      <c r="C70" s="2533"/>
      <c r="D70" s="2533"/>
      <c r="E70" s="2538"/>
      <c r="F70" s="2539"/>
      <c r="G70" s="2533"/>
      <c r="H70" s="2533"/>
      <c r="I70" s="2533"/>
      <c r="J70" s="2533"/>
      <c r="K70" s="2533"/>
      <c r="L70" s="2533"/>
      <c r="M70" s="2537"/>
    </row>
    <row r="71" spans="1:13">
      <c r="A71" s="2532"/>
      <c r="B71" s="2533"/>
      <c r="C71" s="2533"/>
      <c r="D71" s="2533"/>
      <c r="E71" s="2538"/>
      <c r="F71" s="2539"/>
      <c r="G71" s="2533"/>
      <c r="H71" s="2533"/>
      <c r="I71" s="2533"/>
      <c r="J71" s="2533"/>
      <c r="K71" s="2533"/>
      <c r="L71" s="2533"/>
      <c r="M71" s="2537"/>
    </row>
    <row r="72" spans="1:13">
      <c r="A72" s="2532"/>
      <c r="B72" s="2533"/>
      <c r="C72" s="2533"/>
      <c r="D72" s="2533"/>
      <c r="E72" s="2538"/>
      <c r="F72" s="2539"/>
      <c r="G72" s="2533"/>
      <c r="H72" s="2533"/>
      <c r="I72" s="2533"/>
      <c r="J72" s="2533"/>
      <c r="K72" s="2533"/>
      <c r="L72" s="2533"/>
      <c r="M72" s="2537"/>
    </row>
    <row r="73" spans="1:13">
      <c r="A73" s="2532"/>
      <c r="B73" s="2533"/>
      <c r="C73" s="2533"/>
      <c r="D73" s="2533"/>
      <c r="E73" s="2538"/>
      <c r="F73" s="2539"/>
      <c r="G73" s="2533"/>
      <c r="H73" s="2533"/>
      <c r="I73" s="2533"/>
      <c r="J73" s="2533"/>
      <c r="K73" s="2533"/>
      <c r="L73" s="2533"/>
      <c r="M73" s="2537"/>
    </row>
    <row r="74" spans="1:13">
      <c r="A74" s="2532"/>
      <c r="B74" s="2533"/>
      <c r="C74" s="2533"/>
      <c r="D74" s="2533"/>
      <c r="E74" s="2538"/>
      <c r="F74" s="2539"/>
      <c r="G74" s="2533"/>
      <c r="H74" s="2533"/>
      <c r="I74" s="2533"/>
      <c r="J74" s="2533"/>
      <c r="K74" s="2533"/>
      <c r="L74" s="2533"/>
      <c r="M74" s="2537"/>
    </row>
    <row r="75" spans="1:13">
      <c r="A75" s="2532"/>
      <c r="B75" s="2533"/>
      <c r="C75" s="2533"/>
      <c r="D75" s="2533"/>
      <c r="E75" s="2538"/>
      <c r="F75" s="2539"/>
      <c r="G75" s="2533"/>
      <c r="H75" s="2533"/>
      <c r="I75" s="2533"/>
      <c r="J75" s="2533"/>
      <c r="K75" s="2533"/>
      <c r="L75" s="2533"/>
      <c r="M75" s="2537"/>
    </row>
    <row r="76" spans="1:13">
      <c r="A76" s="2532"/>
      <c r="B76" s="2533"/>
      <c r="C76" s="2533"/>
      <c r="D76" s="2533"/>
      <c r="E76" s="2538"/>
      <c r="F76" s="2539"/>
      <c r="G76" s="2533"/>
      <c r="H76" s="2533"/>
      <c r="I76" s="2533"/>
      <c r="J76" s="2533"/>
      <c r="K76" s="2533"/>
      <c r="L76" s="2533"/>
      <c r="M76" s="2537"/>
    </row>
    <row r="77" spans="1:13">
      <c r="A77" s="2532"/>
      <c r="B77" s="2533"/>
      <c r="C77" s="2533"/>
      <c r="D77" s="2533"/>
      <c r="E77" s="2538"/>
      <c r="F77" s="2539"/>
      <c r="G77" s="2533"/>
      <c r="H77" s="2533"/>
      <c r="I77" s="2533"/>
      <c r="J77" s="2533"/>
      <c r="K77" s="2533"/>
      <c r="L77" s="2533"/>
      <c r="M77" s="2537"/>
    </row>
    <row r="78" spans="1:13">
      <c r="A78" s="2532"/>
      <c r="B78" s="2533"/>
      <c r="C78" s="2533"/>
      <c r="D78" s="2533"/>
      <c r="E78" s="2538"/>
      <c r="F78" s="2539"/>
      <c r="G78" s="2533"/>
      <c r="H78" s="2533"/>
      <c r="I78" s="2533"/>
      <c r="J78" s="2533"/>
      <c r="K78" s="2533"/>
      <c r="L78" s="2533"/>
      <c r="M78" s="2537"/>
    </row>
    <row r="79" spans="1:13">
      <c r="A79" s="2532"/>
      <c r="B79" s="2533"/>
      <c r="C79" s="2533"/>
      <c r="D79" s="2533"/>
      <c r="E79" s="2538"/>
      <c r="F79" s="2539"/>
      <c r="G79" s="2533"/>
      <c r="H79" s="2533"/>
      <c r="I79" s="2533"/>
      <c r="J79" s="2533"/>
      <c r="K79" s="2533"/>
      <c r="L79" s="2533"/>
      <c r="M79" s="2537"/>
    </row>
    <row r="80" spans="1:13">
      <c r="A80" s="2532"/>
      <c r="B80" s="2533"/>
      <c r="C80" s="2533"/>
      <c r="D80" s="2533"/>
      <c r="E80" s="2538"/>
      <c r="F80" s="2539"/>
      <c r="G80" s="2533"/>
      <c r="H80" s="2533"/>
      <c r="I80" s="2533"/>
      <c r="J80" s="2533"/>
      <c r="K80" s="2533"/>
      <c r="L80" s="2533"/>
      <c r="M80" s="2537"/>
    </row>
    <row r="81" spans="1:13">
      <c r="A81" s="2532"/>
      <c r="B81" s="2533"/>
      <c r="C81" s="2533"/>
      <c r="D81" s="2533"/>
      <c r="E81" s="2538"/>
      <c r="F81" s="2539"/>
      <c r="G81" s="2533"/>
      <c r="H81" s="2533"/>
      <c r="I81" s="2533"/>
      <c r="J81" s="2533"/>
      <c r="K81" s="2533"/>
      <c r="L81" s="2533"/>
      <c r="M81" s="2537"/>
    </row>
    <row r="82" spans="1:13">
      <c r="A82" s="2532"/>
      <c r="B82" s="2533"/>
      <c r="C82" s="2533"/>
      <c r="D82" s="2533"/>
      <c r="E82" s="2538"/>
      <c r="F82" s="2539"/>
      <c r="G82" s="2533"/>
      <c r="H82" s="2533"/>
      <c r="I82" s="2533"/>
      <c r="J82" s="2533"/>
      <c r="K82" s="2533"/>
      <c r="L82" s="2533"/>
      <c r="M82" s="2537"/>
    </row>
    <row r="83" spans="1:13">
      <c r="A83" s="2532"/>
      <c r="B83" s="2533"/>
      <c r="C83" s="2533"/>
      <c r="D83" s="2533"/>
      <c r="E83" s="2538"/>
      <c r="F83" s="2539"/>
      <c r="G83" s="2533"/>
      <c r="H83" s="2533"/>
      <c r="I83" s="2533"/>
      <c r="J83" s="2533"/>
      <c r="K83" s="2533"/>
      <c r="L83" s="2533"/>
      <c r="M83" s="2537"/>
    </row>
    <row r="84" spans="1:13">
      <c r="A84" s="2532"/>
      <c r="B84" s="2533"/>
      <c r="C84" s="2533"/>
      <c r="D84" s="2533"/>
      <c r="E84" s="2538"/>
      <c r="F84" s="2539"/>
      <c r="G84" s="2533"/>
      <c r="H84" s="2533"/>
      <c r="I84" s="2533"/>
      <c r="J84" s="2533"/>
      <c r="K84" s="2533"/>
      <c r="L84" s="2533"/>
      <c r="M84" s="2537"/>
    </row>
    <row r="85" spans="1:13">
      <c r="A85" s="2532"/>
      <c r="B85" s="2533"/>
      <c r="C85" s="2533"/>
      <c r="D85" s="2533"/>
      <c r="E85" s="2538"/>
      <c r="F85" s="2539"/>
      <c r="G85" s="2533"/>
      <c r="H85" s="2533"/>
      <c r="I85" s="2533"/>
      <c r="J85" s="2533"/>
      <c r="K85" s="2533"/>
      <c r="L85" s="2533"/>
      <c r="M85" s="2537"/>
    </row>
    <row r="86" spans="1:13">
      <c r="A86" s="2532"/>
      <c r="B86" s="2533"/>
      <c r="C86" s="2533"/>
      <c r="D86" s="2533"/>
      <c r="E86" s="2538"/>
      <c r="F86" s="2539"/>
      <c r="G86" s="2533"/>
      <c r="H86" s="2533"/>
      <c r="I86" s="2533"/>
      <c r="J86" s="2533"/>
      <c r="K86" s="2533"/>
      <c r="L86" s="2533"/>
      <c r="M86" s="2537"/>
    </row>
    <row r="87" spans="1:13">
      <c r="A87" s="2532"/>
      <c r="B87" s="2533"/>
      <c r="C87" s="2533"/>
      <c r="D87" s="2533"/>
      <c r="E87" s="2538"/>
      <c r="F87" s="2539"/>
      <c r="G87" s="2533"/>
      <c r="H87" s="2533"/>
      <c r="I87" s="2533"/>
      <c r="J87" s="2533"/>
      <c r="K87" s="2533"/>
      <c r="L87" s="2533"/>
      <c r="M87" s="2537"/>
    </row>
    <row r="88" spans="1:13">
      <c r="A88" s="2532"/>
      <c r="B88" s="2533"/>
      <c r="C88" s="2533"/>
      <c r="D88" s="2533"/>
      <c r="E88" s="2538"/>
      <c r="F88" s="2539"/>
      <c r="G88" s="2533"/>
      <c r="H88" s="2533"/>
      <c r="I88" s="2533"/>
      <c r="J88" s="2533"/>
      <c r="K88" s="2533"/>
      <c r="L88" s="2533"/>
      <c r="M88" s="2537"/>
    </row>
    <row r="89" spans="1:13">
      <c r="A89" s="2532"/>
      <c r="B89" s="2533"/>
      <c r="C89" s="2533"/>
      <c r="D89" s="2533"/>
      <c r="E89" s="2538"/>
      <c r="F89" s="2539"/>
      <c r="G89" s="2533"/>
      <c r="H89" s="2533"/>
      <c r="I89" s="2533"/>
      <c r="J89" s="2533"/>
      <c r="K89" s="2533"/>
      <c r="L89" s="2533"/>
      <c r="M89" s="2537"/>
    </row>
    <row r="90" spans="1:13">
      <c r="A90" s="2532"/>
      <c r="B90" s="2533"/>
      <c r="C90" s="2533"/>
      <c r="D90" s="2533"/>
      <c r="E90" s="2538"/>
      <c r="F90" s="2539"/>
      <c r="G90" s="2533"/>
      <c r="H90" s="2533"/>
      <c r="I90" s="2533"/>
      <c r="J90" s="2533"/>
      <c r="K90" s="2533"/>
      <c r="L90" s="2533"/>
      <c r="M90" s="2537"/>
    </row>
    <row r="91" spans="1:13">
      <c r="A91" s="2532"/>
      <c r="B91" s="2533"/>
      <c r="C91" s="2533"/>
      <c r="D91" s="2533"/>
      <c r="E91" s="2538"/>
      <c r="F91" s="2539"/>
      <c r="G91" s="2533"/>
      <c r="H91" s="2533"/>
      <c r="I91" s="2533"/>
      <c r="J91" s="2533"/>
      <c r="K91" s="2533"/>
      <c r="L91" s="2533"/>
      <c r="M91" s="2537"/>
    </row>
    <row r="92" spans="1:13">
      <c r="A92" s="2532"/>
      <c r="B92" s="2533"/>
      <c r="C92" s="2533"/>
      <c r="D92" s="2533"/>
      <c r="E92" s="2538"/>
      <c r="F92" s="2539"/>
      <c r="G92" s="2533"/>
      <c r="H92" s="2533"/>
      <c r="I92" s="2533"/>
      <c r="J92" s="2533"/>
      <c r="K92" s="2533"/>
      <c r="L92" s="2533"/>
      <c r="M92" s="2537"/>
    </row>
    <row r="93" spans="1:13">
      <c r="A93" s="2532"/>
      <c r="B93" s="2533"/>
      <c r="C93" s="2533"/>
      <c r="D93" s="2533"/>
      <c r="E93" s="2538"/>
      <c r="F93" s="2539"/>
      <c r="G93" s="2533"/>
      <c r="H93" s="2533"/>
      <c r="I93" s="2533"/>
      <c r="J93" s="2533"/>
      <c r="K93" s="2533"/>
      <c r="L93" s="2533"/>
      <c r="M93" s="2537"/>
    </row>
    <row r="94" spans="1:13">
      <c r="A94" s="2532"/>
      <c r="B94" s="2533"/>
      <c r="C94" s="2533"/>
      <c r="D94" s="2533"/>
      <c r="E94" s="2538"/>
      <c r="F94" s="2539"/>
      <c r="G94" s="2533"/>
      <c r="H94" s="2533"/>
      <c r="I94" s="2533"/>
      <c r="J94" s="2533"/>
      <c r="K94" s="2533"/>
      <c r="L94" s="2533"/>
      <c r="M94" s="2537"/>
    </row>
    <row r="95" spans="1:13">
      <c r="A95" s="2532"/>
      <c r="B95" s="2533"/>
      <c r="C95" s="2533"/>
      <c r="D95" s="2533"/>
      <c r="E95" s="2538"/>
      <c r="F95" s="2539"/>
      <c r="G95" s="2533"/>
      <c r="H95" s="2533"/>
      <c r="I95" s="2533"/>
      <c r="J95" s="2533"/>
      <c r="K95" s="2533"/>
      <c r="L95" s="2533"/>
      <c r="M95" s="2537"/>
    </row>
    <row r="96" spans="1:13">
      <c r="A96" s="2532"/>
      <c r="B96" s="2533"/>
      <c r="C96" s="2533"/>
      <c r="D96" s="2533"/>
      <c r="E96" s="2538"/>
      <c r="F96" s="2539"/>
      <c r="G96" s="2533"/>
      <c r="H96" s="2533"/>
      <c r="I96" s="2533"/>
      <c r="J96" s="2533"/>
      <c r="K96" s="2533"/>
      <c r="L96" s="2533"/>
      <c r="M96" s="2537"/>
    </row>
    <row r="97" spans="1:13">
      <c r="A97" s="2532"/>
      <c r="B97" s="2533"/>
      <c r="C97" s="2533"/>
      <c r="D97" s="2533"/>
      <c r="E97" s="2538"/>
      <c r="F97" s="2539"/>
      <c r="G97" s="2533"/>
      <c r="H97" s="2533"/>
      <c r="I97" s="2533"/>
      <c r="J97" s="2533"/>
      <c r="K97" s="2533"/>
      <c r="L97" s="2533"/>
      <c r="M97" s="2537"/>
    </row>
    <row r="98" spans="1:13">
      <c r="A98" s="2532"/>
      <c r="B98" s="2533"/>
      <c r="C98" s="2533"/>
      <c r="D98" s="2533"/>
      <c r="E98" s="2538"/>
      <c r="F98" s="2539"/>
      <c r="G98" s="2533"/>
      <c r="H98" s="2533"/>
      <c r="I98" s="2533"/>
      <c r="J98" s="2533"/>
      <c r="K98" s="2533"/>
      <c r="L98" s="2533"/>
      <c r="M98" s="2537"/>
    </row>
    <row r="99" spans="1:13">
      <c r="A99" s="2532"/>
      <c r="B99" s="2533"/>
      <c r="C99" s="2533"/>
      <c r="D99" s="2533"/>
      <c r="E99" s="2538"/>
      <c r="F99" s="2539"/>
      <c r="G99" s="2533"/>
      <c r="H99" s="2533"/>
      <c r="I99" s="2533"/>
      <c r="J99" s="2533"/>
      <c r="K99" s="2533"/>
      <c r="L99" s="2533"/>
      <c r="M99" s="2537"/>
    </row>
    <row r="100" spans="1:13">
      <c r="A100" s="2532"/>
      <c r="B100" s="2533"/>
      <c r="C100" s="2533"/>
      <c r="D100" s="2533"/>
      <c r="E100" s="2538"/>
      <c r="F100" s="2539"/>
      <c r="G100" s="2533"/>
      <c r="H100" s="2533"/>
      <c r="I100" s="2533"/>
      <c r="J100" s="2533"/>
      <c r="K100" s="2533"/>
      <c r="L100" s="2533"/>
      <c r="M100" s="2537"/>
    </row>
    <row r="101" spans="1:13">
      <c r="A101" s="2532"/>
      <c r="B101" s="2533"/>
      <c r="C101" s="2533"/>
      <c r="D101" s="2533"/>
      <c r="E101" s="2538"/>
      <c r="F101" s="2539"/>
      <c r="G101" s="2533"/>
      <c r="H101" s="2533"/>
      <c r="I101" s="2533"/>
      <c r="J101" s="2533"/>
      <c r="K101" s="2533"/>
      <c r="L101" s="2533"/>
      <c r="M101" s="2537"/>
    </row>
    <row r="102" spans="1:13">
      <c r="A102" s="2532"/>
      <c r="B102" s="2533"/>
      <c r="C102" s="2533"/>
      <c r="D102" s="2533"/>
      <c r="E102" s="2538"/>
      <c r="F102" s="2539"/>
      <c r="G102" s="2533"/>
      <c r="H102" s="2533"/>
      <c r="I102" s="2533"/>
      <c r="J102" s="2533"/>
      <c r="K102" s="2533"/>
      <c r="L102" s="2533"/>
      <c r="M102" s="2537"/>
    </row>
    <row r="103" spans="1:13">
      <c r="A103" s="2532"/>
      <c r="B103" s="2533"/>
      <c r="C103" s="2533"/>
      <c r="D103" s="2533"/>
      <c r="E103" s="2538"/>
      <c r="F103" s="2539"/>
      <c r="G103" s="2533"/>
      <c r="H103" s="2533"/>
      <c r="I103" s="2533"/>
      <c r="J103" s="2533"/>
      <c r="K103" s="2533"/>
      <c r="L103" s="2533"/>
      <c r="M103" s="2537"/>
    </row>
    <row r="104" spans="1:13">
      <c r="A104" s="2532"/>
      <c r="B104" s="2533"/>
      <c r="C104" s="2533"/>
      <c r="D104" s="2533"/>
      <c r="E104" s="2538"/>
      <c r="F104" s="2539"/>
      <c r="G104" s="2533"/>
      <c r="H104" s="2533"/>
      <c r="I104" s="2533"/>
      <c r="J104" s="2533"/>
      <c r="K104" s="2533"/>
      <c r="L104" s="2533"/>
      <c r="M104" s="2537"/>
    </row>
    <row r="105" spans="1:13">
      <c r="A105" s="2532"/>
      <c r="B105" s="2533"/>
      <c r="C105" s="2533"/>
      <c r="D105" s="2533"/>
      <c r="E105" s="2538"/>
      <c r="F105" s="2539"/>
      <c r="G105" s="2533"/>
      <c r="H105" s="2533"/>
      <c r="I105" s="2533"/>
      <c r="J105" s="2533"/>
      <c r="K105" s="2533"/>
      <c r="L105" s="2533"/>
      <c r="M105" s="2537"/>
    </row>
    <row r="106" spans="1:13">
      <c r="A106" s="2532"/>
      <c r="B106" s="2533"/>
      <c r="C106" s="2533"/>
      <c r="D106" s="2533"/>
      <c r="E106" s="2538"/>
      <c r="F106" s="2539"/>
      <c r="G106" s="2533"/>
      <c r="H106" s="2533"/>
      <c r="I106" s="2533"/>
      <c r="J106" s="2533"/>
      <c r="K106" s="2533"/>
      <c r="L106" s="2533"/>
      <c r="M106" s="2537"/>
    </row>
    <row r="107" spans="1:13">
      <c r="A107" s="2532"/>
      <c r="B107" s="2533"/>
      <c r="C107" s="2533"/>
      <c r="D107" s="2533"/>
      <c r="E107" s="2538"/>
      <c r="F107" s="2539"/>
      <c r="G107" s="2533"/>
      <c r="H107" s="2533"/>
      <c r="I107" s="2533"/>
      <c r="J107" s="2533"/>
      <c r="K107" s="2533"/>
      <c r="L107" s="2533"/>
      <c r="M107" s="2537"/>
    </row>
    <row r="108" spans="1:13">
      <c r="A108" s="2532"/>
      <c r="B108" s="2533"/>
      <c r="C108" s="2533"/>
      <c r="D108" s="2533"/>
      <c r="E108" s="2538"/>
      <c r="F108" s="2539"/>
      <c r="G108" s="2533"/>
      <c r="H108" s="2533"/>
      <c r="I108" s="2533"/>
      <c r="J108" s="2533"/>
      <c r="K108" s="2533"/>
      <c r="L108" s="2533"/>
      <c r="M108" s="2537"/>
    </row>
    <row r="109" spans="1:13">
      <c r="A109" s="2532"/>
      <c r="B109" s="2533"/>
      <c r="C109" s="2533"/>
      <c r="D109" s="2533"/>
      <c r="E109" s="2538"/>
      <c r="F109" s="2539"/>
      <c r="G109" s="2533"/>
      <c r="H109" s="2533"/>
      <c r="I109" s="2533"/>
      <c r="J109" s="2533"/>
      <c r="K109" s="2533"/>
      <c r="L109" s="2533"/>
      <c r="M109" s="2537"/>
    </row>
    <row r="110" spans="1:13">
      <c r="A110" s="2539"/>
      <c r="B110" s="2533"/>
      <c r="C110" s="2533"/>
      <c r="D110" s="2533"/>
      <c r="E110" s="2538"/>
      <c r="F110" s="2539"/>
      <c r="G110" s="2533"/>
      <c r="H110" s="2533"/>
      <c r="I110" s="2533"/>
      <c r="J110" s="2533"/>
      <c r="K110" s="2533"/>
      <c r="L110" s="2533"/>
      <c r="M110" s="2538"/>
    </row>
    <row r="111" spans="1:13">
      <c r="A111" s="2539"/>
      <c r="B111" s="2533"/>
      <c r="C111" s="2533"/>
      <c r="D111" s="2533"/>
      <c r="E111" s="2538"/>
      <c r="F111" s="2539"/>
      <c r="G111" s="2533"/>
      <c r="H111" s="2533"/>
      <c r="I111" s="2533"/>
      <c r="J111" s="2533"/>
      <c r="K111" s="2533"/>
      <c r="L111" s="2533"/>
      <c r="M111" s="2538"/>
    </row>
    <row r="112" spans="1:13">
      <c r="A112" s="2539"/>
      <c r="B112" s="2533"/>
      <c r="C112" s="2533"/>
      <c r="D112" s="2533"/>
      <c r="E112" s="2538"/>
      <c r="F112" s="2539"/>
      <c r="G112" s="2533"/>
      <c r="H112" s="2533"/>
      <c r="I112" s="2533"/>
      <c r="J112" s="2533"/>
      <c r="K112" s="2533"/>
      <c r="L112" s="2533"/>
      <c r="M112" s="2538"/>
    </row>
    <row r="113" spans="1:13">
      <c r="A113" s="2539"/>
      <c r="B113" s="2533"/>
      <c r="C113" s="2533"/>
      <c r="D113" s="2533"/>
      <c r="E113" s="2538"/>
      <c r="F113" s="2539"/>
      <c r="G113" s="2533"/>
      <c r="H113" s="2533"/>
      <c r="I113" s="2533"/>
      <c r="J113" s="2533"/>
      <c r="K113" s="2533"/>
      <c r="L113" s="2533"/>
      <c r="M113" s="2538"/>
    </row>
    <row r="114" spans="1:13">
      <c r="A114" s="2539"/>
      <c r="B114" s="2533"/>
      <c r="C114" s="2533"/>
      <c r="D114" s="2533"/>
      <c r="E114" s="2538"/>
      <c r="F114" s="2539"/>
      <c r="G114" s="2533"/>
      <c r="H114" s="2533"/>
      <c r="I114" s="2533"/>
      <c r="J114" s="2533"/>
      <c r="K114" s="2533"/>
      <c r="L114" s="2533"/>
      <c r="M114" s="2538"/>
    </row>
    <row r="115" spans="1:13">
      <c r="A115" s="2539"/>
      <c r="B115" s="2533"/>
      <c r="C115" s="2533"/>
      <c r="D115" s="2533"/>
      <c r="E115" s="2538"/>
      <c r="F115" s="2539"/>
      <c r="G115" s="2533"/>
      <c r="H115" s="2533"/>
      <c r="I115" s="2533"/>
      <c r="J115" s="2533"/>
      <c r="K115" s="2533"/>
      <c r="L115" s="2533"/>
      <c r="M115" s="2538"/>
    </row>
    <row r="116" spans="1:13" ht="15.75" thickBot="1">
      <c r="A116" s="2541"/>
      <c r="B116" s="2542"/>
      <c r="C116" s="2542"/>
      <c r="D116" s="2542"/>
      <c r="E116" s="2543"/>
      <c r="F116" s="2541"/>
      <c r="G116" s="2542"/>
      <c r="H116" s="2542"/>
      <c r="I116" s="2542"/>
      <c r="J116" s="2542"/>
      <c r="K116" s="2542"/>
      <c r="L116" s="2542"/>
      <c r="M116" s="2543"/>
    </row>
    <row r="117" spans="1:13">
      <c r="A117" s="2544" t="s">
        <v>3730</v>
      </c>
      <c r="B117" s="2545"/>
      <c r="D117" s="2018"/>
      <c r="E117" s="2018"/>
      <c r="F117" s="1593" t="s">
        <v>3730</v>
      </c>
      <c r="G117" s="2545"/>
      <c r="H117" s="2018"/>
      <c r="J117" s="2018"/>
      <c r="K117" s="2018"/>
      <c r="L117" s="2018"/>
      <c r="M117" s="2018"/>
    </row>
    <row r="118" spans="1:13">
      <c r="A118" s="2018" t="s">
        <v>3733</v>
      </c>
      <c r="B118" s="2018"/>
      <c r="C118" s="2018"/>
      <c r="D118" s="2018"/>
      <c r="E118" s="2018"/>
      <c r="F118" s="2018" t="s">
        <v>3734</v>
      </c>
      <c r="G118" s="2018"/>
      <c r="H118" s="2018"/>
      <c r="I118" s="2018"/>
      <c r="J118" s="2018"/>
      <c r="K118" s="2018"/>
      <c r="L118" s="2018"/>
      <c r="M118" s="2018"/>
    </row>
    <row r="120" spans="1:13">
      <c r="A120" s="2473"/>
      <c r="B120" s="2473"/>
      <c r="C120" s="2473"/>
      <c r="D120" s="2473"/>
      <c r="E120" s="2473"/>
      <c r="F120" s="2473"/>
      <c r="G120" s="2473"/>
      <c r="H120" s="2473"/>
      <c r="I120" s="2473"/>
      <c r="J120" s="2473"/>
      <c r="K120" s="2473"/>
      <c r="L120" s="2473"/>
      <c r="M120" s="2473"/>
    </row>
    <row r="121" spans="1:13">
      <c r="A121" s="2473"/>
      <c r="B121" s="2473"/>
      <c r="C121" s="2473"/>
      <c r="D121" s="2473"/>
      <c r="E121" s="2473"/>
      <c r="F121" s="2473"/>
      <c r="G121" s="2473"/>
      <c r="H121" s="2473"/>
      <c r="I121" s="2473"/>
      <c r="J121" s="2473"/>
      <c r="K121" s="2473"/>
      <c r="L121" s="2473"/>
      <c r="M121" s="2473"/>
    </row>
    <row r="122" spans="1:13">
      <c r="A122" s="2473"/>
      <c r="B122" s="2473"/>
      <c r="C122" s="2473"/>
      <c r="D122" s="2473"/>
      <c r="E122" s="2473"/>
      <c r="F122" s="2473"/>
      <c r="G122" s="2473"/>
      <c r="H122" s="2473"/>
      <c r="I122" s="2473"/>
      <c r="J122" s="2473"/>
      <c r="K122" s="2473"/>
      <c r="L122" s="2473"/>
      <c r="M122" s="2473"/>
    </row>
  </sheetData>
  <mergeCells count="1">
    <mergeCell ref="A5:E6"/>
  </mergeCells>
  <printOptions horizontalCentered="1" verticalCentered="1"/>
  <pageMargins left="0.5" right="0.5" top="0.5" bottom="0.5" header="0.5" footer="0.5"/>
  <pageSetup scale="72" fitToWidth="2" fitToHeight="2" pageOrder="overThenDown" orientation="portrait" horizontalDpi="300" verticalDpi="300" r:id="rId1"/>
  <headerFooter alignWithMargins="0"/>
  <rowBreaks count="1" manualBreakCount="1">
    <brk id="5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5">
    <pageSetUpPr fitToPage="1"/>
  </sheetPr>
  <dimension ref="A1:D68"/>
  <sheetViews>
    <sheetView defaultGridColor="0" colorId="22" zoomScaleNormal="100" workbookViewId="0">
      <selection activeCell="H12" sqref="H12"/>
    </sheetView>
  </sheetViews>
  <sheetFormatPr defaultColWidth="9.6640625" defaultRowHeight="15"/>
  <cols>
    <col min="1" max="1" width="4.6640625" style="9" customWidth="1"/>
    <col min="2" max="2" width="7" style="9" customWidth="1"/>
    <col min="3" max="3" width="63.5546875" style="9" customWidth="1"/>
    <col min="4" max="4" width="6.6640625" style="9" customWidth="1"/>
    <col min="5" max="16384" width="9.6640625" style="9"/>
  </cols>
  <sheetData>
    <row r="1" spans="1:4" ht="22.15" customHeight="1" thickBot="1">
      <c r="A1" s="3584" t="s">
        <v>5232</v>
      </c>
      <c r="B1" s="3584"/>
      <c r="C1" s="3584"/>
      <c r="D1" s="3584"/>
    </row>
    <row r="2" spans="1:4">
      <c r="A2" s="569"/>
      <c r="B2" s="17"/>
      <c r="C2" s="17"/>
      <c r="D2" s="18"/>
    </row>
    <row r="3" spans="1:4" ht="15" customHeight="1">
      <c r="A3" s="19" t="s">
        <v>1789</v>
      </c>
      <c r="B3" s="16" t="s">
        <v>1789</v>
      </c>
      <c r="C3" s="16" t="s">
        <v>1789</v>
      </c>
      <c r="D3" s="20"/>
    </row>
    <row r="4" spans="1:4" ht="15" customHeight="1">
      <c r="A4" s="21" t="s">
        <v>1790</v>
      </c>
      <c r="B4" s="15"/>
      <c r="C4" s="15"/>
      <c r="D4" s="22"/>
    </row>
    <row r="5" spans="1:4">
      <c r="A5" s="19"/>
      <c r="B5" s="16"/>
      <c r="C5" s="16"/>
      <c r="D5" s="20"/>
    </row>
    <row r="6" spans="1:4">
      <c r="A6" s="19"/>
      <c r="B6" s="16"/>
      <c r="C6" s="16"/>
      <c r="D6" s="20"/>
    </row>
    <row r="7" spans="1:4">
      <c r="A7" s="19"/>
      <c r="B7" s="16"/>
      <c r="C7" s="16"/>
      <c r="D7" s="20"/>
    </row>
    <row r="8" spans="1:4">
      <c r="A8" s="568" t="s">
        <v>3569</v>
      </c>
      <c r="B8" s="3585" t="s">
        <v>1358</v>
      </c>
      <c r="C8" s="3585"/>
      <c r="D8" s="3586"/>
    </row>
    <row r="9" spans="1:4">
      <c r="A9" s="19"/>
      <c r="B9" s="3582" t="s">
        <v>2710</v>
      </c>
      <c r="C9" s="3582"/>
      <c r="D9" s="3583"/>
    </row>
    <row r="10" spans="1:4">
      <c r="A10" s="19"/>
      <c r="B10" s="3582" t="s">
        <v>2709</v>
      </c>
      <c r="C10" s="3582"/>
      <c r="D10" s="3583"/>
    </row>
    <row r="11" spans="1:4">
      <c r="A11" s="19"/>
      <c r="B11"/>
      <c r="C11"/>
      <c r="D11" s="570"/>
    </row>
    <row r="12" spans="1:4">
      <c r="A12" s="568" t="s">
        <v>3570</v>
      </c>
      <c r="B12" s="567" t="s">
        <v>1359</v>
      </c>
      <c r="C12" s="15"/>
      <c r="D12" s="20"/>
    </row>
    <row r="13" spans="1:4">
      <c r="A13" s="19"/>
      <c r="B13" s="3582" t="s">
        <v>2711</v>
      </c>
      <c r="C13" s="3582"/>
      <c r="D13" s="3583"/>
    </row>
    <row r="14" spans="1:4">
      <c r="A14" s="19"/>
      <c r="B14" s="3582" t="s">
        <v>2712</v>
      </c>
      <c r="C14" s="3582"/>
      <c r="D14" s="3583"/>
    </row>
    <row r="15" spans="1:4">
      <c r="A15" s="19"/>
      <c r="B15" s="3582" t="s">
        <v>2713</v>
      </c>
      <c r="C15" s="3582"/>
      <c r="D15" s="3583"/>
    </row>
    <row r="16" spans="1:4">
      <c r="A16" s="19"/>
      <c r="B16" s="15"/>
      <c r="C16" s="15"/>
      <c r="D16" s="20"/>
    </row>
    <row r="17" spans="1:4">
      <c r="A17" s="568" t="s">
        <v>3571</v>
      </c>
      <c r="B17" s="3582" t="s">
        <v>1357</v>
      </c>
      <c r="C17" s="3582"/>
      <c r="D17" s="3583"/>
    </row>
    <row r="18" spans="1:4">
      <c r="A18" s="19"/>
      <c r="B18" s="3582" t="s">
        <v>1791</v>
      </c>
      <c r="C18" s="3582"/>
      <c r="D18" s="3583"/>
    </row>
    <row r="19" spans="1:4">
      <c r="A19" s="19"/>
      <c r="B19" s="3582" t="s">
        <v>1792</v>
      </c>
      <c r="C19" s="3582"/>
      <c r="D19" s="3583"/>
    </row>
    <row r="20" spans="1:4">
      <c r="A20" s="19"/>
      <c r="B20" s="15"/>
      <c r="C20" s="15"/>
      <c r="D20" s="20"/>
    </row>
    <row r="21" spans="1:4">
      <c r="A21" s="568" t="s">
        <v>3572</v>
      </c>
      <c r="B21" s="3582" t="s">
        <v>1360</v>
      </c>
      <c r="C21" s="3582"/>
      <c r="D21" s="3583"/>
    </row>
    <row r="22" spans="1:4">
      <c r="A22" s="19"/>
      <c r="B22" s="3582" t="s">
        <v>1793</v>
      </c>
      <c r="C22" s="3582"/>
      <c r="D22" s="3583"/>
    </row>
    <row r="23" spans="1:4">
      <c r="A23" s="19"/>
      <c r="B23" s="3582" t="s">
        <v>1361</v>
      </c>
      <c r="C23" s="3582"/>
      <c r="D23" s="3583"/>
    </row>
    <row r="24" spans="1:4">
      <c r="A24" s="19"/>
      <c r="B24" s="3582" t="s">
        <v>1362</v>
      </c>
      <c r="C24" s="3582"/>
      <c r="D24" s="3583"/>
    </row>
    <row r="25" spans="1:4">
      <c r="A25" s="19"/>
      <c r="B25" s="3582" t="s">
        <v>1363</v>
      </c>
      <c r="C25" s="3582"/>
      <c r="D25" s="3583"/>
    </row>
    <row r="26" spans="1:4">
      <c r="A26" s="19"/>
      <c r="B26" s="3582" t="s">
        <v>3842</v>
      </c>
      <c r="C26" s="3582"/>
      <c r="D26" s="3583"/>
    </row>
    <row r="27" spans="1:4">
      <c r="A27" s="19"/>
      <c r="B27" s="15"/>
      <c r="C27" s="15"/>
      <c r="D27" s="20"/>
    </row>
    <row r="28" spans="1:4">
      <c r="A28" s="568" t="s">
        <v>3573</v>
      </c>
      <c r="B28" s="3582" t="s">
        <v>3843</v>
      </c>
      <c r="C28" s="3582"/>
      <c r="D28" s="3583"/>
    </row>
    <row r="29" spans="1:4">
      <c r="A29" s="19"/>
      <c r="B29" s="3582" t="s">
        <v>3844</v>
      </c>
      <c r="C29" s="3582"/>
      <c r="D29" s="3583"/>
    </row>
    <row r="30" spans="1:4">
      <c r="A30" s="19"/>
      <c r="B30" s="3582" t="s">
        <v>3845</v>
      </c>
      <c r="C30" s="3582"/>
      <c r="D30" s="3583"/>
    </row>
    <row r="31" spans="1:4">
      <c r="A31" s="19"/>
      <c r="B31" s="15"/>
      <c r="C31" s="15"/>
      <c r="D31" s="20"/>
    </row>
    <row r="32" spans="1:4">
      <c r="A32" s="568" t="s">
        <v>3574</v>
      </c>
      <c r="B32" s="567" t="s">
        <v>3846</v>
      </c>
      <c r="C32" s="15"/>
      <c r="D32" s="20"/>
    </row>
    <row r="33" spans="1:4">
      <c r="A33" s="19"/>
      <c r="B33" s="3582" t="s">
        <v>3847</v>
      </c>
      <c r="C33" s="3582"/>
      <c r="D33" s="3583"/>
    </row>
    <row r="34" spans="1:4">
      <c r="A34" s="19"/>
      <c r="B34" s="3582" t="s">
        <v>1794</v>
      </c>
      <c r="C34" s="3582"/>
      <c r="D34" s="3583"/>
    </row>
    <row r="35" spans="1:4">
      <c r="A35" s="19"/>
      <c r="B35" s="15"/>
      <c r="C35" s="15"/>
      <c r="D35" s="20"/>
    </row>
    <row r="36" spans="1:4">
      <c r="A36" s="568" t="s">
        <v>3575</v>
      </c>
      <c r="B36" s="3582" t="s">
        <v>3848</v>
      </c>
      <c r="C36" s="3582"/>
      <c r="D36" s="3583"/>
    </row>
    <row r="37" spans="1:4">
      <c r="A37" s="19"/>
      <c r="B37" s="3582" t="s">
        <v>3849</v>
      </c>
      <c r="C37" s="3582"/>
      <c r="D37" s="3583"/>
    </row>
    <row r="38" spans="1:4">
      <c r="A38" s="19"/>
      <c r="B38" s="3582" t="s">
        <v>3850</v>
      </c>
      <c r="C38" s="3582"/>
      <c r="D38" s="3583"/>
    </row>
    <row r="39" spans="1:4">
      <c r="A39" s="19"/>
      <c r="B39" s="3582" t="s">
        <v>3851</v>
      </c>
      <c r="C39" s="3582"/>
      <c r="D39" s="3583"/>
    </row>
    <row r="40" spans="1:4">
      <c r="A40" s="19"/>
      <c r="B40" s="15"/>
      <c r="C40" s="15"/>
      <c r="D40" s="20"/>
    </row>
    <row r="41" spans="1:4">
      <c r="A41" s="568" t="s">
        <v>3576</v>
      </c>
      <c r="B41" s="3582" t="s">
        <v>3852</v>
      </c>
      <c r="C41" s="3582"/>
      <c r="D41" s="3583"/>
    </row>
    <row r="42" spans="1:4">
      <c r="A42" s="19"/>
      <c r="B42" s="3582" t="s">
        <v>1795</v>
      </c>
      <c r="C42" s="3582"/>
      <c r="D42" s="3583"/>
    </row>
    <row r="43" spans="1:4">
      <c r="A43" s="19"/>
      <c r="B43" s="3582" t="s">
        <v>1796</v>
      </c>
      <c r="C43" s="3582"/>
      <c r="D43" s="3583"/>
    </row>
    <row r="44" spans="1:4">
      <c r="A44" s="19"/>
      <c r="B44" s="15"/>
      <c r="C44" s="15"/>
      <c r="D44" s="20"/>
    </row>
    <row r="45" spans="1:4">
      <c r="A45" s="568" t="s">
        <v>3577</v>
      </c>
      <c r="B45" s="3582" t="s">
        <v>3566</v>
      </c>
      <c r="C45" s="3582"/>
      <c r="D45" s="3583"/>
    </row>
    <row r="46" spans="1:4">
      <c r="A46" s="19"/>
      <c r="B46" s="3582" t="s">
        <v>3567</v>
      </c>
      <c r="C46" s="3582"/>
      <c r="D46" s="3583"/>
    </row>
    <row r="47" spans="1:4">
      <c r="A47" s="19"/>
      <c r="B47" s="15"/>
      <c r="C47" s="15"/>
      <c r="D47" s="20"/>
    </row>
    <row r="48" spans="1:4">
      <c r="A48" s="568" t="s">
        <v>3578</v>
      </c>
      <c r="B48" s="3582" t="s">
        <v>3568</v>
      </c>
      <c r="C48" s="3582"/>
      <c r="D48" s="3583"/>
    </row>
    <row r="49" spans="1:4">
      <c r="A49" s="19"/>
      <c r="B49" s="3582" t="s">
        <v>1797</v>
      </c>
      <c r="C49" s="3582"/>
      <c r="D49" s="3583"/>
    </row>
    <row r="50" spans="1:4">
      <c r="A50" s="19"/>
      <c r="B50" s="3582" t="s">
        <v>1798</v>
      </c>
      <c r="C50" s="3582"/>
      <c r="D50" s="3583"/>
    </row>
    <row r="51" spans="1:4">
      <c r="A51" s="19"/>
      <c r="B51" s="15"/>
      <c r="C51" s="15"/>
      <c r="D51" s="20"/>
    </row>
    <row r="52" spans="1:4">
      <c r="A52" s="19"/>
      <c r="B52" s="16"/>
      <c r="C52" s="16"/>
      <c r="D52" s="20"/>
    </row>
    <row r="53" spans="1:4" ht="15.75" thickBot="1">
      <c r="A53" s="23"/>
      <c r="B53" s="24"/>
      <c r="C53" s="24"/>
      <c r="D53" s="25"/>
    </row>
    <row r="54" spans="1:4">
      <c r="A54" s="16"/>
      <c r="B54" s="16"/>
      <c r="C54" s="477" t="s">
        <v>1799</v>
      </c>
      <c r="D54" s="16"/>
    </row>
    <row r="55" spans="1:4">
      <c r="A55" s="16"/>
      <c r="B55" s="16"/>
      <c r="C55" s="16"/>
      <c r="D55" s="16"/>
    </row>
    <row r="60" spans="1:4">
      <c r="A60" s="14"/>
      <c r="B60" s="14"/>
      <c r="C60"/>
    </row>
    <row r="61" spans="1:4">
      <c r="A61" s="14"/>
      <c r="B61" s="14"/>
      <c r="C61"/>
    </row>
    <row r="62" spans="1:4">
      <c r="A62" s="14"/>
      <c r="B62" s="14"/>
      <c r="C62"/>
    </row>
    <row r="63" spans="1:4">
      <c r="A63" s="14"/>
      <c r="B63" s="14"/>
      <c r="C63"/>
    </row>
    <row r="64" spans="1:4">
      <c r="A64" s="14"/>
      <c r="B64" s="14"/>
      <c r="C64"/>
    </row>
    <row r="65" spans="1:3">
      <c r="A65" s="14"/>
      <c r="B65" s="14"/>
      <c r="C65"/>
    </row>
    <row r="66" spans="1:3">
      <c r="A66" s="14"/>
      <c r="B66" s="14"/>
      <c r="C66"/>
    </row>
    <row r="67" spans="1:3">
      <c r="A67" s="14"/>
      <c r="B67" s="14"/>
      <c r="C67"/>
    </row>
    <row r="68" spans="1:3">
      <c r="A68" s="14"/>
      <c r="B68" s="14"/>
      <c r="C68"/>
    </row>
  </sheetData>
  <mergeCells count="33">
    <mergeCell ref="B24:D24"/>
    <mergeCell ref="B22:D22"/>
    <mergeCell ref="B21:D21"/>
    <mergeCell ref="B23:D23"/>
    <mergeCell ref="B50:D50"/>
    <mergeCell ref="B30:D30"/>
    <mergeCell ref="B28:D28"/>
    <mergeCell ref="B29:D29"/>
    <mergeCell ref="B38:D38"/>
    <mergeCell ref="B48:D48"/>
    <mergeCell ref="B41:D41"/>
    <mergeCell ref="B43:D43"/>
    <mergeCell ref="B34:D34"/>
    <mergeCell ref="B39:D39"/>
    <mergeCell ref="B49:D49"/>
    <mergeCell ref="B42:D42"/>
    <mergeCell ref="A1:D1"/>
    <mergeCell ref="B17:D17"/>
    <mergeCell ref="B18:D18"/>
    <mergeCell ref="B19:D19"/>
    <mergeCell ref="B8:D8"/>
    <mergeCell ref="B13:D13"/>
    <mergeCell ref="B9:D9"/>
    <mergeCell ref="B10:D10"/>
    <mergeCell ref="B14:D14"/>
    <mergeCell ref="B15:D15"/>
    <mergeCell ref="B46:D46"/>
    <mergeCell ref="B25:D25"/>
    <mergeCell ref="B33:D33"/>
    <mergeCell ref="B36:D36"/>
    <mergeCell ref="B37:D37"/>
    <mergeCell ref="B45:D45"/>
    <mergeCell ref="B26:D26"/>
  </mergeCells>
  <printOptions horizontalCentered="1" verticalCentered="1"/>
  <pageMargins left="0.5" right="0.5" top="0" bottom="0" header="0.5" footer="0.5"/>
  <pageSetup scale="92" orientation="portrait" horizontalDpi="300" verticalDpi="300" r:id="rId1"/>
  <headerFooter alignWithMargins="0"/>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46"/>
  <dimension ref="A1:IK125"/>
  <sheetViews>
    <sheetView defaultGridColor="0" topLeftCell="G55" colorId="22" zoomScaleNormal="100" workbookViewId="0">
      <selection activeCell="C133" sqref="C133:R134"/>
    </sheetView>
  </sheetViews>
  <sheetFormatPr defaultColWidth="9.6640625" defaultRowHeight="15"/>
  <cols>
    <col min="1" max="1" width="4.6640625" style="9" customWidth="1"/>
    <col min="2" max="2" width="1.6640625" style="9" customWidth="1"/>
    <col min="3" max="3" width="43.6640625" style="9" customWidth="1"/>
    <col min="4" max="4" width="19.5546875" style="9" customWidth="1"/>
    <col min="5" max="6" width="13.6640625" style="9" customWidth="1"/>
    <col min="7" max="8" width="14.6640625" style="9" customWidth="1"/>
    <col min="9" max="9" width="9.6640625" style="9"/>
    <col min="10" max="10" width="14.6640625" style="9" customWidth="1"/>
    <col min="11" max="11" width="9.6640625" style="9"/>
    <col min="12" max="13" width="14.6640625" style="9" customWidth="1"/>
    <col min="14" max="14" width="4.6640625" style="9" customWidth="1"/>
    <col min="15" max="16384" width="9.6640625" style="9"/>
  </cols>
  <sheetData>
    <row r="1" spans="1:245">
      <c r="A1" s="601" t="s">
        <v>2216</v>
      </c>
      <c r="B1" s="604"/>
      <c r="C1" s="604"/>
      <c r="D1" s="749" t="s">
        <v>1344</v>
      </c>
      <c r="E1" s="604" t="s">
        <v>3735</v>
      </c>
      <c r="F1" s="605" t="s">
        <v>1803</v>
      </c>
      <c r="G1" s="601" t="s">
        <v>2216</v>
      </c>
      <c r="H1" s="604"/>
      <c r="I1" s="603" t="s">
        <v>1344</v>
      </c>
      <c r="J1" s="604"/>
      <c r="K1" s="603" t="s">
        <v>1802</v>
      </c>
      <c r="L1" s="604"/>
      <c r="M1" s="603" t="s">
        <v>1803</v>
      </c>
      <c r="N1" s="709"/>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14"/>
      <c r="CQ1" s="14"/>
      <c r="CR1" s="14"/>
      <c r="CS1" s="14"/>
      <c r="CT1" s="14"/>
      <c r="CU1" s="14"/>
      <c r="CV1" s="14"/>
      <c r="CW1" s="14"/>
      <c r="CX1" s="14"/>
      <c r="CY1" s="14"/>
      <c r="CZ1" s="14"/>
      <c r="DA1" s="14"/>
      <c r="DB1" s="14"/>
      <c r="DC1" s="14"/>
      <c r="DD1" s="14"/>
      <c r="DE1" s="14"/>
      <c r="DF1" s="14"/>
      <c r="DG1" s="14"/>
      <c r="DH1" s="14"/>
      <c r="DI1" s="14"/>
      <c r="DJ1" s="14"/>
      <c r="DK1" s="14"/>
      <c r="DL1" s="14"/>
      <c r="DM1" s="14"/>
      <c r="DN1" s="14"/>
      <c r="DO1" s="14"/>
      <c r="DP1" s="14"/>
      <c r="DQ1" s="14"/>
      <c r="DR1" s="14"/>
      <c r="DS1" s="14"/>
      <c r="DT1" s="14"/>
      <c r="DU1" s="14"/>
      <c r="DV1" s="14"/>
      <c r="DW1" s="14"/>
      <c r="DX1" s="14"/>
      <c r="DY1" s="14"/>
      <c r="DZ1" s="14"/>
      <c r="EA1" s="14"/>
      <c r="EB1" s="14"/>
      <c r="EC1" s="14"/>
      <c r="ED1" s="14"/>
      <c r="EE1" s="14"/>
      <c r="EF1" s="14"/>
      <c r="EG1" s="14"/>
      <c r="EH1" s="14"/>
      <c r="EI1" s="14"/>
      <c r="EJ1" s="14"/>
      <c r="EK1" s="14"/>
      <c r="EL1" s="14"/>
      <c r="EM1" s="14"/>
      <c r="EN1" s="14"/>
      <c r="EO1" s="14"/>
      <c r="EP1" s="14"/>
      <c r="EQ1" s="14"/>
      <c r="ER1" s="14"/>
      <c r="ES1" s="14"/>
      <c r="ET1" s="14"/>
      <c r="EU1" s="14"/>
      <c r="EV1" s="14"/>
      <c r="EW1" s="14"/>
      <c r="EX1" s="14"/>
      <c r="EY1" s="14"/>
      <c r="EZ1" s="14"/>
      <c r="FA1" s="14"/>
      <c r="FB1" s="14"/>
      <c r="FC1" s="14"/>
      <c r="FD1" s="14"/>
      <c r="FE1" s="14"/>
      <c r="FF1" s="14"/>
      <c r="FG1" s="14"/>
      <c r="FH1" s="14"/>
      <c r="FI1" s="14"/>
      <c r="FJ1" s="14"/>
      <c r="FK1" s="14"/>
      <c r="FL1" s="14"/>
      <c r="FM1" s="14"/>
      <c r="FN1" s="14"/>
      <c r="FO1" s="14"/>
      <c r="FP1" s="14"/>
      <c r="FQ1" s="14"/>
      <c r="FR1" s="14"/>
      <c r="FS1" s="14"/>
      <c r="FT1" s="14"/>
      <c r="FU1" s="14"/>
      <c r="FV1" s="14"/>
      <c r="FW1" s="14"/>
      <c r="FX1" s="14"/>
      <c r="FY1" s="14"/>
      <c r="FZ1" s="14"/>
      <c r="GA1" s="14"/>
      <c r="GB1" s="14"/>
      <c r="GC1" s="14"/>
      <c r="GD1" s="14"/>
      <c r="GE1" s="14"/>
      <c r="GF1" s="14"/>
      <c r="GG1" s="14"/>
      <c r="GH1" s="14"/>
      <c r="GI1" s="14"/>
      <c r="GJ1" s="14"/>
      <c r="GK1" s="14"/>
      <c r="GL1" s="14"/>
      <c r="GM1" s="14"/>
      <c r="GN1" s="14"/>
      <c r="GO1" s="14"/>
      <c r="GP1" s="14"/>
      <c r="GQ1" s="14"/>
      <c r="GR1" s="14"/>
      <c r="GS1" s="14"/>
      <c r="GT1" s="14"/>
      <c r="GU1" s="14"/>
      <c r="GV1" s="14"/>
      <c r="GW1" s="14"/>
      <c r="GX1" s="14"/>
      <c r="GY1" s="14"/>
      <c r="GZ1" s="14"/>
      <c r="HA1" s="14"/>
      <c r="HB1" s="14"/>
      <c r="HC1" s="14"/>
      <c r="HD1" s="14"/>
      <c r="HE1" s="14"/>
      <c r="HF1" s="14"/>
      <c r="HG1" s="14"/>
      <c r="HH1" s="14"/>
      <c r="HI1" s="14"/>
      <c r="HJ1" s="14"/>
      <c r="HK1" s="14"/>
      <c r="HL1" s="14"/>
      <c r="HM1" s="14"/>
      <c r="HN1" s="14"/>
      <c r="HO1" s="14"/>
      <c r="HP1" s="14"/>
      <c r="HQ1" s="14"/>
      <c r="HR1" s="14"/>
      <c r="HS1" s="14"/>
      <c r="HT1" s="14"/>
      <c r="HU1" s="14"/>
      <c r="HV1" s="14"/>
      <c r="HW1" s="14"/>
      <c r="HX1" s="14"/>
      <c r="HY1" s="14"/>
      <c r="HZ1" s="14"/>
      <c r="IA1" s="14"/>
      <c r="IB1" s="14"/>
      <c r="IC1" s="14"/>
      <c r="ID1" s="14"/>
      <c r="IE1" s="14"/>
      <c r="IF1" s="14"/>
      <c r="IG1" s="14"/>
      <c r="IH1" s="14"/>
      <c r="II1" s="14"/>
      <c r="IJ1" s="14"/>
      <c r="IK1" s="14"/>
    </row>
    <row r="2" spans="1:245">
      <c r="A2" s="68" t="str">
        <f>'Data Sheet'!$C$25</f>
        <v>National Fuel Gas Distribution Corporation</v>
      </c>
      <c r="D2" s="715" t="s">
        <v>1156</v>
      </c>
      <c r="E2" s="9" t="s">
        <v>1805</v>
      </c>
      <c r="F2" s="609"/>
      <c r="G2" s="68" t="str">
        <f>'Data Sheet'!$C$25</f>
        <v>National Fuel Gas Distribution Corporation</v>
      </c>
      <c r="I2" s="385" t="s">
        <v>1156</v>
      </c>
      <c r="K2" s="385" t="s">
        <v>1805</v>
      </c>
      <c r="M2" s="385" t="s">
        <v>1789</v>
      </c>
      <c r="N2" s="712"/>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row>
    <row r="3" spans="1:245" ht="15" customHeight="1">
      <c r="A3" s="606"/>
      <c r="D3" s="715" t="s">
        <v>1157</v>
      </c>
      <c r="E3" s="523" t="str">
        <f>'Data Sheet'!$C$40</f>
        <v>3/31/2016</v>
      </c>
      <c r="F3" s="814" t="str">
        <f>'Data Sheet'!$C$38</f>
        <v>12/31/2015</v>
      </c>
      <c r="G3" s="610"/>
      <c r="H3" s="406"/>
      <c r="I3" s="424" t="s">
        <v>1157</v>
      </c>
      <c r="J3" s="406"/>
      <c r="K3" s="521" t="str">
        <f>'Data Sheet'!$C$40</f>
        <v>3/31/2016</v>
      </c>
      <c r="L3" s="523"/>
      <c r="M3" s="818" t="str">
        <f>'Data Sheet'!$C$38</f>
        <v>12/31/2015</v>
      </c>
      <c r="N3" s="714"/>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c r="CV3" s="14"/>
      <c r="CW3" s="14"/>
      <c r="CX3" s="14"/>
      <c r="CY3" s="14"/>
      <c r="CZ3" s="14"/>
      <c r="DA3" s="14"/>
      <c r="DB3" s="14"/>
      <c r="DC3" s="14"/>
      <c r="DD3" s="14"/>
      <c r="DE3" s="14"/>
      <c r="DF3" s="14"/>
      <c r="DG3" s="14"/>
      <c r="DH3" s="14"/>
      <c r="DI3" s="14"/>
      <c r="DJ3" s="14"/>
      <c r="DK3" s="14"/>
      <c r="DL3" s="14"/>
      <c r="DM3" s="14"/>
      <c r="DN3" s="14"/>
      <c r="DO3" s="14"/>
      <c r="DP3" s="14"/>
      <c r="DQ3" s="14"/>
      <c r="DR3" s="14"/>
      <c r="DS3" s="14"/>
      <c r="DT3" s="14"/>
      <c r="DU3" s="14"/>
      <c r="DV3" s="14"/>
      <c r="DW3" s="14"/>
      <c r="DX3" s="14"/>
      <c r="DY3" s="14"/>
      <c r="DZ3" s="14"/>
      <c r="EA3" s="14"/>
      <c r="EB3" s="14"/>
      <c r="EC3" s="14"/>
      <c r="ED3" s="14"/>
      <c r="EE3" s="14"/>
      <c r="EF3" s="14"/>
      <c r="EG3" s="14"/>
      <c r="EH3" s="14"/>
      <c r="EI3" s="14"/>
      <c r="EJ3" s="14"/>
      <c r="EK3" s="14"/>
      <c r="EL3" s="14"/>
      <c r="EM3" s="14"/>
      <c r="EN3" s="14"/>
      <c r="EO3" s="14"/>
      <c r="EP3" s="14"/>
      <c r="EQ3" s="14"/>
      <c r="ER3" s="14"/>
      <c r="ES3" s="14"/>
      <c r="ET3" s="14"/>
      <c r="EU3" s="14"/>
      <c r="EV3" s="14"/>
      <c r="EW3" s="14"/>
      <c r="EX3" s="14"/>
      <c r="EY3" s="14"/>
      <c r="EZ3" s="14"/>
      <c r="FA3" s="14"/>
      <c r="FB3" s="14"/>
      <c r="FC3" s="14"/>
      <c r="FD3" s="14"/>
      <c r="FE3" s="14"/>
      <c r="FF3" s="14"/>
      <c r="FG3" s="14"/>
      <c r="FH3" s="14"/>
      <c r="FI3" s="14"/>
      <c r="FJ3" s="14"/>
      <c r="FK3" s="14"/>
      <c r="FL3" s="14"/>
      <c r="FM3" s="14"/>
      <c r="FN3" s="14"/>
      <c r="FO3" s="14"/>
      <c r="FP3" s="14"/>
      <c r="FQ3" s="14"/>
      <c r="FR3" s="14"/>
      <c r="FS3" s="14"/>
      <c r="FT3" s="14"/>
      <c r="FU3" s="14"/>
      <c r="FV3" s="14"/>
      <c r="FW3" s="14"/>
      <c r="FX3" s="14"/>
      <c r="FY3" s="14"/>
      <c r="FZ3" s="14"/>
      <c r="GA3" s="14"/>
      <c r="GB3" s="14"/>
      <c r="GC3" s="14"/>
      <c r="GD3" s="14"/>
      <c r="GE3" s="14"/>
      <c r="GF3" s="14"/>
      <c r="GG3" s="14"/>
      <c r="GH3" s="14"/>
      <c r="GI3" s="14"/>
      <c r="GJ3" s="14"/>
      <c r="GK3" s="14"/>
      <c r="GL3" s="14"/>
      <c r="GM3" s="14"/>
      <c r="GN3" s="14"/>
      <c r="GO3" s="14"/>
      <c r="GP3" s="14"/>
      <c r="GQ3" s="14"/>
      <c r="GR3" s="14"/>
      <c r="GS3" s="14"/>
      <c r="GT3" s="14"/>
      <c r="GU3" s="14"/>
      <c r="GV3" s="14"/>
      <c r="GW3" s="14"/>
      <c r="GX3" s="14"/>
      <c r="GY3" s="14"/>
      <c r="GZ3" s="14"/>
      <c r="HA3" s="14"/>
      <c r="HB3" s="14"/>
      <c r="HC3" s="14"/>
      <c r="HD3" s="14"/>
      <c r="HE3" s="14"/>
      <c r="HF3" s="14"/>
      <c r="HG3" s="14"/>
      <c r="HH3" s="14"/>
      <c r="HI3" s="14"/>
      <c r="HJ3" s="14"/>
      <c r="HK3" s="14"/>
      <c r="HL3" s="14"/>
      <c r="HM3" s="14"/>
      <c r="HN3" s="14"/>
      <c r="HO3" s="14"/>
      <c r="HP3" s="14"/>
      <c r="HQ3" s="14"/>
      <c r="HR3" s="14"/>
      <c r="HS3" s="14"/>
      <c r="HT3" s="14"/>
      <c r="HU3" s="14"/>
      <c r="HV3" s="14"/>
      <c r="HW3" s="14"/>
      <c r="HX3" s="14"/>
      <c r="HY3" s="14"/>
      <c r="HZ3" s="14"/>
      <c r="IA3" s="14"/>
      <c r="IB3" s="14"/>
      <c r="IC3" s="14"/>
      <c r="ID3" s="14"/>
      <c r="IE3" s="14"/>
      <c r="IF3" s="14"/>
      <c r="IG3" s="14"/>
      <c r="IH3" s="14"/>
      <c r="II3" s="14"/>
      <c r="IJ3" s="14"/>
      <c r="IK3" s="14"/>
    </row>
    <row r="4" spans="1:245" ht="15" customHeight="1">
      <c r="A4" s="753" t="s">
        <v>1789</v>
      </c>
      <c r="B4" s="728"/>
      <c r="C4" s="728"/>
      <c r="D4" s="728"/>
      <c r="E4" s="728"/>
      <c r="F4" s="766"/>
      <c r="G4" s="606"/>
      <c r="N4" s="712"/>
      <c r="O4" s="14"/>
      <c r="P4" s="14"/>
      <c r="Q4" s="14"/>
      <c r="R4" s="14"/>
      <c r="S4" s="14"/>
      <c r="T4" s="14"/>
      <c r="U4" s="14"/>
      <c r="V4" s="14"/>
      <c r="W4" s="14"/>
      <c r="X4" s="14"/>
      <c r="Y4" s="14"/>
      <c r="Z4" s="14"/>
      <c r="AA4" s="14"/>
      <c r="AB4" s="14"/>
      <c r="AC4" s="14"/>
      <c r="AD4" s="14"/>
      <c r="AE4" s="14"/>
      <c r="AF4" s="14"/>
      <c r="AG4" s="14"/>
      <c r="AH4" s="14"/>
      <c r="AI4" s="14"/>
      <c r="AJ4" s="14"/>
      <c r="AK4" s="14"/>
      <c r="AL4" s="14"/>
      <c r="AM4" s="14"/>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c r="CV4" s="14"/>
      <c r="CW4" s="14"/>
      <c r="CX4" s="14"/>
      <c r="CY4" s="14"/>
      <c r="CZ4" s="14"/>
      <c r="DA4" s="14"/>
      <c r="DB4" s="14"/>
      <c r="DC4" s="14"/>
      <c r="DD4" s="14"/>
      <c r="DE4" s="14"/>
      <c r="DF4" s="14"/>
      <c r="DG4" s="14"/>
      <c r="DH4" s="14"/>
      <c r="DI4" s="14"/>
      <c r="DJ4" s="14"/>
      <c r="DK4" s="14"/>
      <c r="DL4" s="14"/>
      <c r="DM4" s="14"/>
      <c r="DN4" s="14"/>
      <c r="DO4" s="14"/>
      <c r="DP4" s="14"/>
      <c r="DQ4" s="14"/>
      <c r="DR4" s="14"/>
      <c r="DS4" s="14"/>
      <c r="DT4" s="14"/>
      <c r="DU4" s="14"/>
      <c r="DV4" s="14"/>
      <c r="DW4" s="14"/>
      <c r="DX4" s="14"/>
      <c r="DY4" s="14"/>
      <c r="DZ4" s="14"/>
      <c r="EA4" s="14"/>
      <c r="EB4" s="14"/>
      <c r="EC4" s="14"/>
      <c r="ED4" s="14"/>
      <c r="EE4" s="14"/>
      <c r="EF4" s="14"/>
      <c r="EG4" s="14"/>
      <c r="EH4" s="14"/>
      <c r="EI4" s="14"/>
      <c r="EJ4" s="14"/>
      <c r="EK4" s="14"/>
      <c r="EL4" s="14"/>
      <c r="EM4" s="14"/>
      <c r="EN4" s="14"/>
      <c r="EO4" s="14"/>
      <c r="EP4" s="14"/>
      <c r="EQ4" s="14"/>
      <c r="ER4" s="14"/>
      <c r="ES4" s="14"/>
      <c r="ET4" s="14"/>
      <c r="EU4" s="14"/>
      <c r="EV4" s="14"/>
      <c r="EW4" s="14"/>
      <c r="EX4" s="14"/>
      <c r="EY4" s="14"/>
      <c r="EZ4" s="14"/>
      <c r="FA4" s="14"/>
      <c r="FB4" s="14"/>
      <c r="FC4" s="14"/>
      <c r="FD4" s="14"/>
      <c r="FE4" s="14"/>
      <c r="FF4" s="14"/>
      <c r="FG4" s="14"/>
      <c r="FH4" s="14"/>
      <c r="FI4" s="14"/>
      <c r="FJ4" s="14"/>
      <c r="FK4" s="14"/>
      <c r="FL4" s="14"/>
      <c r="FM4" s="14"/>
      <c r="FN4" s="14"/>
      <c r="FO4" s="14"/>
      <c r="FP4" s="14"/>
      <c r="FQ4" s="14"/>
      <c r="FR4" s="14"/>
      <c r="FS4" s="14"/>
      <c r="FT4" s="14"/>
      <c r="FU4" s="14"/>
      <c r="FV4" s="14"/>
      <c r="FW4" s="14"/>
      <c r="FX4" s="14"/>
      <c r="FY4" s="14"/>
      <c r="FZ4" s="14"/>
      <c r="GA4" s="14"/>
      <c r="GB4" s="14"/>
      <c r="GC4" s="14"/>
      <c r="GD4" s="14"/>
      <c r="GE4" s="14"/>
      <c r="GF4" s="14"/>
      <c r="GG4" s="14"/>
      <c r="GH4" s="14"/>
      <c r="GI4" s="14"/>
      <c r="GJ4" s="14"/>
      <c r="GK4" s="14"/>
      <c r="GL4" s="14"/>
      <c r="GM4" s="14"/>
      <c r="GN4" s="14"/>
      <c r="GO4" s="14"/>
      <c r="GP4" s="14"/>
      <c r="GQ4" s="14"/>
      <c r="GR4" s="14"/>
      <c r="GS4" s="14"/>
      <c r="GT4" s="14"/>
      <c r="GU4" s="14"/>
      <c r="GV4" s="14"/>
      <c r="GW4" s="14"/>
      <c r="GX4" s="14"/>
      <c r="GY4" s="14"/>
      <c r="GZ4" s="14"/>
      <c r="HA4" s="14"/>
      <c r="HB4" s="14"/>
      <c r="HC4" s="14"/>
      <c r="HD4" s="14"/>
      <c r="HE4" s="14"/>
      <c r="HF4" s="14"/>
      <c r="HG4" s="14"/>
      <c r="HH4" s="14"/>
      <c r="HI4" s="14"/>
      <c r="HJ4" s="14"/>
      <c r="HK4" s="14"/>
      <c r="HL4" s="14"/>
      <c r="HM4" s="14"/>
      <c r="HN4" s="14"/>
      <c r="HO4" s="14"/>
      <c r="HP4" s="14"/>
      <c r="HQ4" s="14"/>
      <c r="HR4" s="14"/>
      <c r="HS4" s="14"/>
      <c r="HT4" s="14"/>
      <c r="HU4" s="14"/>
      <c r="HV4" s="14"/>
      <c r="HW4" s="14"/>
      <c r="HX4" s="14"/>
      <c r="HY4" s="14"/>
      <c r="HZ4" s="14"/>
      <c r="IA4" s="14"/>
      <c r="IB4" s="14"/>
      <c r="IC4" s="14"/>
      <c r="ID4" s="14"/>
      <c r="IE4" s="14"/>
      <c r="IF4" s="14"/>
      <c r="IG4" s="14"/>
      <c r="IH4" s="14"/>
      <c r="II4" s="14"/>
      <c r="IJ4" s="14"/>
      <c r="IK4" s="14"/>
    </row>
    <row r="5" spans="1:245">
      <c r="A5" s="764" t="s">
        <v>3736</v>
      </c>
      <c r="B5" s="12"/>
      <c r="C5" s="12"/>
      <c r="D5" s="12"/>
      <c r="E5" s="12"/>
      <c r="F5" s="618"/>
      <c r="G5" s="764" t="s">
        <v>3737</v>
      </c>
      <c r="H5" s="12"/>
      <c r="I5" s="12"/>
      <c r="J5" s="12"/>
      <c r="K5" s="12"/>
      <c r="L5" s="12"/>
      <c r="M5" s="12"/>
      <c r="N5" s="618"/>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4"/>
      <c r="HM5" s="14"/>
      <c r="HN5" s="14"/>
      <c r="HO5" s="14"/>
      <c r="HP5" s="14"/>
      <c r="HQ5" s="14"/>
      <c r="HR5" s="14"/>
      <c r="HS5" s="14"/>
      <c r="HT5" s="14"/>
      <c r="HU5" s="14"/>
      <c r="HV5" s="14"/>
      <c r="HW5" s="14"/>
      <c r="HX5" s="14"/>
      <c r="HY5" s="14"/>
      <c r="HZ5" s="14"/>
      <c r="IA5" s="14"/>
      <c r="IB5" s="14"/>
      <c r="IC5" s="14"/>
      <c r="ID5" s="14"/>
      <c r="IE5" s="14"/>
      <c r="IF5" s="14"/>
      <c r="IG5" s="14"/>
      <c r="IH5" s="14"/>
      <c r="II5" s="14"/>
      <c r="IJ5" s="14"/>
      <c r="IK5" s="14"/>
    </row>
    <row r="6" spans="1:245">
      <c r="A6" s="610"/>
      <c r="B6" s="406"/>
      <c r="C6" s="406"/>
      <c r="D6" s="406"/>
      <c r="E6" s="406"/>
      <c r="F6" s="714"/>
      <c r="G6" s="610"/>
      <c r="H6" s="406"/>
      <c r="I6" s="406"/>
      <c r="J6" s="406"/>
      <c r="K6" s="406"/>
      <c r="L6" s="406"/>
      <c r="M6" s="406"/>
      <c r="N6" s="714"/>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c r="DG6" s="14"/>
      <c r="DH6" s="14"/>
      <c r="DI6" s="14"/>
      <c r="DJ6" s="14"/>
      <c r="DK6" s="14"/>
      <c r="DL6" s="14"/>
      <c r="DM6" s="14"/>
      <c r="DN6" s="14"/>
      <c r="DO6" s="14"/>
      <c r="DP6" s="14"/>
      <c r="DQ6" s="14"/>
      <c r="DR6" s="14"/>
      <c r="DS6" s="14"/>
      <c r="DT6" s="14"/>
      <c r="DU6" s="14"/>
      <c r="DV6" s="14"/>
      <c r="DW6" s="14"/>
      <c r="DX6" s="14"/>
      <c r="DY6" s="14"/>
      <c r="DZ6" s="14"/>
      <c r="EA6" s="14"/>
      <c r="EB6" s="14"/>
      <c r="EC6" s="14"/>
      <c r="ED6" s="14"/>
      <c r="EE6" s="14"/>
      <c r="EF6" s="14"/>
      <c r="EG6" s="14"/>
      <c r="EH6" s="14"/>
      <c r="EI6" s="14"/>
      <c r="EJ6" s="14"/>
      <c r="EK6" s="14"/>
      <c r="EL6" s="14"/>
      <c r="EM6" s="14"/>
      <c r="EN6" s="14"/>
      <c r="EO6" s="14"/>
      <c r="EP6" s="14"/>
      <c r="EQ6" s="14"/>
      <c r="ER6" s="14"/>
      <c r="ES6" s="14"/>
      <c r="ET6" s="14"/>
      <c r="EU6" s="14"/>
      <c r="EV6" s="14"/>
      <c r="EW6" s="14"/>
      <c r="EX6" s="14"/>
      <c r="EY6" s="14"/>
      <c r="EZ6" s="14"/>
      <c r="FA6" s="14"/>
      <c r="FB6" s="14"/>
      <c r="FC6" s="14"/>
      <c r="FD6" s="14"/>
      <c r="FE6" s="14"/>
      <c r="FF6" s="14"/>
      <c r="FG6" s="14"/>
      <c r="FH6" s="14"/>
      <c r="FI6" s="14"/>
      <c r="FJ6" s="14"/>
      <c r="FK6" s="14"/>
      <c r="FL6" s="14"/>
      <c r="FM6" s="14"/>
      <c r="FN6" s="14"/>
      <c r="FO6" s="14"/>
      <c r="FP6" s="14"/>
      <c r="FQ6" s="14"/>
      <c r="FR6" s="14"/>
      <c r="FS6" s="14"/>
      <c r="FT6" s="14"/>
      <c r="FU6" s="14"/>
      <c r="FV6" s="14"/>
      <c r="FW6" s="14"/>
      <c r="FX6" s="14"/>
      <c r="FY6" s="14"/>
      <c r="FZ6" s="14"/>
      <c r="GA6" s="14"/>
      <c r="GB6" s="14"/>
      <c r="GC6" s="14"/>
      <c r="GD6" s="14"/>
      <c r="GE6" s="14"/>
      <c r="GF6" s="14"/>
      <c r="GG6" s="14"/>
      <c r="GH6" s="14"/>
      <c r="GI6" s="14"/>
      <c r="GJ6" s="14"/>
      <c r="GK6" s="14"/>
      <c r="GL6" s="14"/>
      <c r="GM6" s="14"/>
      <c r="GN6" s="14"/>
      <c r="GO6" s="14"/>
      <c r="GP6" s="14"/>
      <c r="GQ6" s="14"/>
      <c r="GR6" s="14"/>
      <c r="GS6" s="14"/>
      <c r="GT6" s="14"/>
      <c r="GU6" s="14"/>
      <c r="GV6" s="14"/>
      <c r="GW6" s="14"/>
      <c r="GX6" s="14"/>
      <c r="GY6" s="14"/>
      <c r="GZ6" s="14"/>
      <c r="HA6" s="14"/>
      <c r="HB6" s="14"/>
      <c r="HC6" s="14"/>
      <c r="HD6" s="14"/>
      <c r="HE6" s="14"/>
      <c r="HF6" s="14"/>
      <c r="HG6" s="14"/>
      <c r="HH6" s="14"/>
      <c r="HI6" s="14"/>
      <c r="HJ6" s="14"/>
      <c r="HK6" s="14"/>
      <c r="HL6" s="14"/>
      <c r="HM6" s="14"/>
      <c r="HN6" s="14"/>
      <c r="HO6" s="14"/>
      <c r="HP6" s="14"/>
      <c r="HQ6" s="14"/>
      <c r="HR6" s="14"/>
      <c r="HS6" s="14"/>
      <c r="HT6" s="14"/>
      <c r="HU6" s="14"/>
      <c r="HV6" s="14"/>
      <c r="HW6" s="14"/>
      <c r="HX6" s="14"/>
      <c r="HY6" s="14"/>
      <c r="HZ6" s="14"/>
      <c r="IA6" s="14"/>
      <c r="IB6" s="14"/>
      <c r="IC6" s="14"/>
      <c r="ID6" s="14"/>
      <c r="IE6" s="14"/>
      <c r="IF6" s="14"/>
      <c r="IG6" s="14"/>
      <c r="IH6" s="14"/>
      <c r="II6" s="14"/>
      <c r="IJ6" s="14"/>
      <c r="IK6" s="14"/>
    </row>
    <row r="7" spans="1:245">
      <c r="A7" s="606"/>
      <c r="F7" s="712"/>
      <c r="G7" s="606"/>
      <c r="N7" s="712"/>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c r="CL7" s="14"/>
      <c r="CM7" s="14"/>
      <c r="CN7" s="14"/>
      <c r="CO7" s="14"/>
      <c r="CP7" s="14"/>
      <c r="CQ7" s="14"/>
      <c r="CR7" s="14"/>
      <c r="CS7" s="14"/>
      <c r="CT7" s="14"/>
      <c r="CU7" s="14"/>
      <c r="CV7" s="14"/>
      <c r="CW7" s="14"/>
      <c r="CX7" s="14"/>
      <c r="CY7" s="14"/>
      <c r="CZ7" s="14"/>
      <c r="DA7" s="14"/>
      <c r="DB7" s="14"/>
      <c r="DC7" s="14"/>
      <c r="DD7" s="14"/>
      <c r="DE7" s="14"/>
      <c r="DF7" s="14"/>
      <c r="DG7" s="14"/>
      <c r="DH7" s="14"/>
      <c r="DI7" s="14"/>
      <c r="DJ7" s="14"/>
      <c r="DK7" s="14"/>
      <c r="DL7" s="14"/>
      <c r="DM7" s="14"/>
      <c r="DN7" s="14"/>
      <c r="DO7" s="14"/>
      <c r="DP7" s="14"/>
      <c r="DQ7" s="14"/>
      <c r="DR7" s="14"/>
      <c r="DS7" s="14"/>
      <c r="DT7" s="14"/>
      <c r="DU7" s="14"/>
      <c r="DV7" s="14"/>
      <c r="DW7" s="14"/>
      <c r="DX7" s="14"/>
      <c r="DY7" s="14"/>
      <c r="DZ7" s="14"/>
      <c r="EA7" s="14"/>
      <c r="EB7" s="14"/>
      <c r="EC7" s="14"/>
      <c r="ED7" s="14"/>
      <c r="EE7" s="14"/>
      <c r="EF7" s="14"/>
      <c r="EG7" s="14"/>
      <c r="EH7" s="14"/>
      <c r="EI7" s="14"/>
      <c r="EJ7" s="14"/>
      <c r="EK7" s="14"/>
      <c r="EL7" s="14"/>
      <c r="EM7" s="14"/>
      <c r="EN7" s="14"/>
      <c r="EO7" s="14"/>
      <c r="EP7" s="14"/>
      <c r="EQ7" s="14"/>
      <c r="ER7" s="14"/>
      <c r="ES7" s="14"/>
      <c r="ET7" s="14"/>
      <c r="EU7" s="14"/>
      <c r="EV7" s="14"/>
      <c r="EW7" s="14"/>
      <c r="EX7" s="14"/>
      <c r="EY7" s="14"/>
      <c r="EZ7" s="14"/>
      <c r="FA7" s="14"/>
      <c r="FB7" s="14"/>
      <c r="FC7" s="14"/>
      <c r="FD7" s="14"/>
      <c r="FE7" s="14"/>
      <c r="FF7" s="14"/>
      <c r="FG7" s="14"/>
      <c r="FH7" s="14"/>
      <c r="FI7" s="14"/>
      <c r="FJ7" s="14"/>
      <c r="FK7" s="14"/>
      <c r="FL7" s="14"/>
      <c r="FM7" s="14"/>
      <c r="FN7" s="14"/>
      <c r="FO7" s="14"/>
      <c r="FP7" s="14"/>
      <c r="FQ7" s="14"/>
      <c r="FR7" s="14"/>
      <c r="FS7" s="14"/>
      <c r="FT7" s="14"/>
      <c r="FU7" s="14"/>
      <c r="FV7" s="14"/>
      <c r="FW7" s="14"/>
      <c r="FX7" s="14"/>
      <c r="FY7" s="14"/>
      <c r="FZ7" s="14"/>
      <c r="GA7" s="14"/>
      <c r="GB7" s="14"/>
      <c r="GC7" s="14"/>
      <c r="GD7" s="14"/>
      <c r="GE7" s="14"/>
      <c r="GF7" s="14"/>
      <c r="GG7" s="14"/>
      <c r="GH7" s="14"/>
      <c r="GI7" s="14"/>
      <c r="GJ7" s="14"/>
      <c r="GK7" s="14"/>
      <c r="GL7" s="14"/>
      <c r="GM7" s="14"/>
      <c r="GN7" s="14"/>
      <c r="GO7" s="14"/>
      <c r="GP7" s="14"/>
      <c r="GQ7" s="14"/>
      <c r="GR7" s="14"/>
      <c r="GS7" s="14"/>
      <c r="GT7" s="14"/>
      <c r="GU7" s="14"/>
      <c r="GV7" s="14"/>
      <c r="GW7" s="14"/>
      <c r="GX7" s="14"/>
      <c r="GY7" s="14"/>
      <c r="GZ7" s="14"/>
      <c r="HA7" s="14"/>
      <c r="HB7" s="14"/>
      <c r="HC7" s="14"/>
      <c r="HD7" s="14"/>
      <c r="HE7" s="14"/>
      <c r="HF7" s="14"/>
      <c r="HG7" s="14"/>
      <c r="HH7" s="14"/>
      <c r="HI7" s="14"/>
      <c r="HJ7" s="14"/>
      <c r="HK7" s="14"/>
      <c r="HL7" s="14"/>
      <c r="HM7" s="14"/>
      <c r="HN7" s="14"/>
      <c r="HO7" s="14"/>
      <c r="HP7" s="14"/>
      <c r="HQ7" s="14"/>
      <c r="HR7" s="14"/>
      <c r="HS7" s="14"/>
      <c r="HT7" s="14"/>
      <c r="HU7" s="14"/>
      <c r="HV7" s="14"/>
      <c r="HW7" s="14"/>
      <c r="HX7" s="14"/>
      <c r="HY7" s="14"/>
      <c r="HZ7" s="14"/>
      <c r="IA7" s="14"/>
      <c r="IB7" s="14"/>
      <c r="IC7" s="14"/>
      <c r="ID7" s="14"/>
      <c r="IE7" s="14"/>
      <c r="IF7" s="14"/>
      <c r="IG7" s="14"/>
      <c r="IH7" s="14"/>
      <c r="II7" s="14"/>
      <c r="IJ7" s="14"/>
      <c r="IK7" s="14"/>
    </row>
    <row r="8" spans="1:245">
      <c r="A8" s="774" t="s">
        <v>2397</v>
      </c>
      <c r="B8" s="703" t="s">
        <v>3738</v>
      </c>
      <c r="C8" s="703"/>
      <c r="D8" s="703"/>
      <c r="E8" s="703"/>
      <c r="F8" s="775"/>
      <c r="G8" s="774" t="s">
        <v>3739</v>
      </c>
      <c r="H8" s="703"/>
      <c r="I8" s="703"/>
      <c r="J8" s="703"/>
      <c r="K8" s="703"/>
      <c r="L8" s="703"/>
      <c r="M8" s="703"/>
      <c r="N8" s="775"/>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14"/>
      <c r="HM8" s="14"/>
      <c r="HN8" s="14"/>
      <c r="HO8" s="14"/>
      <c r="HP8" s="14"/>
      <c r="HQ8" s="14"/>
      <c r="HR8" s="14"/>
      <c r="HS8" s="14"/>
      <c r="HT8" s="14"/>
      <c r="HU8" s="14"/>
      <c r="HV8" s="14"/>
      <c r="HW8" s="14"/>
      <c r="HX8" s="14"/>
      <c r="HY8" s="14"/>
      <c r="HZ8" s="14"/>
      <c r="IA8" s="14"/>
      <c r="IB8" s="14"/>
      <c r="IC8" s="14"/>
      <c r="ID8" s="14"/>
      <c r="IE8" s="14"/>
      <c r="IF8" s="14"/>
      <c r="IG8" s="14"/>
      <c r="IH8" s="14"/>
      <c r="II8" s="14"/>
      <c r="IJ8" s="14"/>
      <c r="IK8" s="14"/>
    </row>
    <row r="9" spans="1:245">
      <c r="A9" s="774"/>
      <c r="B9" s="703" t="s">
        <v>3740</v>
      </c>
      <c r="C9" s="703"/>
      <c r="D9" s="703"/>
      <c r="E9" s="703"/>
      <c r="F9" s="775"/>
      <c r="G9" s="774"/>
      <c r="H9" s="703"/>
      <c r="I9" s="703"/>
      <c r="J9" s="703"/>
      <c r="K9" s="703"/>
      <c r="L9" s="703"/>
      <c r="M9" s="703"/>
      <c r="N9" s="775"/>
      <c r="O9" s="14"/>
      <c r="P9" s="14"/>
      <c r="Q9" s="14"/>
      <c r="R9" s="14"/>
      <c r="S9" s="14"/>
      <c r="T9" s="14"/>
      <c r="U9" s="14"/>
      <c r="V9" s="14"/>
      <c r="W9" s="14"/>
      <c r="X9" s="14"/>
      <c r="Y9" s="14"/>
      <c r="Z9" s="14"/>
      <c r="AA9" s="14"/>
      <c r="AB9" s="14"/>
      <c r="AC9" s="14"/>
      <c r="AD9" s="14"/>
      <c r="AE9" s="14"/>
      <c r="AF9" s="14"/>
      <c r="AG9" s="14"/>
      <c r="AH9" s="14"/>
      <c r="AI9" s="14"/>
      <c r="AJ9" s="14"/>
      <c r="AK9" s="14"/>
      <c r="AL9" s="14"/>
      <c r="AM9" s="14"/>
      <c r="AN9" s="14"/>
      <c r="AO9" s="14"/>
      <c r="AP9" s="14"/>
      <c r="AQ9" s="14"/>
      <c r="AR9" s="14"/>
      <c r="AS9" s="14"/>
      <c r="AT9" s="14"/>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c r="CK9" s="14"/>
      <c r="CL9" s="14"/>
      <c r="CM9" s="14"/>
      <c r="CN9" s="14"/>
      <c r="CO9" s="14"/>
      <c r="CP9" s="14"/>
      <c r="CQ9" s="14"/>
      <c r="CR9" s="14"/>
      <c r="CS9" s="14"/>
      <c r="CT9" s="14"/>
      <c r="CU9" s="14"/>
      <c r="CV9" s="14"/>
      <c r="CW9" s="14"/>
      <c r="CX9" s="14"/>
      <c r="CY9" s="14"/>
      <c r="CZ9" s="14"/>
      <c r="DA9" s="14"/>
      <c r="DB9" s="14"/>
      <c r="DC9" s="14"/>
      <c r="DD9" s="14"/>
      <c r="DE9" s="14"/>
      <c r="DF9" s="14"/>
      <c r="DG9" s="14"/>
      <c r="DH9" s="14"/>
      <c r="DI9" s="14"/>
      <c r="DJ9" s="14"/>
      <c r="DK9" s="14"/>
      <c r="DL9" s="14"/>
      <c r="DM9" s="14"/>
      <c r="DN9" s="14"/>
      <c r="DO9" s="14"/>
      <c r="DP9" s="14"/>
      <c r="DQ9" s="14"/>
      <c r="DR9" s="14"/>
      <c r="DS9" s="14"/>
      <c r="DT9" s="14"/>
      <c r="DU9" s="14"/>
      <c r="DV9" s="14"/>
      <c r="DW9" s="14"/>
      <c r="DX9" s="14"/>
      <c r="DY9" s="14"/>
      <c r="DZ9" s="14"/>
      <c r="EA9" s="14"/>
      <c r="EB9" s="14"/>
      <c r="EC9" s="14"/>
      <c r="ED9" s="14"/>
      <c r="EE9" s="14"/>
      <c r="EF9" s="14"/>
      <c r="EG9" s="14"/>
      <c r="EH9" s="14"/>
      <c r="EI9" s="14"/>
      <c r="EJ9" s="14"/>
      <c r="EK9" s="14"/>
      <c r="EL9" s="14"/>
      <c r="EM9" s="14"/>
      <c r="EN9" s="14"/>
      <c r="EO9" s="14"/>
      <c r="EP9" s="14"/>
      <c r="EQ9" s="14"/>
      <c r="ER9" s="14"/>
      <c r="ES9" s="14"/>
      <c r="ET9" s="14"/>
      <c r="EU9" s="14"/>
      <c r="EV9" s="14"/>
      <c r="EW9" s="14"/>
      <c r="EX9" s="14"/>
      <c r="EY9" s="14"/>
      <c r="EZ9" s="14"/>
      <c r="FA9" s="14"/>
      <c r="FB9" s="14"/>
      <c r="FC9" s="14"/>
      <c r="FD9" s="14"/>
      <c r="FE9" s="14"/>
      <c r="FF9" s="14"/>
      <c r="FG9" s="14"/>
      <c r="FH9" s="14"/>
      <c r="FI9" s="14"/>
      <c r="FJ9" s="14"/>
      <c r="FK9" s="14"/>
      <c r="FL9" s="14"/>
      <c r="FM9" s="14"/>
      <c r="FN9" s="14"/>
      <c r="FO9" s="14"/>
      <c r="FP9" s="14"/>
      <c r="FQ9" s="14"/>
      <c r="FR9" s="14"/>
      <c r="FS9" s="14"/>
      <c r="FT9" s="14"/>
      <c r="FU9" s="14"/>
      <c r="FV9" s="14"/>
      <c r="FW9" s="14"/>
      <c r="FX9" s="14"/>
      <c r="FY9" s="14"/>
      <c r="FZ9" s="14"/>
      <c r="GA9" s="14"/>
      <c r="GB9" s="14"/>
      <c r="GC9" s="14"/>
      <c r="GD9" s="14"/>
      <c r="GE9" s="14"/>
      <c r="GF9" s="14"/>
      <c r="GG9" s="14"/>
      <c r="GH9" s="14"/>
      <c r="GI9" s="14"/>
      <c r="GJ9" s="14"/>
      <c r="GK9" s="14"/>
      <c r="GL9" s="14"/>
      <c r="GM9" s="14"/>
      <c r="GN9" s="14"/>
      <c r="GO9" s="14"/>
      <c r="GP9" s="14"/>
      <c r="GQ9" s="14"/>
      <c r="GR9" s="14"/>
      <c r="GS9" s="14"/>
      <c r="GT9" s="14"/>
      <c r="GU9" s="14"/>
      <c r="GV9" s="14"/>
      <c r="GW9" s="14"/>
      <c r="GX9" s="14"/>
      <c r="GY9" s="14"/>
      <c r="GZ9" s="14"/>
      <c r="HA9" s="14"/>
      <c r="HB9" s="14"/>
      <c r="HC9" s="14"/>
      <c r="HD9" s="14"/>
      <c r="HE9" s="14"/>
      <c r="HF9" s="14"/>
      <c r="HG9" s="14"/>
      <c r="HH9" s="14"/>
      <c r="HI9" s="14"/>
      <c r="HJ9" s="14"/>
      <c r="HK9" s="14"/>
      <c r="HL9" s="14"/>
      <c r="HM9" s="14"/>
      <c r="HN9" s="14"/>
      <c r="HO9" s="14"/>
      <c r="HP9" s="14"/>
      <c r="HQ9" s="14"/>
      <c r="HR9" s="14"/>
      <c r="HS9" s="14"/>
      <c r="HT9" s="14"/>
      <c r="HU9" s="14"/>
      <c r="HV9" s="14"/>
      <c r="HW9" s="14"/>
      <c r="HX9" s="14"/>
      <c r="HY9" s="14"/>
      <c r="HZ9" s="14"/>
      <c r="IA9" s="14"/>
      <c r="IB9" s="14"/>
      <c r="IC9" s="14"/>
      <c r="ID9" s="14"/>
      <c r="IE9" s="14"/>
      <c r="IF9" s="14"/>
      <c r="IG9" s="14"/>
      <c r="IH9" s="14"/>
      <c r="II9" s="14"/>
      <c r="IJ9" s="14"/>
      <c r="IK9" s="14"/>
    </row>
    <row r="10" spans="1:245">
      <c r="A10" s="774" t="s">
        <v>2317</v>
      </c>
      <c r="B10" s="703" t="s">
        <v>2273</v>
      </c>
      <c r="C10" s="703"/>
      <c r="D10" s="703"/>
      <c r="E10" s="703"/>
      <c r="F10" s="775"/>
      <c r="G10" s="774"/>
      <c r="H10" s="703"/>
      <c r="I10" s="703"/>
      <c r="J10" s="703"/>
      <c r="K10" s="703"/>
      <c r="L10" s="703"/>
      <c r="M10" s="703"/>
      <c r="N10" s="775"/>
      <c r="O10" s="14"/>
      <c r="P10" s="14"/>
      <c r="Q10" s="14"/>
      <c r="R10" s="14"/>
      <c r="S10" s="14"/>
      <c r="T10" s="14"/>
      <c r="U10" s="14"/>
      <c r="V10" s="14"/>
      <c r="W10" s="14"/>
      <c r="X10" s="14"/>
      <c r="Y10" s="14"/>
      <c r="Z10" s="14"/>
      <c r="AA10" s="14"/>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c r="CC10" s="14"/>
      <c r="CD10" s="14"/>
      <c r="CE10" s="14"/>
      <c r="CF10" s="14"/>
      <c r="CG10" s="14"/>
      <c r="CH10" s="14"/>
      <c r="CI10" s="14"/>
      <c r="CJ10" s="14"/>
      <c r="CK10" s="14"/>
      <c r="CL10" s="14"/>
      <c r="CM10" s="14"/>
      <c r="CN10" s="14"/>
      <c r="CO10" s="14"/>
      <c r="CP10" s="14"/>
      <c r="CQ10" s="14"/>
      <c r="CR10" s="14"/>
      <c r="CS10" s="14"/>
      <c r="CT10" s="14"/>
      <c r="CU10" s="14"/>
      <c r="CV10" s="14"/>
      <c r="CW10" s="14"/>
      <c r="CX10" s="14"/>
      <c r="CY10" s="14"/>
      <c r="CZ10" s="14"/>
      <c r="DA10" s="14"/>
      <c r="DB10" s="14"/>
      <c r="DC10" s="14"/>
      <c r="DD10" s="14"/>
      <c r="DE10" s="14"/>
      <c r="DF10" s="14"/>
      <c r="DG10" s="14"/>
      <c r="DH10" s="14"/>
      <c r="DI10" s="14"/>
      <c r="DJ10" s="14"/>
      <c r="DK10" s="14"/>
      <c r="DL10" s="14"/>
      <c r="DM10" s="14"/>
      <c r="DN10" s="14"/>
      <c r="DO10" s="14"/>
      <c r="DP10" s="14"/>
      <c r="DQ10" s="14"/>
      <c r="DR10" s="14"/>
      <c r="DS10" s="14"/>
      <c r="DT10" s="14"/>
      <c r="DU10" s="14"/>
      <c r="DV10" s="14"/>
      <c r="DW10" s="14"/>
      <c r="DX10" s="14"/>
      <c r="DY10" s="14"/>
      <c r="DZ10" s="14"/>
      <c r="EA10" s="14"/>
      <c r="EB10" s="14"/>
      <c r="EC10" s="14"/>
      <c r="ED10" s="14"/>
      <c r="EE10" s="14"/>
      <c r="EF10" s="14"/>
      <c r="EG10" s="14"/>
      <c r="EH10" s="14"/>
      <c r="EI10" s="14"/>
      <c r="EJ10" s="14"/>
      <c r="EK10" s="14"/>
      <c r="EL10" s="14"/>
      <c r="EM10" s="14"/>
      <c r="EN10" s="14"/>
      <c r="EO10" s="14"/>
      <c r="EP10" s="14"/>
      <c r="EQ10" s="14"/>
      <c r="ER10" s="14"/>
      <c r="ES10" s="14"/>
      <c r="ET10" s="14"/>
      <c r="EU10" s="14"/>
      <c r="EV10" s="14"/>
      <c r="EW10" s="14"/>
      <c r="EX10" s="14"/>
      <c r="EY10" s="14"/>
      <c r="EZ10" s="14"/>
      <c r="FA10" s="14"/>
      <c r="FB10" s="14"/>
      <c r="FC10" s="14"/>
      <c r="FD10" s="14"/>
      <c r="FE10" s="14"/>
      <c r="FF10" s="14"/>
      <c r="FG10" s="14"/>
      <c r="FH10" s="14"/>
      <c r="FI10" s="14"/>
      <c r="FJ10" s="14"/>
      <c r="FK10" s="14"/>
      <c r="FL10" s="14"/>
      <c r="FM10" s="14"/>
      <c r="FN10" s="14"/>
      <c r="FO10" s="14"/>
      <c r="FP10" s="14"/>
      <c r="FQ10" s="14"/>
      <c r="FR10" s="14"/>
      <c r="FS10" s="14"/>
      <c r="FT10" s="14"/>
      <c r="FU10" s="14"/>
      <c r="FV10" s="14"/>
      <c r="FW10" s="14"/>
      <c r="FX10" s="14"/>
      <c r="FY10" s="14"/>
      <c r="FZ10" s="14"/>
      <c r="GA10" s="14"/>
      <c r="GB10" s="14"/>
      <c r="GC10" s="14"/>
      <c r="GD10" s="14"/>
      <c r="GE10" s="14"/>
      <c r="GF10" s="14"/>
      <c r="GG10" s="14"/>
      <c r="GH10" s="14"/>
      <c r="GI10" s="14"/>
      <c r="GJ10" s="14"/>
      <c r="GK10" s="14"/>
      <c r="GL10" s="14"/>
      <c r="GM10" s="14"/>
      <c r="GN10" s="14"/>
      <c r="GO10" s="14"/>
      <c r="GP10" s="14"/>
      <c r="GQ10" s="14"/>
      <c r="GR10" s="14"/>
      <c r="GS10" s="14"/>
      <c r="GT10" s="14"/>
      <c r="GU10" s="14"/>
      <c r="GV10" s="14"/>
      <c r="GW10" s="14"/>
      <c r="GX10" s="14"/>
      <c r="GY10" s="14"/>
      <c r="GZ10" s="14"/>
      <c r="HA10" s="14"/>
      <c r="HB10" s="14"/>
      <c r="HC10" s="14"/>
      <c r="HD10" s="14"/>
      <c r="HE10" s="14"/>
      <c r="HF10" s="14"/>
      <c r="HG10" s="14"/>
      <c r="HH10" s="14"/>
      <c r="HI10" s="14"/>
      <c r="HJ10" s="14"/>
      <c r="HK10" s="14"/>
      <c r="HL10" s="14"/>
      <c r="HM10" s="14"/>
      <c r="HN10" s="14"/>
      <c r="HO10" s="14"/>
      <c r="HP10" s="14"/>
      <c r="HQ10" s="14"/>
      <c r="HR10" s="14"/>
      <c r="HS10" s="14"/>
      <c r="HT10" s="14"/>
      <c r="HU10" s="14"/>
      <c r="HV10" s="14"/>
      <c r="HW10" s="14"/>
      <c r="HX10" s="14"/>
      <c r="HY10" s="14"/>
      <c r="HZ10" s="14"/>
      <c r="IA10" s="14"/>
      <c r="IB10" s="14"/>
      <c r="IC10" s="14"/>
      <c r="ID10" s="14"/>
      <c r="IE10" s="14"/>
      <c r="IF10" s="14"/>
      <c r="IG10" s="14"/>
      <c r="IH10" s="14"/>
      <c r="II10" s="14"/>
      <c r="IJ10" s="14"/>
      <c r="IK10" s="14"/>
    </row>
    <row r="11" spans="1:245">
      <c r="A11" s="610"/>
      <c r="B11" s="406"/>
      <c r="C11" s="406"/>
      <c r="D11" s="406"/>
      <c r="E11" s="406"/>
      <c r="F11" s="714"/>
      <c r="G11" s="610"/>
      <c r="H11" s="406"/>
      <c r="I11" s="406"/>
      <c r="J11" s="406"/>
      <c r="K11" s="406"/>
      <c r="L11" s="406"/>
      <c r="M11" s="406"/>
      <c r="N11" s="7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14"/>
      <c r="CH11" s="14"/>
      <c r="CI11" s="14"/>
      <c r="CJ11" s="14"/>
      <c r="CK11" s="14"/>
      <c r="CL11" s="14"/>
      <c r="CM11" s="14"/>
      <c r="CN11" s="14"/>
      <c r="CO11" s="14"/>
      <c r="CP11" s="14"/>
      <c r="CQ11" s="14"/>
      <c r="CR11" s="14"/>
      <c r="CS11" s="14"/>
      <c r="CT11" s="14"/>
      <c r="CU11" s="14"/>
      <c r="CV11" s="14"/>
      <c r="CW11" s="14"/>
      <c r="CX11" s="14"/>
      <c r="CY11" s="14"/>
      <c r="CZ11" s="14"/>
      <c r="DA11" s="14"/>
      <c r="DB11" s="14"/>
      <c r="DC11" s="14"/>
      <c r="DD11" s="14"/>
      <c r="DE11" s="14"/>
      <c r="DF11" s="14"/>
      <c r="DG11" s="14"/>
      <c r="DH11" s="14"/>
      <c r="DI11" s="14"/>
      <c r="DJ11" s="14"/>
      <c r="DK11" s="14"/>
      <c r="DL11" s="14"/>
      <c r="DM11" s="14"/>
      <c r="DN11" s="14"/>
      <c r="DO11" s="14"/>
      <c r="DP11" s="14"/>
      <c r="DQ11" s="14"/>
      <c r="DR11" s="14"/>
      <c r="DS11" s="14"/>
      <c r="DT11" s="14"/>
      <c r="DU11" s="14"/>
      <c r="DV11" s="14"/>
      <c r="DW11" s="14"/>
      <c r="DX11" s="14"/>
      <c r="DY11" s="14"/>
      <c r="DZ11" s="14"/>
      <c r="EA11" s="14"/>
      <c r="EB11" s="14"/>
      <c r="EC11" s="14"/>
      <c r="ED11" s="14"/>
      <c r="EE11" s="14"/>
      <c r="EF11" s="14"/>
      <c r="EG11" s="14"/>
      <c r="EH11" s="14"/>
      <c r="EI11" s="14"/>
      <c r="EJ11" s="14"/>
      <c r="EK11" s="14"/>
      <c r="EL11" s="14"/>
      <c r="EM11" s="14"/>
      <c r="EN11" s="14"/>
      <c r="EO11" s="14"/>
      <c r="EP11" s="14"/>
      <c r="EQ11" s="14"/>
      <c r="ER11" s="14"/>
      <c r="ES11" s="14"/>
      <c r="ET11" s="14"/>
      <c r="EU11" s="14"/>
      <c r="EV11" s="14"/>
      <c r="EW11" s="14"/>
      <c r="EX11" s="14"/>
      <c r="EY11" s="14"/>
      <c r="EZ11" s="14"/>
      <c r="FA11" s="14"/>
      <c r="FB11" s="14"/>
      <c r="FC11" s="14"/>
      <c r="FD11" s="14"/>
      <c r="FE11" s="14"/>
      <c r="FF11" s="14"/>
      <c r="FG11" s="14"/>
      <c r="FH11" s="14"/>
      <c r="FI11" s="14"/>
      <c r="FJ11" s="14"/>
      <c r="FK11" s="14"/>
      <c r="FL11" s="14"/>
      <c r="FM11" s="14"/>
      <c r="FN11" s="14"/>
      <c r="FO11" s="14"/>
      <c r="FP11" s="14"/>
      <c r="FQ11" s="14"/>
      <c r="FR11" s="14"/>
      <c r="FS11" s="14"/>
      <c r="FT11" s="14"/>
      <c r="FU11" s="14"/>
      <c r="FV11" s="14"/>
      <c r="FW11" s="14"/>
      <c r="FX11" s="14"/>
      <c r="FY11" s="14"/>
      <c r="FZ11" s="14"/>
      <c r="GA11" s="14"/>
      <c r="GB11" s="14"/>
      <c r="GC11" s="14"/>
      <c r="GD11" s="14"/>
      <c r="GE11" s="14"/>
      <c r="GF11" s="14"/>
      <c r="GG11" s="14"/>
      <c r="GH11" s="14"/>
      <c r="GI11" s="14"/>
      <c r="GJ11" s="14"/>
      <c r="GK11" s="14"/>
      <c r="GL11" s="14"/>
      <c r="GM11" s="14"/>
      <c r="GN11" s="14"/>
      <c r="GO11" s="14"/>
      <c r="GP11" s="14"/>
      <c r="GQ11" s="14"/>
      <c r="GR11" s="14"/>
      <c r="GS11" s="14"/>
      <c r="GT11" s="14"/>
      <c r="GU11" s="14"/>
      <c r="GV11" s="14"/>
      <c r="GW11" s="14"/>
      <c r="GX11" s="14"/>
      <c r="GY11" s="14"/>
      <c r="GZ11" s="14"/>
      <c r="HA11" s="14"/>
      <c r="HB11" s="14"/>
      <c r="HC11" s="14"/>
      <c r="HD11" s="14"/>
      <c r="HE11" s="14"/>
      <c r="HF11" s="14"/>
      <c r="HG11" s="14"/>
      <c r="HH11" s="14"/>
      <c r="HI11" s="14"/>
      <c r="HJ11" s="14"/>
      <c r="HK11" s="14"/>
      <c r="HL11" s="14"/>
      <c r="HM11" s="14"/>
      <c r="HN11" s="14"/>
      <c r="HO11" s="14"/>
      <c r="HP11" s="14"/>
      <c r="HQ11" s="14"/>
      <c r="HR11" s="14"/>
      <c r="HS11" s="14"/>
      <c r="HT11" s="14"/>
      <c r="HU11" s="14"/>
      <c r="HV11" s="14"/>
      <c r="HW11" s="14"/>
      <c r="HX11" s="14"/>
      <c r="HY11" s="14"/>
      <c r="HZ11" s="14"/>
      <c r="IA11" s="14"/>
      <c r="IB11" s="14"/>
      <c r="IC11" s="14"/>
      <c r="ID11" s="14"/>
      <c r="IE11" s="14"/>
      <c r="IF11" s="14"/>
      <c r="IG11" s="14"/>
      <c r="IH11" s="14"/>
      <c r="II11" s="14"/>
      <c r="IJ11" s="14"/>
      <c r="IK11" s="14"/>
    </row>
    <row r="12" spans="1:245">
      <c r="A12" s="717"/>
      <c r="C12" s="607"/>
      <c r="D12" s="607"/>
      <c r="E12" s="613" t="s">
        <v>2221</v>
      </c>
      <c r="F12" s="614"/>
      <c r="G12" s="612" t="s">
        <v>2221</v>
      </c>
      <c r="H12" s="759"/>
      <c r="I12" s="613" t="s">
        <v>2222</v>
      </c>
      <c r="J12" s="613"/>
      <c r="K12" s="613"/>
      <c r="L12" s="613"/>
      <c r="M12" s="407"/>
      <c r="N12" s="609"/>
      <c r="O12" s="14"/>
      <c r="P12" s="14"/>
      <c r="Q12" s="14"/>
      <c r="R12" s="14"/>
      <c r="S12" s="14"/>
      <c r="T12" s="14"/>
      <c r="U12" s="14"/>
      <c r="V12" s="14"/>
      <c r="W12" s="14"/>
      <c r="X12" s="14"/>
      <c r="Y12" s="14"/>
      <c r="Z12" s="14"/>
      <c r="AA12" s="14"/>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c r="CC12" s="14"/>
      <c r="CD12" s="14"/>
      <c r="CE12" s="14"/>
      <c r="CF12" s="14"/>
      <c r="CG12" s="14"/>
      <c r="CH12" s="14"/>
      <c r="CI12" s="14"/>
      <c r="CJ12" s="14"/>
      <c r="CK12" s="14"/>
      <c r="CL12" s="14"/>
      <c r="CM12" s="14"/>
      <c r="CN12" s="14"/>
      <c r="CO12" s="14"/>
      <c r="CP12" s="14"/>
      <c r="CQ12" s="14"/>
      <c r="CR12" s="14"/>
      <c r="CS12" s="14"/>
      <c r="CT12" s="14"/>
      <c r="CU12" s="14"/>
      <c r="CV12" s="14"/>
      <c r="CW12" s="14"/>
      <c r="CX12" s="14"/>
      <c r="CY12" s="14"/>
      <c r="CZ12" s="14"/>
      <c r="DA12" s="14"/>
      <c r="DB12" s="14"/>
      <c r="DC12" s="14"/>
      <c r="DD12" s="14"/>
      <c r="DE12" s="14"/>
      <c r="DF12" s="14"/>
      <c r="DG12" s="14"/>
      <c r="DH12" s="14"/>
      <c r="DI12" s="14"/>
      <c r="DJ12" s="14"/>
      <c r="DK12" s="14"/>
      <c r="DL12" s="14"/>
      <c r="DM12" s="14"/>
      <c r="DN12" s="14"/>
      <c r="DO12" s="14"/>
      <c r="DP12" s="14"/>
      <c r="DQ12" s="14"/>
      <c r="DR12" s="14"/>
      <c r="DS12" s="14"/>
      <c r="DT12" s="14"/>
      <c r="DU12" s="14"/>
      <c r="DV12" s="14"/>
      <c r="DW12" s="14"/>
      <c r="DX12" s="14"/>
      <c r="DY12" s="14"/>
      <c r="DZ12" s="14"/>
      <c r="EA12" s="14"/>
      <c r="EB12" s="14"/>
      <c r="EC12" s="14"/>
      <c r="ED12" s="14"/>
      <c r="EE12" s="14"/>
      <c r="EF12" s="14"/>
      <c r="EG12" s="14"/>
      <c r="EH12" s="14"/>
      <c r="EI12" s="14"/>
      <c r="EJ12" s="14"/>
      <c r="EK12" s="14"/>
      <c r="EL12" s="14"/>
      <c r="EM12" s="14"/>
      <c r="EN12" s="14"/>
      <c r="EO12" s="14"/>
      <c r="EP12" s="14"/>
      <c r="EQ12" s="14"/>
      <c r="ER12" s="14"/>
      <c r="ES12" s="14"/>
      <c r="ET12" s="14"/>
      <c r="EU12" s="14"/>
      <c r="EV12" s="14"/>
      <c r="EW12" s="14"/>
      <c r="EX12" s="14"/>
      <c r="EY12" s="14"/>
      <c r="EZ12" s="14"/>
      <c r="FA12" s="14"/>
      <c r="FB12" s="14"/>
      <c r="FC12" s="14"/>
      <c r="FD12" s="14"/>
      <c r="FE12" s="14"/>
      <c r="FF12" s="14"/>
      <c r="FG12" s="14"/>
      <c r="FH12" s="14"/>
      <c r="FI12" s="14"/>
      <c r="FJ12" s="14"/>
      <c r="FK12" s="14"/>
      <c r="FL12" s="14"/>
      <c r="FM12" s="14"/>
      <c r="FN12" s="14"/>
      <c r="FO12" s="14"/>
      <c r="FP12" s="14"/>
      <c r="FQ12" s="14"/>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c r="HM12" s="14"/>
      <c r="HN12" s="14"/>
      <c r="HO12" s="14"/>
      <c r="HP12" s="14"/>
      <c r="HQ12" s="14"/>
      <c r="HR12" s="14"/>
      <c r="HS12" s="14"/>
      <c r="HT12" s="14"/>
      <c r="HU12" s="14"/>
      <c r="HV12" s="14"/>
      <c r="HW12" s="14"/>
      <c r="HX12" s="14"/>
      <c r="HY12" s="14"/>
      <c r="HZ12" s="14"/>
      <c r="IA12" s="14"/>
      <c r="IB12" s="14"/>
      <c r="IC12" s="14"/>
      <c r="ID12" s="14"/>
      <c r="IE12" s="14"/>
      <c r="IF12" s="14"/>
      <c r="IG12" s="14"/>
      <c r="IH12" s="14"/>
      <c r="II12" s="14"/>
      <c r="IJ12" s="14"/>
      <c r="IK12" s="14"/>
    </row>
    <row r="13" spans="1:245">
      <c r="A13" s="717"/>
      <c r="C13" s="607"/>
      <c r="D13" s="607"/>
      <c r="E13" s="607"/>
      <c r="F13" s="712"/>
      <c r="G13" s="717"/>
      <c r="H13" s="607"/>
      <c r="I13" s="613" t="s">
        <v>543</v>
      </c>
      <c r="J13" s="613"/>
      <c r="K13" s="758" t="s">
        <v>540</v>
      </c>
      <c r="L13" s="613"/>
      <c r="M13" s="725" t="s">
        <v>1837</v>
      </c>
      <c r="N13" s="609"/>
      <c r="O13" s="14"/>
      <c r="P13" s="14"/>
      <c r="Q13" s="14"/>
      <c r="R13" s="14"/>
      <c r="S13" s="14"/>
      <c r="T13" s="14"/>
      <c r="U13" s="14"/>
      <c r="V13" s="14"/>
      <c r="W13" s="14"/>
      <c r="X13" s="14"/>
      <c r="Y13" s="14"/>
      <c r="Z13" s="14"/>
      <c r="AA13" s="14"/>
      <c r="AB13" s="14"/>
      <c r="AC13" s="14"/>
      <c r="AD13" s="14"/>
      <c r="AE13" s="14"/>
      <c r="AF13" s="14"/>
      <c r="AG13" s="14"/>
      <c r="AH13" s="14"/>
      <c r="AI13" s="14"/>
      <c r="AJ13" s="14"/>
      <c r="AK13" s="14"/>
      <c r="AL13" s="14"/>
      <c r="AM13" s="14"/>
      <c r="AN13" s="14"/>
      <c r="AO13" s="14"/>
      <c r="AP13" s="14"/>
      <c r="AQ13" s="14"/>
      <c r="AR13" s="14"/>
      <c r="AS13" s="14"/>
      <c r="AT13" s="14"/>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c r="CC13" s="14"/>
      <c r="CD13" s="14"/>
      <c r="CE13" s="14"/>
      <c r="CF13" s="14"/>
      <c r="CG13" s="14"/>
      <c r="CH13" s="14"/>
      <c r="CI13" s="14"/>
      <c r="CJ13" s="14"/>
      <c r="CK13" s="14"/>
      <c r="CL13" s="14"/>
      <c r="CM13" s="14"/>
      <c r="CN13" s="14"/>
      <c r="CO13" s="14"/>
      <c r="CP13" s="14"/>
      <c r="CQ13" s="14"/>
      <c r="CR13" s="14"/>
      <c r="CS13" s="14"/>
      <c r="CT13" s="14"/>
      <c r="CU13" s="14"/>
      <c r="CV13" s="14"/>
      <c r="CW13" s="14"/>
      <c r="CX13" s="14"/>
      <c r="CY13" s="14"/>
      <c r="CZ13" s="14"/>
      <c r="DA13" s="14"/>
      <c r="DB13" s="14"/>
      <c r="DC13" s="14"/>
      <c r="DD13" s="14"/>
      <c r="DE13" s="14"/>
      <c r="DF13" s="14"/>
      <c r="DG13" s="14"/>
      <c r="DH13" s="14"/>
      <c r="DI13" s="14"/>
      <c r="DJ13" s="14"/>
      <c r="DK13" s="14"/>
      <c r="DL13" s="14"/>
      <c r="DM13" s="14"/>
      <c r="DN13" s="14"/>
      <c r="DO13" s="14"/>
      <c r="DP13" s="14"/>
      <c r="DQ13" s="14"/>
      <c r="DR13" s="14"/>
      <c r="DS13" s="14"/>
      <c r="DT13" s="14"/>
      <c r="DU13" s="14"/>
      <c r="DV13" s="14"/>
      <c r="DW13" s="14"/>
      <c r="DX13" s="14"/>
      <c r="DY13" s="14"/>
      <c r="DZ13" s="14"/>
      <c r="EA13" s="14"/>
      <c r="EB13" s="14"/>
      <c r="EC13" s="14"/>
      <c r="ED13" s="14"/>
      <c r="EE13" s="14"/>
      <c r="EF13" s="14"/>
      <c r="EG13" s="14"/>
      <c r="EH13" s="14"/>
      <c r="EI13" s="14"/>
      <c r="EJ13" s="14"/>
      <c r="EK13" s="14"/>
      <c r="EL13" s="14"/>
      <c r="EM13" s="14"/>
      <c r="EN13" s="14"/>
      <c r="EO13" s="14"/>
      <c r="EP13" s="14"/>
      <c r="EQ13" s="14"/>
      <c r="ER13" s="14"/>
      <c r="ES13" s="14"/>
      <c r="ET13" s="14"/>
      <c r="EU13" s="14"/>
      <c r="EV13" s="14"/>
      <c r="EW13" s="14"/>
      <c r="EX13" s="14"/>
      <c r="EY13" s="14"/>
      <c r="EZ13" s="14"/>
      <c r="FA13" s="14"/>
      <c r="FB13" s="14"/>
      <c r="FC13" s="14"/>
      <c r="FD13" s="14"/>
      <c r="FE13" s="14"/>
      <c r="FF13" s="14"/>
      <c r="FG13" s="14"/>
      <c r="FH13" s="14"/>
      <c r="FI13" s="14"/>
      <c r="FJ13" s="14"/>
      <c r="FK13" s="14"/>
      <c r="FL13" s="14"/>
      <c r="FM13" s="14"/>
      <c r="FN13" s="14"/>
      <c r="FO13" s="14"/>
      <c r="FP13" s="14"/>
      <c r="FQ13" s="14"/>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c r="HM13" s="14"/>
      <c r="HN13" s="14"/>
      <c r="HO13" s="14"/>
      <c r="HP13" s="14"/>
      <c r="HQ13" s="14"/>
      <c r="HR13" s="14"/>
      <c r="HS13" s="14"/>
      <c r="HT13" s="14"/>
      <c r="HU13" s="14"/>
      <c r="HV13" s="14"/>
      <c r="HW13" s="14"/>
      <c r="HX13" s="14"/>
      <c r="HY13" s="14"/>
      <c r="HZ13" s="14"/>
      <c r="IA13" s="14"/>
      <c r="IB13" s="14"/>
      <c r="IC13" s="14"/>
      <c r="ID13" s="14"/>
      <c r="IE13" s="14"/>
      <c r="IF13" s="14"/>
      <c r="IG13" s="14"/>
      <c r="IH13" s="14"/>
      <c r="II13" s="14"/>
      <c r="IJ13" s="14"/>
      <c r="IK13" s="14"/>
    </row>
    <row r="14" spans="1:245">
      <c r="A14" s="717"/>
      <c r="C14" s="607"/>
      <c r="D14" s="722" t="s">
        <v>1837</v>
      </c>
      <c r="E14" s="722" t="s">
        <v>299</v>
      </c>
      <c r="F14" s="726" t="s">
        <v>299</v>
      </c>
      <c r="G14" s="721" t="s">
        <v>299</v>
      </c>
      <c r="H14" s="722" t="s">
        <v>299</v>
      </c>
      <c r="J14" s="385"/>
      <c r="K14" s="715"/>
      <c r="M14" s="725" t="s">
        <v>2516</v>
      </c>
      <c r="N14" s="609"/>
      <c r="O14" s="14"/>
      <c r="P14" s="14"/>
      <c r="Q14" s="14"/>
      <c r="R14" s="14"/>
      <c r="S14" s="14"/>
      <c r="T14" s="14"/>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c r="CC14" s="14"/>
      <c r="CD14" s="14"/>
      <c r="CE14" s="14"/>
      <c r="CF14" s="14"/>
      <c r="CG14" s="14"/>
      <c r="CH14" s="14"/>
      <c r="CI14" s="14"/>
      <c r="CJ14" s="14"/>
      <c r="CK14" s="14"/>
      <c r="CL14" s="14"/>
      <c r="CM14" s="14"/>
      <c r="CN14" s="14"/>
      <c r="CO14" s="14"/>
      <c r="CP14" s="14"/>
      <c r="CQ14" s="14"/>
      <c r="CR14" s="14"/>
      <c r="CS14" s="14"/>
      <c r="CT14" s="14"/>
      <c r="CU14" s="14"/>
      <c r="CV14" s="14"/>
      <c r="CW14" s="14"/>
      <c r="CX14" s="14"/>
      <c r="CY14" s="14"/>
      <c r="CZ14" s="14"/>
      <c r="DA14" s="14"/>
      <c r="DB14" s="14"/>
      <c r="DC14" s="14"/>
      <c r="DD14" s="14"/>
      <c r="DE14" s="14"/>
      <c r="DF14" s="14"/>
      <c r="DG14" s="14"/>
      <c r="DH14" s="14"/>
      <c r="DI14" s="14"/>
      <c r="DJ14" s="14"/>
      <c r="DK14" s="14"/>
      <c r="DL14" s="14"/>
      <c r="DM14" s="14"/>
      <c r="DN14" s="14"/>
      <c r="DO14" s="14"/>
      <c r="DP14" s="14"/>
      <c r="DQ14" s="14"/>
      <c r="DR14" s="14"/>
      <c r="DS14" s="14"/>
      <c r="DT14" s="14"/>
      <c r="DU14" s="14"/>
      <c r="DV14" s="14"/>
      <c r="DW14" s="14"/>
      <c r="DX14" s="14"/>
      <c r="DY14" s="14"/>
      <c r="DZ14" s="14"/>
      <c r="EA14" s="14"/>
      <c r="EB14" s="14"/>
      <c r="EC14" s="14"/>
      <c r="ED14" s="14"/>
      <c r="EE14" s="14"/>
      <c r="EF14" s="14"/>
      <c r="EG14" s="14"/>
      <c r="EH14" s="14"/>
      <c r="EI14" s="14"/>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14"/>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c r="HM14" s="14"/>
      <c r="HN14" s="14"/>
      <c r="HO14" s="14"/>
      <c r="HP14" s="14"/>
      <c r="HQ14" s="14"/>
      <c r="HR14" s="14"/>
      <c r="HS14" s="14"/>
      <c r="HT14" s="14"/>
      <c r="HU14" s="14"/>
      <c r="HV14" s="14"/>
      <c r="HW14" s="14"/>
      <c r="HX14" s="14"/>
      <c r="HY14" s="14"/>
      <c r="HZ14" s="14"/>
      <c r="IA14" s="14"/>
      <c r="IB14" s="14"/>
      <c r="IC14" s="14"/>
      <c r="ID14" s="14"/>
      <c r="IE14" s="14"/>
      <c r="IF14" s="14"/>
      <c r="IG14" s="14"/>
      <c r="IH14" s="14"/>
      <c r="II14" s="14"/>
      <c r="IJ14" s="14"/>
      <c r="IK14" s="14"/>
    </row>
    <row r="15" spans="1:245">
      <c r="A15" s="721" t="s">
        <v>1729</v>
      </c>
      <c r="C15" s="722" t="s">
        <v>573</v>
      </c>
      <c r="D15" s="722" t="s">
        <v>881</v>
      </c>
      <c r="E15" s="722" t="s">
        <v>2225</v>
      </c>
      <c r="F15" s="726" t="s">
        <v>2226</v>
      </c>
      <c r="G15" s="721" t="s">
        <v>2225</v>
      </c>
      <c r="H15" s="722" t="s">
        <v>2226</v>
      </c>
      <c r="I15" s="723" t="s">
        <v>176</v>
      </c>
      <c r="J15" s="756" t="s">
        <v>1841</v>
      </c>
      <c r="K15" s="725" t="s">
        <v>176</v>
      </c>
      <c r="L15" s="723" t="s">
        <v>1841</v>
      </c>
      <c r="M15" s="715"/>
      <c r="N15" s="724" t="s">
        <v>1729</v>
      </c>
      <c r="O15" s="14"/>
      <c r="P15" s="14"/>
      <c r="Q15" s="14"/>
      <c r="R15" s="14"/>
      <c r="S15" s="14"/>
      <c r="T15" s="14"/>
      <c r="U15" s="14"/>
      <c r="V15" s="14"/>
      <c r="W15" s="14"/>
      <c r="X15" s="14"/>
      <c r="Y15" s="14"/>
      <c r="Z15" s="14"/>
      <c r="AA15" s="14"/>
      <c r="AB15" s="14"/>
      <c r="AC15" s="14"/>
      <c r="AD15" s="14"/>
      <c r="AE15" s="14"/>
      <c r="AF15" s="14"/>
      <c r="AG15" s="14"/>
      <c r="AH15" s="14"/>
      <c r="AI15" s="14"/>
      <c r="AJ15" s="14"/>
      <c r="AK15" s="14"/>
      <c r="AL15" s="14"/>
      <c r="AM15" s="14"/>
      <c r="AN15" s="14"/>
      <c r="AO15" s="14"/>
      <c r="AP15" s="14"/>
      <c r="AQ15" s="14"/>
      <c r="AR15" s="14"/>
      <c r="AS15" s="14"/>
      <c r="AT15" s="14"/>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c r="CC15" s="14"/>
      <c r="CD15" s="14"/>
      <c r="CE15" s="14"/>
      <c r="CF15" s="14"/>
      <c r="CG15" s="14"/>
      <c r="CH15" s="14"/>
      <c r="CI15" s="14"/>
      <c r="CJ15" s="14"/>
      <c r="CK15" s="14"/>
      <c r="CL15" s="14"/>
      <c r="CM15" s="14"/>
      <c r="CN15" s="14"/>
      <c r="CO15" s="14"/>
      <c r="CP15" s="14"/>
      <c r="CQ15" s="14"/>
      <c r="CR15" s="14"/>
      <c r="CS15" s="14"/>
      <c r="CT15" s="14"/>
      <c r="CU15" s="14"/>
      <c r="CV15" s="14"/>
      <c r="CW15" s="14"/>
      <c r="CX15" s="14"/>
      <c r="CY15" s="14"/>
      <c r="CZ15" s="14"/>
      <c r="DA15" s="14"/>
      <c r="DB15" s="14"/>
      <c r="DC15" s="14"/>
      <c r="DD15" s="14"/>
      <c r="DE15" s="14"/>
      <c r="DF15" s="14"/>
      <c r="DG15" s="14"/>
      <c r="DH15" s="14"/>
      <c r="DI15" s="14"/>
      <c r="DJ15" s="14"/>
      <c r="DK15" s="14"/>
      <c r="DL15" s="14"/>
      <c r="DM15" s="14"/>
      <c r="DN15" s="14"/>
      <c r="DO15" s="14"/>
      <c r="DP15" s="14"/>
      <c r="DQ15" s="14"/>
      <c r="DR15" s="14"/>
      <c r="DS15" s="14"/>
      <c r="DT15" s="14"/>
      <c r="DU15" s="14"/>
      <c r="DV15" s="14"/>
      <c r="DW15" s="14"/>
      <c r="DX15" s="14"/>
      <c r="DY15" s="14"/>
      <c r="DZ15" s="14"/>
      <c r="EA15" s="14"/>
      <c r="EB15" s="14"/>
      <c r="EC15" s="14"/>
      <c r="ED15" s="14"/>
      <c r="EE15" s="14"/>
      <c r="EF15" s="14"/>
      <c r="EG15" s="14"/>
      <c r="EH15" s="14"/>
      <c r="EI15" s="14"/>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14"/>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c r="HM15" s="14"/>
      <c r="HN15" s="14"/>
      <c r="HO15" s="14"/>
      <c r="HP15" s="14"/>
      <c r="HQ15" s="14"/>
      <c r="HR15" s="14"/>
      <c r="HS15" s="14"/>
      <c r="HT15" s="14"/>
      <c r="HU15" s="14"/>
      <c r="HV15" s="14"/>
      <c r="HW15" s="14"/>
      <c r="HX15" s="14"/>
      <c r="HY15" s="14"/>
      <c r="HZ15" s="14"/>
      <c r="IA15" s="14"/>
      <c r="IB15" s="14"/>
      <c r="IC15" s="14"/>
      <c r="ID15" s="14"/>
      <c r="IE15" s="14"/>
      <c r="IF15" s="14"/>
      <c r="IG15" s="14"/>
      <c r="IH15" s="14"/>
      <c r="II15" s="14"/>
      <c r="IJ15" s="14"/>
      <c r="IK15" s="14"/>
    </row>
    <row r="16" spans="1:245">
      <c r="A16" s="721" t="s">
        <v>1732</v>
      </c>
      <c r="C16" s="607"/>
      <c r="D16" s="722" t="s">
        <v>557</v>
      </c>
      <c r="E16" s="722" t="s">
        <v>2274</v>
      </c>
      <c r="F16" s="726" t="s">
        <v>2275</v>
      </c>
      <c r="G16" s="721" t="s">
        <v>2276</v>
      </c>
      <c r="H16" s="722" t="s">
        <v>2277</v>
      </c>
      <c r="I16" s="12" t="s">
        <v>2232</v>
      </c>
      <c r="J16" s="385"/>
      <c r="K16" s="776" t="s">
        <v>2233</v>
      </c>
      <c r="M16" s="715"/>
      <c r="N16" s="724" t="s">
        <v>1732</v>
      </c>
      <c r="O16" s="14"/>
      <c r="P16" s="14"/>
      <c r="Q16" s="14"/>
      <c r="R16" s="14"/>
      <c r="S16" s="14"/>
      <c r="T16" s="14"/>
      <c r="U16" s="14"/>
      <c r="V16" s="14"/>
      <c r="W16" s="14"/>
      <c r="X16" s="14"/>
      <c r="Y16" s="14"/>
      <c r="Z16" s="14"/>
      <c r="AA16" s="14"/>
      <c r="AB16" s="14"/>
      <c r="AC16" s="14"/>
      <c r="AD16" s="14"/>
      <c r="AE16" s="14"/>
      <c r="AF16" s="14"/>
      <c r="AG16" s="14"/>
      <c r="AH16" s="14"/>
      <c r="AI16" s="14"/>
      <c r="AJ16" s="14"/>
      <c r="AK16" s="14"/>
      <c r="AL16" s="14"/>
      <c r="AM16" s="14"/>
      <c r="AN16" s="14"/>
      <c r="AO16" s="14"/>
      <c r="AP16" s="14"/>
      <c r="AQ16" s="14"/>
      <c r="AR16" s="14"/>
      <c r="AS16" s="14"/>
      <c r="AT16" s="14"/>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c r="CC16" s="14"/>
      <c r="CD16" s="14"/>
      <c r="CE16" s="14"/>
      <c r="CF16" s="14"/>
      <c r="CG16" s="14"/>
      <c r="CH16" s="14"/>
      <c r="CI16" s="14"/>
      <c r="CJ16" s="14"/>
      <c r="CK16" s="14"/>
      <c r="CL16" s="14"/>
      <c r="CM16" s="14"/>
      <c r="CN16" s="14"/>
      <c r="CO16" s="14"/>
      <c r="CP16" s="14"/>
      <c r="CQ16" s="14"/>
      <c r="CR16" s="14"/>
      <c r="CS16" s="14"/>
      <c r="CT16" s="14"/>
      <c r="CU16" s="14"/>
      <c r="CV16" s="14"/>
      <c r="CW16" s="14"/>
      <c r="CX16" s="14"/>
      <c r="CY16" s="14"/>
      <c r="CZ16" s="14"/>
      <c r="DA16" s="14"/>
      <c r="DB16" s="14"/>
      <c r="DC16" s="14"/>
      <c r="DD16" s="14"/>
      <c r="DE16" s="14"/>
      <c r="DF16" s="14"/>
      <c r="DG16" s="14"/>
      <c r="DH16" s="14"/>
      <c r="DI16" s="14"/>
      <c r="DJ16" s="14"/>
      <c r="DK16" s="14"/>
      <c r="DL16" s="14"/>
      <c r="DM16" s="14"/>
      <c r="DN16" s="14"/>
      <c r="DO16" s="14"/>
      <c r="DP16" s="14"/>
      <c r="DQ16" s="14"/>
      <c r="DR16" s="14"/>
      <c r="DS16" s="14"/>
      <c r="DT16" s="14"/>
      <c r="DU16" s="14"/>
      <c r="DV16" s="14"/>
      <c r="DW16" s="14"/>
      <c r="DX16" s="14"/>
      <c r="DY16" s="14"/>
      <c r="DZ16" s="14"/>
      <c r="EA16" s="14"/>
      <c r="EB16" s="14"/>
      <c r="EC16" s="14"/>
      <c r="ED16" s="14"/>
      <c r="EE16" s="14"/>
      <c r="EF16" s="14"/>
      <c r="EG16" s="14"/>
      <c r="EH16" s="14"/>
      <c r="EI16" s="14"/>
      <c r="EJ16" s="14"/>
      <c r="EK16" s="14"/>
      <c r="EL16" s="14"/>
      <c r="EM16" s="14"/>
      <c r="EN16" s="14"/>
      <c r="EO16" s="14"/>
      <c r="EP16" s="14"/>
      <c r="EQ16" s="14"/>
      <c r="ER16" s="14"/>
      <c r="ES16" s="14"/>
      <c r="ET16" s="14"/>
      <c r="EU16" s="14"/>
      <c r="EV16" s="14"/>
      <c r="EW16" s="14"/>
      <c r="EX16" s="14"/>
      <c r="EY16" s="14"/>
      <c r="EZ16" s="14"/>
      <c r="FA16" s="14"/>
      <c r="FB16" s="14"/>
      <c r="FC16" s="14"/>
      <c r="FD16" s="14"/>
      <c r="FE16" s="14"/>
      <c r="FF16" s="14"/>
      <c r="FG16" s="14"/>
      <c r="FH16" s="14"/>
      <c r="FI16" s="14"/>
      <c r="FJ16" s="14"/>
      <c r="FK16" s="14"/>
      <c r="FL16" s="14"/>
      <c r="FM16" s="14"/>
      <c r="FN16" s="14"/>
      <c r="FO16" s="14"/>
      <c r="FP16" s="14"/>
      <c r="FQ16" s="14"/>
      <c r="FR16" s="14"/>
      <c r="FS16" s="14"/>
      <c r="FT16" s="14"/>
      <c r="FU16" s="14"/>
      <c r="FV16" s="14"/>
      <c r="FW16" s="14"/>
      <c r="FX16" s="14"/>
      <c r="FY16" s="14"/>
      <c r="FZ16" s="14"/>
      <c r="GA16" s="14"/>
      <c r="GB16" s="14"/>
      <c r="GC16" s="14"/>
      <c r="GD16" s="14"/>
      <c r="GE16" s="14"/>
      <c r="GF16" s="14"/>
      <c r="GG16" s="14"/>
      <c r="GH16" s="14"/>
      <c r="GI16" s="14"/>
      <c r="GJ16" s="14"/>
      <c r="GK16" s="14"/>
      <c r="GL16" s="14"/>
      <c r="GM16" s="14"/>
      <c r="GN16" s="14"/>
      <c r="GO16" s="14"/>
      <c r="GP16" s="14"/>
      <c r="GQ16" s="14"/>
      <c r="GR16" s="14"/>
      <c r="GS16" s="14"/>
      <c r="GT16" s="14"/>
      <c r="GU16" s="14"/>
      <c r="GV16" s="14"/>
      <c r="GW16" s="14"/>
      <c r="GX16" s="14"/>
      <c r="GY16" s="14"/>
      <c r="GZ16" s="14"/>
      <c r="HA16" s="14"/>
      <c r="HB16" s="14"/>
      <c r="HC16" s="14"/>
      <c r="HD16" s="14"/>
      <c r="HE16" s="14"/>
      <c r="HF16" s="14"/>
      <c r="HG16" s="14"/>
      <c r="HH16" s="14"/>
      <c r="HI16" s="14"/>
      <c r="HJ16" s="14"/>
      <c r="HK16" s="14"/>
      <c r="HL16" s="14"/>
      <c r="HM16" s="14"/>
      <c r="HN16" s="14"/>
      <c r="HO16" s="14"/>
      <c r="HP16" s="14"/>
      <c r="HQ16" s="14"/>
      <c r="HR16" s="14"/>
      <c r="HS16" s="14"/>
      <c r="HT16" s="14"/>
      <c r="HU16" s="14"/>
      <c r="HV16" s="14"/>
      <c r="HW16" s="14"/>
      <c r="HX16" s="14"/>
      <c r="HY16" s="14"/>
      <c r="HZ16" s="14"/>
      <c r="IA16" s="14"/>
      <c r="IB16" s="14"/>
      <c r="IC16" s="14"/>
      <c r="ID16" s="14"/>
      <c r="IE16" s="14"/>
      <c r="IF16" s="14"/>
      <c r="IG16" s="14"/>
      <c r="IH16" s="14"/>
      <c r="II16" s="14"/>
      <c r="IJ16" s="14"/>
      <c r="IK16" s="14"/>
    </row>
    <row r="17" spans="1:245">
      <c r="A17" s="757"/>
      <c r="B17" s="406"/>
      <c r="C17" s="765" t="s">
        <v>3021</v>
      </c>
      <c r="D17" s="765" t="s">
        <v>3022</v>
      </c>
      <c r="E17" s="765" t="s">
        <v>3023</v>
      </c>
      <c r="F17" s="769" t="s">
        <v>3024</v>
      </c>
      <c r="G17" s="768" t="s">
        <v>2347</v>
      </c>
      <c r="H17" s="765" t="s">
        <v>2348</v>
      </c>
      <c r="I17" s="760" t="s">
        <v>2349</v>
      </c>
      <c r="J17" s="762" t="s">
        <v>2350</v>
      </c>
      <c r="K17" s="761" t="s">
        <v>2351</v>
      </c>
      <c r="L17" s="760" t="s">
        <v>2352</v>
      </c>
      <c r="M17" s="761" t="s">
        <v>2353</v>
      </c>
      <c r="N17" s="763"/>
      <c r="O17" s="14"/>
      <c r="P17" s="14"/>
      <c r="Q17" s="14"/>
      <c r="R17" s="14"/>
      <c r="S17" s="14"/>
      <c r="T17" s="14"/>
      <c r="U17" s="14"/>
      <c r="V17" s="14"/>
      <c r="W17" s="14"/>
      <c r="X17" s="14"/>
      <c r="Y17" s="14"/>
      <c r="Z17" s="14"/>
      <c r="AA17" s="14"/>
      <c r="AB17" s="14"/>
      <c r="AC17" s="14"/>
      <c r="AD17" s="14"/>
      <c r="AE17" s="14"/>
      <c r="AF17" s="14"/>
      <c r="AG17" s="14"/>
      <c r="AH17" s="14"/>
      <c r="AI17" s="14"/>
      <c r="AJ17" s="14"/>
      <c r="AK17" s="14"/>
      <c r="AL17" s="14"/>
      <c r="AM17" s="14"/>
      <c r="AN17" s="14"/>
      <c r="AO17" s="14"/>
      <c r="AP17" s="14"/>
      <c r="AQ17" s="14"/>
      <c r="AR17" s="14"/>
      <c r="AS17" s="14"/>
      <c r="AT17" s="14"/>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c r="CC17" s="14"/>
      <c r="CD17" s="14"/>
      <c r="CE17" s="14"/>
      <c r="CF17" s="14"/>
      <c r="CG17" s="14"/>
      <c r="CH17" s="14"/>
      <c r="CI17" s="14"/>
      <c r="CJ17" s="14"/>
      <c r="CK17" s="14"/>
      <c r="CL17" s="14"/>
      <c r="CM17" s="14"/>
      <c r="CN17" s="14"/>
      <c r="CO17" s="14"/>
      <c r="CP17" s="14"/>
      <c r="CQ17" s="14"/>
      <c r="CR17" s="14"/>
      <c r="CS17" s="14"/>
      <c r="CT17" s="14"/>
      <c r="CU17" s="14"/>
      <c r="CV17" s="14"/>
      <c r="CW17" s="14"/>
      <c r="CX17" s="14"/>
      <c r="CY17" s="14"/>
      <c r="CZ17" s="14"/>
      <c r="DA17" s="14"/>
      <c r="DB17" s="14"/>
      <c r="DC17" s="14"/>
      <c r="DD17" s="14"/>
      <c r="DE17" s="14"/>
      <c r="DF17" s="14"/>
      <c r="DG17" s="14"/>
      <c r="DH17" s="14"/>
      <c r="DI17" s="14"/>
      <c r="DJ17" s="14"/>
      <c r="DK17" s="14"/>
      <c r="DL17" s="14"/>
      <c r="DM17" s="14"/>
      <c r="DN17" s="14"/>
      <c r="DO17" s="14"/>
      <c r="DP17" s="14"/>
      <c r="DQ17" s="14"/>
      <c r="DR17" s="14"/>
      <c r="DS17" s="14"/>
      <c r="DT17" s="14"/>
      <c r="DU17" s="14"/>
      <c r="DV17" s="14"/>
      <c r="DW17" s="14"/>
      <c r="DX17" s="14"/>
      <c r="DY17" s="14"/>
      <c r="DZ17" s="14"/>
      <c r="EA17" s="14"/>
      <c r="EB17" s="14"/>
      <c r="EC17" s="14"/>
      <c r="ED17" s="14"/>
      <c r="EE17" s="14"/>
      <c r="EF17" s="14"/>
      <c r="EG17" s="14"/>
      <c r="EH17" s="14"/>
      <c r="EI17" s="14"/>
      <c r="EJ17" s="14"/>
      <c r="EK17" s="14"/>
      <c r="EL17" s="14"/>
      <c r="EM17" s="14"/>
      <c r="EN17" s="14"/>
      <c r="EO17" s="14"/>
      <c r="EP17" s="14"/>
      <c r="EQ17" s="14"/>
      <c r="ER17" s="14"/>
      <c r="ES17" s="14"/>
      <c r="ET17" s="14"/>
      <c r="EU17" s="14"/>
      <c r="EV17" s="14"/>
      <c r="EW17" s="14"/>
      <c r="EX17" s="14"/>
      <c r="EY17" s="14"/>
      <c r="EZ17" s="14"/>
      <c r="FA17" s="14"/>
      <c r="FB17" s="14"/>
      <c r="FC17" s="14"/>
      <c r="FD17" s="14"/>
      <c r="FE17" s="14"/>
      <c r="FF17" s="14"/>
      <c r="FG17" s="14"/>
      <c r="FH17" s="14"/>
      <c r="FI17" s="14"/>
      <c r="FJ17" s="14"/>
      <c r="FK17" s="14"/>
      <c r="FL17" s="14"/>
      <c r="FM17" s="14"/>
      <c r="FN17" s="14"/>
      <c r="FO17" s="14"/>
      <c r="FP17" s="14"/>
      <c r="FQ17" s="14"/>
      <c r="FR17" s="14"/>
      <c r="FS17" s="14"/>
      <c r="FT17" s="14"/>
      <c r="FU17" s="14"/>
      <c r="FV17" s="14"/>
      <c r="FW17" s="14"/>
      <c r="FX17" s="14"/>
      <c r="FY17" s="14"/>
      <c r="FZ17" s="14"/>
      <c r="GA17" s="14"/>
      <c r="GB17" s="14"/>
      <c r="GC17" s="14"/>
      <c r="GD17" s="14"/>
      <c r="GE17" s="14"/>
      <c r="GF17" s="14"/>
      <c r="GG17" s="14"/>
      <c r="GH17" s="14"/>
      <c r="GI17" s="14"/>
      <c r="GJ17" s="14"/>
      <c r="GK17" s="14"/>
      <c r="GL17" s="14"/>
      <c r="GM17" s="14"/>
      <c r="GN17" s="14"/>
      <c r="GO17" s="14"/>
      <c r="GP17" s="14"/>
      <c r="GQ17" s="14"/>
      <c r="GR17" s="14"/>
      <c r="GS17" s="14"/>
      <c r="GT17" s="14"/>
      <c r="GU17" s="14"/>
      <c r="GV17" s="14"/>
      <c r="GW17" s="14"/>
      <c r="GX17" s="14"/>
      <c r="GY17" s="14"/>
      <c r="GZ17" s="14"/>
      <c r="HA17" s="14"/>
      <c r="HB17" s="14"/>
      <c r="HC17" s="14"/>
      <c r="HD17" s="14"/>
      <c r="HE17" s="14"/>
      <c r="HF17" s="14"/>
      <c r="HG17" s="14"/>
      <c r="HH17" s="14"/>
      <c r="HI17" s="14"/>
      <c r="HJ17" s="14"/>
      <c r="HK17" s="14"/>
      <c r="HL17" s="14"/>
      <c r="HM17" s="14"/>
      <c r="HN17" s="14"/>
      <c r="HO17" s="14"/>
      <c r="HP17" s="14"/>
      <c r="HQ17" s="14"/>
      <c r="HR17" s="14"/>
      <c r="HS17" s="14"/>
      <c r="HT17" s="14"/>
      <c r="HU17" s="14"/>
      <c r="HV17" s="14"/>
      <c r="HW17" s="14"/>
      <c r="HX17" s="14"/>
      <c r="HY17" s="14"/>
      <c r="HZ17" s="14"/>
      <c r="IA17" s="14"/>
      <c r="IB17" s="14"/>
      <c r="IC17" s="14"/>
      <c r="ID17" s="14"/>
      <c r="IE17" s="14"/>
      <c r="IF17" s="14"/>
      <c r="IG17" s="14"/>
      <c r="IH17" s="14"/>
      <c r="II17" s="14"/>
      <c r="IJ17" s="14"/>
      <c r="IK17" s="14"/>
    </row>
    <row r="18" spans="1:245">
      <c r="A18" s="757">
        <v>1</v>
      </c>
      <c r="B18" s="406"/>
      <c r="C18" s="611" t="s">
        <v>2278</v>
      </c>
      <c r="D18" s="392"/>
      <c r="E18" s="393"/>
      <c r="F18" s="394"/>
      <c r="G18" s="395" t="s">
        <v>1789</v>
      </c>
      <c r="H18" s="393" t="s">
        <v>1789</v>
      </c>
      <c r="I18" s="396"/>
      <c r="J18" s="396"/>
      <c r="K18" s="396"/>
      <c r="L18" s="396"/>
      <c r="M18" s="777"/>
      <c r="N18" s="763">
        <v>1</v>
      </c>
      <c r="O18" s="14"/>
      <c r="P18" s="14"/>
      <c r="Q18" s="14"/>
      <c r="R18" s="14"/>
      <c r="S18" s="14"/>
      <c r="T18" s="14"/>
      <c r="U18" s="14"/>
      <c r="V18" s="14"/>
      <c r="W18" s="14"/>
      <c r="X18" s="14"/>
      <c r="Y18" s="14"/>
      <c r="Z18" s="14"/>
      <c r="AA18" s="14"/>
      <c r="AB18" s="14"/>
      <c r="AC18" s="14"/>
      <c r="AD18" s="14"/>
      <c r="AE18" s="14"/>
      <c r="AF18" s="14"/>
      <c r="AG18" s="14"/>
      <c r="AH18" s="14"/>
      <c r="AI18" s="14"/>
      <c r="AJ18" s="14"/>
      <c r="AK18" s="14"/>
      <c r="AL18" s="14"/>
      <c r="AM18" s="14"/>
      <c r="AN18" s="14"/>
      <c r="AO18" s="14"/>
      <c r="AP18" s="14"/>
      <c r="AQ18" s="14"/>
      <c r="AR18" s="14"/>
      <c r="AS18" s="14"/>
      <c r="AT18" s="14"/>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c r="CC18" s="14"/>
      <c r="CD18" s="14"/>
      <c r="CE18" s="14"/>
      <c r="CF18" s="14"/>
      <c r="CG18" s="14"/>
      <c r="CH18" s="14"/>
      <c r="CI18" s="14"/>
      <c r="CJ18" s="14"/>
      <c r="CK18" s="14"/>
      <c r="CL18" s="14"/>
      <c r="CM18" s="14"/>
      <c r="CN18" s="14"/>
      <c r="CO18" s="14"/>
      <c r="CP18" s="14"/>
      <c r="CQ18" s="14"/>
      <c r="CR18" s="14"/>
      <c r="CS18" s="14"/>
      <c r="CT18" s="14"/>
      <c r="CU18" s="14"/>
      <c r="CV18" s="14"/>
      <c r="CW18" s="14"/>
      <c r="CX18" s="14"/>
      <c r="CY18" s="14"/>
      <c r="CZ18" s="14"/>
      <c r="DA18" s="14"/>
      <c r="DB18" s="14"/>
      <c r="DC18" s="14"/>
      <c r="DD18" s="14"/>
      <c r="DE18" s="14"/>
      <c r="DF18" s="14"/>
      <c r="DG18" s="14"/>
      <c r="DH18" s="14"/>
      <c r="DI18" s="14"/>
      <c r="DJ18" s="14"/>
      <c r="DK18" s="14"/>
      <c r="DL18" s="14"/>
      <c r="DM18" s="14"/>
      <c r="DN18" s="14"/>
      <c r="DO18" s="14"/>
      <c r="DP18" s="14"/>
      <c r="DQ18" s="14"/>
      <c r="DR18" s="14"/>
      <c r="DS18" s="14"/>
      <c r="DT18" s="14"/>
      <c r="DU18" s="14"/>
      <c r="DV18" s="14"/>
      <c r="DW18" s="14"/>
      <c r="DX18" s="14"/>
      <c r="DY18" s="14"/>
      <c r="DZ18" s="14"/>
      <c r="EA18" s="14"/>
      <c r="EB18" s="14"/>
      <c r="EC18" s="14"/>
      <c r="ED18" s="14"/>
      <c r="EE18" s="14"/>
      <c r="EF18" s="14"/>
      <c r="EG18" s="14"/>
      <c r="EH18" s="14"/>
      <c r="EI18" s="14"/>
      <c r="EJ18" s="14"/>
      <c r="EK18" s="14"/>
      <c r="EL18" s="14"/>
      <c r="EM18" s="14"/>
      <c r="EN18" s="14"/>
      <c r="EO18" s="14"/>
      <c r="EP18" s="14"/>
      <c r="EQ18" s="14"/>
      <c r="ER18" s="14"/>
      <c r="ES18" s="14"/>
      <c r="ET18" s="14"/>
      <c r="EU18" s="14"/>
      <c r="EV18" s="14"/>
      <c r="EW18" s="14"/>
      <c r="EX18" s="14"/>
      <c r="EY18" s="14"/>
      <c r="EZ18" s="14"/>
      <c r="FA18" s="14"/>
      <c r="FB18" s="14"/>
      <c r="FC18" s="14"/>
      <c r="FD18" s="14"/>
      <c r="FE18" s="14"/>
      <c r="FF18" s="14"/>
      <c r="FG18" s="14"/>
      <c r="FH18" s="14"/>
      <c r="FI18" s="14"/>
      <c r="FJ18" s="14"/>
      <c r="FK18" s="14"/>
      <c r="FL18" s="14"/>
      <c r="FM18" s="14"/>
      <c r="FN18" s="14"/>
      <c r="FO18" s="14"/>
      <c r="FP18" s="14"/>
      <c r="FQ18" s="14"/>
      <c r="FR18" s="14"/>
      <c r="FS18" s="14"/>
      <c r="FT18" s="14"/>
      <c r="FU18" s="14"/>
      <c r="FV18" s="14"/>
      <c r="FW18" s="14"/>
      <c r="FX18" s="14"/>
      <c r="FY18" s="14"/>
      <c r="FZ18" s="14"/>
      <c r="GA18" s="14"/>
      <c r="GB18" s="14"/>
      <c r="GC18" s="14"/>
      <c r="GD18" s="14"/>
      <c r="GE18" s="14"/>
      <c r="GF18" s="14"/>
      <c r="GG18" s="14"/>
      <c r="GH18" s="14"/>
      <c r="GI18" s="14"/>
      <c r="GJ18" s="14"/>
      <c r="GK18" s="14"/>
      <c r="GL18" s="14"/>
      <c r="GM18" s="14"/>
      <c r="GN18" s="14"/>
      <c r="GO18" s="14"/>
      <c r="GP18" s="14"/>
      <c r="GQ18" s="14"/>
      <c r="GR18" s="14"/>
      <c r="GS18" s="14"/>
      <c r="GT18" s="14"/>
      <c r="GU18" s="14"/>
      <c r="GV18" s="14"/>
      <c r="GW18" s="14"/>
      <c r="GX18" s="14"/>
      <c r="GY18" s="14"/>
      <c r="GZ18" s="14"/>
      <c r="HA18" s="14"/>
      <c r="HB18" s="14"/>
      <c r="HC18" s="14"/>
      <c r="HD18" s="14"/>
      <c r="HE18" s="14"/>
      <c r="HF18" s="14"/>
      <c r="HG18" s="14"/>
      <c r="HH18" s="14"/>
      <c r="HI18" s="14"/>
      <c r="HJ18" s="14"/>
      <c r="HK18" s="14"/>
      <c r="HL18" s="14"/>
      <c r="HM18" s="14"/>
      <c r="HN18" s="14"/>
      <c r="HO18" s="14"/>
      <c r="HP18" s="14"/>
      <c r="HQ18" s="14"/>
      <c r="HR18" s="14"/>
      <c r="HS18" s="14"/>
      <c r="HT18" s="14"/>
      <c r="HU18" s="14"/>
      <c r="HV18" s="14"/>
      <c r="HW18" s="14"/>
      <c r="HX18" s="14"/>
      <c r="HY18" s="14"/>
      <c r="HZ18" s="14"/>
      <c r="IA18" s="14"/>
      <c r="IB18" s="14"/>
      <c r="IC18" s="14"/>
      <c r="ID18" s="14"/>
      <c r="IE18" s="14"/>
      <c r="IF18" s="14"/>
      <c r="IG18" s="14"/>
      <c r="IH18" s="14"/>
      <c r="II18" s="14"/>
      <c r="IJ18" s="14"/>
      <c r="IK18" s="14"/>
    </row>
    <row r="19" spans="1:245">
      <c r="A19" s="757">
        <v>2</v>
      </c>
      <c r="B19" s="406"/>
      <c r="C19" s="611" t="s">
        <v>2235</v>
      </c>
      <c r="D19" s="275"/>
      <c r="E19" s="275"/>
      <c r="F19" s="276"/>
      <c r="G19" s="405"/>
      <c r="H19" s="275"/>
      <c r="I19" s="73"/>
      <c r="J19" s="273"/>
      <c r="K19" s="82"/>
      <c r="L19" s="408"/>
      <c r="M19" s="409">
        <f>D19+E19-F19+G19-H19-J19+L19</f>
        <v>0</v>
      </c>
      <c r="N19" s="763">
        <v>2</v>
      </c>
      <c r="O19" s="14"/>
      <c r="P19" s="14"/>
      <c r="Q19" s="14"/>
      <c r="R19" s="14"/>
      <c r="S19" s="14"/>
      <c r="T19" s="14"/>
      <c r="U19" s="14"/>
      <c r="V19" s="14"/>
      <c r="W19" s="14"/>
      <c r="X19" s="14"/>
      <c r="Y19" s="14"/>
      <c r="Z19" s="14"/>
      <c r="AA19" s="14"/>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c r="CC19" s="14"/>
      <c r="CD19" s="14"/>
      <c r="CE19" s="14"/>
      <c r="CF19" s="14"/>
      <c r="CG19" s="14"/>
      <c r="CH19" s="14"/>
      <c r="CI19" s="14"/>
      <c r="CJ19" s="14"/>
      <c r="CK19" s="14"/>
      <c r="CL19" s="14"/>
      <c r="CM19" s="14"/>
      <c r="CN19" s="14"/>
      <c r="CO19" s="14"/>
      <c r="CP19" s="14"/>
      <c r="CQ19" s="14"/>
      <c r="CR19" s="14"/>
      <c r="CS19" s="14"/>
      <c r="CT19" s="14"/>
      <c r="CU19" s="14"/>
      <c r="CV19" s="14"/>
      <c r="CW19" s="14"/>
      <c r="CX19" s="14"/>
      <c r="CY19" s="14"/>
      <c r="CZ19" s="14"/>
      <c r="DA19" s="14"/>
      <c r="DB19" s="14"/>
      <c r="DC19" s="14"/>
      <c r="DD19" s="14"/>
      <c r="DE19" s="14"/>
      <c r="DF19" s="14"/>
      <c r="DG19" s="14"/>
      <c r="DH19" s="14"/>
      <c r="DI19" s="14"/>
      <c r="DJ19" s="14"/>
      <c r="DK19" s="14"/>
      <c r="DL19" s="14"/>
      <c r="DM19" s="14"/>
      <c r="DN19" s="14"/>
      <c r="DO19" s="14"/>
      <c r="DP19" s="14"/>
      <c r="DQ19" s="14"/>
      <c r="DR19" s="14"/>
      <c r="DS19" s="14"/>
      <c r="DT19" s="14"/>
      <c r="DU19" s="14"/>
      <c r="DV19" s="14"/>
      <c r="DW19" s="14"/>
      <c r="DX19" s="14"/>
      <c r="DY19" s="14"/>
      <c r="DZ19" s="14"/>
      <c r="EA19" s="14"/>
      <c r="EB19" s="14"/>
      <c r="EC19" s="14"/>
      <c r="ED19" s="14"/>
      <c r="EE19" s="14"/>
      <c r="EF19" s="14"/>
      <c r="EG19" s="14"/>
      <c r="EH19" s="14"/>
      <c r="EI19" s="14"/>
      <c r="EJ19" s="14"/>
      <c r="EK19" s="14"/>
      <c r="EL19" s="14"/>
      <c r="EM19" s="14"/>
      <c r="EN19" s="14"/>
      <c r="EO19" s="14"/>
      <c r="EP19" s="14"/>
      <c r="EQ19" s="14"/>
      <c r="ER19" s="14"/>
      <c r="ES19" s="14"/>
      <c r="ET19" s="14"/>
      <c r="EU19" s="14"/>
      <c r="EV19" s="14"/>
      <c r="EW19" s="14"/>
      <c r="EX19" s="14"/>
      <c r="EY19" s="14"/>
      <c r="EZ19" s="14"/>
      <c r="FA19" s="14"/>
      <c r="FB19" s="14"/>
      <c r="FC19" s="14"/>
      <c r="FD19" s="14"/>
      <c r="FE19" s="14"/>
      <c r="FF19" s="14"/>
      <c r="FG19" s="14"/>
      <c r="FH19" s="14"/>
      <c r="FI19" s="14"/>
      <c r="FJ19" s="14"/>
      <c r="FK19" s="14"/>
      <c r="FL19" s="14"/>
      <c r="FM19" s="14"/>
      <c r="FN19" s="14"/>
      <c r="FO19" s="14"/>
      <c r="FP19" s="14"/>
      <c r="FQ19" s="14"/>
      <c r="FR19" s="14"/>
      <c r="FS19" s="14"/>
      <c r="FT19" s="14"/>
      <c r="FU19" s="14"/>
      <c r="FV19" s="14"/>
      <c r="FW19" s="14"/>
      <c r="FX19" s="14"/>
      <c r="FY19" s="14"/>
      <c r="FZ19" s="14"/>
      <c r="GA19" s="14"/>
      <c r="GB19" s="14"/>
      <c r="GC19" s="14"/>
      <c r="GD19" s="14"/>
      <c r="GE19" s="14"/>
      <c r="GF19" s="14"/>
      <c r="GG19" s="14"/>
      <c r="GH19" s="14"/>
      <c r="GI19" s="14"/>
      <c r="GJ19" s="14"/>
      <c r="GK19" s="14"/>
      <c r="GL19" s="14"/>
      <c r="GM19" s="14"/>
      <c r="GN19" s="14"/>
      <c r="GO19" s="14"/>
      <c r="GP19" s="14"/>
      <c r="GQ19" s="14"/>
      <c r="GR19" s="14"/>
      <c r="GS19" s="14"/>
      <c r="GT19" s="14"/>
      <c r="GU19" s="14"/>
      <c r="GV19" s="14"/>
      <c r="GW19" s="14"/>
      <c r="GX19" s="14"/>
      <c r="GY19" s="14"/>
      <c r="GZ19" s="14"/>
      <c r="HA19" s="14"/>
      <c r="HB19" s="14"/>
      <c r="HC19" s="14"/>
      <c r="HD19" s="14"/>
      <c r="HE19" s="14"/>
      <c r="HF19" s="14"/>
      <c r="HG19" s="14"/>
      <c r="HH19" s="14"/>
      <c r="HI19" s="14"/>
      <c r="HJ19" s="14"/>
      <c r="HK19" s="14"/>
      <c r="HL19" s="14"/>
      <c r="HM19" s="14"/>
      <c r="HN19" s="14"/>
      <c r="HO19" s="14"/>
      <c r="HP19" s="14"/>
      <c r="HQ19" s="14"/>
      <c r="HR19" s="14"/>
      <c r="HS19" s="14"/>
      <c r="HT19" s="14"/>
      <c r="HU19" s="14"/>
      <c r="HV19" s="14"/>
      <c r="HW19" s="14"/>
      <c r="HX19" s="14"/>
      <c r="HY19" s="14"/>
      <c r="HZ19" s="14"/>
      <c r="IA19" s="14"/>
      <c r="IB19" s="14"/>
      <c r="IC19" s="14"/>
      <c r="ID19" s="14"/>
      <c r="IE19" s="14"/>
      <c r="IF19" s="14"/>
      <c r="IG19" s="14"/>
      <c r="IH19" s="14"/>
      <c r="II19" s="14"/>
      <c r="IJ19" s="14"/>
      <c r="IK19" s="14"/>
    </row>
    <row r="20" spans="1:245">
      <c r="A20" s="757">
        <v>3</v>
      </c>
      <c r="B20" s="406"/>
      <c r="C20" s="611" t="s">
        <v>2176</v>
      </c>
      <c r="D20" s="410">
        <v>268021401</v>
      </c>
      <c r="E20" s="410">
        <v>19117187</v>
      </c>
      <c r="F20" s="272">
        <v>2623373</v>
      </c>
      <c r="G20" s="104"/>
      <c r="H20" s="410"/>
      <c r="I20" s="73"/>
      <c r="J20" s="258"/>
      <c r="K20" s="82"/>
      <c r="L20" s="411"/>
      <c r="M20" s="271">
        <f>D20+E20-F20+G20-H20-J20+L20</f>
        <v>284515215</v>
      </c>
      <c r="N20" s="763">
        <v>3</v>
      </c>
      <c r="O20" s="14"/>
      <c r="P20" s="14"/>
      <c r="Q20" s="14"/>
      <c r="R20" s="14"/>
      <c r="S20" s="14"/>
      <c r="T20" s="14"/>
      <c r="U20" s="14"/>
      <c r="V20" s="14"/>
      <c r="W20" s="14"/>
      <c r="X20" s="14"/>
      <c r="Y20" s="14"/>
      <c r="Z20" s="14"/>
      <c r="AA20" s="14"/>
      <c r="AB20" s="14"/>
      <c r="AC20" s="14"/>
      <c r="AD20" s="14"/>
      <c r="AE20" s="14"/>
      <c r="AF20" s="14"/>
      <c r="AG20" s="14"/>
      <c r="AH20" s="14"/>
      <c r="AI20" s="14"/>
      <c r="AJ20" s="14"/>
      <c r="AK20" s="14"/>
      <c r="AL20" s="14"/>
      <c r="AM20" s="14"/>
      <c r="AN20" s="14"/>
      <c r="AO20" s="14"/>
      <c r="AP20" s="14"/>
      <c r="AQ20" s="14"/>
      <c r="AR20" s="14"/>
      <c r="AS20" s="14"/>
      <c r="AT20" s="14"/>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c r="CC20" s="14"/>
      <c r="CD20" s="14"/>
      <c r="CE20" s="14"/>
      <c r="CF20" s="14"/>
      <c r="CG20" s="14"/>
      <c r="CH20" s="14"/>
      <c r="CI20" s="14"/>
      <c r="CJ20" s="14"/>
      <c r="CK20" s="14"/>
      <c r="CL20" s="14"/>
      <c r="CM20" s="14"/>
      <c r="CN20" s="14"/>
      <c r="CO20" s="14"/>
      <c r="CP20" s="14"/>
      <c r="CQ20" s="14"/>
      <c r="CR20" s="14"/>
      <c r="CS20" s="14"/>
      <c r="CT20" s="14"/>
      <c r="CU20" s="14"/>
      <c r="CV20" s="14"/>
      <c r="CW20" s="14"/>
      <c r="CX20" s="14"/>
      <c r="CY20" s="14"/>
      <c r="CZ20" s="14"/>
      <c r="DA20" s="14"/>
      <c r="DB20" s="14"/>
      <c r="DC20" s="14"/>
      <c r="DD20" s="14"/>
      <c r="DE20" s="14"/>
      <c r="DF20" s="14"/>
      <c r="DG20" s="14"/>
      <c r="DH20" s="14"/>
      <c r="DI20" s="14"/>
      <c r="DJ20" s="14"/>
      <c r="DK20" s="14"/>
      <c r="DL20" s="14"/>
      <c r="DM20" s="14"/>
      <c r="DN20" s="14"/>
      <c r="DO20" s="14"/>
      <c r="DP20" s="14"/>
      <c r="DQ20" s="14"/>
      <c r="DR20" s="14"/>
      <c r="DS20" s="14"/>
      <c r="DT20" s="14"/>
      <c r="DU20" s="14"/>
      <c r="DV20" s="14"/>
      <c r="DW20" s="14"/>
      <c r="DX20" s="14"/>
      <c r="DY20" s="14"/>
      <c r="DZ20" s="14"/>
      <c r="EA20" s="14"/>
      <c r="EB20" s="14"/>
      <c r="EC20" s="14"/>
      <c r="ED20" s="14"/>
      <c r="EE20" s="14"/>
      <c r="EF20" s="14"/>
      <c r="EG20" s="14"/>
      <c r="EH20" s="14"/>
      <c r="EI20" s="14"/>
      <c r="EJ20" s="14"/>
      <c r="EK20" s="14"/>
      <c r="EL20" s="14"/>
      <c r="EM20" s="14"/>
      <c r="EN20" s="14"/>
      <c r="EO20" s="14"/>
      <c r="EP20" s="14"/>
      <c r="EQ20" s="14"/>
      <c r="ER20" s="14"/>
      <c r="ES20" s="14"/>
      <c r="ET20" s="14"/>
      <c r="EU20" s="14"/>
      <c r="EV20" s="14"/>
      <c r="EW20" s="14"/>
      <c r="EX20" s="14"/>
      <c r="EY20" s="14"/>
      <c r="EZ20" s="14"/>
      <c r="FA20" s="14"/>
      <c r="FB20" s="14"/>
      <c r="FC20" s="14"/>
      <c r="FD20" s="14"/>
      <c r="FE20" s="14"/>
      <c r="FF20" s="14"/>
      <c r="FG20" s="14"/>
      <c r="FH20" s="14"/>
      <c r="FI20" s="14"/>
      <c r="FJ20" s="14"/>
      <c r="FK20" s="14"/>
      <c r="FL20" s="14"/>
      <c r="FM20" s="14"/>
      <c r="FN20" s="14"/>
      <c r="FO20" s="14"/>
      <c r="FP20" s="14"/>
      <c r="FQ20" s="14"/>
      <c r="FR20" s="14"/>
      <c r="FS20" s="14"/>
      <c r="FT20" s="14"/>
      <c r="FU20" s="14"/>
      <c r="FV20" s="14"/>
      <c r="FW20" s="14"/>
      <c r="FX20" s="14"/>
      <c r="FY20" s="14"/>
      <c r="FZ20" s="14"/>
      <c r="GA20" s="14"/>
      <c r="GB20" s="14"/>
      <c r="GC20" s="14"/>
      <c r="GD20" s="14"/>
      <c r="GE20" s="14"/>
      <c r="GF20" s="14"/>
      <c r="GG20" s="14"/>
      <c r="GH20" s="14"/>
      <c r="GI20" s="14"/>
      <c r="GJ20" s="14"/>
      <c r="GK20" s="14"/>
      <c r="GL20" s="14"/>
      <c r="GM20" s="14"/>
      <c r="GN20" s="14"/>
      <c r="GO20" s="14"/>
      <c r="GP20" s="14"/>
      <c r="GQ20" s="14"/>
      <c r="GR20" s="14"/>
      <c r="GS20" s="14"/>
      <c r="GT20" s="14"/>
      <c r="GU20" s="14"/>
      <c r="GV20" s="14"/>
      <c r="GW20" s="14"/>
      <c r="GX20" s="14"/>
      <c r="GY20" s="14"/>
      <c r="GZ20" s="14"/>
      <c r="HA20" s="14"/>
      <c r="HB20" s="14"/>
      <c r="HC20" s="14"/>
      <c r="HD20" s="14"/>
      <c r="HE20" s="14"/>
      <c r="HF20" s="14"/>
      <c r="HG20" s="14"/>
      <c r="HH20" s="14"/>
      <c r="HI20" s="14"/>
      <c r="HJ20" s="14"/>
      <c r="HK20" s="14"/>
      <c r="HL20" s="14"/>
      <c r="HM20" s="14"/>
      <c r="HN20" s="14"/>
      <c r="HO20" s="14"/>
      <c r="HP20" s="14"/>
      <c r="HQ20" s="14"/>
      <c r="HR20" s="14"/>
      <c r="HS20" s="14"/>
      <c r="HT20" s="14"/>
      <c r="HU20" s="14"/>
      <c r="HV20" s="14"/>
      <c r="HW20" s="14"/>
      <c r="HX20" s="14"/>
      <c r="HY20" s="14"/>
      <c r="HZ20" s="14"/>
      <c r="IA20" s="14"/>
      <c r="IB20" s="14"/>
      <c r="IC20" s="14"/>
      <c r="ID20" s="14"/>
      <c r="IE20" s="14"/>
      <c r="IF20" s="14"/>
      <c r="IG20" s="14"/>
      <c r="IH20" s="14"/>
      <c r="II20" s="14"/>
      <c r="IJ20" s="14"/>
      <c r="IK20" s="14"/>
    </row>
    <row r="21" spans="1:245">
      <c r="A21" s="757">
        <v>4</v>
      </c>
      <c r="B21" s="406"/>
      <c r="C21" s="611" t="s">
        <v>905</v>
      </c>
      <c r="D21" s="410"/>
      <c r="E21" s="410"/>
      <c r="F21" s="272"/>
      <c r="G21" s="104"/>
      <c r="H21" s="410"/>
      <c r="I21" s="73"/>
      <c r="J21" s="258"/>
      <c r="K21" s="82"/>
      <c r="L21" s="411"/>
      <c r="M21" s="271">
        <f>D21+E21-F21+G21-H21-J21+L21</f>
        <v>0</v>
      </c>
      <c r="N21" s="763">
        <v>4</v>
      </c>
      <c r="O21" s="14"/>
      <c r="P21" s="14"/>
      <c r="Q21" s="14"/>
      <c r="R21" s="14"/>
      <c r="S21" s="14"/>
      <c r="T21" s="14"/>
      <c r="U21" s="14"/>
      <c r="V21" s="14"/>
      <c r="W21" s="14"/>
      <c r="X21" s="14"/>
      <c r="Y21" s="14"/>
      <c r="Z21" s="14"/>
      <c r="AA21" s="14"/>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c r="CC21" s="14"/>
      <c r="CD21" s="14"/>
      <c r="CE21" s="14"/>
      <c r="CF21" s="14"/>
      <c r="CG21" s="14"/>
      <c r="CH21" s="14"/>
      <c r="CI21" s="14"/>
      <c r="CJ21" s="14"/>
      <c r="CK21" s="14"/>
      <c r="CL21" s="14"/>
      <c r="CM21" s="14"/>
      <c r="CN21" s="14"/>
      <c r="CO21" s="14"/>
      <c r="CP21" s="14"/>
      <c r="CQ21" s="14"/>
      <c r="CR21" s="14"/>
      <c r="CS21" s="14"/>
      <c r="CT21" s="14"/>
      <c r="CU21" s="14"/>
      <c r="CV21" s="14"/>
      <c r="CW21" s="14"/>
      <c r="CX21" s="14"/>
      <c r="CY21" s="14"/>
      <c r="CZ21" s="14"/>
      <c r="DA21" s="14"/>
      <c r="DB21" s="14"/>
      <c r="DC21" s="14"/>
      <c r="DD21" s="14"/>
      <c r="DE21" s="14"/>
      <c r="DF21" s="14"/>
      <c r="DG21" s="14"/>
      <c r="DH21" s="14"/>
      <c r="DI21" s="14"/>
      <c r="DJ21" s="14"/>
      <c r="DK21" s="14"/>
      <c r="DL21" s="14"/>
      <c r="DM21" s="14"/>
      <c r="DN21" s="14"/>
      <c r="DO21" s="14"/>
      <c r="DP21" s="14"/>
      <c r="DQ21" s="14"/>
      <c r="DR21" s="14"/>
      <c r="DS21" s="14"/>
      <c r="DT21" s="14"/>
      <c r="DU21" s="14"/>
      <c r="DV21" s="14"/>
      <c r="DW21" s="14"/>
      <c r="DX21" s="14"/>
      <c r="DY21" s="14"/>
      <c r="DZ21" s="14"/>
      <c r="EA21" s="14"/>
      <c r="EB21" s="14"/>
      <c r="EC21" s="14"/>
      <c r="ED21" s="14"/>
      <c r="EE21" s="14"/>
      <c r="EF21" s="14"/>
      <c r="EG21" s="14"/>
      <c r="EH21" s="14"/>
      <c r="EI21" s="14"/>
      <c r="EJ21" s="14"/>
      <c r="EK21" s="14"/>
      <c r="EL21" s="14"/>
      <c r="EM21" s="14"/>
      <c r="EN21" s="14"/>
      <c r="EO21" s="14"/>
      <c r="EP21" s="14"/>
      <c r="EQ21" s="14"/>
      <c r="ER21" s="14"/>
      <c r="ES21" s="14"/>
      <c r="ET21" s="14"/>
      <c r="EU21" s="14"/>
      <c r="EV21" s="14"/>
      <c r="EW21" s="14"/>
      <c r="EX21" s="14"/>
      <c r="EY21" s="14"/>
      <c r="EZ21" s="14"/>
      <c r="FA21" s="14"/>
      <c r="FB21" s="14"/>
      <c r="FC21" s="14"/>
      <c r="FD21" s="14"/>
      <c r="FE21" s="14"/>
      <c r="FF21" s="14"/>
      <c r="FG21" s="14"/>
      <c r="FH21" s="14"/>
      <c r="FI21" s="14"/>
      <c r="FJ21" s="14"/>
      <c r="FK21" s="14"/>
      <c r="FL21" s="14"/>
      <c r="FM21" s="14"/>
      <c r="FN21" s="14"/>
      <c r="FO21" s="14"/>
      <c r="FP21" s="14"/>
      <c r="FQ21" s="14"/>
      <c r="FR21" s="14"/>
      <c r="FS21" s="14"/>
      <c r="FT21" s="14"/>
      <c r="FU21" s="14"/>
      <c r="FV21" s="14"/>
      <c r="FW21" s="14"/>
      <c r="FX21" s="14"/>
      <c r="FY21" s="14"/>
      <c r="FZ21" s="14"/>
      <c r="GA21" s="14"/>
      <c r="GB21" s="14"/>
      <c r="GC21" s="14"/>
      <c r="GD21" s="14"/>
      <c r="GE21" s="14"/>
      <c r="GF21" s="14"/>
      <c r="GG21" s="14"/>
      <c r="GH21" s="14"/>
      <c r="GI21" s="14"/>
      <c r="GJ21" s="14"/>
      <c r="GK21" s="14"/>
      <c r="GL21" s="14"/>
      <c r="GM21" s="14"/>
      <c r="GN21" s="14"/>
      <c r="GO21" s="14"/>
      <c r="GP21" s="14"/>
      <c r="GQ21" s="14"/>
      <c r="GR21" s="14"/>
      <c r="GS21" s="14"/>
      <c r="GT21" s="14"/>
      <c r="GU21" s="14"/>
      <c r="GV21" s="14"/>
      <c r="GW21" s="14"/>
      <c r="GX21" s="14"/>
      <c r="GY21" s="14"/>
      <c r="GZ21" s="14"/>
      <c r="HA21" s="14"/>
      <c r="HB21" s="14"/>
      <c r="HC21" s="14"/>
      <c r="HD21" s="14"/>
      <c r="HE21" s="14"/>
      <c r="HF21" s="14"/>
      <c r="HG21" s="14"/>
      <c r="HH21" s="14"/>
      <c r="HI21" s="14"/>
      <c r="HJ21" s="14"/>
      <c r="HK21" s="14"/>
      <c r="HL21" s="14"/>
      <c r="HM21" s="14"/>
      <c r="HN21" s="14"/>
      <c r="HO21" s="14"/>
      <c r="HP21" s="14"/>
      <c r="HQ21" s="14"/>
      <c r="HR21" s="14"/>
      <c r="HS21" s="14"/>
      <c r="HT21" s="14"/>
      <c r="HU21" s="14"/>
      <c r="HV21" s="14"/>
      <c r="HW21" s="14"/>
      <c r="HX21" s="14"/>
      <c r="HY21" s="14"/>
      <c r="HZ21" s="14"/>
      <c r="IA21" s="14"/>
      <c r="IB21" s="14"/>
      <c r="IC21" s="14"/>
      <c r="ID21" s="14"/>
      <c r="IE21" s="14"/>
      <c r="IF21" s="14"/>
      <c r="IG21" s="14"/>
      <c r="IH21" s="14"/>
      <c r="II21" s="14"/>
      <c r="IJ21" s="14"/>
      <c r="IK21" s="14"/>
    </row>
    <row r="22" spans="1:245">
      <c r="A22" s="757">
        <v>5</v>
      </c>
      <c r="B22" s="406"/>
      <c r="C22" s="611" t="s">
        <v>906</v>
      </c>
      <c r="D22" s="410">
        <f>SUM(D19:D21)</f>
        <v>268021401</v>
      </c>
      <c r="E22" s="410">
        <f>SUM(E19:E21)</f>
        <v>19117187</v>
      </c>
      <c r="F22" s="272">
        <f>SUM(F19:F21)</f>
        <v>2623373</v>
      </c>
      <c r="G22" s="104">
        <f>SUM(G19:G21)</f>
        <v>0</v>
      </c>
      <c r="H22" s="271">
        <f>SUM(H19:H21)</f>
        <v>0</v>
      </c>
      <c r="I22" s="73"/>
      <c r="J22" s="258">
        <f>SUM(J19:J21)</f>
        <v>0</v>
      </c>
      <c r="K22" s="82"/>
      <c r="L22" s="411">
        <f>SUM(L19:L21)</f>
        <v>0</v>
      </c>
      <c r="M22" s="258">
        <f>SUM(M19:M21)</f>
        <v>284515215</v>
      </c>
      <c r="N22" s="763">
        <v>5</v>
      </c>
      <c r="O22" s="14"/>
      <c r="P22" s="14"/>
      <c r="Q22" s="14"/>
      <c r="R22" s="14"/>
      <c r="S22" s="14"/>
      <c r="T22" s="14"/>
      <c r="U22" s="14"/>
      <c r="V22" s="14"/>
      <c r="W22" s="14"/>
      <c r="X22" s="14"/>
      <c r="Y22" s="14"/>
      <c r="Z22" s="14"/>
      <c r="AA22" s="14"/>
      <c r="AB22" s="14"/>
      <c r="AC22" s="14"/>
      <c r="AD22" s="14"/>
      <c r="AE22" s="14"/>
      <c r="AF22" s="14"/>
      <c r="AG22" s="14"/>
      <c r="AH22" s="14"/>
      <c r="AI22" s="14"/>
      <c r="AJ22" s="14"/>
      <c r="AK22" s="14"/>
      <c r="AL22" s="14"/>
      <c r="AM22" s="14"/>
      <c r="AN22" s="14"/>
      <c r="AO22" s="14"/>
      <c r="AP22" s="14"/>
      <c r="AQ22" s="14"/>
      <c r="AR22" s="14"/>
      <c r="AS22" s="14"/>
      <c r="AT22" s="14"/>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c r="CL22" s="14"/>
      <c r="CM22" s="14"/>
      <c r="CN22" s="14"/>
      <c r="CO22" s="14"/>
      <c r="CP22" s="14"/>
      <c r="CQ22" s="14"/>
      <c r="CR22" s="14"/>
      <c r="CS22" s="14"/>
      <c r="CT22" s="14"/>
      <c r="CU22" s="14"/>
      <c r="CV22" s="14"/>
      <c r="CW22" s="14"/>
      <c r="CX22" s="14"/>
      <c r="CY22" s="14"/>
      <c r="CZ22" s="14"/>
      <c r="DA22" s="14"/>
      <c r="DB22" s="14"/>
      <c r="DC22" s="14"/>
      <c r="DD22" s="14"/>
      <c r="DE22" s="14"/>
      <c r="DF22" s="14"/>
      <c r="DG22" s="14"/>
      <c r="DH22" s="14"/>
      <c r="DI22" s="14"/>
      <c r="DJ22" s="14"/>
      <c r="DK22" s="14"/>
      <c r="DL22" s="14"/>
      <c r="DM22" s="14"/>
      <c r="DN22" s="14"/>
      <c r="DO22" s="14"/>
      <c r="DP22" s="14"/>
      <c r="DQ22" s="14"/>
      <c r="DR22" s="14"/>
      <c r="DS22" s="14"/>
      <c r="DT22" s="14"/>
      <c r="DU22" s="14"/>
      <c r="DV22" s="14"/>
      <c r="DW22" s="14"/>
      <c r="DX22" s="14"/>
      <c r="DY22" s="14"/>
      <c r="DZ22" s="14"/>
      <c r="EA22" s="14"/>
      <c r="EB22" s="14"/>
      <c r="EC22" s="14"/>
      <c r="ED22" s="14"/>
      <c r="EE22" s="14"/>
      <c r="EF22" s="14"/>
      <c r="EG22" s="14"/>
      <c r="EH22" s="14"/>
      <c r="EI22" s="14"/>
      <c r="EJ22" s="14"/>
      <c r="EK22" s="14"/>
      <c r="EL22" s="14"/>
      <c r="EM22" s="14"/>
      <c r="EN22" s="14"/>
      <c r="EO22" s="14"/>
      <c r="EP22" s="14"/>
      <c r="EQ22" s="14"/>
      <c r="ER22" s="14"/>
      <c r="ES22" s="14"/>
      <c r="ET22" s="14"/>
      <c r="EU22" s="14"/>
      <c r="EV22" s="14"/>
      <c r="EW22" s="14"/>
      <c r="EX22" s="14"/>
      <c r="EY22" s="14"/>
      <c r="EZ22" s="14"/>
      <c r="FA22" s="14"/>
      <c r="FB22" s="14"/>
      <c r="FC22" s="14"/>
      <c r="FD22" s="14"/>
      <c r="FE22" s="14"/>
      <c r="FF22" s="14"/>
      <c r="FG22" s="14"/>
      <c r="FH22" s="14"/>
      <c r="FI22" s="14"/>
      <c r="FJ22" s="14"/>
      <c r="FK22" s="14"/>
      <c r="FL22" s="14"/>
      <c r="FM22" s="14"/>
      <c r="FN22" s="14"/>
      <c r="FO22" s="14"/>
      <c r="FP22" s="14"/>
      <c r="FQ22" s="14"/>
      <c r="FR22" s="14"/>
      <c r="FS22" s="14"/>
      <c r="FT22" s="14"/>
      <c r="FU22" s="14"/>
      <c r="FV22" s="14"/>
      <c r="FW22" s="14"/>
      <c r="FX22" s="14"/>
      <c r="FY22" s="14"/>
      <c r="FZ22" s="14"/>
      <c r="GA22" s="14"/>
      <c r="GB22" s="14"/>
      <c r="GC22" s="14"/>
      <c r="GD22" s="14"/>
      <c r="GE22" s="14"/>
      <c r="GF22" s="14"/>
      <c r="GG22" s="14"/>
      <c r="GH22" s="14"/>
      <c r="GI22" s="14"/>
      <c r="GJ22" s="14"/>
      <c r="GK22" s="14"/>
      <c r="GL22" s="14"/>
      <c r="GM22" s="14"/>
      <c r="GN22" s="14"/>
      <c r="GO22" s="14"/>
      <c r="GP22" s="14"/>
      <c r="GQ22" s="14"/>
      <c r="GR22" s="14"/>
      <c r="GS22" s="14"/>
      <c r="GT22" s="14"/>
      <c r="GU22" s="14"/>
      <c r="GV22" s="14"/>
      <c r="GW22" s="14"/>
      <c r="GX22" s="14"/>
      <c r="GY22" s="14"/>
      <c r="GZ22" s="14"/>
      <c r="HA22" s="14"/>
      <c r="HB22" s="14"/>
      <c r="HC22" s="14"/>
      <c r="HD22" s="14"/>
      <c r="HE22" s="14"/>
      <c r="HF22" s="14"/>
      <c r="HG22" s="14"/>
      <c r="HH22" s="14"/>
      <c r="HI22" s="14"/>
      <c r="HJ22" s="14"/>
      <c r="HK22" s="14"/>
      <c r="HL22" s="14"/>
      <c r="HM22" s="14"/>
      <c r="HN22" s="14"/>
      <c r="HO22" s="14"/>
      <c r="HP22" s="14"/>
      <c r="HQ22" s="14"/>
      <c r="HR22" s="14"/>
      <c r="HS22" s="14"/>
      <c r="HT22" s="14"/>
      <c r="HU22" s="14"/>
      <c r="HV22" s="14"/>
      <c r="HW22" s="14"/>
      <c r="HX22" s="14"/>
      <c r="HY22" s="14"/>
      <c r="HZ22" s="14"/>
      <c r="IA22" s="14"/>
      <c r="IB22" s="14"/>
      <c r="IC22" s="14"/>
      <c r="ID22" s="14"/>
      <c r="IE22" s="14"/>
      <c r="IF22" s="14"/>
      <c r="IG22" s="14"/>
      <c r="IH22" s="14"/>
      <c r="II22" s="14"/>
      <c r="IJ22" s="14"/>
      <c r="IK22" s="14"/>
    </row>
    <row r="23" spans="1:245">
      <c r="A23" s="757">
        <v>6</v>
      </c>
      <c r="B23" s="406"/>
      <c r="C23" s="611" t="s">
        <v>2997</v>
      </c>
      <c r="D23" s="410"/>
      <c r="E23" s="410"/>
      <c r="F23" s="272"/>
      <c r="G23" s="104"/>
      <c r="H23" s="410"/>
      <c r="I23" s="73"/>
      <c r="J23" s="258"/>
      <c r="K23" s="82"/>
      <c r="L23" s="411"/>
      <c r="M23" s="271">
        <f>D23+E23-F23+G23-H23-J23+L23</f>
        <v>0</v>
      </c>
      <c r="N23" s="763">
        <v>6</v>
      </c>
      <c r="O23" s="14"/>
      <c r="P23" s="14"/>
      <c r="Q23" s="14"/>
      <c r="R23" s="14"/>
      <c r="S23" s="14"/>
      <c r="T23" s="14"/>
      <c r="U23" s="14"/>
      <c r="V23" s="14"/>
      <c r="W23" s="14"/>
      <c r="X23" s="14"/>
      <c r="Y23" s="14"/>
      <c r="Z23" s="14"/>
      <c r="AA23" s="14"/>
      <c r="AB23" s="14"/>
      <c r="AC23" s="14"/>
      <c r="AD23" s="14"/>
      <c r="AE23" s="14"/>
      <c r="AF23" s="14"/>
      <c r="AG23" s="14"/>
      <c r="AH23" s="14"/>
      <c r="AI23" s="14"/>
      <c r="AJ23" s="14"/>
      <c r="AK23" s="14"/>
      <c r="AL23" s="14"/>
      <c r="AM23" s="14"/>
      <c r="AN23" s="14"/>
      <c r="AO23" s="14"/>
      <c r="AP23" s="14"/>
      <c r="AQ23" s="14"/>
      <c r="AR23" s="14"/>
      <c r="AS23" s="14"/>
      <c r="AT23" s="14"/>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c r="CC23" s="14"/>
      <c r="CD23" s="14"/>
      <c r="CE23" s="14"/>
      <c r="CF23" s="14"/>
      <c r="CG23" s="14"/>
      <c r="CH23" s="14"/>
      <c r="CI23" s="14"/>
      <c r="CJ23" s="14"/>
      <c r="CK23" s="14"/>
      <c r="CL23" s="14"/>
      <c r="CM23" s="14"/>
      <c r="CN23" s="14"/>
      <c r="CO23" s="14"/>
      <c r="CP23" s="14"/>
      <c r="CQ23" s="14"/>
      <c r="CR23" s="14"/>
      <c r="CS23" s="14"/>
      <c r="CT23" s="14"/>
      <c r="CU23" s="14"/>
      <c r="CV23" s="14"/>
      <c r="CW23" s="14"/>
      <c r="CX23" s="14"/>
      <c r="CY23" s="14"/>
      <c r="CZ23" s="14"/>
      <c r="DA23" s="14"/>
      <c r="DB23" s="14"/>
      <c r="DC23" s="14"/>
      <c r="DD23" s="14"/>
      <c r="DE23" s="14"/>
      <c r="DF23" s="14"/>
      <c r="DG23" s="14"/>
      <c r="DH23" s="14"/>
      <c r="DI23" s="14"/>
      <c r="DJ23" s="14"/>
      <c r="DK23" s="14"/>
      <c r="DL23" s="14"/>
      <c r="DM23" s="14"/>
      <c r="DN23" s="14"/>
      <c r="DO23" s="14"/>
      <c r="DP23" s="14"/>
      <c r="DQ23" s="14"/>
      <c r="DR23" s="14"/>
      <c r="DS23" s="14"/>
      <c r="DT23" s="14"/>
      <c r="DU23" s="14"/>
      <c r="DV23" s="14"/>
      <c r="DW23" s="14"/>
      <c r="DX23" s="14"/>
      <c r="DY23" s="14"/>
      <c r="DZ23" s="14"/>
      <c r="EA23" s="14"/>
      <c r="EB23" s="14"/>
      <c r="EC23" s="14"/>
      <c r="ED23" s="14"/>
      <c r="EE23" s="14"/>
      <c r="EF23" s="14"/>
      <c r="EG23" s="14"/>
      <c r="EH23" s="14"/>
      <c r="EI23" s="14"/>
      <c r="EJ23" s="14"/>
      <c r="EK23" s="14"/>
      <c r="EL23" s="14"/>
      <c r="EM23" s="14"/>
      <c r="EN23" s="14"/>
      <c r="EO23" s="14"/>
      <c r="EP23" s="14"/>
      <c r="EQ23" s="14"/>
      <c r="ER23" s="14"/>
      <c r="ES23" s="14"/>
      <c r="ET23" s="14"/>
      <c r="EU23" s="14"/>
      <c r="EV23" s="14"/>
      <c r="EW23" s="14"/>
      <c r="EX23" s="14"/>
      <c r="EY23" s="14"/>
      <c r="EZ23" s="14"/>
      <c r="FA23" s="14"/>
      <c r="FB23" s="14"/>
      <c r="FC23" s="14"/>
      <c r="FD23" s="14"/>
      <c r="FE23" s="14"/>
      <c r="FF23" s="14"/>
      <c r="FG23" s="14"/>
      <c r="FH23" s="14"/>
      <c r="FI23" s="14"/>
      <c r="FJ23" s="14"/>
      <c r="FK23" s="14"/>
      <c r="FL23" s="14"/>
      <c r="FM23" s="14"/>
      <c r="FN23" s="14"/>
      <c r="FO23" s="14"/>
      <c r="FP23" s="14"/>
      <c r="FQ23" s="14"/>
      <c r="FR23" s="14"/>
      <c r="FS23" s="14"/>
      <c r="FT23" s="14"/>
      <c r="FU23" s="14"/>
      <c r="FV23" s="14"/>
      <c r="FW23" s="14"/>
      <c r="FX23" s="14"/>
      <c r="FY23" s="14"/>
      <c r="FZ23" s="14"/>
      <c r="GA23" s="14"/>
      <c r="GB23" s="14"/>
      <c r="GC23" s="14"/>
      <c r="GD23" s="14"/>
      <c r="GE23" s="14"/>
      <c r="GF23" s="14"/>
      <c r="GG23" s="14"/>
      <c r="GH23" s="14"/>
      <c r="GI23" s="14"/>
      <c r="GJ23" s="14"/>
      <c r="GK23" s="14"/>
      <c r="GL23" s="14"/>
      <c r="GM23" s="14"/>
      <c r="GN23" s="14"/>
      <c r="GO23" s="14"/>
      <c r="GP23" s="14"/>
      <c r="GQ23" s="14"/>
      <c r="GR23" s="14"/>
      <c r="GS23" s="14"/>
      <c r="GT23" s="14"/>
      <c r="GU23" s="14"/>
      <c r="GV23" s="14"/>
      <c r="GW23" s="14"/>
      <c r="GX23" s="14"/>
      <c r="GY23" s="14"/>
      <c r="GZ23" s="14"/>
      <c r="HA23" s="14"/>
      <c r="HB23" s="14"/>
      <c r="HC23" s="14"/>
      <c r="HD23" s="14"/>
      <c r="HE23" s="14"/>
      <c r="HF23" s="14"/>
      <c r="HG23" s="14"/>
      <c r="HH23" s="14"/>
      <c r="HI23" s="14"/>
      <c r="HJ23" s="14"/>
      <c r="HK23" s="14"/>
      <c r="HL23" s="14"/>
      <c r="HM23" s="14"/>
      <c r="HN23" s="14"/>
      <c r="HO23" s="14"/>
      <c r="HP23" s="14"/>
      <c r="HQ23" s="14"/>
      <c r="HR23" s="14"/>
      <c r="HS23" s="14"/>
      <c r="HT23" s="14"/>
      <c r="HU23" s="14"/>
      <c r="HV23" s="14"/>
      <c r="HW23" s="14"/>
      <c r="HX23" s="14"/>
      <c r="HY23" s="14"/>
      <c r="HZ23" s="14"/>
      <c r="IA23" s="14"/>
      <c r="IB23" s="14"/>
      <c r="IC23" s="14"/>
      <c r="ID23" s="14"/>
      <c r="IE23" s="14"/>
      <c r="IF23" s="14"/>
      <c r="IG23" s="14"/>
      <c r="IH23" s="14"/>
      <c r="II23" s="14"/>
      <c r="IJ23" s="14"/>
      <c r="IK23" s="14"/>
    </row>
    <row r="24" spans="1:245">
      <c r="A24" s="757">
        <v>7</v>
      </c>
      <c r="B24" s="406"/>
      <c r="C24" s="611"/>
      <c r="D24" s="410"/>
      <c r="E24" s="410"/>
      <c r="F24" s="272"/>
      <c r="G24" s="104"/>
      <c r="H24" s="410"/>
      <c r="I24" s="73"/>
      <c r="J24" s="258"/>
      <c r="K24" s="82"/>
      <c r="L24" s="411"/>
      <c r="M24" s="271">
        <f>D24+E24-F24+G24-H24-J24+L24</f>
        <v>0</v>
      </c>
      <c r="N24" s="763">
        <v>7</v>
      </c>
      <c r="O24" s="14"/>
      <c r="P24" s="14"/>
      <c r="Q24" s="14"/>
      <c r="R24" s="14"/>
      <c r="S24" s="14"/>
      <c r="T24" s="14"/>
      <c r="U24" s="14"/>
      <c r="V24" s="14"/>
      <c r="W24" s="14"/>
      <c r="X24" s="14"/>
      <c r="Y24" s="14"/>
      <c r="Z24" s="14"/>
      <c r="AA24" s="14"/>
      <c r="AB24" s="14"/>
      <c r="AC24" s="14"/>
      <c r="AD24" s="14"/>
      <c r="AE24" s="14"/>
      <c r="AF24" s="14"/>
      <c r="AG24" s="14"/>
      <c r="AH24" s="14"/>
      <c r="AI24" s="14"/>
      <c r="AJ24" s="14"/>
      <c r="AK24" s="14"/>
      <c r="AL24" s="14"/>
      <c r="AM24" s="14"/>
      <c r="AN24" s="14"/>
      <c r="AO24" s="14"/>
      <c r="AP24" s="14"/>
      <c r="AQ24" s="14"/>
      <c r="AR24" s="14"/>
      <c r="AS24" s="14"/>
      <c r="AT24" s="14"/>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c r="CC24" s="14"/>
      <c r="CD24" s="14"/>
      <c r="CE24" s="14"/>
      <c r="CF24" s="14"/>
      <c r="CG24" s="14"/>
      <c r="CH24" s="14"/>
      <c r="CI24" s="14"/>
      <c r="CJ24" s="14"/>
      <c r="CK24" s="14"/>
      <c r="CL24" s="14"/>
      <c r="CM24" s="14"/>
      <c r="CN24" s="14"/>
      <c r="CO24" s="14"/>
      <c r="CP24" s="14"/>
      <c r="CQ24" s="14"/>
      <c r="CR24" s="14"/>
      <c r="CS24" s="14"/>
      <c r="CT24" s="14"/>
      <c r="CU24" s="14"/>
      <c r="CV24" s="14"/>
      <c r="CW24" s="14"/>
      <c r="CX24" s="14"/>
      <c r="CY24" s="14"/>
      <c r="CZ24" s="14"/>
      <c r="DA24" s="14"/>
      <c r="DB24" s="14"/>
      <c r="DC24" s="14"/>
      <c r="DD24" s="14"/>
      <c r="DE24" s="14"/>
      <c r="DF24" s="14"/>
      <c r="DG24" s="14"/>
      <c r="DH24" s="14"/>
      <c r="DI24" s="14"/>
      <c r="DJ24" s="14"/>
      <c r="DK24" s="14"/>
      <c r="DL24" s="14"/>
      <c r="DM24" s="14"/>
      <c r="DN24" s="14"/>
      <c r="DO24" s="14"/>
      <c r="DP24" s="14"/>
      <c r="DQ24" s="14"/>
      <c r="DR24" s="14"/>
      <c r="DS24" s="14"/>
      <c r="DT24" s="14"/>
      <c r="DU24" s="14"/>
      <c r="DV24" s="14"/>
      <c r="DW24" s="14"/>
      <c r="DX24" s="14"/>
      <c r="DY24" s="14"/>
      <c r="DZ24" s="14"/>
      <c r="EA24" s="14"/>
      <c r="EB24" s="14"/>
      <c r="EC24" s="14"/>
      <c r="ED24" s="14"/>
      <c r="EE24" s="14"/>
      <c r="EF24" s="14"/>
      <c r="EG24" s="14"/>
      <c r="EH24" s="14"/>
      <c r="EI24" s="14"/>
      <c r="EJ24" s="14"/>
      <c r="EK24" s="14"/>
      <c r="EL24" s="14"/>
      <c r="EM24" s="14"/>
      <c r="EN24" s="14"/>
      <c r="EO24" s="14"/>
      <c r="EP24" s="14"/>
      <c r="EQ24" s="14"/>
      <c r="ER24" s="14"/>
      <c r="ES24" s="14"/>
      <c r="ET24" s="14"/>
      <c r="EU24" s="14"/>
      <c r="EV24" s="14"/>
      <c r="EW24" s="14"/>
      <c r="EX24" s="14"/>
      <c r="EY24" s="14"/>
      <c r="EZ24" s="14"/>
      <c r="FA24" s="14"/>
      <c r="FB24" s="14"/>
      <c r="FC24" s="14"/>
      <c r="FD24" s="14"/>
      <c r="FE24" s="14"/>
      <c r="FF24" s="14"/>
      <c r="FG24" s="14"/>
      <c r="FH24" s="14"/>
      <c r="FI24" s="14"/>
      <c r="FJ24" s="14"/>
      <c r="FK24" s="14"/>
      <c r="FL24" s="14"/>
      <c r="FM24" s="14"/>
      <c r="FN24" s="14"/>
      <c r="FO24" s="14"/>
      <c r="FP24" s="14"/>
      <c r="FQ24" s="14"/>
      <c r="FR24" s="14"/>
      <c r="FS24" s="14"/>
      <c r="FT24" s="14"/>
      <c r="FU24" s="14"/>
      <c r="FV24" s="14"/>
      <c r="FW24" s="14"/>
      <c r="FX24" s="14"/>
      <c r="FY24" s="14"/>
      <c r="FZ24" s="14"/>
      <c r="GA24" s="14"/>
      <c r="GB24" s="14"/>
      <c r="GC24" s="14"/>
      <c r="GD24" s="14"/>
      <c r="GE24" s="14"/>
      <c r="GF24" s="14"/>
      <c r="GG24" s="14"/>
      <c r="GH24" s="14"/>
      <c r="GI24" s="14"/>
      <c r="GJ24" s="14"/>
      <c r="GK24" s="14"/>
      <c r="GL24" s="14"/>
      <c r="GM24" s="14"/>
      <c r="GN24" s="14"/>
      <c r="GO24" s="14"/>
      <c r="GP24" s="14"/>
      <c r="GQ24" s="14"/>
      <c r="GR24" s="14"/>
      <c r="GS24" s="14"/>
      <c r="GT24" s="14"/>
      <c r="GU24" s="14"/>
      <c r="GV24" s="14"/>
      <c r="GW24" s="14"/>
      <c r="GX24" s="14"/>
      <c r="GY24" s="14"/>
      <c r="GZ24" s="14"/>
      <c r="HA24" s="14"/>
      <c r="HB24" s="14"/>
      <c r="HC24" s="14"/>
      <c r="HD24" s="14"/>
      <c r="HE24" s="14"/>
      <c r="HF24" s="14"/>
      <c r="HG24" s="14"/>
      <c r="HH24" s="14"/>
      <c r="HI24" s="14"/>
      <c r="HJ24" s="14"/>
      <c r="HK24" s="14"/>
      <c r="HL24" s="14"/>
      <c r="HM24" s="14"/>
      <c r="HN24" s="14"/>
      <c r="HO24" s="14"/>
      <c r="HP24" s="14"/>
      <c r="HQ24" s="14"/>
      <c r="HR24" s="14"/>
      <c r="HS24" s="14"/>
      <c r="HT24" s="14"/>
      <c r="HU24" s="14"/>
      <c r="HV24" s="14"/>
      <c r="HW24" s="14"/>
      <c r="HX24" s="14"/>
      <c r="HY24" s="14"/>
      <c r="HZ24" s="14"/>
      <c r="IA24" s="14"/>
      <c r="IB24" s="14"/>
      <c r="IC24" s="14"/>
      <c r="ID24" s="14"/>
      <c r="IE24" s="14"/>
      <c r="IF24" s="14"/>
      <c r="IG24" s="14"/>
      <c r="IH24" s="14"/>
      <c r="II24" s="14"/>
      <c r="IJ24" s="14"/>
      <c r="IK24" s="14"/>
    </row>
    <row r="25" spans="1:245">
      <c r="A25" s="757">
        <v>8</v>
      </c>
      <c r="B25" s="406"/>
      <c r="C25" s="611"/>
      <c r="D25" s="410"/>
      <c r="E25" s="410"/>
      <c r="F25" s="272"/>
      <c r="G25" s="104"/>
      <c r="H25" s="410"/>
      <c r="I25" s="73"/>
      <c r="J25" s="258"/>
      <c r="K25" s="82"/>
      <c r="L25" s="411"/>
      <c r="M25" s="271">
        <f>D25+E25-F25+G25-H25-J25+L25</f>
        <v>0</v>
      </c>
      <c r="N25" s="763">
        <v>8</v>
      </c>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14"/>
      <c r="CH25" s="14"/>
      <c r="CI25" s="14"/>
      <c r="CJ25" s="14"/>
      <c r="CK25" s="14"/>
      <c r="CL25" s="14"/>
      <c r="CM25" s="14"/>
      <c r="CN25" s="14"/>
      <c r="CO25" s="14"/>
      <c r="CP25" s="14"/>
      <c r="CQ25" s="14"/>
      <c r="CR25" s="14"/>
      <c r="CS25" s="14"/>
      <c r="CT25" s="14"/>
      <c r="CU25" s="14"/>
      <c r="CV25" s="14"/>
      <c r="CW25" s="14"/>
      <c r="CX25" s="14"/>
      <c r="CY25" s="14"/>
      <c r="CZ25" s="14"/>
      <c r="DA25" s="14"/>
      <c r="DB25" s="14"/>
      <c r="DC25" s="14"/>
      <c r="DD25" s="14"/>
      <c r="DE25" s="14"/>
      <c r="DF25" s="14"/>
      <c r="DG25" s="14"/>
      <c r="DH25" s="14"/>
      <c r="DI25" s="14"/>
      <c r="DJ25" s="14"/>
      <c r="DK25" s="14"/>
      <c r="DL25" s="14"/>
      <c r="DM25" s="14"/>
      <c r="DN25" s="14"/>
      <c r="DO25" s="14"/>
      <c r="DP25" s="14"/>
      <c r="DQ25" s="14"/>
      <c r="DR25" s="14"/>
      <c r="DS25" s="14"/>
      <c r="DT25" s="14"/>
      <c r="DU25" s="14"/>
      <c r="DV25" s="14"/>
      <c r="DW25" s="14"/>
      <c r="DX25" s="14"/>
      <c r="DY25" s="14"/>
      <c r="DZ25" s="14"/>
      <c r="EA25" s="14"/>
      <c r="EB25" s="14"/>
      <c r="EC25" s="14"/>
      <c r="ED25" s="14"/>
      <c r="EE25" s="14"/>
      <c r="EF25" s="14"/>
      <c r="EG25" s="14"/>
      <c r="EH25" s="14"/>
      <c r="EI25" s="14"/>
      <c r="EJ25" s="14"/>
      <c r="EK25" s="14"/>
      <c r="EL25" s="14"/>
      <c r="EM25" s="14"/>
      <c r="EN25" s="14"/>
      <c r="EO25" s="14"/>
      <c r="EP25" s="14"/>
      <c r="EQ25" s="14"/>
      <c r="ER25" s="14"/>
      <c r="ES25" s="14"/>
      <c r="ET25" s="14"/>
      <c r="EU25" s="14"/>
      <c r="EV25" s="14"/>
      <c r="EW25" s="14"/>
      <c r="EX25" s="14"/>
      <c r="EY25" s="14"/>
      <c r="EZ25" s="14"/>
      <c r="FA25" s="14"/>
      <c r="FB25" s="14"/>
      <c r="FC25" s="14"/>
      <c r="FD25" s="14"/>
      <c r="FE25" s="14"/>
      <c r="FF25" s="14"/>
      <c r="FG25" s="14"/>
      <c r="FH25" s="14"/>
      <c r="FI25" s="14"/>
      <c r="FJ25" s="14"/>
      <c r="FK25" s="14"/>
      <c r="FL25" s="14"/>
      <c r="FM25" s="14"/>
      <c r="FN25" s="14"/>
      <c r="FO25" s="14"/>
      <c r="FP25" s="14"/>
      <c r="FQ25" s="14"/>
      <c r="FR25" s="14"/>
      <c r="FS25" s="14"/>
      <c r="FT25" s="14"/>
      <c r="FU25" s="14"/>
      <c r="FV25" s="14"/>
      <c r="FW25" s="14"/>
      <c r="FX25" s="14"/>
      <c r="FY25" s="14"/>
      <c r="FZ25" s="14"/>
      <c r="GA25" s="14"/>
      <c r="GB25" s="14"/>
      <c r="GC25" s="14"/>
      <c r="GD25" s="14"/>
      <c r="GE25" s="14"/>
      <c r="GF25" s="14"/>
      <c r="GG25" s="14"/>
      <c r="GH25" s="14"/>
      <c r="GI25" s="14"/>
      <c r="GJ25" s="14"/>
      <c r="GK25" s="14"/>
      <c r="GL25" s="14"/>
      <c r="GM25" s="14"/>
      <c r="GN25" s="14"/>
      <c r="GO25" s="14"/>
      <c r="GP25" s="14"/>
      <c r="GQ25" s="14"/>
      <c r="GR25" s="14"/>
      <c r="GS25" s="14"/>
      <c r="GT25" s="14"/>
      <c r="GU25" s="14"/>
      <c r="GV25" s="14"/>
      <c r="GW25" s="14"/>
      <c r="GX25" s="14"/>
      <c r="GY25" s="14"/>
      <c r="GZ25" s="14"/>
      <c r="HA25" s="14"/>
      <c r="HB25" s="14"/>
      <c r="HC25" s="14"/>
      <c r="HD25" s="14"/>
      <c r="HE25" s="14"/>
      <c r="HF25" s="14"/>
      <c r="HG25" s="14"/>
      <c r="HH25" s="14"/>
      <c r="HI25" s="14"/>
      <c r="HJ25" s="14"/>
      <c r="HK25" s="14"/>
      <c r="HL25" s="14"/>
      <c r="HM25" s="14"/>
      <c r="HN25" s="14"/>
      <c r="HO25" s="14"/>
      <c r="HP25" s="14"/>
      <c r="HQ25" s="14"/>
      <c r="HR25" s="14"/>
      <c r="HS25" s="14"/>
      <c r="HT25" s="14"/>
      <c r="HU25" s="14"/>
      <c r="HV25" s="14"/>
      <c r="HW25" s="14"/>
      <c r="HX25" s="14"/>
      <c r="HY25" s="14"/>
      <c r="HZ25" s="14"/>
      <c r="IA25" s="14"/>
      <c r="IB25" s="14"/>
      <c r="IC25" s="14"/>
      <c r="ID25" s="14"/>
      <c r="IE25" s="14"/>
      <c r="IF25" s="14"/>
      <c r="IG25" s="14"/>
      <c r="IH25" s="14"/>
      <c r="II25" s="14"/>
      <c r="IJ25" s="14"/>
      <c r="IK25" s="14"/>
    </row>
    <row r="26" spans="1:245">
      <c r="A26" s="757">
        <v>9</v>
      </c>
      <c r="B26" s="406"/>
      <c r="C26" s="611" t="s">
        <v>907</v>
      </c>
      <c r="D26" s="275">
        <f>D22+SUM(D23:D25)</f>
        <v>268021401</v>
      </c>
      <c r="E26" s="275">
        <f>E22+SUM(E23:E25)</f>
        <v>19117187</v>
      </c>
      <c r="F26" s="276">
        <f>F22+SUM(F23:F25)</f>
        <v>2623373</v>
      </c>
      <c r="G26" s="405">
        <f>G22+SUM(G23:G25)</f>
        <v>0</v>
      </c>
      <c r="H26" s="275">
        <f>H22+SUM(H23:H25)</f>
        <v>0</v>
      </c>
      <c r="I26" s="73"/>
      <c r="J26" s="409">
        <f>J22+SUM(J23:J25)</f>
        <v>0</v>
      </c>
      <c r="K26" s="82"/>
      <c r="L26" s="409">
        <f>L22+SUM(L23:L25)</f>
        <v>0</v>
      </c>
      <c r="M26" s="275">
        <f>M22+SUM(M23:M25)</f>
        <v>284515215</v>
      </c>
      <c r="N26" s="763">
        <v>9</v>
      </c>
      <c r="O26" s="358"/>
      <c r="P26" s="14"/>
      <c r="Q26" s="14"/>
      <c r="R26" s="14"/>
      <c r="S26" s="14"/>
      <c r="T26" s="14"/>
      <c r="U26" s="14"/>
      <c r="V26" s="14"/>
      <c r="W26" s="14"/>
      <c r="X26" s="14"/>
      <c r="Y26" s="14"/>
      <c r="Z26" s="14"/>
      <c r="AA26" s="14"/>
      <c r="AB26" s="14"/>
      <c r="AC26" s="14"/>
      <c r="AD26" s="14"/>
      <c r="AE26" s="14"/>
      <c r="AF26" s="14"/>
      <c r="AG26" s="14"/>
      <c r="AH26" s="14"/>
      <c r="AI26" s="14"/>
      <c r="AJ26" s="14"/>
      <c r="AK26" s="14"/>
      <c r="AL26" s="14"/>
      <c r="AM26" s="14"/>
      <c r="AN26" s="14"/>
      <c r="AO26" s="14"/>
      <c r="AP26" s="14"/>
      <c r="AQ26" s="14"/>
      <c r="AR26" s="14"/>
      <c r="AS26" s="14"/>
      <c r="AT26" s="14"/>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c r="CC26" s="14"/>
      <c r="CD26" s="14"/>
      <c r="CE26" s="14"/>
      <c r="CF26" s="14"/>
      <c r="CG26" s="14"/>
      <c r="CH26" s="14"/>
      <c r="CI26" s="14"/>
      <c r="CJ26" s="14"/>
      <c r="CK26" s="14"/>
      <c r="CL26" s="14"/>
      <c r="CM26" s="14"/>
      <c r="CN26" s="14"/>
      <c r="CO26" s="14"/>
      <c r="CP26" s="14"/>
      <c r="CQ26" s="14"/>
      <c r="CR26" s="14"/>
      <c r="CS26" s="14"/>
      <c r="CT26" s="14"/>
      <c r="CU26" s="14"/>
      <c r="CV26" s="14"/>
      <c r="CW26" s="14"/>
      <c r="CX26" s="14"/>
      <c r="CY26" s="14"/>
      <c r="CZ26" s="14"/>
      <c r="DA26" s="14"/>
      <c r="DB26" s="14"/>
      <c r="DC26" s="14"/>
      <c r="DD26" s="14"/>
      <c r="DE26" s="14"/>
      <c r="DF26" s="14"/>
      <c r="DG26" s="14"/>
      <c r="DH26" s="14"/>
      <c r="DI26" s="14"/>
      <c r="DJ26" s="14"/>
      <c r="DK26" s="14"/>
      <c r="DL26" s="14"/>
      <c r="DM26" s="14"/>
      <c r="DN26" s="14"/>
      <c r="DO26" s="14"/>
      <c r="DP26" s="14"/>
      <c r="DQ26" s="14"/>
      <c r="DR26" s="14"/>
      <c r="DS26" s="14"/>
      <c r="DT26" s="14"/>
      <c r="DU26" s="14"/>
      <c r="DV26" s="14"/>
      <c r="DW26" s="14"/>
      <c r="DX26" s="14"/>
      <c r="DY26" s="14"/>
      <c r="DZ26" s="14"/>
      <c r="EA26" s="14"/>
      <c r="EB26" s="14"/>
      <c r="EC26" s="14"/>
      <c r="ED26" s="14"/>
      <c r="EE26" s="14"/>
      <c r="EF26" s="14"/>
      <c r="EG26" s="14"/>
      <c r="EH26" s="14"/>
      <c r="EI26" s="14"/>
      <c r="EJ26" s="14"/>
      <c r="EK26" s="14"/>
      <c r="EL26" s="14"/>
      <c r="EM26" s="14"/>
      <c r="EN26" s="14"/>
      <c r="EO26" s="14"/>
      <c r="EP26" s="14"/>
      <c r="EQ26" s="14"/>
      <c r="ER26" s="14"/>
      <c r="ES26" s="14"/>
      <c r="ET26" s="14"/>
      <c r="EU26" s="14"/>
      <c r="EV26" s="14"/>
      <c r="EW26" s="14"/>
      <c r="EX26" s="14"/>
      <c r="EY26" s="14"/>
      <c r="EZ26" s="14"/>
      <c r="FA26" s="14"/>
      <c r="FB26" s="14"/>
      <c r="FC26" s="14"/>
      <c r="FD26" s="14"/>
      <c r="FE26" s="14"/>
      <c r="FF26" s="14"/>
      <c r="FG26" s="14"/>
      <c r="FH26" s="14"/>
      <c r="FI26" s="14"/>
      <c r="FJ26" s="14"/>
      <c r="FK26" s="14"/>
      <c r="FL26" s="14"/>
      <c r="FM26" s="14"/>
      <c r="FN26" s="14"/>
      <c r="FO26" s="14"/>
      <c r="FP26" s="14"/>
      <c r="FQ26" s="14"/>
      <c r="FR26" s="14"/>
      <c r="FS26" s="14"/>
      <c r="FT26" s="14"/>
      <c r="FU26" s="14"/>
      <c r="FV26" s="14"/>
      <c r="FW26" s="14"/>
      <c r="FX26" s="14"/>
      <c r="FY26" s="14"/>
      <c r="FZ26" s="14"/>
      <c r="GA26" s="14"/>
      <c r="GB26" s="14"/>
      <c r="GC26" s="14"/>
      <c r="GD26" s="14"/>
      <c r="GE26" s="14"/>
      <c r="GF26" s="14"/>
      <c r="GG26" s="14"/>
      <c r="GH26" s="14"/>
      <c r="GI26" s="14"/>
      <c r="GJ26" s="14"/>
      <c r="GK26" s="14"/>
      <c r="GL26" s="14"/>
      <c r="GM26" s="14"/>
      <c r="GN26" s="14"/>
      <c r="GO26" s="14"/>
      <c r="GP26" s="14"/>
      <c r="GQ26" s="14"/>
      <c r="GR26" s="14"/>
      <c r="GS26" s="14"/>
      <c r="GT26" s="14"/>
      <c r="GU26" s="14"/>
      <c r="GV26" s="14"/>
      <c r="GW26" s="14"/>
      <c r="GX26" s="14"/>
      <c r="GY26" s="14"/>
      <c r="GZ26" s="14"/>
      <c r="HA26" s="14"/>
      <c r="HB26" s="14"/>
      <c r="HC26" s="14"/>
      <c r="HD26" s="14"/>
      <c r="HE26" s="14"/>
      <c r="HF26" s="14"/>
      <c r="HG26" s="14"/>
      <c r="HH26" s="14"/>
      <c r="HI26" s="14"/>
      <c r="HJ26" s="14"/>
      <c r="HK26" s="14"/>
      <c r="HL26" s="14"/>
      <c r="HM26" s="14"/>
      <c r="HN26" s="14"/>
      <c r="HO26" s="14"/>
      <c r="HP26" s="14"/>
      <c r="HQ26" s="14"/>
      <c r="HR26" s="14"/>
      <c r="HS26" s="14"/>
      <c r="HT26" s="14"/>
      <c r="HU26" s="14"/>
      <c r="HV26" s="14"/>
      <c r="HW26" s="14"/>
      <c r="HX26" s="14"/>
      <c r="HY26" s="14"/>
      <c r="HZ26" s="14"/>
      <c r="IA26" s="14"/>
      <c r="IB26" s="14"/>
      <c r="IC26" s="14"/>
      <c r="ID26" s="14"/>
      <c r="IE26" s="14"/>
      <c r="IF26" s="14"/>
      <c r="IG26" s="14"/>
      <c r="IH26" s="14"/>
      <c r="II26" s="14"/>
      <c r="IJ26" s="14"/>
      <c r="IK26" s="14"/>
    </row>
    <row r="27" spans="1:245">
      <c r="A27" s="717"/>
      <c r="C27" s="607"/>
      <c r="D27" s="412"/>
      <c r="E27" s="413"/>
      <c r="F27" s="414"/>
      <c r="G27" s="415"/>
      <c r="H27" s="413"/>
      <c r="I27" s="401"/>
      <c r="J27" s="413"/>
      <c r="K27" s="401"/>
      <c r="L27" s="413"/>
      <c r="M27" s="416"/>
      <c r="N27" s="609"/>
      <c r="O27" s="14"/>
      <c r="P27" s="14"/>
      <c r="Q27" s="14"/>
      <c r="R27" s="14"/>
      <c r="S27" s="14"/>
      <c r="T27" s="14"/>
      <c r="U27" s="14"/>
      <c r="V27" s="14"/>
      <c r="W27" s="14"/>
      <c r="X27" s="14"/>
      <c r="Y27" s="14"/>
      <c r="Z27" s="14"/>
      <c r="AA27" s="14"/>
      <c r="AB27" s="14"/>
      <c r="AC27" s="14"/>
      <c r="AD27" s="14"/>
      <c r="AE27" s="14"/>
      <c r="AF27" s="14"/>
      <c r="AG27" s="14"/>
      <c r="AH27" s="14"/>
      <c r="AI27" s="14"/>
      <c r="AJ27" s="14"/>
      <c r="AK27" s="14"/>
      <c r="AL27" s="14"/>
      <c r="AM27" s="14"/>
      <c r="AN27" s="14"/>
      <c r="AO27" s="14"/>
      <c r="AP27" s="14"/>
      <c r="AQ27" s="14"/>
      <c r="AR27" s="14"/>
      <c r="AS27" s="14"/>
      <c r="AT27" s="14"/>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c r="CC27" s="14"/>
      <c r="CD27" s="14"/>
      <c r="CE27" s="14"/>
      <c r="CF27" s="14"/>
      <c r="CG27" s="14"/>
      <c r="CH27" s="14"/>
      <c r="CI27" s="14"/>
      <c r="CJ27" s="14"/>
      <c r="CK27" s="14"/>
      <c r="CL27" s="14"/>
      <c r="CM27" s="14"/>
      <c r="CN27" s="14"/>
      <c r="CO27" s="14"/>
      <c r="CP27" s="14"/>
      <c r="CQ27" s="14"/>
      <c r="CR27" s="14"/>
      <c r="CS27" s="14"/>
      <c r="CT27" s="14"/>
      <c r="CU27" s="14"/>
      <c r="CV27" s="14"/>
      <c r="CW27" s="14"/>
      <c r="CX27" s="14"/>
      <c r="CY27" s="14"/>
      <c r="CZ27" s="14"/>
      <c r="DA27" s="14"/>
      <c r="DB27" s="14"/>
      <c r="DC27" s="14"/>
      <c r="DD27" s="14"/>
      <c r="DE27" s="14"/>
      <c r="DF27" s="14"/>
      <c r="DG27" s="14"/>
      <c r="DH27" s="14"/>
      <c r="DI27" s="14"/>
      <c r="DJ27" s="14"/>
      <c r="DK27" s="14"/>
      <c r="DL27" s="14"/>
      <c r="DM27" s="14"/>
      <c r="DN27" s="14"/>
      <c r="DO27" s="14"/>
      <c r="DP27" s="14"/>
      <c r="DQ27" s="14"/>
      <c r="DR27" s="14"/>
      <c r="DS27" s="14"/>
      <c r="DT27" s="14"/>
      <c r="DU27" s="14"/>
      <c r="DV27" s="14"/>
      <c r="DW27" s="14"/>
      <c r="DX27" s="14"/>
      <c r="DY27" s="14"/>
      <c r="DZ27" s="14"/>
      <c r="EA27" s="14"/>
      <c r="EB27" s="14"/>
      <c r="EC27" s="14"/>
      <c r="ED27" s="14"/>
      <c r="EE27" s="14"/>
      <c r="EF27" s="14"/>
      <c r="EG27" s="14"/>
      <c r="EH27" s="14"/>
      <c r="EI27" s="14"/>
      <c r="EJ27" s="14"/>
      <c r="EK27" s="14"/>
      <c r="EL27" s="14"/>
      <c r="EM27" s="14"/>
      <c r="EN27" s="14"/>
      <c r="EO27" s="14"/>
      <c r="EP27" s="14"/>
      <c r="EQ27" s="14"/>
      <c r="ER27" s="14"/>
      <c r="ES27" s="14"/>
      <c r="ET27" s="14"/>
      <c r="EU27" s="14"/>
      <c r="EV27" s="14"/>
      <c r="EW27" s="14"/>
      <c r="EX27" s="14"/>
      <c r="EY27" s="14"/>
      <c r="EZ27" s="14"/>
      <c r="FA27" s="14"/>
      <c r="FB27" s="14"/>
      <c r="FC27" s="14"/>
      <c r="FD27" s="14"/>
      <c r="FE27" s="14"/>
      <c r="FF27" s="14"/>
      <c r="FG27" s="14"/>
      <c r="FH27" s="14"/>
      <c r="FI27" s="14"/>
      <c r="FJ27" s="14"/>
      <c r="FK27" s="14"/>
      <c r="FL27" s="14"/>
      <c r="FM27" s="14"/>
      <c r="FN27" s="14"/>
      <c r="FO27" s="14"/>
      <c r="FP27" s="14"/>
      <c r="FQ27" s="14"/>
      <c r="FR27" s="14"/>
      <c r="FS27" s="14"/>
      <c r="FT27" s="14"/>
      <c r="FU27" s="14"/>
      <c r="FV27" s="14"/>
      <c r="FW27" s="14"/>
      <c r="FX27" s="14"/>
      <c r="FY27" s="14"/>
      <c r="FZ27" s="14"/>
      <c r="GA27" s="14"/>
      <c r="GB27" s="14"/>
      <c r="GC27" s="14"/>
      <c r="GD27" s="14"/>
      <c r="GE27" s="14"/>
      <c r="GF27" s="14"/>
      <c r="GG27" s="14"/>
      <c r="GH27" s="14"/>
      <c r="GI27" s="14"/>
      <c r="GJ27" s="14"/>
      <c r="GK27" s="14"/>
      <c r="GL27" s="14"/>
      <c r="GM27" s="14"/>
      <c r="GN27" s="14"/>
      <c r="GO27" s="14"/>
      <c r="GP27" s="14"/>
      <c r="GQ27" s="14"/>
      <c r="GR27" s="14"/>
      <c r="GS27" s="14"/>
      <c r="GT27" s="14"/>
      <c r="GU27" s="14"/>
      <c r="GV27" s="14"/>
      <c r="GW27" s="14"/>
      <c r="GX27" s="14"/>
      <c r="GY27" s="14"/>
      <c r="GZ27" s="14"/>
      <c r="HA27" s="14"/>
      <c r="HB27" s="14"/>
      <c r="HC27" s="14"/>
      <c r="HD27" s="14"/>
      <c r="HE27" s="14"/>
      <c r="HF27" s="14"/>
      <c r="HG27" s="14"/>
      <c r="HH27" s="14"/>
      <c r="HI27" s="14"/>
      <c r="HJ27" s="14"/>
      <c r="HK27" s="14"/>
      <c r="HL27" s="14"/>
      <c r="HM27" s="14"/>
      <c r="HN27" s="14"/>
      <c r="HO27" s="14"/>
      <c r="HP27" s="14"/>
      <c r="HQ27" s="14"/>
      <c r="HR27" s="14"/>
      <c r="HS27" s="14"/>
      <c r="HT27" s="14"/>
      <c r="HU27" s="14"/>
      <c r="HV27" s="14"/>
      <c r="HW27" s="14"/>
      <c r="HX27" s="14"/>
      <c r="HY27" s="14"/>
      <c r="HZ27" s="14"/>
      <c r="IA27" s="14"/>
      <c r="IB27" s="14"/>
      <c r="IC27" s="14"/>
      <c r="ID27" s="14"/>
      <c r="IE27" s="14"/>
      <c r="IF27" s="14"/>
      <c r="IG27" s="14"/>
      <c r="IH27" s="14"/>
      <c r="II27" s="14"/>
      <c r="IJ27" s="14"/>
      <c r="IK27" s="14"/>
    </row>
    <row r="28" spans="1:245">
      <c r="A28" s="757">
        <v>10</v>
      </c>
      <c r="B28" s="406"/>
      <c r="C28" s="611" t="s">
        <v>3723</v>
      </c>
      <c r="D28" s="390"/>
      <c r="E28" s="369"/>
      <c r="F28" s="371"/>
      <c r="G28" s="372"/>
      <c r="H28" s="369"/>
      <c r="I28" s="403"/>
      <c r="J28" s="369"/>
      <c r="K28" s="403"/>
      <c r="L28" s="369"/>
      <c r="M28" s="391"/>
      <c r="N28" s="763">
        <v>10</v>
      </c>
      <c r="O28" s="14"/>
      <c r="P28" s="14"/>
      <c r="Q28" s="14"/>
      <c r="R28" s="14"/>
      <c r="S28" s="14"/>
      <c r="T28" s="14"/>
      <c r="U28" s="14"/>
      <c r="V28" s="14"/>
      <c r="W28" s="14"/>
      <c r="X28" s="14"/>
      <c r="Y28" s="14"/>
      <c r="Z28" s="14"/>
      <c r="AA28" s="14"/>
      <c r="AB28" s="14"/>
      <c r="AC28" s="14"/>
      <c r="AD28" s="14"/>
      <c r="AE28" s="14"/>
      <c r="AF28" s="14"/>
      <c r="AG28" s="14"/>
      <c r="AH28" s="14"/>
      <c r="AI28" s="14"/>
      <c r="AJ28" s="14"/>
      <c r="AK28" s="14"/>
      <c r="AL28" s="14"/>
      <c r="AM28" s="14"/>
      <c r="AN28" s="14"/>
      <c r="AO28" s="14"/>
      <c r="AP28" s="14"/>
      <c r="AQ28" s="14"/>
      <c r="AR28" s="14"/>
      <c r="AS28" s="14"/>
      <c r="AT28" s="14"/>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c r="CC28" s="14"/>
      <c r="CD28" s="14"/>
      <c r="CE28" s="14"/>
      <c r="CF28" s="14"/>
      <c r="CG28" s="14"/>
      <c r="CH28" s="14"/>
      <c r="CI28" s="14"/>
      <c r="CJ28" s="14"/>
      <c r="CK28" s="14"/>
      <c r="CL28" s="14"/>
      <c r="CM28" s="14"/>
      <c r="CN28" s="14"/>
      <c r="CO28" s="14"/>
      <c r="CP28" s="14"/>
      <c r="CQ28" s="14"/>
      <c r="CR28" s="14"/>
      <c r="CS28" s="14"/>
      <c r="CT28" s="14"/>
      <c r="CU28" s="14"/>
      <c r="CV28" s="14"/>
      <c r="CW28" s="14"/>
      <c r="CX28" s="14"/>
      <c r="CY28" s="14"/>
      <c r="CZ28" s="14"/>
      <c r="DA28" s="14"/>
      <c r="DB28" s="14"/>
      <c r="DC28" s="14"/>
      <c r="DD28" s="14"/>
      <c r="DE28" s="14"/>
      <c r="DF28" s="14"/>
      <c r="DG28" s="14"/>
      <c r="DH28" s="14"/>
      <c r="DI28" s="14"/>
      <c r="DJ28" s="14"/>
      <c r="DK28" s="14"/>
      <c r="DL28" s="14"/>
      <c r="DM28" s="14"/>
      <c r="DN28" s="14"/>
      <c r="DO28" s="14"/>
      <c r="DP28" s="14"/>
      <c r="DQ28" s="14"/>
      <c r="DR28" s="14"/>
      <c r="DS28" s="14"/>
      <c r="DT28" s="14"/>
      <c r="DU28" s="14"/>
      <c r="DV28" s="14"/>
      <c r="DW28" s="14"/>
      <c r="DX28" s="14"/>
      <c r="DY28" s="14"/>
      <c r="DZ28" s="14"/>
      <c r="EA28" s="14"/>
      <c r="EB28" s="14"/>
      <c r="EC28" s="14"/>
      <c r="ED28" s="14"/>
      <c r="EE28" s="14"/>
      <c r="EF28" s="14"/>
      <c r="EG28" s="14"/>
      <c r="EH28" s="14"/>
      <c r="EI28" s="14"/>
      <c r="EJ28" s="14"/>
      <c r="EK28" s="14"/>
      <c r="EL28" s="14"/>
      <c r="EM28" s="14"/>
      <c r="EN28" s="14"/>
      <c r="EO28" s="14"/>
      <c r="EP28" s="14"/>
      <c r="EQ28" s="14"/>
      <c r="ER28" s="14"/>
      <c r="ES28" s="14"/>
      <c r="ET28" s="14"/>
      <c r="EU28" s="14"/>
      <c r="EV28" s="14"/>
      <c r="EW28" s="14"/>
      <c r="EX28" s="14"/>
      <c r="EY28" s="14"/>
      <c r="EZ28" s="14"/>
      <c r="FA28" s="14"/>
      <c r="FB28" s="14"/>
      <c r="FC28" s="14"/>
      <c r="FD28" s="14"/>
      <c r="FE28" s="14"/>
      <c r="FF28" s="14"/>
      <c r="FG28" s="14"/>
      <c r="FH28" s="14"/>
      <c r="FI28" s="14"/>
      <c r="FJ28" s="14"/>
      <c r="FK28" s="14"/>
      <c r="FL28" s="14"/>
      <c r="FM28" s="14"/>
      <c r="FN28" s="14"/>
      <c r="FO28" s="14"/>
      <c r="FP28" s="14"/>
      <c r="FQ28" s="14"/>
      <c r="FR28" s="14"/>
      <c r="FS28" s="14"/>
      <c r="FT28" s="14"/>
      <c r="FU28" s="14"/>
      <c r="FV28" s="14"/>
      <c r="FW28" s="14"/>
      <c r="FX28" s="14"/>
      <c r="FY28" s="14"/>
      <c r="FZ28" s="14"/>
      <c r="GA28" s="14"/>
      <c r="GB28" s="14"/>
      <c r="GC28" s="14"/>
      <c r="GD28" s="14"/>
      <c r="GE28" s="14"/>
      <c r="GF28" s="14"/>
      <c r="GG28" s="14"/>
      <c r="GH28" s="14"/>
      <c r="GI28" s="14"/>
      <c r="GJ28" s="14"/>
      <c r="GK28" s="14"/>
      <c r="GL28" s="14"/>
      <c r="GM28" s="14"/>
      <c r="GN28" s="14"/>
      <c r="GO28" s="14"/>
      <c r="GP28" s="14"/>
      <c r="GQ28" s="14"/>
      <c r="GR28" s="14"/>
      <c r="GS28" s="14"/>
      <c r="GT28" s="14"/>
      <c r="GU28" s="14"/>
      <c r="GV28" s="14"/>
      <c r="GW28" s="14"/>
      <c r="GX28" s="14"/>
      <c r="GY28" s="14"/>
      <c r="GZ28" s="14"/>
      <c r="HA28" s="14"/>
      <c r="HB28" s="14"/>
      <c r="HC28" s="14"/>
      <c r="HD28" s="14"/>
      <c r="HE28" s="14"/>
      <c r="HF28" s="14"/>
      <c r="HG28" s="14"/>
      <c r="HH28" s="14"/>
      <c r="HI28" s="14"/>
      <c r="HJ28" s="14"/>
      <c r="HK28" s="14"/>
      <c r="HL28" s="14"/>
      <c r="HM28" s="14"/>
      <c r="HN28" s="14"/>
      <c r="HO28" s="14"/>
      <c r="HP28" s="14"/>
      <c r="HQ28" s="14"/>
      <c r="HR28" s="14"/>
      <c r="HS28" s="14"/>
      <c r="HT28" s="14"/>
      <c r="HU28" s="14"/>
      <c r="HV28" s="14"/>
      <c r="HW28" s="14"/>
      <c r="HX28" s="14"/>
      <c r="HY28" s="14"/>
      <c r="HZ28" s="14"/>
      <c r="IA28" s="14"/>
      <c r="IB28" s="14"/>
      <c r="IC28" s="14"/>
      <c r="ID28" s="14"/>
      <c r="IE28" s="14"/>
      <c r="IF28" s="14"/>
      <c r="IG28" s="14"/>
      <c r="IH28" s="14"/>
      <c r="II28" s="14"/>
      <c r="IJ28" s="14"/>
      <c r="IK28" s="14"/>
    </row>
    <row r="29" spans="1:245">
      <c r="A29" s="757">
        <v>11</v>
      </c>
      <c r="B29" s="406"/>
      <c r="C29" s="611" t="s">
        <v>3724</v>
      </c>
      <c r="D29" s="275"/>
      <c r="E29" s="275"/>
      <c r="F29" s="276"/>
      <c r="G29" s="405"/>
      <c r="H29" s="409"/>
      <c r="I29" s="411"/>
      <c r="J29" s="273"/>
      <c r="K29" s="271"/>
      <c r="L29" s="408"/>
      <c r="M29" s="409">
        <f>D29+E29-F29+G29-H29-J29+L29</f>
        <v>0</v>
      </c>
      <c r="N29" s="763">
        <v>11</v>
      </c>
      <c r="O29" s="14"/>
      <c r="P29" s="14"/>
      <c r="Q29" s="14"/>
      <c r="R29" s="14"/>
      <c r="S29" s="14"/>
      <c r="T29" s="14"/>
      <c r="U29" s="14"/>
      <c r="V29" s="14"/>
      <c r="W29" s="14"/>
      <c r="X29" s="14"/>
      <c r="Y29" s="14"/>
      <c r="Z29" s="14"/>
      <c r="AA29" s="14"/>
      <c r="AB29" s="14"/>
      <c r="AC29" s="14"/>
      <c r="AD29" s="14"/>
      <c r="AE29" s="14"/>
      <c r="AF29" s="14"/>
      <c r="AG29" s="14"/>
      <c r="AH29" s="14"/>
      <c r="AI29" s="14"/>
      <c r="AJ29" s="14"/>
      <c r="AK29" s="14"/>
      <c r="AL29" s="14"/>
      <c r="AM29" s="14"/>
      <c r="AN29" s="14"/>
      <c r="AO29" s="14"/>
      <c r="AP29" s="14"/>
      <c r="AQ29" s="14"/>
      <c r="AR29" s="14"/>
      <c r="AS29" s="14"/>
      <c r="AT29" s="14"/>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c r="CC29" s="14"/>
      <c r="CD29" s="14"/>
      <c r="CE29" s="14"/>
      <c r="CF29" s="14"/>
      <c r="CG29" s="14"/>
      <c r="CH29" s="14"/>
      <c r="CI29" s="14"/>
      <c r="CJ29" s="14"/>
      <c r="CK29" s="14"/>
      <c r="CL29" s="14"/>
      <c r="CM29" s="14"/>
      <c r="CN29" s="14"/>
      <c r="CO29" s="14"/>
      <c r="CP29" s="14"/>
      <c r="CQ29" s="14"/>
      <c r="CR29" s="14"/>
      <c r="CS29" s="14"/>
      <c r="CT29" s="14"/>
      <c r="CU29" s="14"/>
      <c r="CV29" s="14"/>
      <c r="CW29" s="14"/>
      <c r="CX29" s="14"/>
      <c r="CY29" s="14"/>
      <c r="CZ29" s="14"/>
      <c r="DA29" s="14"/>
      <c r="DB29" s="14"/>
      <c r="DC29" s="14"/>
      <c r="DD29" s="14"/>
      <c r="DE29" s="14"/>
      <c r="DF29" s="14"/>
      <c r="DG29" s="14"/>
      <c r="DH29" s="14"/>
      <c r="DI29" s="14"/>
      <c r="DJ29" s="14"/>
      <c r="DK29" s="14"/>
      <c r="DL29" s="14"/>
      <c r="DM29" s="14"/>
      <c r="DN29" s="14"/>
      <c r="DO29" s="14"/>
      <c r="DP29" s="14"/>
      <c r="DQ29" s="14"/>
      <c r="DR29" s="14"/>
      <c r="DS29" s="14"/>
      <c r="DT29" s="14"/>
      <c r="DU29" s="14"/>
      <c r="DV29" s="14"/>
      <c r="DW29" s="14"/>
      <c r="DX29" s="14"/>
      <c r="DY29" s="14"/>
      <c r="DZ29" s="14"/>
      <c r="EA29" s="14"/>
      <c r="EB29" s="14"/>
      <c r="EC29" s="14"/>
      <c r="ED29" s="14"/>
      <c r="EE29" s="14"/>
      <c r="EF29" s="14"/>
      <c r="EG29" s="14"/>
      <c r="EH29" s="14"/>
      <c r="EI29" s="14"/>
      <c r="EJ29" s="14"/>
      <c r="EK29" s="14"/>
      <c r="EL29" s="14"/>
      <c r="EM29" s="14"/>
      <c r="EN29" s="14"/>
      <c r="EO29" s="14"/>
      <c r="EP29" s="14"/>
      <c r="EQ29" s="14"/>
      <c r="ER29" s="14"/>
      <c r="ES29" s="14"/>
      <c r="ET29" s="14"/>
      <c r="EU29" s="14"/>
      <c r="EV29" s="14"/>
      <c r="EW29" s="14"/>
      <c r="EX29" s="14"/>
      <c r="EY29" s="14"/>
      <c r="EZ29" s="14"/>
      <c r="FA29" s="14"/>
      <c r="FB29" s="14"/>
      <c r="FC29" s="14"/>
      <c r="FD29" s="14"/>
      <c r="FE29" s="14"/>
      <c r="FF29" s="14"/>
      <c r="FG29" s="14"/>
      <c r="FH29" s="14"/>
      <c r="FI29" s="14"/>
      <c r="FJ29" s="14"/>
      <c r="FK29" s="14"/>
      <c r="FL29" s="14"/>
      <c r="FM29" s="14"/>
      <c r="FN29" s="14"/>
      <c r="FO29" s="14"/>
      <c r="FP29" s="14"/>
      <c r="FQ29" s="14"/>
      <c r="FR29" s="14"/>
      <c r="FS29" s="14"/>
      <c r="FT29" s="14"/>
      <c r="FU29" s="14"/>
      <c r="FV29" s="14"/>
      <c r="FW29" s="14"/>
      <c r="FX29" s="14"/>
      <c r="FY29" s="14"/>
      <c r="FZ29" s="14"/>
      <c r="GA29" s="14"/>
      <c r="GB29" s="14"/>
      <c r="GC29" s="14"/>
      <c r="GD29" s="14"/>
      <c r="GE29" s="14"/>
      <c r="GF29" s="14"/>
      <c r="GG29" s="14"/>
      <c r="GH29" s="14"/>
      <c r="GI29" s="14"/>
      <c r="GJ29" s="14"/>
      <c r="GK29" s="14"/>
      <c r="GL29" s="14"/>
      <c r="GM29" s="14"/>
      <c r="GN29" s="14"/>
      <c r="GO29" s="14"/>
      <c r="GP29" s="14"/>
      <c r="GQ29" s="14"/>
      <c r="GR29" s="14"/>
      <c r="GS29" s="14"/>
      <c r="GT29" s="14"/>
      <c r="GU29" s="14"/>
      <c r="GV29" s="14"/>
      <c r="GW29" s="14"/>
      <c r="GX29" s="14"/>
      <c r="GY29" s="14"/>
      <c r="GZ29" s="14"/>
      <c r="HA29" s="14"/>
      <c r="HB29" s="14"/>
      <c r="HC29" s="14"/>
      <c r="HD29" s="14"/>
      <c r="HE29" s="14"/>
      <c r="HF29" s="14"/>
      <c r="HG29" s="14"/>
      <c r="HH29" s="14"/>
      <c r="HI29" s="14"/>
      <c r="HJ29" s="14"/>
      <c r="HK29" s="14"/>
      <c r="HL29" s="14"/>
      <c r="HM29" s="14"/>
      <c r="HN29" s="14"/>
      <c r="HO29" s="14"/>
      <c r="HP29" s="14"/>
      <c r="HQ29" s="14"/>
      <c r="HR29" s="14"/>
      <c r="HS29" s="14"/>
      <c r="HT29" s="14"/>
      <c r="HU29" s="14"/>
      <c r="HV29" s="14"/>
      <c r="HW29" s="14"/>
      <c r="HX29" s="14"/>
      <c r="HY29" s="14"/>
      <c r="HZ29" s="14"/>
      <c r="IA29" s="14"/>
      <c r="IB29" s="14"/>
      <c r="IC29" s="14"/>
      <c r="ID29" s="14"/>
      <c r="IE29" s="14"/>
      <c r="IF29" s="14"/>
      <c r="IG29" s="14"/>
      <c r="IH29" s="14"/>
      <c r="II29" s="14"/>
      <c r="IJ29" s="14"/>
      <c r="IK29" s="14"/>
    </row>
    <row r="30" spans="1:245">
      <c r="A30" s="757">
        <v>12</v>
      </c>
      <c r="B30" s="406"/>
      <c r="C30" s="611" t="s">
        <v>3725</v>
      </c>
      <c r="D30" s="410"/>
      <c r="E30" s="410"/>
      <c r="F30" s="272"/>
      <c r="G30" s="104"/>
      <c r="H30" s="410"/>
      <c r="I30" s="406"/>
      <c r="J30" s="424"/>
      <c r="K30" s="407"/>
      <c r="L30" s="406"/>
      <c r="M30" s="271">
        <f>D30+E30-F30+G30-H30-J30+L30</f>
        <v>0</v>
      </c>
      <c r="N30" s="763">
        <v>12</v>
      </c>
      <c r="O30" s="14"/>
      <c r="P30" s="14"/>
      <c r="Q30" s="14"/>
      <c r="R30" s="14"/>
      <c r="S30" s="14"/>
      <c r="T30" s="14"/>
      <c r="U30" s="14"/>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c r="CC30" s="14"/>
      <c r="CD30" s="14"/>
      <c r="CE30" s="14"/>
      <c r="CF30" s="14"/>
      <c r="CG30" s="14"/>
      <c r="CH30" s="14"/>
      <c r="CI30" s="14"/>
      <c r="CJ30" s="14"/>
      <c r="CK30" s="14"/>
      <c r="CL30" s="14"/>
      <c r="CM30" s="14"/>
      <c r="CN30" s="14"/>
      <c r="CO30" s="14"/>
      <c r="CP30" s="14"/>
      <c r="CQ30" s="14"/>
      <c r="CR30" s="14"/>
      <c r="CS30" s="14"/>
      <c r="CT30" s="14"/>
      <c r="CU30" s="14"/>
      <c r="CV30" s="14"/>
      <c r="CW30" s="14"/>
      <c r="CX30" s="14"/>
      <c r="CY30" s="14"/>
      <c r="CZ30" s="14"/>
      <c r="DA30" s="14"/>
      <c r="DB30" s="14"/>
      <c r="DC30" s="14"/>
      <c r="DD30" s="14"/>
      <c r="DE30" s="14"/>
      <c r="DF30" s="14"/>
      <c r="DG30" s="14"/>
      <c r="DH30" s="14"/>
      <c r="DI30" s="14"/>
      <c r="DJ30" s="14"/>
      <c r="DK30" s="14"/>
      <c r="DL30" s="14"/>
      <c r="DM30" s="14"/>
      <c r="DN30" s="14"/>
      <c r="DO30" s="14"/>
      <c r="DP30" s="14"/>
      <c r="DQ30" s="14"/>
      <c r="DR30" s="14"/>
      <c r="DS30" s="14"/>
      <c r="DT30" s="14"/>
      <c r="DU30" s="14"/>
      <c r="DV30" s="14"/>
      <c r="DW30" s="14"/>
      <c r="DX30" s="14"/>
      <c r="DY30" s="14"/>
      <c r="DZ30" s="14"/>
      <c r="EA30" s="14"/>
      <c r="EB30" s="14"/>
      <c r="EC30" s="14"/>
      <c r="ED30" s="14"/>
      <c r="EE30" s="14"/>
      <c r="EF30" s="14"/>
      <c r="EG30" s="14"/>
      <c r="EH30" s="14"/>
      <c r="EI30" s="14"/>
      <c r="EJ30" s="14"/>
      <c r="EK30" s="14"/>
      <c r="EL30" s="14"/>
      <c r="EM30" s="14"/>
      <c r="EN30" s="14"/>
      <c r="EO30" s="14"/>
      <c r="EP30" s="14"/>
      <c r="EQ30" s="14"/>
      <c r="ER30" s="14"/>
      <c r="ES30" s="14"/>
      <c r="ET30" s="14"/>
      <c r="EU30" s="14"/>
      <c r="EV30" s="14"/>
      <c r="EW30" s="14"/>
      <c r="EX30" s="14"/>
      <c r="EY30" s="14"/>
      <c r="EZ30" s="14"/>
      <c r="FA30" s="14"/>
      <c r="FB30" s="14"/>
      <c r="FC30" s="14"/>
      <c r="FD30" s="14"/>
      <c r="FE30" s="14"/>
      <c r="FF30" s="14"/>
      <c r="FG30" s="14"/>
      <c r="FH30" s="14"/>
      <c r="FI30" s="14"/>
      <c r="FJ30" s="14"/>
      <c r="FK30" s="14"/>
      <c r="FL30" s="14"/>
      <c r="FM30" s="14"/>
      <c r="FN30" s="14"/>
      <c r="FO30" s="14"/>
      <c r="FP30" s="14"/>
      <c r="FQ30" s="14"/>
      <c r="FR30" s="14"/>
      <c r="FS30" s="14"/>
      <c r="FT30" s="14"/>
      <c r="FU30" s="14"/>
      <c r="FV30" s="14"/>
      <c r="FW30" s="14"/>
      <c r="FX30" s="14"/>
      <c r="FY30" s="14"/>
      <c r="FZ30" s="14"/>
      <c r="GA30" s="14"/>
      <c r="GB30" s="14"/>
      <c r="GC30" s="14"/>
      <c r="GD30" s="14"/>
      <c r="GE30" s="14"/>
      <c r="GF30" s="14"/>
      <c r="GG30" s="14"/>
      <c r="GH30" s="14"/>
      <c r="GI30" s="14"/>
      <c r="GJ30" s="14"/>
      <c r="GK30" s="14"/>
      <c r="GL30" s="14"/>
      <c r="GM30" s="14"/>
      <c r="GN30" s="14"/>
      <c r="GO30" s="14"/>
      <c r="GP30" s="14"/>
      <c r="GQ30" s="14"/>
      <c r="GR30" s="14"/>
      <c r="GS30" s="14"/>
      <c r="GT30" s="14"/>
      <c r="GU30" s="14"/>
      <c r="GV30" s="14"/>
      <c r="GW30" s="14"/>
      <c r="GX30" s="14"/>
      <c r="GY30" s="14"/>
      <c r="GZ30" s="14"/>
      <c r="HA30" s="14"/>
      <c r="HB30" s="14"/>
      <c r="HC30" s="14"/>
      <c r="HD30" s="14"/>
      <c r="HE30" s="14"/>
      <c r="HF30" s="14"/>
      <c r="HG30" s="14"/>
      <c r="HH30" s="14"/>
      <c r="HI30" s="14"/>
      <c r="HJ30" s="14"/>
      <c r="HK30" s="14"/>
      <c r="HL30" s="14"/>
      <c r="HM30" s="14"/>
      <c r="HN30" s="14"/>
      <c r="HO30" s="14"/>
      <c r="HP30" s="14"/>
      <c r="HQ30" s="14"/>
      <c r="HR30" s="14"/>
      <c r="HS30" s="14"/>
      <c r="HT30" s="14"/>
      <c r="HU30" s="14"/>
      <c r="HV30" s="14"/>
      <c r="HW30" s="14"/>
      <c r="HX30" s="14"/>
      <c r="HY30" s="14"/>
      <c r="HZ30" s="14"/>
      <c r="IA30" s="14"/>
      <c r="IB30" s="14"/>
      <c r="IC30" s="14"/>
      <c r="ID30" s="14"/>
      <c r="IE30" s="14"/>
      <c r="IF30" s="14"/>
      <c r="IG30" s="14"/>
      <c r="IH30" s="14"/>
      <c r="II30" s="14"/>
      <c r="IJ30" s="14"/>
      <c r="IK30" s="14"/>
    </row>
    <row r="31" spans="1:245">
      <c r="A31" s="757">
        <v>13</v>
      </c>
      <c r="B31" s="406"/>
      <c r="C31" s="611" t="s">
        <v>3726</v>
      </c>
      <c r="D31" s="275"/>
      <c r="E31" s="275"/>
      <c r="F31" s="276"/>
      <c r="G31" s="405"/>
      <c r="H31" s="275"/>
      <c r="I31" s="406"/>
      <c r="J31" s="273"/>
      <c r="K31" s="407"/>
      <c r="L31" s="408"/>
      <c r="M31" s="409">
        <f>D31+E31-F31+G31-H31-J31+L31</f>
        <v>0</v>
      </c>
      <c r="N31" s="763">
        <v>13</v>
      </c>
      <c r="O31" s="14"/>
      <c r="P31" s="14"/>
      <c r="Q31" s="14"/>
      <c r="R31" s="14"/>
      <c r="S31" s="14"/>
      <c r="T31" s="14"/>
      <c r="U31" s="14"/>
      <c r="V31" s="14"/>
      <c r="W31" s="14"/>
      <c r="X31" s="14"/>
      <c r="Y31" s="14"/>
      <c r="Z31" s="14"/>
      <c r="AA31" s="14"/>
      <c r="AB31" s="14"/>
      <c r="AC31" s="14"/>
      <c r="AD31" s="14"/>
      <c r="AE31" s="14"/>
      <c r="AF31" s="14"/>
      <c r="AG31" s="14"/>
      <c r="AH31" s="14"/>
      <c r="AI31" s="14"/>
      <c r="AJ31" s="14"/>
      <c r="AK31" s="14"/>
      <c r="AL31" s="14"/>
      <c r="AM31" s="14"/>
      <c r="AN31" s="14"/>
      <c r="AO31" s="14"/>
      <c r="AP31" s="14"/>
      <c r="AQ31" s="14"/>
      <c r="AR31" s="14"/>
      <c r="AS31" s="14"/>
      <c r="AT31" s="14"/>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c r="CC31" s="14"/>
      <c r="CD31" s="14"/>
      <c r="CE31" s="14"/>
      <c r="CF31" s="14"/>
      <c r="CG31" s="14"/>
      <c r="CH31" s="14"/>
      <c r="CI31" s="14"/>
      <c r="CJ31" s="14"/>
      <c r="CK31" s="14"/>
      <c r="CL31" s="14"/>
      <c r="CM31" s="14"/>
      <c r="CN31" s="14"/>
      <c r="CO31" s="14"/>
      <c r="CP31" s="14"/>
      <c r="CQ31" s="14"/>
      <c r="CR31" s="14"/>
      <c r="CS31" s="14"/>
      <c r="CT31" s="14"/>
      <c r="CU31" s="14"/>
      <c r="CV31" s="14"/>
      <c r="CW31" s="14"/>
      <c r="CX31" s="14"/>
      <c r="CY31" s="14"/>
      <c r="CZ31" s="14"/>
      <c r="DA31" s="14"/>
      <c r="DB31" s="14"/>
      <c r="DC31" s="14"/>
      <c r="DD31" s="14"/>
      <c r="DE31" s="14"/>
      <c r="DF31" s="14"/>
      <c r="DG31" s="14"/>
      <c r="DH31" s="14"/>
      <c r="DI31" s="14"/>
      <c r="DJ31" s="14"/>
      <c r="DK31" s="14"/>
      <c r="DL31" s="14"/>
      <c r="DM31" s="14"/>
      <c r="DN31" s="14"/>
      <c r="DO31" s="14"/>
      <c r="DP31" s="14"/>
      <c r="DQ31" s="14"/>
      <c r="DR31" s="14"/>
      <c r="DS31" s="14"/>
      <c r="DT31" s="14"/>
      <c r="DU31" s="14"/>
      <c r="DV31" s="14"/>
      <c r="DW31" s="14"/>
      <c r="DX31" s="14"/>
      <c r="DY31" s="14"/>
      <c r="DZ31" s="14"/>
      <c r="EA31" s="14"/>
      <c r="EB31" s="14"/>
      <c r="EC31" s="14"/>
      <c r="ED31" s="14"/>
      <c r="EE31" s="14"/>
      <c r="EF31" s="14"/>
      <c r="EG31" s="14"/>
      <c r="EH31" s="14"/>
      <c r="EI31" s="14"/>
      <c r="EJ31" s="14"/>
      <c r="EK31" s="14"/>
      <c r="EL31" s="14"/>
      <c r="EM31" s="14"/>
      <c r="EN31" s="14"/>
      <c r="EO31" s="14"/>
      <c r="EP31" s="14"/>
      <c r="EQ31" s="14"/>
      <c r="ER31" s="14"/>
      <c r="ES31" s="14"/>
      <c r="ET31" s="14"/>
      <c r="EU31" s="14"/>
      <c r="EV31" s="14"/>
      <c r="EW31" s="14"/>
      <c r="EX31" s="14"/>
      <c r="EY31" s="14"/>
      <c r="EZ31" s="14"/>
      <c r="FA31" s="14"/>
      <c r="FB31" s="14"/>
      <c r="FC31" s="14"/>
      <c r="FD31" s="14"/>
      <c r="FE31" s="14"/>
      <c r="FF31" s="14"/>
      <c r="FG31" s="14"/>
      <c r="FH31" s="14"/>
      <c r="FI31" s="14"/>
      <c r="FJ31" s="14"/>
      <c r="FK31" s="14"/>
      <c r="FL31" s="14"/>
      <c r="FM31" s="14"/>
      <c r="FN31" s="14"/>
      <c r="FO31" s="14"/>
      <c r="FP31" s="14"/>
      <c r="FQ31" s="14"/>
      <c r="FR31" s="14"/>
      <c r="FS31" s="14"/>
      <c r="FT31" s="14"/>
      <c r="FU31" s="14"/>
      <c r="FV31" s="14"/>
      <c r="FW31" s="14"/>
      <c r="FX31" s="14"/>
      <c r="FY31" s="14"/>
      <c r="FZ31" s="14"/>
      <c r="GA31" s="14"/>
      <c r="GB31" s="14"/>
      <c r="GC31" s="14"/>
      <c r="GD31" s="14"/>
      <c r="GE31" s="14"/>
      <c r="GF31" s="14"/>
      <c r="GG31" s="14"/>
      <c r="GH31" s="14"/>
      <c r="GI31" s="14"/>
      <c r="GJ31" s="14"/>
      <c r="GK31" s="14"/>
      <c r="GL31" s="14"/>
      <c r="GM31" s="14"/>
      <c r="GN31" s="14"/>
      <c r="GO31" s="14"/>
      <c r="GP31" s="14"/>
      <c r="GQ31" s="14"/>
      <c r="GR31" s="14"/>
      <c r="GS31" s="14"/>
      <c r="GT31" s="14"/>
      <c r="GU31" s="14"/>
      <c r="GV31" s="14"/>
      <c r="GW31" s="14"/>
      <c r="GX31" s="14"/>
      <c r="GY31" s="14"/>
      <c r="GZ31" s="14"/>
      <c r="HA31" s="14"/>
      <c r="HB31" s="14"/>
      <c r="HC31" s="14"/>
      <c r="HD31" s="14"/>
      <c r="HE31" s="14"/>
      <c r="HF31" s="14"/>
      <c r="HG31" s="14"/>
      <c r="HH31" s="14"/>
      <c r="HI31" s="14"/>
      <c r="HJ31" s="14"/>
      <c r="HK31" s="14"/>
      <c r="HL31" s="14"/>
      <c r="HM31" s="14"/>
      <c r="HN31" s="14"/>
      <c r="HO31" s="14"/>
      <c r="HP31" s="14"/>
      <c r="HQ31" s="14"/>
      <c r="HR31" s="14"/>
      <c r="HS31" s="14"/>
      <c r="HT31" s="14"/>
      <c r="HU31" s="14"/>
      <c r="HV31" s="14"/>
      <c r="HW31" s="14"/>
      <c r="HX31" s="14"/>
      <c r="HY31" s="14"/>
      <c r="HZ31" s="14"/>
      <c r="IA31" s="14"/>
      <c r="IB31" s="14"/>
      <c r="IC31" s="14"/>
      <c r="ID31" s="14"/>
      <c r="IE31" s="14"/>
      <c r="IF31" s="14"/>
      <c r="IG31" s="14"/>
      <c r="IH31" s="14"/>
      <c r="II31" s="14"/>
      <c r="IJ31" s="14"/>
      <c r="IK31" s="14"/>
    </row>
    <row r="32" spans="1:245">
      <c r="A32" s="764" t="s">
        <v>3727</v>
      </c>
      <c r="B32" s="12"/>
      <c r="C32" s="12"/>
      <c r="D32" s="12"/>
      <c r="E32" s="12"/>
      <c r="F32" s="618"/>
      <c r="G32" s="764" t="s">
        <v>3728</v>
      </c>
      <c r="H32" s="12"/>
      <c r="I32" s="12"/>
      <c r="J32" s="12"/>
      <c r="K32" s="12"/>
      <c r="L32" s="12"/>
      <c r="M32" s="12"/>
      <c r="N32" s="618"/>
      <c r="O32" s="14"/>
      <c r="P32" s="14"/>
      <c r="Q32" s="14"/>
      <c r="R32" s="14"/>
      <c r="S32" s="14"/>
      <c r="T32" s="14"/>
      <c r="U32" s="14"/>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c r="CC32" s="14"/>
      <c r="CD32" s="14"/>
      <c r="CE32" s="14"/>
      <c r="CF32" s="14"/>
      <c r="CG32" s="14"/>
      <c r="CH32" s="14"/>
      <c r="CI32" s="14"/>
      <c r="CJ32" s="14"/>
      <c r="CK32" s="14"/>
      <c r="CL32" s="14"/>
      <c r="CM32" s="14"/>
      <c r="CN32" s="14"/>
      <c r="CO32" s="14"/>
      <c r="CP32" s="14"/>
      <c r="CQ32" s="14"/>
      <c r="CR32" s="14"/>
      <c r="CS32" s="14"/>
      <c r="CT32" s="14"/>
      <c r="CU32" s="14"/>
      <c r="CV32" s="14"/>
      <c r="CW32" s="14"/>
      <c r="CX32" s="14"/>
      <c r="CY32" s="14"/>
      <c r="CZ32" s="14"/>
      <c r="DA32" s="14"/>
      <c r="DB32" s="14"/>
      <c r="DC32" s="14"/>
      <c r="DD32" s="14"/>
      <c r="DE32" s="14"/>
      <c r="DF32" s="14"/>
      <c r="DG32" s="14"/>
      <c r="DH32" s="14"/>
      <c r="DI32" s="14"/>
      <c r="DJ32" s="14"/>
      <c r="DK32" s="14"/>
      <c r="DL32" s="14"/>
      <c r="DM32" s="14"/>
      <c r="DN32" s="14"/>
      <c r="DO32" s="14"/>
      <c r="DP32" s="14"/>
      <c r="DQ32" s="14"/>
      <c r="DR32" s="14"/>
      <c r="DS32" s="14"/>
      <c r="DT32" s="14"/>
      <c r="DU32" s="14"/>
      <c r="DV32" s="14"/>
      <c r="DW32" s="14"/>
      <c r="DX32" s="14"/>
      <c r="DY32" s="14"/>
      <c r="DZ32" s="14"/>
      <c r="EA32" s="14"/>
      <c r="EB32" s="14"/>
      <c r="EC32" s="14"/>
      <c r="ED32" s="14"/>
      <c r="EE32" s="14"/>
      <c r="EF32" s="14"/>
      <c r="EG32" s="14"/>
      <c r="EH32" s="14"/>
      <c r="EI32" s="14"/>
      <c r="EJ32" s="14"/>
      <c r="EK32" s="14"/>
      <c r="EL32" s="14"/>
      <c r="EM32" s="14"/>
      <c r="EN32" s="14"/>
      <c r="EO32" s="14"/>
      <c r="EP32" s="14"/>
      <c r="EQ32" s="14"/>
      <c r="ER32" s="14"/>
      <c r="ES32" s="14"/>
      <c r="ET32" s="14"/>
      <c r="EU32" s="14"/>
      <c r="EV32" s="14"/>
      <c r="EW32" s="14"/>
      <c r="EX32" s="14"/>
      <c r="EY32" s="14"/>
      <c r="EZ32" s="14"/>
      <c r="FA32" s="14"/>
      <c r="FB32" s="14"/>
      <c r="FC32" s="14"/>
      <c r="FD32" s="14"/>
      <c r="FE32" s="14"/>
      <c r="FF32" s="14"/>
      <c r="FG32" s="14"/>
      <c r="FH32" s="14"/>
      <c r="FI32" s="14"/>
      <c r="FJ32" s="14"/>
      <c r="FK32" s="14"/>
      <c r="FL32" s="14"/>
      <c r="FM32" s="14"/>
      <c r="FN32" s="14"/>
      <c r="FO32" s="14"/>
      <c r="FP32" s="14"/>
      <c r="FQ32" s="14"/>
      <c r="FR32" s="14"/>
      <c r="FS32" s="14"/>
      <c r="FT32" s="14"/>
      <c r="FU32" s="14"/>
      <c r="FV32" s="14"/>
      <c r="FW32" s="14"/>
      <c r="FX32" s="14"/>
      <c r="FY32" s="14"/>
      <c r="FZ32" s="14"/>
      <c r="GA32" s="14"/>
      <c r="GB32" s="14"/>
      <c r="GC32" s="14"/>
      <c r="GD32" s="14"/>
      <c r="GE32" s="14"/>
      <c r="GF32" s="14"/>
      <c r="GG32" s="14"/>
      <c r="GH32" s="14"/>
      <c r="GI32" s="14"/>
      <c r="GJ32" s="14"/>
      <c r="GK32" s="14"/>
      <c r="GL32" s="14"/>
      <c r="GM32" s="14"/>
      <c r="GN32" s="14"/>
      <c r="GO32" s="14"/>
      <c r="GP32" s="14"/>
      <c r="GQ32" s="14"/>
      <c r="GR32" s="14"/>
      <c r="GS32" s="14"/>
      <c r="GT32" s="14"/>
      <c r="GU32" s="14"/>
      <c r="GV32" s="14"/>
      <c r="GW32" s="14"/>
      <c r="GX32" s="14"/>
      <c r="GY32" s="14"/>
      <c r="GZ32" s="14"/>
      <c r="HA32" s="14"/>
      <c r="HB32" s="14"/>
      <c r="HC32" s="14"/>
      <c r="HD32" s="14"/>
      <c r="HE32" s="14"/>
      <c r="HF32" s="14"/>
      <c r="HG32" s="14"/>
      <c r="HH32" s="14"/>
      <c r="HI32" s="14"/>
      <c r="HJ32" s="14"/>
      <c r="HK32" s="14"/>
      <c r="HL32" s="14"/>
      <c r="HM32" s="14"/>
      <c r="HN32" s="14"/>
      <c r="HO32" s="14"/>
      <c r="HP32" s="14"/>
      <c r="HQ32" s="14"/>
      <c r="HR32" s="14"/>
      <c r="HS32" s="14"/>
      <c r="HT32" s="14"/>
      <c r="HU32" s="14"/>
      <c r="HV32" s="14"/>
      <c r="HW32" s="14"/>
      <c r="HX32" s="14"/>
      <c r="HY32" s="14"/>
      <c r="HZ32" s="14"/>
      <c r="IA32" s="14"/>
      <c r="IB32" s="14"/>
      <c r="IC32" s="14"/>
      <c r="ID32" s="14"/>
      <c r="IE32" s="14"/>
      <c r="IF32" s="14"/>
      <c r="IG32" s="14"/>
      <c r="IH32" s="14"/>
      <c r="II32" s="14"/>
      <c r="IJ32" s="14"/>
      <c r="IK32" s="14"/>
    </row>
    <row r="33" spans="1:245">
      <c r="A33" s="606"/>
      <c r="F33" s="712"/>
      <c r="G33" s="606"/>
      <c r="N33" s="712"/>
      <c r="O33" s="14"/>
      <c r="P33" s="14"/>
      <c r="Q33" s="14"/>
      <c r="R33" s="14"/>
      <c r="S33" s="14"/>
      <c r="T33" s="14"/>
      <c r="U33" s="14"/>
      <c r="V33" s="14"/>
      <c r="W33" s="14"/>
      <c r="X33" s="14"/>
      <c r="Y33" s="14"/>
      <c r="Z33" s="14"/>
      <c r="AA33" s="14"/>
      <c r="AB33" s="14"/>
      <c r="AC33" s="14"/>
      <c r="AD33" s="14"/>
      <c r="AE33" s="14"/>
      <c r="AF33" s="14"/>
      <c r="AG33" s="14"/>
      <c r="AH33" s="14"/>
      <c r="AI33" s="14"/>
      <c r="AJ33" s="14"/>
      <c r="AK33" s="14"/>
      <c r="AL33" s="14"/>
      <c r="AM33" s="14"/>
      <c r="AN33" s="14"/>
      <c r="AO33" s="14"/>
      <c r="AP33" s="14"/>
      <c r="AQ33" s="14"/>
      <c r="AR33" s="14"/>
      <c r="AS33" s="14"/>
      <c r="AT33" s="14"/>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c r="CC33" s="14"/>
      <c r="CD33" s="14"/>
      <c r="CE33" s="14"/>
      <c r="CF33" s="14"/>
      <c r="CG33" s="14"/>
      <c r="CH33" s="14"/>
      <c r="CI33" s="14"/>
      <c r="CJ33" s="14"/>
      <c r="CK33" s="14"/>
      <c r="CL33" s="14"/>
      <c r="CM33" s="14"/>
      <c r="CN33" s="14"/>
      <c r="CO33" s="14"/>
      <c r="CP33" s="14"/>
      <c r="CQ33" s="14"/>
      <c r="CR33" s="14"/>
      <c r="CS33" s="14"/>
      <c r="CT33" s="14"/>
      <c r="CU33" s="14"/>
      <c r="CV33" s="14"/>
      <c r="CW33" s="14"/>
      <c r="CX33" s="14"/>
      <c r="CY33" s="14"/>
      <c r="CZ33" s="14"/>
      <c r="DA33" s="14"/>
      <c r="DB33" s="14"/>
      <c r="DC33" s="14"/>
      <c r="DD33" s="14"/>
      <c r="DE33" s="14"/>
      <c r="DF33" s="14"/>
      <c r="DG33" s="14"/>
      <c r="DH33" s="14"/>
      <c r="DI33" s="14"/>
      <c r="DJ33" s="14"/>
      <c r="DK33" s="14"/>
      <c r="DL33" s="14"/>
      <c r="DM33" s="14"/>
      <c r="DN33" s="14"/>
      <c r="DO33" s="14"/>
      <c r="DP33" s="14"/>
      <c r="DQ33" s="14"/>
      <c r="DR33" s="14"/>
      <c r="DS33" s="14"/>
      <c r="DT33" s="14"/>
      <c r="DU33" s="14"/>
      <c r="DV33" s="14"/>
      <c r="DW33" s="14"/>
      <c r="DX33" s="14"/>
      <c r="DY33" s="14"/>
      <c r="DZ33" s="14"/>
      <c r="EA33" s="14"/>
      <c r="EB33" s="14"/>
      <c r="EC33" s="14"/>
      <c r="ED33" s="14"/>
      <c r="EE33" s="14"/>
      <c r="EF33" s="14"/>
      <c r="EG33" s="14"/>
      <c r="EH33" s="14"/>
      <c r="EI33" s="14"/>
      <c r="EJ33" s="14"/>
      <c r="EK33" s="14"/>
      <c r="EL33" s="14"/>
      <c r="EM33" s="14"/>
      <c r="EN33" s="14"/>
      <c r="EO33" s="14"/>
      <c r="EP33" s="14"/>
      <c r="EQ33" s="14"/>
      <c r="ER33" s="14"/>
      <c r="ES33" s="14"/>
      <c r="ET33" s="14"/>
      <c r="EU33" s="14"/>
      <c r="EV33" s="14"/>
      <c r="EW33" s="14"/>
      <c r="EX33" s="14"/>
      <c r="EY33" s="14"/>
      <c r="EZ33" s="14"/>
      <c r="FA33" s="14"/>
      <c r="FB33" s="14"/>
      <c r="FC33" s="14"/>
      <c r="FD33" s="14"/>
      <c r="FE33" s="14"/>
      <c r="FF33" s="14"/>
      <c r="FG33" s="14"/>
      <c r="FH33" s="14"/>
      <c r="FI33" s="14"/>
      <c r="FJ33" s="14"/>
      <c r="FK33" s="14"/>
      <c r="FL33" s="14"/>
      <c r="FM33" s="14"/>
      <c r="FN33" s="14"/>
      <c r="FO33" s="14"/>
      <c r="FP33" s="14"/>
      <c r="FQ33" s="14"/>
      <c r="FR33" s="14"/>
      <c r="FS33" s="14"/>
      <c r="FT33" s="14"/>
      <c r="FU33" s="14"/>
      <c r="FV33" s="14"/>
      <c r="FW33" s="14"/>
      <c r="FX33" s="14"/>
      <c r="FY33" s="14"/>
      <c r="FZ33" s="14"/>
      <c r="GA33" s="14"/>
      <c r="GB33" s="14"/>
      <c r="GC33" s="14"/>
      <c r="GD33" s="14"/>
      <c r="GE33" s="14"/>
      <c r="GF33" s="14"/>
      <c r="GG33" s="14"/>
      <c r="GH33" s="14"/>
      <c r="GI33" s="14"/>
      <c r="GJ33" s="14"/>
      <c r="GK33" s="14"/>
      <c r="GL33" s="14"/>
      <c r="GM33" s="14"/>
      <c r="GN33" s="14"/>
      <c r="GO33" s="14"/>
      <c r="GP33" s="14"/>
      <c r="GQ33" s="14"/>
      <c r="GR33" s="14"/>
      <c r="GS33" s="14"/>
      <c r="GT33" s="14"/>
      <c r="GU33" s="14"/>
      <c r="GV33" s="14"/>
      <c r="GW33" s="14"/>
      <c r="GX33" s="14"/>
      <c r="GY33" s="14"/>
      <c r="GZ33" s="14"/>
      <c r="HA33" s="14"/>
      <c r="HB33" s="14"/>
      <c r="HC33" s="14"/>
      <c r="HD33" s="14"/>
      <c r="HE33" s="14"/>
      <c r="HF33" s="14"/>
      <c r="HG33" s="14"/>
      <c r="HH33" s="14"/>
      <c r="HI33" s="14"/>
      <c r="HJ33" s="14"/>
      <c r="HK33" s="14"/>
      <c r="HL33" s="14"/>
      <c r="HM33" s="14"/>
      <c r="HN33" s="14"/>
      <c r="HO33" s="14"/>
      <c r="HP33" s="14"/>
      <c r="HQ33" s="14"/>
      <c r="HR33" s="14"/>
      <c r="HS33" s="14"/>
      <c r="HT33" s="14"/>
      <c r="HU33" s="14"/>
      <c r="HV33" s="14"/>
      <c r="HW33" s="14"/>
      <c r="HX33" s="14"/>
      <c r="HY33" s="14"/>
      <c r="HZ33" s="14"/>
      <c r="IA33" s="14"/>
      <c r="IB33" s="14"/>
      <c r="IC33" s="14"/>
      <c r="ID33" s="14"/>
      <c r="IE33" s="14"/>
      <c r="IF33" s="14"/>
      <c r="IG33" s="14"/>
      <c r="IH33" s="14"/>
      <c r="II33" s="14"/>
      <c r="IJ33" s="14"/>
      <c r="IK33" s="14"/>
    </row>
    <row r="34" spans="1:245">
      <c r="A34" s="606"/>
      <c r="D34" s="259"/>
      <c r="E34" s="259"/>
      <c r="F34" s="264"/>
      <c r="G34" s="302"/>
      <c r="H34" s="259"/>
      <c r="N34" s="264"/>
      <c r="O34" s="14"/>
      <c r="P34" s="14"/>
      <c r="Q34" s="14"/>
      <c r="R34" s="14"/>
      <c r="S34" s="14"/>
      <c r="T34" s="14"/>
      <c r="U34" s="14"/>
      <c r="V34" s="14"/>
      <c r="W34" s="14"/>
      <c r="X34" s="14"/>
      <c r="Y34" s="14"/>
      <c r="Z34" s="14"/>
      <c r="AA34" s="14"/>
      <c r="AB34" s="14"/>
      <c r="AC34" s="14"/>
      <c r="AD34" s="14"/>
      <c r="AE34" s="14"/>
      <c r="AF34" s="14"/>
      <c r="AG34" s="14"/>
      <c r="AH34" s="14"/>
      <c r="AI34" s="14"/>
      <c r="AJ34" s="14"/>
      <c r="AK34" s="14"/>
      <c r="AL34" s="14"/>
      <c r="AM34" s="14"/>
      <c r="AN34" s="14"/>
      <c r="AO34" s="14"/>
      <c r="AP34" s="14"/>
      <c r="AQ34" s="14"/>
      <c r="AR34" s="14"/>
      <c r="AS34" s="14"/>
      <c r="AT34" s="14"/>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c r="CC34" s="14"/>
      <c r="CD34" s="14"/>
      <c r="CE34" s="14"/>
      <c r="CF34" s="14"/>
      <c r="CG34" s="14"/>
      <c r="CH34" s="14"/>
      <c r="CI34" s="14"/>
      <c r="CJ34" s="14"/>
      <c r="CK34" s="14"/>
      <c r="CL34" s="14"/>
      <c r="CM34" s="14"/>
      <c r="CN34" s="14"/>
      <c r="CO34" s="14"/>
      <c r="CP34" s="14"/>
      <c r="CQ34" s="14"/>
      <c r="CR34" s="14"/>
      <c r="CS34" s="14"/>
      <c r="CT34" s="14"/>
      <c r="CU34" s="14"/>
      <c r="CV34" s="14"/>
      <c r="CW34" s="14"/>
      <c r="CX34" s="14"/>
      <c r="CY34" s="14"/>
      <c r="CZ34" s="14"/>
      <c r="DA34" s="14"/>
      <c r="DB34" s="14"/>
      <c r="DC34" s="14"/>
      <c r="DD34" s="14"/>
      <c r="DE34" s="14"/>
      <c r="DF34" s="14"/>
      <c r="DG34" s="14"/>
      <c r="DH34" s="14"/>
      <c r="DI34" s="14"/>
      <c r="DJ34" s="14"/>
      <c r="DK34" s="14"/>
      <c r="DL34" s="14"/>
      <c r="DM34" s="14"/>
      <c r="DN34" s="14"/>
      <c r="DO34" s="14"/>
      <c r="DP34" s="14"/>
      <c r="DQ34" s="14"/>
      <c r="DR34" s="14"/>
      <c r="DS34" s="14"/>
      <c r="DT34" s="14"/>
      <c r="DU34" s="14"/>
      <c r="DV34" s="14"/>
      <c r="DW34" s="14"/>
      <c r="DX34" s="14"/>
      <c r="DY34" s="14"/>
      <c r="DZ34" s="14"/>
      <c r="EA34" s="14"/>
      <c r="EB34" s="14"/>
      <c r="EC34" s="14"/>
      <c r="ED34" s="14"/>
      <c r="EE34" s="14"/>
      <c r="EF34" s="14"/>
      <c r="EG34" s="14"/>
      <c r="EH34" s="14"/>
      <c r="EI34" s="14"/>
      <c r="EJ34" s="14"/>
      <c r="EK34" s="14"/>
      <c r="EL34" s="14"/>
      <c r="EM34" s="14"/>
      <c r="EN34" s="14"/>
      <c r="EO34" s="14"/>
      <c r="EP34" s="14"/>
      <c r="EQ34" s="14"/>
      <c r="ER34" s="14"/>
      <c r="ES34" s="14"/>
      <c r="ET34" s="14"/>
      <c r="EU34" s="14"/>
      <c r="EV34" s="14"/>
      <c r="EW34" s="14"/>
      <c r="EX34" s="14"/>
      <c r="EY34" s="14"/>
      <c r="EZ34" s="14"/>
      <c r="FA34" s="14"/>
      <c r="FB34" s="14"/>
      <c r="FC34" s="14"/>
      <c r="FD34" s="14"/>
      <c r="FE34" s="14"/>
      <c r="FF34" s="14"/>
      <c r="FG34" s="14"/>
      <c r="FH34" s="14"/>
      <c r="FI34" s="14"/>
      <c r="FJ34" s="14"/>
      <c r="FK34" s="14"/>
      <c r="FL34" s="14"/>
      <c r="FM34" s="14"/>
      <c r="FN34" s="14"/>
      <c r="FO34" s="14"/>
      <c r="FP34" s="14"/>
      <c r="FQ34" s="14"/>
      <c r="FR34" s="14"/>
      <c r="FS34" s="14"/>
      <c r="FT34" s="14"/>
      <c r="FU34" s="14"/>
      <c r="FV34" s="14"/>
      <c r="FW34" s="14"/>
      <c r="FX34" s="14"/>
      <c r="FY34" s="14"/>
      <c r="FZ34" s="14"/>
      <c r="GA34" s="14"/>
      <c r="GB34" s="14"/>
      <c r="GC34" s="14"/>
      <c r="GD34" s="14"/>
      <c r="GE34" s="14"/>
      <c r="GF34" s="14"/>
      <c r="GG34" s="14"/>
      <c r="GH34" s="14"/>
      <c r="GI34" s="14"/>
      <c r="GJ34" s="14"/>
      <c r="GK34" s="14"/>
      <c r="GL34" s="14"/>
      <c r="GM34" s="14"/>
      <c r="GN34" s="14"/>
      <c r="GO34" s="14"/>
      <c r="GP34" s="14"/>
      <c r="GQ34" s="14"/>
      <c r="GR34" s="14"/>
      <c r="GS34" s="14"/>
      <c r="GT34" s="14"/>
      <c r="GU34" s="14"/>
      <c r="GV34" s="14"/>
      <c r="GW34" s="14"/>
      <c r="GX34" s="14"/>
      <c r="GY34" s="14"/>
      <c r="GZ34" s="14"/>
      <c r="HA34" s="14"/>
      <c r="HB34" s="14"/>
      <c r="HC34" s="14"/>
      <c r="HD34" s="14"/>
      <c r="HE34" s="14"/>
      <c r="HF34" s="14"/>
      <c r="HG34" s="14"/>
      <c r="HH34" s="14"/>
      <c r="HI34" s="14"/>
      <c r="HJ34" s="14"/>
      <c r="HK34" s="14"/>
      <c r="HL34" s="14"/>
      <c r="HM34" s="14"/>
      <c r="HN34" s="14"/>
      <c r="HO34" s="14"/>
      <c r="HP34" s="14"/>
      <c r="HQ34" s="14"/>
      <c r="HR34" s="14"/>
      <c r="HS34" s="14"/>
      <c r="HT34" s="14"/>
      <c r="HU34" s="14"/>
      <c r="HV34" s="14"/>
      <c r="HW34" s="14"/>
      <c r="HX34" s="14"/>
      <c r="HY34" s="14"/>
      <c r="HZ34" s="14"/>
      <c r="IA34" s="14"/>
      <c r="IB34" s="14"/>
      <c r="IC34" s="14"/>
      <c r="ID34" s="14"/>
      <c r="IE34" s="14"/>
      <c r="IF34" s="14"/>
      <c r="IG34" s="14"/>
      <c r="IH34" s="14"/>
      <c r="II34" s="14"/>
      <c r="IJ34" s="14"/>
      <c r="IK34" s="14"/>
    </row>
    <row r="35" spans="1:245">
      <c r="A35" s="606"/>
      <c r="D35" s="259"/>
      <c r="E35" s="259"/>
      <c r="F35" s="264"/>
      <c r="G35" s="302"/>
      <c r="H35" s="259"/>
      <c r="N35" s="264"/>
      <c r="O35" s="14"/>
      <c r="P35" s="14"/>
      <c r="Q35" s="14"/>
      <c r="R35" s="14"/>
      <c r="S35" s="14"/>
      <c r="T35" s="14"/>
      <c r="U35" s="14"/>
      <c r="V35" s="14"/>
      <c r="W35" s="14"/>
      <c r="X35" s="14"/>
      <c r="Y35" s="14"/>
      <c r="Z35" s="14"/>
      <c r="AA35" s="14"/>
      <c r="AB35" s="14"/>
      <c r="AC35" s="14"/>
      <c r="AD35" s="14"/>
      <c r="AE35" s="14"/>
      <c r="AF35" s="14"/>
      <c r="AG35" s="14"/>
      <c r="AH35" s="14"/>
      <c r="AI35" s="14"/>
      <c r="AJ35" s="14"/>
      <c r="AK35" s="14"/>
      <c r="AL35" s="14"/>
      <c r="AM35" s="14"/>
      <c r="AN35" s="14"/>
      <c r="AO35" s="14"/>
      <c r="AP35" s="14"/>
      <c r="AQ35" s="14"/>
      <c r="AR35" s="14"/>
      <c r="AS35" s="14"/>
      <c r="AT35" s="14"/>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c r="CC35" s="14"/>
      <c r="CD35" s="14"/>
      <c r="CE35" s="14"/>
      <c r="CF35" s="14"/>
      <c r="CG35" s="14"/>
      <c r="CH35" s="14"/>
      <c r="CI35" s="14"/>
      <c r="CJ35" s="14"/>
      <c r="CK35" s="14"/>
      <c r="CL35" s="14"/>
      <c r="CM35" s="14"/>
      <c r="CN35" s="14"/>
      <c r="CO35" s="14"/>
      <c r="CP35" s="14"/>
      <c r="CQ35" s="14"/>
      <c r="CR35" s="14"/>
      <c r="CS35" s="14"/>
      <c r="CT35" s="14"/>
      <c r="CU35" s="14"/>
      <c r="CV35" s="14"/>
      <c r="CW35" s="14"/>
      <c r="CX35" s="14"/>
      <c r="CY35" s="14"/>
      <c r="CZ35" s="14"/>
      <c r="DA35" s="14"/>
      <c r="DB35" s="14"/>
      <c r="DC35" s="14"/>
      <c r="DD35" s="14"/>
      <c r="DE35" s="14"/>
      <c r="DF35" s="14"/>
      <c r="DG35" s="14"/>
      <c r="DH35" s="14"/>
      <c r="DI35" s="14"/>
      <c r="DJ35" s="14"/>
      <c r="DK35" s="14"/>
      <c r="DL35" s="14"/>
      <c r="DM35" s="14"/>
      <c r="DN35" s="14"/>
      <c r="DO35" s="14"/>
      <c r="DP35" s="14"/>
      <c r="DQ35" s="14"/>
      <c r="DR35" s="14"/>
      <c r="DS35" s="14"/>
      <c r="DT35" s="14"/>
      <c r="DU35" s="14"/>
      <c r="DV35" s="14"/>
      <c r="DW35" s="14"/>
      <c r="DX35" s="14"/>
      <c r="DY35" s="14"/>
      <c r="DZ35" s="14"/>
      <c r="EA35" s="14"/>
      <c r="EB35" s="14"/>
      <c r="EC35" s="14"/>
      <c r="ED35" s="14"/>
      <c r="EE35" s="14"/>
      <c r="EF35" s="14"/>
      <c r="EG35" s="14"/>
      <c r="EH35" s="14"/>
      <c r="EI35" s="14"/>
      <c r="EJ35" s="14"/>
      <c r="EK35" s="14"/>
      <c r="EL35" s="14"/>
      <c r="EM35" s="14"/>
      <c r="EN35" s="14"/>
      <c r="EO35" s="14"/>
      <c r="EP35" s="14"/>
      <c r="EQ35" s="14"/>
      <c r="ER35" s="14"/>
      <c r="ES35" s="14"/>
      <c r="ET35" s="14"/>
      <c r="EU35" s="14"/>
      <c r="EV35" s="14"/>
      <c r="EW35" s="14"/>
      <c r="EX35" s="14"/>
      <c r="EY35" s="14"/>
      <c r="EZ35" s="14"/>
      <c r="FA35" s="14"/>
      <c r="FB35" s="14"/>
      <c r="FC35" s="14"/>
      <c r="FD35" s="14"/>
      <c r="FE35" s="14"/>
      <c r="FF35" s="14"/>
      <c r="FG35" s="14"/>
      <c r="FH35" s="14"/>
      <c r="FI35" s="14"/>
      <c r="FJ35" s="14"/>
      <c r="FK35" s="14"/>
      <c r="FL35" s="14"/>
      <c r="FM35" s="14"/>
      <c r="FN35" s="14"/>
      <c r="FO35" s="14"/>
      <c r="FP35" s="14"/>
      <c r="FQ35" s="14"/>
      <c r="FR35" s="14"/>
      <c r="FS35" s="14"/>
      <c r="FT35" s="14"/>
      <c r="FU35" s="14"/>
      <c r="FV35" s="14"/>
      <c r="FW35" s="14"/>
      <c r="FX35" s="14"/>
      <c r="FY35" s="14"/>
      <c r="FZ35" s="14"/>
      <c r="GA35" s="14"/>
      <c r="GB35" s="14"/>
      <c r="GC35" s="14"/>
      <c r="GD35" s="14"/>
      <c r="GE35" s="14"/>
      <c r="GF35" s="14"/>
      <c r="GG35" s="14"/>
      <c r="GH35" s="14"/>
      <c r="GI35" s="14"/>
      <c r="GJ35" s="14"/>
      <c r="GK35" s="14"/>
      <c r="GL35" s="14"/>
      <c r="GM35" s="14"/>
      <c r="GN35" s="14"/>
      <c r="GO35" s="14"/>
      <c r="GP35" s="14"/>
      <c r="GQ35" s="14"/>
      <c r="GR35" s="14"/>
      <c r="GS35" s="14"/>
      <c r="GT35" s="14"/>
      <c r="GU35" s="14"/>
      <c r="GV35" s="14"/>
      <c r="GW35" s="14"/>
      <c r="GX35" s="14"/>
      <c r="GY35" s="14"/>
      <c r="GZ35" s="14"/>
      <c r="HA35" s="14"/>
      <c r="HB35" s="14"/>
      <c r="HC35" s="14"/>
      <c r="HD35" s="14"/>
      <c r="HE35" s="14"/>
      <c r="HF35" s="14"/>
      <c r="HG35" s="14"/>
      <c r="HH35" s="14"/>
      <c r="HI35" s="14"/>
      <c r="HJ35" s="14"/>
      <c r="HK35" s="14"/>
      <c r="HL35" s="14"/>
      <c r="HM35" s="14"/>
      <c r="HN35" s="14"/>
      <c r="HO35" s="14"/>
      <c r="HP35" s="14"/>
      <c r="HQ35" s="14"/>
      <c r="HR35" s="14"/>
      <c r="HS35" s="14"/>
      <c r="HT35" s="14"/>
      <c r="HU35" s="14"/>
      <c r="HV35" s="14"/>
      <c r="HW35" s="14"/>
      <c r="HX35" s="14"/>
      <c r="HY35" s="14"/>
      <c r="HZ35" s="14"/>
      <c r="IA35" s="14"/>
      <c r="IB35" s="14"/>
      <c r="IC35" s="14"/>
      <c r="ID35" s="14"/>
      <c r="IE35" s="14"/>
      <c r="IF35" s="14"/>
      <c r="IG35" s="14"/>
      <c r="IH35" s="14"/>
      <c r="II35" s="14"/>
      <c r="IJ35" s="14"/>
      <c r="IK35" s="14"/>
    </row>
    <row r="36" spans="1:245">
      <c r="A36" s="606"/>
      <c r="D36" s="259"/>
      <c r="E36" s="259"/>
      <c r="F36" s="264"/>
      <c r="G36" s="302"/>
      <c r="H36" s="259"/>
      <c r="N36" s="264"/>
      <c r="O36" s="14"/>
      <c r="P36" s="14"/>
      <c r="Q36" s="14"/>
      <c r="R36" s="14"/>
      <c r="S36" s="14"/>
      <c r="T36" s="14"/>
      <c r="U36" s="14"/>
      <c r="V36" s="14"/>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c r="CC36" s="14"/>
      <c r="CD36" s="14"/>
      <c r="CE36" s="14"/>
      <c r="CF36" s="14"/>
      <c r="CG36" s="14"/>
      <c r="CH36" s="14"/>
      <c r="CI36" s="14"/>
      <c r="CJ36" s="14"/>
      <c r="CK36" s="14"/>
      <c r="CL36" s="14"/>
      <c r="CM36" s="14"/>
      <c r="CN36" s="14"/>
      <c r="CO36" s="14"/>
      <c r="CP36" s="14"/>
      <c r="CQ36" s="14"/>
      <c r="CR36" s="14"/>
      <c r="CS36" s="14"/>
      <c r="CT36" s="14"/>
      <c r="CU36" s="14"/>
      <c r="CV36" s="14"/>
      <c r="CW36" s="14"/>
      <c r="CX36" s="14"/>
      <c r="CY36" s="14"/>
      <c r="CZ36" s="14"/>
      <c r="DA36" s="14"/>
      <c r="DB36" s="14"/>
      <c r="DC36" s="14"/>
      <c r="DD36" s="14"/>
      <c r="DE36" s="14"/>
      <c r="DF36" s="14"/>
      <c r="DG36" s="14"/>
      <c r="DH36" s="14"/>
      <c r="DI36" s="14"/>
      <c r="DJ36" s="14"/>
      <c r="DK36" s="14"/>
      <c r="DL36" s="14"/>
      <c r="DM36" s="14"/>
      <c r="DN36" s="14"/>
      <c r="DO36" s="14"/>
      <c r="DP36" s="14"/>
      <c r="DQ36" s="14"/>
      <c r="DR36" s="14"/>
      <c r="DS36" s="14"/>
      <c r="DT36" s="14"/>
      <c r="DU36" s="14"/>
      <c r="DV36" s="14"/>
      <c r="DW36" s="14"/>
      <c r="DX36" s="14"/>
      <c r="DY36" s="14"/>
      <c r="DZ36" s="14"/>
      <c r="EA36" s="14"/>
      <c r="EB36" s="14"/>
      <c r="EC36" s="14"/>
      <c r="ED36" s="14"/>
      <c r="EE36" s="14"/>
      <c r="EF36" s="14"/>
      <c r="EG36" s="14"/>
      <c r="EH36" s="14"/>
      <c r="EI36" s="14"/>
      <c r="EJ36" s="14"/>
      <c r="EK36" s="14"/>
      <c r="EL36" s="14"/>
      <c r="EM36" s="14"/>
      <c r="EN36" s="14"/>
      <c r="EO36" s="14"/>
      <c r="EP36" s="14"/>
      <c r="EQ36" s="14"/>
      <c r="ER36" s="14"/>
      <c r="ES36" s="14"/>
      <c r="ET36" s="14"/>
      <c r="EU36" s="14"/>
      <c r="EV36" s="14"/>
      <c r="EW36" s="14"/>
      <c r="EX36" s="14"/>
      <c r="EY36" s="14"/>
      <c r="EZ36" s="14"/>
      <c r="FA36" s="14"/>
      <c r="FB36" s="14"/>
      <c r="FC36" s="14"/>
      <c r="FD36" s="14"/>
      <c r="FE36" s="14"/>
      <c r="FF36" s="14"/>
      <c r="FG36" s="14"/>
      <c r="FH36" s="14"/>
      <c r="FI36" s="14"/>
      <c r="FJ36" s="14"/>
      <c r="FK36" s="14"/>
      <c r="FL36" s="14"/>
      <c r="FM36" s="14"/>
      <c r="FN36" s="14"/>
      <c r="FO36" s="14"/>
      <c r="FP36" s="14"/>
      <c r="FQ36" s="14"/>
      <c r="FR36" s="14"/>
      <c r="FS36" s="14"/>
      <c r="FT36" s="14"/>
      <c r="FU36" s="14"/>
      <c r="FV36" s="14"/>
      <c r="FW36" s="14"/>
      <c r="FX36" s="14"/>
      <c r="FY36" s="14"/>
      <c r="FZ36" s="14"/>
      <c r="GA36" s="14"/>
      <c r="GB36" s="14"/>
      <c r="GC36" s="14"/>
      <c r="GD36" s="14"/>
      <c r="GE36" s="14"/>
      <c r="GF36" s="14"/>
      <c r="GG36" s="14"/>
      <c r="GH36" s="14"/>
      <c r="GI36" s="14"/>
      <c r="GJ36" s="14"/>
      <c r="GK36" s="14"/>
      <c r="GL36" s="14"/>
      <c r="GM36" s="14"/>
      <c r="GN36" s="14"/>
      <c r="GO36" s="14"/>
      <c r="GP36" s="14"/>
      <c r="GQ36" s="14"/>
      <c r="GR36" s="14"/>
      <c r="GS36" s="14"/>
      <c r="GT36" s="14"/>
      <c r="GU36" s="14"/>
      <c r="GV36" s="14"/>
      <c r="GW36" s="14"/>
      <c r="GX36" s="14"/>
      <c r="GY36" s="14"/>
      <c r="GZ36" s="14"/>
      <c r="HA36" s="14"/>
      <c r="HB36" s="14"/>
      <c r="HC36" s="14"/>
      <c r="HD36" s="14"/>
      <c r="HE36" s="14"/>
      <c r="HF36" s="14"/>
      <c r="HG36" s="14"/>
      <c r="HH36" s="14"/>
      <c r="HI36" s="14"/>
      <c r="HJ36" s="14"/>
      <c r="HK36" s="14"/>
      <c r="HL36" s="14"/>
      <c r="HM36" s="14"/>
      <c r="HN36" s="14"/>
      <c r="HO36" s="14"/>
      <c r="HP36" s="14"/>
      <c r="HQ36" s="14"/>
      <c r="HR36" s="14"/>
      <c r="HS36" s="14"/>
      <c r="HT36" s="14"/>
      <c r="HU36" s="14"/>
      <c r="HV36" s="14"/>
      <c r="HW36" s="14"/>
      <c r="HX36" s="14"/>
      <c r="HY36" s="14"/>
      <c r="HZ36" s="14"/>
      <c r="IA36" s="14"/>
      <c r="IB36" s="14"/>
      <c r="IC36" s="14"/>
      <c r="ID36" s="14"/>
      <c r="IE36" s="14"/>
      <c r="IF36" s="14"/>
      <c r="IG36" s="14"/>
      <c r="IH36" s="14"/>
      <c r="II36" s="14"/>
      <c r="IJ36" s="14"/>
      <c r="IK36" s="14"/>
    </row>
    <row r="37" spans="1:245">
      <c r="A37" s="606"/>
      <c r="D37" s="259"/>
      <c r="E37" s="259"/>
      <c r="F37" s="264"/>
      <c r="G37" s="302"/>
      <c r="H37" s="259"/>
      <c r="N37" s="264"/>
      <c r="O37" s="14"/>
      <c r="P37" s="14"/>
      <c r="Q37" s="14"/>
      <c r="R37" s="14"/>
      <c r="S37" s="14"/>
      <c r="T37" s="14"/>
      <c r="U37" s="14"/>
      <c r="V37" s="14"/>
      <c r="W37" s="14"/>
      <c r="X37" s="14"/>
      <c r="Y37" s="14"/>
      <c r="Z37" s="14"/>
      <c r="AA37" s="14"/>
      <c r="AB37" s="14"/>
      <c r="AC37" s="14"/>
      <c r="AD37" s="14"/>
      <c r="AE37" s="14"/>
      <c r="AF37" s="14"/>
      <c r="AG37" s="14"/>
      <c r="AH37" s="14"/>
      <c r="AI37" s="14"/>
      <c r="AJ37" s="14"/>
      <c r="AK37" s="14"/>
      <c r="AL37" s="14"/>
      <c r="AM37" s="14"/>
      <c r="AN37" s="14"/>
      <c r="AO37" s="14"/>
      <c r="AP37" s="14"/>
      <c r="AQ37" s="14"/>
      <c r="AR37" s="14"/>
      <c r="AS37" s="14"/>
      <c r="AT37" s="14"/>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c r="CC37" s="14"/>
      <c r="CD37" s="14"/>
      <c r="CE37" s="14"/>
      <c r="CF37" s="14"/>
      <c r="CG37" s="14"/>
      <c r="CH37" s="14"/>
      <c r="CI37" s="14"/>
      <c r="CJ37" s="14"/>
      <c r="CK37" s="14"/>
      <c r="CL37" s="14"/>
      <c r="CM37" s="14"/>
      <c r="CN37" s="14"/>
      <c r="CO37" s="14"/>
      <c r="CP37" s="14"/>
      <c r="CQ37" s="14"/>
      <c r="CR37" s="14"/>
      <c r="CS37" s="14"/>
      <c r="CT37" s="14"/>
      <c r="CU37" s="14"/>
      <c r="CV37" s="14"/>
      <c r="CW37" s="14"/>
      <c r="CX37" s="14"/>
      <c r="CY37" s="14"/>
      <c r="CZ37" s="14"/>
      <c r="DA37" s="14"/>
      <c r="DB37" s="14"/>
      <c r="DC37" s="14"/>
      <c r="DD37" s="14"/>
      <c r="DE37" s="14"/>
      <c r="DF37" s="14"/>
      <c r="DG37" s="14"/>
      <c r="DH37" s="14"/>
      <c r="DI37" s="14"/>
      <c r="DJ37" s="14"/>
      <c r="DK37" s="14"/>
      <c r="DL37" s="14"/>
      <c r="DM37" s="14"/>
      <c r="DN37" s="14"/>
      <c r="DO37" s="14"/>
      <c r="DP37" s="14"/>
      <c r="DQ37" s="14"/>
      <c r="DR37" s="14"/>
      <c r="DS37" s="14"/>
      <c r="DT37" s="14"/>
      <c r="DU37" s="14"/>
      <c r="DV37" s="14"/>
      <c r="DW37" s="14"/>
      <c r="DX37" s="14"/>
      <c r="DY37" s="14"/>
      <c r="DZ37" s="14"/>
      <c r="EA37" s="14"/>
      <c r="EB37" s="14"/>
      <c r="EC37" s="14"/>
      <c r="ED37" s="14"/>
      <c r="EE37" s="14"/>
      <c r="EF37" s="14"/>
      <c r="EG37" s="14"/>
      <c r="EH37" s="14"/>
      <c r="EI37" s="14"/>
      <c r="EJ37" s="14"/>
      <c r="EK37" s="14"/>
      <c r="EL37" s="14"/>
      <c r="EM37" s="14"/>
      <c r="EN37" s="14"/>
      <c r="EO37" s="14"/>
      <c r="EP37" s="14"/>
      <c r="EQ37" s="14"/>
      <c r="ER37" s="14"/>
      <c r="ES37" s="14"/>
      <c r="ET37" s="14"/>
      <c r="EU37" s="14"/>
      <c r="EV37" s="14"/>
      <c r="EW37" s="14"/>
      <c r="EX37" s="14"/>
      <c r="EY37" s="14"/>
      <c r="EZ37" s="14"/>
      <c r="FA37" s="14"/>
      <c r="FB37" s="14"/>
      <c r="FC37" s="14"/>
      <c r="FD37" s="14"/>
      <c r="FE37" s="14"/>
      <c r="FF37" s="14"/>
      <c r="FG37" s="14"/>
      <c r="FH37" s="14"/>
      <c r="FI37" s="14"/>
      <c r="FJ37" s="14"/>
      <c r="FK37" s="14"/>
      <c r="FL37" s="14"/>
      <c r="FM37" s="14"/>
      <c r="FN37" s="14"/>
      <c r="FO37" s="14"/>
      <c r="FP37" s="14"/>
      <c r="FQ37" s="14"/>
      <c r="FR37" s="14"/>
      <c r="FS37" s="14"/>
      <c r="FT37" s="14"/>
      <c r="FU37" s="14"/>
      <c r="FV37" s="14"/>
      <c r="FW37" s="14"/>
      <c r="FX37" s="14"/>
      <c r="FY37" s="14"/>
      <c r="FZ37" s="14"/>
      <c r="GA37" s="14"/>
      <c r="GB37" s="14"/>
      <c r="GC37" s="14"/>
      <c r="GD37" s="14"/>
      <c r="GE37" s="14"/>
      <c r="GF37" s="14"/>
      <c r="GG37" s="14"/>
      <c r="GH37" s="14"/>
      <c r="GI37" s="14"/>
      <c r="GJ37" s="14"/>
      <c r="GK37" s="14"/>
      <c r="GL37" s="14"/>
      <c r="GM37" s="14"/>
      <c r="GN37" s="14"/>
      <c r="GO37" s="14"/>
      <c r="GP37" s="14"/>
      <c r="GQ37" s="14"/>
      <c r="GR37" s="14"/>
      <c r="GS37" s="14"/>
      <c r="GT37" s="14"/>
      <c r="GU37" s="14"/>
      <c r="GV37" s="14"/>
      <c r="GW37" s="14"/>
      <c r="GX37" s="14"/>
      <c r="GY37" s="14"/>
      <c r="GZ37" s="14"/>
      <c r="HA37" s="14"/>
      <c r="HB37" s="14"/>
      <c r="HC37" s="14"/>
      <c r="HD37" s="14"/>
      <c r="HE37" s="14"/>
      <c r="HF37" s="14"/>
      <c r="HG37" s="14"/>
      <c r="HH37" s="14"/>
      <c r="HI37" s="14"/>
      <c r="HJ37" s="14"/>
      <c r="HK37" s="14"/>
      <c r="HL37" s="14"/>
      <c r="HM37" s="14"/>
      <c r="HN37" s="14"/>
      <c r="HO37" s="14"/>
      <c r="HP37" s="14"/>
      <c r="HQ37" s="14"/>
      <c r="HR37" s="14"/>
      <c r="HS37" s="14"/>
      <c r="HT37" s="14"/>
      <c r="HU37" s="14"/>
      <c r="HV37" s="14"/>
      <c r="HW37" s="14"/>
      <c r="HX37" s="14"/>
      <c r="HY37" s="14"/>
      <c r="HZ37" s="14"/>
      <c r="IA37" s="14"/>
      <c r="IB37" s="14"/>
      <c r="IC37" s="14"/>
      <c r="ID37" s="14"/>
      <c r="IE37" s="14"/>
      <c r="IF37" s="14"/>
      <c r="IG37" s="14"/>
      <c r="IH37" s="14"/>
      <c r="II37" s="14"/>
      <c r="IJ37" s="14"/>
      <c r="IK37" s="14"/>
    </row>
    <row r="38" spans="1:245">
      <c r="A38" s="606"/>
      <c r="D38" s="259"/>
      <c r="E38" s="259"/>
      <c r="F38" s="264"/>
      <c r="G38" s="302"/>
      <c r="H38" s="259"/>
      <c r="N38" s="264"/>
      <c r="O38" s="14"/>
      <c r="P38" s="14"/>
      <c r="Q38" s="14"/>
      <c r="R38" s="14"/>
      <c r="S38" s="14"/>
      <c r="T38" s="14"/>
      <c r="U38" s="14"/>
      <c r="V38" s="14"/>
      <c r="W38" s="14"/>
      <c r="X38" s="14"/>
      <c r="Y38" s="14"/>
      <c r="Z38" s="14"/>
      <c r="AA38" s="14"/>
      <c r="AB38" s="14"/>
      <c r="AC38" s="14"/>
      <c r="AD38" s="14"/>
      <c r="AE38" s="14"/>
      <c r="AF38" s="14"/>
      <c r="AG38" s="14"/>
      <c r="AH38" s="14"/>
      <c r="AI38" s="14"/>
      <c r="AJ38" s="14"/>
      <c r="AK38" s="14"/>
      <c r="AL38" s="14"/>
      <c r="AM38" s="14"/>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c r="CC38" s="14"/>
      <c r="CD38" s="14"/>
      <c r="CE38" s="14"/>
      <c r="CF38" s="14"/>
      <c r="CG38" s="14"/>
      <c r="CH38" s="14"/>
      <c r="CI38" s="14"/>
      <c r="CJ38" s="14"/>
      <c r="CK38" s="14"/>
      <c r="CL38" s="14"/>
      <c r="CM38" s="14"/>
      <c r="CN38" s="14"/>
      <c r="CO38" s="14"/>
      <c r="CP38" s="14"/>
      <c r="CQ38" s="14"/>
      <c r="CR38" s="14"/>
      <c r="CS38" s="14"/>
      <c r="CT38" s="14"/>
      <c r="CU38" s="14"/>
      <c r="CV38" s="14"/>
      <c r="CW38" s="14"/>
      <c r="CX38" s="14"/>
      <c r="CY38" s="14"/>
      <c r="CZ38" s="14"/>
      <c r="DA38" s="14"/>
      <c r="DB38" s="14"/>
      <c r="DC38" s="14"/>
      <c r="DD38" s="14"/>
      <c r="DE38" s="14"/>
      <c r="DF38" s="14"/>
      <c r="DG38" s="14"/>
      <c r="DH38" s="14"/>
      <c r="DI38" s="14"/>
      <c r="DJ38" s="14"/>
      <c r="DK38" s="14"/>
      <c r="DL38" s="14"/>
      <c r="DM38" s="14"/>
      <c r="DN38" s="14"/>
      <c r="DO38" s="14"/>
      <c r="DP38" s="14"/>
      <c r="DQ38" s="14"/>
      <c r="DR38" s="14"/>
      <c r="DS38" s="14"/>
      <c r="DT38" s="14"/>
      <c r="DU38" s="14"/>
      <c r="DV38" s="14"/>
      <c r="DW38" s="14"/>
      <c r="DX38" s="14"/>
      <c r="DY38" s="14"/>
      <c r="DZ38" s="14"/>
      <c r="EA38" s="14"/>
      <c r="EB38" s="14"/>
      <c r="EC38" s="14"/>
      <c r="ED38" s="14"/>
      <c r="EE38" s="14"/>
      <c r="EF38" s="14"/>
      <c r="EG38" s="14"/>
      <c r="EH38" s="14"/>
      <c r="EI38" s="14"/>
      <c r="EJ38" s="14"/>
      <c r="EK38" s="14"/>
      <c r="EL38" s="14"/>
      <c r="EM38" s="14"/>
      <c r="EN38" s="14"/>
      <c r="EO38" s="14"/>
      <c r="EP38" s="14"/>
      <c r="EQ38" s="14"/>
      <c r="ER38" s="14"/>
      <c r="ES38" s="14"/>
      <c r="ET38" s="14"/>
      <c r="EU38" s="14"/>
      <c r="EV38" s="14"/>
      <c r="EW38" s="14"/>
      <c r="EX38" s="14"/>
      <c r="EY38" s="14"/>
      <c r="EZ38" s="14"/>
      <c r="FA38" s="14"/>
      <c r="FB38" s="14"/>
      <c r="FC38" s="14"/>
      <c r="FD38" s="14"/>
      <c r="FE38" s="14"/>
      <c r="FF38" s="14"/>
      <c r="FG38" s="14"/>
      <c r="FH38" s="14"/>
      <c r="FI38" s="14"/>
      <c r="FJ38" s="14"/>
      <c r="FK38" s="14"/>
      <c r="FL38" s="14"/>
      <c r="FM38" s="14"/>
      <c r="FN38" s="14"/>
      <c r="FO38" s="14"/>
      <c r="FP38" s="14"/>
      <c r="FQ38" s="14"/>
      <c r="FR38" s="14"/>
      <c r="FS38" s="14"/>
      <c r="FT38" s="14"/>
      <c r="FU38" s="14"/>
      <c r="FV38" s="14"/>
      <c r="FW38" s="14"/>
      <c r="FX38" s="14"/>
      <c r="FY38" s="14"/>
      <c r="FZ38" s="14"/>
      <c r="GA38" s="14"/>
      <c r="GB38" s="14"/>
      <c r="GC38" s="14"/>
      <c r="GD38" s="14"/>
      <c r="GE38" s="14"/>
      <c r="GF38" s="14"/>
      <c r="GG38" s="14"/>
      <c r="GH38" s="14"/>
      <c r="GI38" s="14"/>
      <c r="GJ38" s="14"/>
      <c r="GK38" s="14"/>
      <c r="GL38" s="14"/>
      <c r="GM38" s="14"/>
      <c r="GN38" s="14"/>
      <c r="GO38" s="14"/>
      <c r="GP38" s="14"/>
      <c r="GQ38" s="14"/>
      <c r="GR38" s="14"/>
      <c r="GS38" s="14"/>
      <c r="GT38" s="14"/>
      <c r="GU38" s="14"/>
      <c r="GV38" s="14"/>
      <c r="GW38" s="14"/>
      <c r="GX38" s="14"/>
      <c r="GY38" s="14"/>
      <c r="GZ38" s="14"/>
      <c r="HA38" s="14"/>
      <c r="HB38" s="14"/>
      <c r="HC38" s="14"/>
      <c r="HD38" s="14"/>
      <c r="HE38" s="14"/>
      <c r="HF38" s="14"/>
      <c r="HG38" s="14"/>
      <c r="HH38" s="14"/>
      <c r="HI38" s="14"/>
      <c r="HJ38" s="14"/>
      <c r="HK38" s="14"/>
      <c r="HL38" s="14"/>
      <c r="HM38" s="14"/>
      <c r="HN38" s="14"/>
      <c r="HO38" s="14"/>
      <c r="HP38" s="14"/>
      <c r="HQ38" s="14"/>
      <c r="HR38" s="14"/>
      <c r="HS38" s="14"/>
      <c r="HT38" s="14"/>
      <c r="HU38" s="14"/>
      <c r="HV38" s="14"/>
      <c r="HW38" s="14"/>
      <c r="HX38" s="14"/>
      <c r="HY38" s="14"/>
      <c r="HZ38" s="14"/>
      <c r="IA38" s="14"/>
      <c r="IB38" s="14"/>
      <c r="IC38" s="14"/>
      <c r="ID38" s="14"/>
      <c r="IE38" s="14"/>
      <c r="IF38" s="14"/>
      <c r="IG38" s="14"/>
      <c r="IH38" s="14"/>
      <c r="II38" s="14"/>
      <c r="IJ38" s="14"/>
      <c r="IK38" s="14"/>
    </row>
    <row r="39" spans="1:245">
      <c r="A39" s="606"/>
      <c r="D39" s="259"/>
      <c r="E39" s="259"/>
      <c r="F39" s="264"/>
      <c r="G39" s="302"/>
      <c r="H39" s="259"/>
      <c r="N39" s="26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c r="CC39" s="14"/>
      <c r="CD39" s="14"/>
      <c r="CE39" s="14"/>
      <c r="CF39" s="14"/>
      <c r="CG39" s="14"/>
      <c r="CH39" s="14"/>
      <c r="CI39" s="14"/>
      <c r="CJ39" s="14"/>
      <c r="CK39" s="14"/>
      <c r="CL39" s="14"/>
      <c r="CM39" s="14"/>
      <c r="CN39" s="14"/>
      <c r="CO39" s="14"/>
      <c r="CP39" s="14"/>
      <c r="CQ39" s="14"/>
      <c r="CR39" s="14"/>
      <c r="CS39" s="14"/>
      <c r="CT39" s="14"/>
      <c r="CU39" s="14"/>
      <c r="CV39" s="14"/>
      <c r="CW39" s="14"/>
      <c r="CX39" s="14"/>
      <c r="CY39" s="14"/>
      <c r="CZ39" s="14"/>
      <c r="DA39" s="14"/>
      <c r="DB39" s="14"/>
      <c r="DC39" s="14"/>
      <c r="DD39" s="14"/>
      <c r="DE39" s="14"/>
      <c r="DF39" s="14"/>
      <c r="DG39" s="14"/>
      <c r="DH39" s="14"/>
      <c r="DI39" s="14"/>
      <c r="DJ39" s="14"/>
      <c r="DK39" s="14"/>
      <c r="DL39" s="14"/>
      <c r="DM39" s="14"/>
      <c r="DN39" s="14"/>
      <c r="DO39" s="14"/>
      <c r="DP39" s="14"/>
      <c r="DQ39" s="14"/>
      <c r="DR39" s="14"/>
      <c r="DS39" s="14"/>
      <c r="DT39" s="14"/>
      <c r="DU39" s="14"/>
      <c r="DV39" s="14"/>
      <c r="DW39" s="14"/>
      <c r="DX39" s="14"/>
      <c r="DY39" s="14"/>
      <c r="DZ39" s="14"/>
      <c r="EA39" s="14"/>
      <c r="EB39" s="14"/>
      <c r="EC39" s="14"/>
      <c r="ED39" s="14"/>
      <c r="EE39" s="14"/>
      <c r="EF39" s="14"/>
      <c r="EG39" s="14"/>
      <c r="EH39" s="14"/>
      <c r="EI39" s="14"/>
      <c r="EJ39" s="14"/>
      <c r="EK39" s="14"/>
      <c r="EL39" s="14"/>
      <c r="EM39" s="14"/>
      <c r="EN39" s="14"/>
      <c r="EO39" s="14"/>
      <c r="EP39" s="14"/>
      <c r="EQ39" s="14"/>
      <c r="ER39" s="14"/>
      <c r="ES39" s="14"/>
      <c r="ET39" s="14"/>
      <c r="EU39" s="14"/>
      <c r="EV39" s="14"/>
      <c r="EW39" s="14"/>
      <c r="EX39" s="14"/>
      <c r="EY39" s="14"/>
      <c r="EZ39" s="14"/>
      <c r="FA39" s="14"/>
      <c r="FB39" s="14"/>
      <c r="FC39" s="14"/>
      <c r="FD39" s="14"/>
      <c r="FE39" s="14"/>
      <c r="FF39" s="14"/>
      <c r="FG39" s="14"/>
      <c r="FH39" s="14"/>
      <c r="FI39" s="14"/>
      <c r="FJ39" s="14"/>
      <c r="FK39" s="14"/>
      <c r="FL39" s="14"/>
      <c r="FM39" s="14"/>
      <c r="FN39" s="14"/>
      <c r="FO39" s="14"/>
      <c r="FP39" s="14"/>
      <c r="FQ39" s="14"/>
      <c r="FR39" s="14"/>
      <c r="FS39" s="14"/>
      <c r="FT39" s="14"/>
      <c r="FU39" s="14"/>
      <c r="FV39" s="14"/>
      <c r="FW39" s="14"/>
      <c r="FX39" s="14"/>
      <c r="FY39" s="14"/>
      <c r="FZ39" s="14"/>
      <c r="GA39" s="14"/>
      <c r="GB39" s="14"/>
      <c r="GC39" s="14"/>
      <c r="GD39" s="14"/>
      <c r="GE39" s="14"/>
      <c r="GF39" s="14"/>
      <c r="GG39" s="14"/>
      <c r="GH39" s="14"/>
      <c r="GI39" s="14"/>
      <c r="GJ39" s="14"/>
      <c r="GK39" s="14"/>
      <c r="GL39" s="14"/>
      <c r="GM39" s="14"/>
      <c r="GN39" s="14"/>
      <c r="GO39" s="14"/>
      <c r="GP39" s="14"/>
      <c r="GQ39" s="14"/>
      <c r="GR39" s="14"/>
      <c r="GS39" s="14"/>
      <c r="GT39" s="14"/>
      <c r="GU39" s="14"/>
      <c r="GV39" s="14"/>
      <c r="GW39" s="14"/>
      <c r="GX39" s="14"/>
      <c r="GY39" s="14"/>
      <c r="GZ39" s="14"/>
      <c r="HA39" s="14"/>
      <c r="HB39" s="14"/>
      <c r="HC39" s="14"/>
      <c r="HD39" s="14"/>
      <c r="HE39" s="14"/>
      <c r="HF39" s="14"/>
      <c r="HG39" s="14"/>
      <c r="HH39" s="14"/>
      <c r="HI39" s="14"/>
      <c r="HJ39" s="14"/>
      <c r="HK39" s="14"/>
      <c r="HL39" s="14"/>
      <c r="HM39" s="14"/>
      <c r="HN39" s="14"/>
      <c r="HO39" s="14"/>
      <c r="HP39" s="14"/>
      <c r="HQ39" s="14"/>
      <c r="HR39" s="14"/>
      <c r="HS39" s="14"/>
      <c r="HT39" s="14"/>
      <c r="HU39" s="14"/>
      <c r="HV39" s="14"/>
      <c r="HW39" s="14"/>
      <c r="HX39" s="14"/>
      <c r="HY39" s="14"/>
      <c r="HZ39" s="14"/>
      <c r="IA39" s="14"/>
      <c r="IB39" s="14"/>
      <c r="IC39" s="14"/>
      <c r="ID39" s="14"/>
      <c r="IE39" s="14"/>
      <c r="IF39" s="14"/>
      <c r="IG39" s="14"/>
      <c r="IH39" s="14"/>
      <c r="II39" s="14"/>
      <c r="IJ39" s="14"/>
      <c r="IK39" s="14"/>
    </row>
    <row r="40" spans="1:245">
      <c r="A40" s="606"/>
      <c r="D40" s="259"/>
      <c r="E40" s="259"/>
      <c r="F40" s="264"/>
      <c r="G40" s="302"/>
      <c r="H40" s="259"/>
      <c r="N40" s="264"/>
      <c r="O40" s="14"/>
      <c r="P40" s="14"/>
      <c r="Q40" s="14"/>
      <c r="R40" s="14"/>
      <c r="S40" s="14"/>
      <c r="T40" s="14"/>
      <c r="U40" s="14"/>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c r="CC40" s="14"/>
      <c r="CD40" s="14"/>
      <c r="CE40" s="14"/>
      <c r="CF40" s="14"/>
      <c r="CG40" s="14"/>
      <c r="CH40" s="14"/>
      <c r="CI40" s="14"/>
      <c r="CJ40" s="14"/>
      <c r="CK40" s="14"/>
      <c r="CL40" s="14"/>
      <c r="CM40" s="14"/>
      <c r="CN40" s="14"/>
      <c r="CO40" s="14"/>
      <c r="CP40" s="14"/>
      <c r="CQ40" s="14"/>
      <c r="CR40" s="14"/>
      <c r="CS40" s="14"/>
      <c r="CT40" s="14"/>
      <c r="CU40" s="14"/>
      <c r="CV40" s="14"/>
      <c r="CW40" s="14"/>
      <c r="CX40" s="14"/>
      <c r="CY40" s="14"/>
      <c r="CZ40" s="14"/>
      <c r="DA40" s="14"/>
      <c r="DB40" s="14"/>
      <c r="DC40" s="14"/>
      <c r="DD40" s="14"/>
      <c r="DE40" s="14"/>
      <c r="DF40" s="14"/>
      <c r="DG40" s="14"/>
      <c r="DH40" s="14"/>
      <c r="DI40" s="14"/>
      <c r="DJ40" s="14"/>
      <c r="DK40" s="14"/>
      <c r="DL40" s="14"/>
      <c r="DM40" s="14"/>
      <c r="DN40" s="14"/>
      <c r="DO40" s="14"/>
      <c r="DP40" s="14"/>
      <c r="DQ40" s="14"/>
      <c r="DR40" s="14"/>
      <c r="DS40" s="14"/>
      <c r="DT40" s="14"/>
      <c r="DU40" s="14"/>
      <c r="DV40" s="14"/>
      <c r="DW40" s="14"/>
      <c r="DX40" s="14"/>
      <c r="DY40" s="14"/>
      <c r="DZ40" s="14"/>
      <c r="EA40" s="14"/>
      <c r="EB40" s="14"/>
      <c r="EC40" s="14"/>
      <c r="ED40" s="14"/>
      <c r="EE40" s="14"/>
      <c r="EF40" s="14"/>
      <c r="EG40" s="14"/>
      <c r="EH40" s="14"/>
      <c r="EI40" s="14"/>
      <c r="EJ40" s="14"/>
      <c r="EK40" s="14"/>
      <c r="EL40" s="14"/>
      <c r="EM40" s="14"/>
      <c r="EN40" s="14"/>
      <c r="EO40" s="14"/>
      <c r="EP40" s="14"/>
      <c r="EQ40" s="14"/>
      <c r="ER40" s="14"/>
      <c r="ES40" s="14"/>
      <c r="ET40" s="14"/>
      <c r="EU40" s="14"/>
      <c r="EV40" s="14"/>
      <c r="EW40" s="14"/>
      <c r="EX40" s="14"/>
      <c r="EY40" s="14"/>
      <c r="EZ40" s="14"/>
      <c r="FA40" s="14"/>
      <c r="FB40" s="14"/>
      <c r="FC40" s="14"/>
      <c r="FD40" s="14"/>
      <c r="FE40" s="14"/>
      <c r="FF40" s="14"/>
      <c r="FG40" s="14"/>
      <c r="FH40" s="14"/>
      <c r="FI40" s="14"/>
      <c r="FJ40" s="14"/>
      <c r="FK40" s="14"/>
      <c r="FL40" s="14"/>
      <c r="FM40" s="14"/>
      <c r="FN40" s="14"/>
      <c r="FO40" s="14"/>
      <c r="FP40" s="14"/>
      <c r="FQ40" s="14"/>
      <c r="FR40" s="14"/>
      <c r="FS40" s="14"/>
      <c r="FT40" s="14"/>
      <c r="FU40" s="14"/>
      <c r="FV40" s="14"/>
      <c r="FW40" s="14"/>
      <c r="FX40" s="14"/>
      <c r="FY40" s="14"/>
      <c r="FZ40" s="14"/>
      <c r="GA40" s="14"/>
      <c r="GB40" s="14"/>
      <c r="GC40" s="14"/>
      <c r="GD40" s="14"/>
      <c r="GE40" s="14"/>
      <c r="GF40" s="14"/>
      <c r="GG40" s="14"/>
      <c r="GH40" s="14"/>
      <c r="GI40" s="14"/>
      <c r="GJ40" s="14"/>
      <c r="GK40" s="14"/>
      <c r="GL40" s="14"/>
      <c r="GM40" s="14"/>
      <c r="GN40" s="14"/>
      <c r="GO40" s="14"/>
      <c r="GP40" s="14"/>
      <c r="GQ40" s="14"/>
      <c r="GR40" s="14"/>
      <c r="GS40" s="14"/>
      <c r="GT40" s="14"/>
      <c r="GU40" s="14"/>
      <c r="GV40" s="14"/>
      <c r="GW40" s="14"/>
      <c r="GX40" s="14"/>
      <c r="GY40" s="14"/>
      <c r="GZ40" s="14"/>
      <c r="HA40" s="14"/>
      <c r="HB40" s="14"/>
      <c r="HC40" s="14"/>
      <c r="HD40" s="14"/>
      <c r="HE40" s="14"/>
      <c r="HF40" s="14"/>
      <c r="HG40" s="14"/>
      <c r="HH40" s="14"/>
      <c r="HI40" s="14"/>
      <c r="HJ40" s="14"/>
      <c r="HK40" s="14"/>
      <c r="HL40" s="14"/>
      <c r="HM40" s="14"/>
      <c r="HN40" s="14"/>
      <c r="HO40" s="14"/>
      <c r="HP40" s="14"/>
      <c r="HQ40" s="14"/>
      <c r="HR40" s="14"/>
      <c r="HS40" s="14"/>
      <c r="HT40" s="14"/>
      <c r="HU40" s="14"/>
      <c r="HV40" s="14"/>
      <c r="HW40" s="14"/>
      <c r="HX40" s="14"/>
      <c r="HY40" s="14"/>
      <c r="HZ40" s="14"/>
      <c r="IA40" s="14"/>
      <c r="IB40" s="14"/>
      <c r="IC40" s="14"/>
      <c r="ID40" s="14"/>
      <c r="IE40" s="14"/>
      <c r="IF40" s="14"/>
      <c r="IG40" s="14"/>
      <c r="IH40" s="14"/>
      <c r="II40" s="14"/>
      <c r="IJ40" s="14"/>
      <c r="IK40" s="14"/>
    </row>
    <row r="41" spans="1:245">
      <c r="A41" s="606"/>
      <c r="D41" s="259"/>
      <c r="E41" s="259"/>
      <c r="F41" s="264"/>
      <c r="G41" s="302"/>
      <c r="H41" s="259"/>
      <c r="N41" s="26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c r="DC41" s="14"/>
      <c r="DD41" s="14"/>
      <c r="DE41" s="14"/>
      <c r="DF41" s="14"/>
      <c r="DG41" s="14"/>
      <c r="DH41" s="14"/>
      <c r="DI41" s="14"/>
      <c r="DJ41" s="14"/>
      <c r="DK41" s="14"/>
      <c r="DL41" s="14"/>
      <c r="DM41" s="14"/>
      <c r="DN41" s="14"/>
      <c r="DO41" s="14"/>
      <c r="DP41" s="14"/>
      <c r="DQ41" s="14"/>
      <c r="DR41" s="14"/>
      <c r="DS41" s="14"/>
      <c r="DT41" s="14"/>
      <c r="DU41" s="14"/>
      <c r="DV41" s="14"/>
      <c r="DW41" s="14"/>
      <c r="DX41" s="14"/>
      <c r="DY41" s="14"/>
      <c r="DZ41" s="14"/>
      <c r="EA41" s="14"/>
      <c r="EB41" s="14"/>
      <c r="EC41" s="14"/>
      <c r="ED41" s="14"/>
      <c r="EE41" s="14"/>
      <c r="EF41" s="14"/>
      <c r="EG41" s="14"/>
      <c r="EH41" s="14"/>
      <c r="EI41" s="14"/>
      <c r="EJ41" s="14"/>
      <c r="EK41" s="14"/>
      <c r="EL41" s="14"/>
      <c r="EM41" s="14"/>
      <c r="EN41" s="14"/>
      <c r="EO41" s="14"/>
      <c r="EP41" s="14"/>
      <c r="EQ41" s="14"/>
      <c r="ER41" s="14"/>
      <c r="ES41" s="14"/>
      <c r="ET41" s="14"/>
      <c r="EU41" s="14"/>
      <c r="EV41" s="14"/>
      <c r="EW41" s="14"/>
      <c r="EX41" s="14"/>
      <c r="EY41" s="14"/>
      <c r="EZ41" s="14"/>
      <c r="FA41" s="14"/>
      <c r="FB41" s="14"/>
      <c r="FC41" s="14"/>
      <c r="FD41" s="14"/>
      <c r="FE41" s="14"/>
      <c r="FF41" s="14"/>
      <c r="FG41" s="14"/>
      <c r="FH41" s="14"/>
      <c r="FI41" s="14"/>
      <c r="FJ41" s="14"/>
      <c r="FK41" s="14"/>
      <c r="FL41" s="14"/>
      <c r="FM41" s="14"/>
      <c r="FN41" s="14"/>
      <c r="FO41" s="14"/>
      <c r="FP41" s="14"/>
      <c r="FQ41" s="14"/>
      <c r="FR41" s="14"/>
      <c r="FS41" s="14"/>
      <c r="FT41" s="14"/>
      <c r="FU41" s="14"/>
      <c r="FV41" s="14"/>
      <c r="FW41" s="14"/>
      <c r="FX41" s="14"/>
      <c r="FY41" s="14"/>
      <c r="FZ41" s="14"/>
      <c r="GA41" s="14"/>
      <c r="GB41" s="14"/>
      <c r="GC41" s="14"/>
      <c r="GD41" s="14"/>
      <c r="GE41" s="14"/>
      <c r="GF41" s="14"/>
      <c r="GG41" s="14"/>
      <c r="GH41" s="14"/>
      <c r="GI41" s="14"/>
      <c r="GJ41" s="14"/>
      <c r="GK41" s="14"/>
      <c r="GL41" s="14"/>
      <c r="GM41" s="14"/>
      <c r="GN41" s="14"/>
      <c r="GO41" s="14"/>
      <c r="GP41" s="14"/>
      <c r="GQ41" s="14"/>
      <c r="GR41" s="14"/>
      <c r="GS41" s="14"/>
      <c r="GT41" s="14"/>
      <c r="GU41" s="14"/>
      <c r="GV41" s="14"/>
      <c r="GW41" s="14"/>
      <c r="GX41" s="14"/>
      <c r="GY41" s="14"/>
      <c r="GZ41" s="14"/>
      <c r="HA41" s="14"/>
      <c r="HB41" s="14"/>
      <c r="HC41" s="14"/>
      <c r="HD41" s="14"/>
      <c r="HE41" s="14"/>
      <c r="HF41" s="14"/>
      <c r="HG41" s="14"/>
      <c r="HH41" s="14"/>
      <c r="HI41" s="14"/>
      <c r="HJ41" s="14"/>
      <c r="HK41" s="14"/>
      <c r="HL41" s="14"/>
      <c r="HM41" s="14"/>
      <c r="HN41" s="14"/>
      <c r="HO41" s="14"/>
      <c r="HP41" s="14"/>
      <c r="HQ41" s="14"/>
      <c r="HR41" s="14"/>
      <c r="HS41" s="14"/>
      <c r="HT41" s="14"/>
      <c r="HU41" s="14"/>
      <c r="HV41" s="14"/>
      <c r="HW41" s="14"/>
      <c r="HX41" s="14"/>
      <c r="HY41" s="14"/>
      <c r="HZ41" s="14"/>
      <c r="IA41" s="14"/>
      <c r="IB41" s="14"/>
      <c r="IC41" s="14"/>
      <c r="ID41" s="14"/>
      <c r="IE41" s="14"/>
      <c r="IF41" s="14"/>
      <c r="IG41" s="14"/>
      <c r="IH41" s="14"/>
      <c r="II41" s="14"/>
      <c r="IJ41" s="14"/>
      <c r="IK41" s="14"/>
    </row>
    <row r="42" spans="1:245">
      <c r="A42" s="606"/>
      <c r="D42" s="259"/>
      <c r="E42" s="259"/>
      <c r="F42" s="264"/>
      <c r="G42" s="302"/>
      <c r="H42" s="259"/>
      <c r="N42" s="264"/>
      <c r="O42" s="14"/>
      <c r="P42" s="14"/>
      <c r="Q42" s="14"/>
      <c r="R42" s="14"/>
      <c r="S42" s="14"/>
      <c r="T42" s="14"/>
      <c r="U42" s="14"/>
      <c r="V42" s="14"/>
      <c r="W42" s="14"/>
      <c r="X42" s="14"/>
      <c r="Y42" s="14"/>
      <c r="Z42" s="14"/>
      <c r="AA42" s="14"/>
      <c r="AB42" s="14"/>
      <c r="AC42" s="14"/>
      <c r="AD42" s="14"/>
      <c r="AE42" s="14"/>
      <c r="AF42" s="14"/>
      <c r="AG42" s="14"/>
      <c r="AH42" s="14"/>
      <c r="AI42" s="14"/>
      <c r="AJ42" s="14"/>
      <c r="AK42" s="14"/>
      <c r="AL42" s="14"/>
      <c r="AM42" s="14"/>
      <c r="AN42" s="14"/>
      <c r="AO42" s="14"/>
      <c r="AP42" s="14"/>
      <c r="AQ42" s="14"/>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c r="CC42" s="14"/>
      <c r="CD42" s="14"/>
      <c r="CE42" s="14"/>
      <c r="CF42" s="14"/>
      <c r="CG42" s="14"/>
      <c r="CH42" s="14"/>
      <c r="CI42" s="14"/>
      <c r="CJ42" s="14"/>
      <c r="CK42" s="14"/>
      <c r="CL42" s="14"/>
      <c r="CM42" s="14"/>
      <c r="CN42" s="14"/>
      <c r="CO42" s="14"/>
      <c r="CP42" s="14"/>
      <c r="CQ42" s="14"/>
      <c r="CR42" s="14"/>
      <c r="CS42" s="14"/>
      <c r="CT42" s="14"/>
      <c r="CU42" s="14"/>
      <c r="CV42" s="14"/>
      <c r="CW42" s="14"/>
      <c r="CX42" s="14"/>
      <c r="CY42" s="14"/>
      <c r="CZ42" s="14"/>
      <c r="DA42" s="14"/>
      <c r="DB42" s="14"/>
      <c r="DC42" s="14"/>
      <c r="DD42" s="14"/>
      <c r="DE42" s="14"/>
      <c r="DF42" s="14"/>
      <c r="DG42" s="14"/>
      <c r="DH42" s="14"/>
      <c r="DI42" s="14"/>
      <c r="DJ42" s="14"/>
      <c r="DK42" s="14"/>
      <c r="DL42" s="14"/>
      <c r="DM42" s="14"/>
      <c r="DN42" s="14"/>
      <c r="DO42" s="14"/>
      <c r="DP42" s="14"/>
      <c r="DQ42" s="14"/>
      <c r="DR42" s="14"/>
      <c r="DS42" s="14"/>
      <c r="DT42" s="14"/>
      <c r="DU42" s="14"/>
      <c r="DV42" s="14"/>
      <c r="DW42" s="14"/>
      <c r="DX42" s="14"/>
      <c r="DY42" s="14"/>
      <c r="DZ42" s="14"/>
      <c r="EA42" s="14"/>
      <c r="EB42" s="14"/>
      <c r="EC42" s="14"/>
      <c r="ED42" s="14"/>
      <c r="EE42" s="14"/>
      <c r="EF42" s="14"/>
      <c r="EG42" s="14"/>
      <c r="EH42" s="14"/>
      <c r="EI42" s="14"/>
      <c r="EJ42" s="14"/>
      <c r="EK42" s="14"/>
      <c r="EL42" s="14"/>
      <c r="EM42" s="14"/>
      <c r="EN42" s="14"/>
      <c r="EO42" s="14"/>
      <c r="EP42" s="14"/>
      <c r="EQ42" s="14"/>
      <c r="ER42" s="14"/>
      <c r="ES42" s="14"/>
      <c r="ET42" s="14"/>
      <c r="EU42" s="14"/>
      <c r="EV42" s="14"/>
      <c r="EW42" s="14"/>
      <c r="EX42" s="14"/>
      <c r="EY42" s="14"/>
      <c r="EZ42" s="14"/>
      <c r="FA42" s="14"/>
      <c r="FB42" s="14"/>
      <c r="FC42" s="14"/>
      <c r="FD42" s="14"/>
      <c r="FE42" s="14"/>
      <c r="FF42" s="14"/>
      <c r="FG42" s="14"/>
      <c r="FH42" s="14"/>
      <c r="FI42" s="14"/>
      <c r="FJ42" s="14"/>
      <c r="FK42" s="14"/>
      <c r="FL42" s="14"/>
      <c r="FM42" s="14"/>
      <c r="FN42" s="14"/>
      <c r="FO42" s="14"/>
      <c r="FP42" s="14"/>
      <c r="FQ42" s="14"/>
      <c r="FR42" s="14"/>
      <c r="FS42" s="14"/>
      <c r="FT42" s="14"/>
      <c r="FU42" s="14"/>
      <c r="FV42" s="14"/>
      <c r="FW42" s="14"/>
      <c r="FX42" s="14"/>
      <c r="FY42" s="14"/>
      <c r="FZ42" s="14"/>
      <c r="GA42" s="14"/>
      <c r="GB42" s="14"/>
      <c r="GC42" s="14"/>
      <c r="GD42" s="14"/>
      <c r="GE42" s="14"/>
      <c r="GF42" s="14"/>
      <c r="GG42" s="14"/>
      <c r="GH42" s="14"/>
      <c r="GI42" s="14"/>
      <c r="GJ42" s="14"/>
      <c r="GK42" s="14"/>
      <c r="GL42" s="14"/>
      <c r="GM42" s="14"/>
      <c r="GN42" s="14"/>
      <c r="GO42" s="14"/>
      <c r="GP42" s="14"/>
      <c r="GQ42" s="14"/>
      <c r="GR42" s="14"/>
      <c r="GS42" s="14"/>
      <c r="GT42" s="14"/>
      <c r="GU42" s="14"/>
      <c r="GV42" s="14"/>
      <c r="GW42" s="14"/>
      <c r="GX42" s="14"/>
      <c r="GY42" s="14"/>
      <c r="GZ42" s="14"/>
      <c r="HA42" s="14"/>
      <c r="HB42" s="14"/>
      <c r="HC42" s="14"/>
      <c r="HD42" s="14"/>
      <c r="HE42" s="14"/>
      <c r="HF42" s="14"/>
      <c r="HG42" s="14"/>
      <c r="HH42" s="14"/>
      <c r="HI42" s="14"/>
      <c r="HJ42" s="14"/>
      <c r="HK42" s="14"/>
      <c r="HL42" s="14"/>
      <c r="HM42" s="14"/>
      <c r="HN42" s="14"/>
      <c r="HO42" s="14"/>
      <c r="HP42" s="14"/>
      <c r="HQ42" s="14"/>
      <c r="HR42" s="14"/>
      <c r="HS42" s="14"/>
      <c r="HT42" s="14"/>
      <c r="HU42" s="14"/>
      <c r="HV42" s="14"/>
      <c r="HW42" s="14"/>
      <c r="HX42" s="14"/>
      <c r="HY42" s="14"/>
      <c r="HZ42" s="14"/>
      <c r="IA42" s="14"/>
      <c r="IB42" s="14"/>
      <c r="IC42" s="14"/>
      <c r="ID42" s="14"/>
      <c r="IE42" s="14"/>
      <c r="IF42" s="14"/>
      <c r="IG42" s="14"/>
      <c r="IH42" s="14"/>
      <c r="II42" s="14"/>
      <c r="IJ42" s="14"/>
      <c r="IK42" s="14"/>
    </row>
    <row r="43" spans="1:245">
      <c r="A43" s="606"/>
      <c r="D43" s="259"/>
      <c r="E43" s="259"/>
      <c r="F43" s="264"/>
      <c r="G43" s="302"/>
      <c r="H43" s="259"/>
      <c r="N43" s="264"/>
      <c r="O43" s="14"/>
      <c r="P43" s="14"/>
      <c r="Q43" s="14"/>
      <c r="R43" s="14"/>
      <c r="S43" s="14"/>
      <c r="T43" s="14"/>
      <c r="U43" s="14"/>
      <c r="V43" s="14"/>
      <c r="W43" s="14"/>
      <c r="X43" s="14"/>
      <c r="Y43" s="14"/>
      <c r="Z43" s="14"/>
      <c r="AA43" s="14"/>
      <c r="AB43" s="14"/>
      <c r="AC43" s="14"/>
      <c r="AD43" s="14"/>
      <c r="AE43" s="14"/>
      <c r="AF43" s="14"/>
      <c r="AG43" s="14"/>
      <c r="AH43" s="14"/>
      <c r="AI43" s="14"/>
      <c r="AJ43" s="14"/>
      <c r="AK43" s="14"/>
      <c r="AL43" s="14"/>
      <c r="AM43" s="14"/>
      <c r="AN43" s="14"/>
      <c r="AO43" s="14"/>
      <c r="AP43" s="14"/>
      <c r="AQ43" s="14"/>
      <c r="AR43" s="14"/>
      <c r="AS43" s="14"/>
      <c r="AT43" s="1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c r="BY43" s="14"/>
      <c r="BZ43" s="14"/>
      <c r="CA43" s="14"/>
      <c r="CB43" s="14"/>
      <c r="CC43" s="14"/>
      <c r="CD43" s="14"/>
      <c r="CE43" s="14"/>
      <c r="CF43" s="14"/>
      <c r="CG43" s="14"/>
      <c r="CH43" s="14"/>
      <c r="CI43" s="14"/>
      <c r="CJ43" s="14"/>
      <c r="CK43" s="14"/>
      <c r="CL43" s="14"/>
      <c r="CM43" s="14"/>
      <c r="CN43" s="14"/>
      <c r="CO43" s="14"/>
      <c r="CP43" s="14"/>
      <c r="CQ43" s="14"/>
      <c r="CR43" s="14"/>
      <c r="CS43" s="14"/>
      <c r="CT43" s="14"/>
      <c r="CU43" s="14"/>
      <c r="CV43" s="14"/>
      <c r="CW43" s="14"/>
      <c r="CX43" s="14"/>
      <c r="CY43" s="14"/>
      <c r="CZ43" s="14"/>
      <c r="DA43" s="14"/>
      <c r="DB43" s="14"/>
      <c r="DC43" s="14"/>
      <c r="DD43" s="14"/>
      <c r="DE43" s="14"/>
      <c r="DF43" s="14"/>
      <c r="DG43" s="14"/>
      <c r="DH43" s="14"/>
      <c r="DI43" s="14"/>
      <c r="DJ43" s="14"/>
      <c r="DK43" s="14"/>
      <c r="DL43" s="14"/>
      <c r="DM43" s="14"/>
      <c r="DN43" s="14"/>
      <c r="DO43" s="14"/>
      <c r="DP43" s="14"/>
      <c r="DQ43" s="14"/>
      <c r="DR43" s="14"/>
      <c r="DS43" s="14"/>
      <c r="DT43" s="14"/>
      <c r="DU43" s="14"/>
      <c r="DV43" s="14"/>
      <c r="DW43" s="14"/>
      <c r="DX43" s="14"/>
      <c r="DY43" s="14"/>
      <c r="DZ43" s="14"/>
      <c r="EA43" s="14"/>
      <c r="EB43" s="14"/>
      <c r="EC43" s="14"/>
      <c r="ED43" s="14"/>
      <c r="EE43" s="14"/>
      <c r="EF43" s="14"/>
      <c r="EG43" s="14"/>
      <c r="EH43" s="14"/>
      <c r="EI43" s="14"/>
      <c r="EJ43" s="14"/>
      <c r="EK43" s="14"/>
      <c r="EL43" s="14"/>
      <c r="EM43" s="14"/>
      <c r="EN43" s="14"/>
      <c r="EO43" s="14"/>
      <c r="EP43" s="14"/>
      <c r="EQ43" s="14"/>
      <c r="ER43" s="14"/>
      <c r="ES43" s="14"/>
      <c r="ET43" s="14"/>
      <c r="EU43" s="14"/>
      <c r="EV43" s="14"/>
      <c r="EW43" s="14"/>
      <c r="EX43" s="14"/>
      <c r="EY43" s="14"/>
      <c r="EZ43" s="14"/>
      <c r="FA43" s="14"/>
      <c r="FB43" s="14"/>
      <c r="FC43" s="14"/>
      <c r="FD43" s="14"/>
      <c r="FE43" s="14"/>
      <c r="FF43" s="14"/>
      <c r="FG43" s="14"/>
      <c r="FH43" s="14"/>
      <c r="FI43" s="14"/>
      <c r="FJ43" s="14"/>
      <c r="FK43" s="14"/>
      <c r="FL43" s="14"/>
      <c r="FM43" s="14"/>
      <c r="FN43" s="14"/>
      <c r="FO43" s="14"/>
      <c r="FP43" s="14"/>
      <c r="FQ43" s="14"/>
      <c r="FR43" s="14"/>
      <c r="FS43" s="14"/>
      <c r="FT43" s="14"/>
      <c r="FU43" s="14"/>
      <c r="FV43" s="14"/>
      <c r="FW43" s="14"/>
      <c r="FX43" s="14"/>
      <c r="FY43" s="14"/>
      <c r="FZ43" s="14"/>
      <c r="GA43" s="14"/>
      <c r="GB43" s="14"/>
      <c r="GC43" s="14"/>
      <c r="GD43" s="14"/>
      <c r="GE43" s="14"/>
      <c r="GF43" s="14"/>
      <c r="GG43" s="14"/>
      <c r="GH43" s="14"/>
      <c r="GI43" s="14"/>
      <c r="GJ43" s="14"/>
      <c r="GK43" s="14"/>
      <c r="GL43" s="14"/>
      <c r="GM43" s="14"/>
      <c r="GN43" s="14"/>
      <c r="GO43" s="14"/>
      <c r="GP43" s="14"/>
      <c r="GQ43" s="14"/>
      <c r="GR43" s="14"/>
      <c r="GS43" s="14"/>
      <c r="GT43" s="14"/>
      <c r="GU43" s="14"/>
      <c r="GV43" s="14"/>
      <c r="GW43" s="14"/>
      <c r="GX43" s="14"/>
      <c r="GY43" s="14"/>
      <c r="GZ43" s="14"/>
      <c r="HA43" s="14"/>
      <c r="HB43" s="14"/>
      <c r="HC43" s="14"/>
      <c r="HD43" s="14"/>
      <c r="HE43" s="14"/>
      <c r="HF43" s="14"/>
      <c r="HG43" s="14"/>
      <c r="HH43" s="14"/>
      <c r="HI43" s="14"/>
      <c r="HJ43" s="14"/>
      <c r="HK43" s="14"/>
      <c r="HL43" s="14"/>
      <c r="HM43" s="14"/>
      <c r="HN43" s="14"/>
      <c r="HO43" s="14"/>
      <c r="HP43" s="14"/>
      <c r="HQ43" s="14"/>
      <c r="HR43" s="14"/>
      <c r="HS43" s="14"/>
      <c r="HT43" s="14"/>
      <c r="HU43" s="14"/>
      <c r="HV43" s="14"/>
      <c r="HW43" s="14"/>
      <c r="HX43" s="14"/>
      <c r="HY43" s="14"/>
      <c r="HZ43" s="14"/>
      <c r="IA43" s="14"/>
      <c r="IB43" s="14"/>
      <c r="IC43" s="14"/>
      <c r="ID43" s="14"/>
      <c r="IE43" s="14"/>
      <c r="IF43" s="14"/>
      <c r="IG43" s="14"/>
      <c r="IH43" s="14"/>
      <c r="II43" s="14"/>
      <c r="IJ43" s="14"/>
      <c r="IK43" s="14"/>
    </row>
    <row r="44" spans="1:245">
      <c r="A44" s="606"/>
      <c r="D44" s="259"/>
      <c r="E44" s="259"/>
      <c r="F44" s="264"/>
      <c r="G44" s="302"/>
      <c r="H44" s="259"/>
      <c r="N44" s="26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14"/>
      <c r="CZ44" s="14"/>
      <c r="DA44" s="14"/>
      <c r="DB44" s="14"/>
      <c r="DC44" s="14"/>
      <c r="DD44" s="14"/>
      <c r="DE44" s="14"/>
      <c r="DF44" s="14"/>
      <c r="DG44" s="14"/>
      <c r="DH44" s="14"/>
      <c r="DI44" s="14"/>
      <c r="DJ44" s="14"/>
      <c r="DK44" s="14"/>
      <c r="DL44" s="14"/>
      <c r="DM44" s="14"/>
      <c r="DN44" s="14"/>
      <c r="DO44" s="14"/>
      <c r="DP44" s="14"/>
      <c r="DQ44" s="14"/>
      <c r="DR44" s="14"/>
      <c r="DS44" s="14"/>
      <c r="DT44" s="14"/>
      <c r="DU44" s="14"/>
      <c r="DV44" s="14"/>
      <c r="DW44" s="14"/>
      <c r="DX44" s="14"/>
      <c r="DY44" s="14"/>
      <c r="DZ44" s="14"/>
      <c r="EA44" s="14"/>
      <c r="EB44" s="14"/>
      <c r="EC44" s="14"/>
      <c r="ED44" s="14"/>
      <c r="EE44" s="14"/>
      <c r="EF44" s="14"/>
      <c r="EG44" s="14"/>
      <c r="EH44" s="14"/>
      <c r="EI44" s="14"/>
      <c r="EJ44" s="14"/>
      <c r="EK44" s="14"/>
      <c r="EL44" s="14"/>
      <c r="EM44" s="14"/>
      <c r="EN44" s="14"/>
      <c r="EO44" s="14"/>
      <c r="EP44" s="14"/>
      <c r="EQ44" s="14"/>
      <c r="ER44" s="14"/>
      <c r="ES44" s="14"/>
      <c r="ET44" s="14"/>
      <c r="EU44" s="14"/>
      <c r="EV44" s="14"/>
      <c r="EW44" s="14"/>
      <c r="EX44" s="14"/>
      <c r="EY44" s="14"/>
      <c r="EZ44" s="14"/>
      <c r="FA44" s="14"/>
      <c r="FB44" s="14"/>
      <c r="FC44" s="14"/>
      <c r="FD44" s="14"/>
      <c r="FE44" s="14"/>
      <c r="FF44" s="14"/>
      <c r="FG44" s="14"/>
      <c r="FH44" s="14"/>
      <c r="FI44" s="14"/>
      <c r="FJ44" s="14"/>
      <c r="FK44" s="14"/>
      <c r="FL44" s="14"/>
      <c r="FM44" s="14"/>
      <c r="FN44" s="14"/>
      <c r="FO44" s="14"/>
      <c r="FP44" s="14"/>
      <c r="FQ44" s="14"/>
      <c r="FR44" s="14"/>
      <c r="FS44" s="14"/>
      <c r="FT44" s="14"/>
      <c r="FU44" s="14"/>
      <c r="FV44" s="14"/>
      <c r="FW44" s="14"/>
      <c r="FX44" s="14"/>
      <c r="FY44" s="14"/>
      <c r="FZ44" s="14"/>
      <c r="GA44" s="14"/>
      <c r="GB44" s="14"/>
      <c r="GC44" s="14"/>
      <c r="GD44" s="14"/>
      <c r="GE44" s="14"/>
      <c r="GF44" s="14"/>
      <c r="GG44" s="14"/>
      <c r="GH44" s="14"/>
      <c r="GI44" s="14"/>
      <c r="GJ44" s="14"/>
      <c r="GK44" s="14"/>
      <c r="GL44" s="14"/>
      <c r="GM44" s="14"/>
      <c r="GN44" s="14"/>
      <c r="GO44" s="14"/>
      <c r="GP44" s="14"/>
      <c r="GQ44" s="14"/>
      <c r="GR44" s="14"/>
      <c r="GS44" s="14"/>
      <c r="GT44" s="14"/>
      <c r="GU44" s="14"/>
      <c r="GV44" s="14"/>
      <c r="GW44" s="14"/>
      <c r="GX44" s="14"/>
      <c r="GY44" s="14"/>
      <c r="GZ44" s="14"/>
      <c r="HA44" s="14"/>
      <c r="HB44" s="14"/>
      <c r="HC44" s="14"/>
      <c r="HD44" s="14"/>
      <c r="HE44" s="14"/>
      <c r="HF44" s="14"/>
      <c r="HG44" s="14"/>
      <c r="HH44" s="14"/>
      <c r="HI44" s="14"/>
      <c r="HJ44" s="14"/>
      <c r="HK44" s="14"/>
      <c r="HL44" s="14"/>
      <c r="HM44" s="14"/>
      <c r="HN44" s="14"/>
      <c r="HO44" s="14"/>
      <c r="HP44" s="14"/>
      <c r="HQ44" s="14"/>
      <c r="HR44" s="14"/>
      <c r="HS44" s="14"/>
      <c r="HT44" s="14"/>
      <c r="HU44" s="14"/>
      <c r="HV44" s="14"/>
      <c r="HW44" s="14"/>
      <c r="HX44" s="14"/>
      <c r="HY44" s="14"/>
      <c r="HZ44" s="14"/>
      <c r="IA44" s="14"/>
      <c r="IB44" s="14"/>
      <c r="IC44" s="14"/>
      <c r="ID44" s="14"/>
      <c r="IE44" s="14"/>
      <c r="IF44" s="14"/>
      <c r="IG44" s="14"/>
      <c r="IH44" s="14"/>
      <c r="II44" s="14"/>
      <c r="IJ44" s="14"/>
      <c r="IK44" s="14"/>
    </row>
    <row r="45" spans="1:245">
      <c r="A45" s="606"/>
      <c r="D45" s="259"/>
      <c r="E45" s="259"/>
      <c r="F45" s="264"/>
      <c r="G45" s="302"/>
      <c r="H45" s="259"/>
      <c r="N45" s="264"/>
      <c r="O45" s="14"/>
      <c r="P45" s="14"/>
      <c r="Q45" s="14"/>
      <c r="R45" s="14"/>
      <c r="S45" s="14"/>
      <c r="T45" s="14"/>
      <c r="U45" s="14"/>
      <c r="V45" s="14"/>
      <c r="W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c r="CC45" s="14"/>
      <c r="CD45" s="14"/>
      <c r="CE45" s="14"/>
      <c r="CF45" s="14"/>
      <c r="CG45" s="14"/>
      <c r="CH45" s="14"/>
      <c r="CI45" s="14"/>
      <c r="CJ45" s="14"/>
      <c r="CK45" s="14"/>
      <c r="CL45" s="14"/>
      <c r="CM45" s="14"/>
      <c r="CN45" s="14"/>
      <c r="CO45" s="14"/>
      <c r="CP45" s="14"/>
      <c r="CQ45" s="14"/>
      <c r="CR45" s="14"/>
      <c r="CS45" s="14"/>
      <c r="CT45" s="14"/>
      <c r="CU45" s="14"/>
      <c r="CV45" s="14"/>
      <c r="CW45" s="14"/>
      <c r="CX45" s="14"/>
      <c r="CY45" s="14"/>
      <c r="CZ45" s="14"/>
      <c r="DA45" s="14"/>
      <c r="DB45" s="14"/>
      <c r="DC45" s="14"/>
      <c r="DD45" s="14"/>
      <c r="DE45" s="14"/>
      <c r="DF45" s="14"/>
      <c r="DG45" s="14"/>
      <c r="DH45" s="14"/>
      <c r="DI45" s="14"/>
      <c r="DJ45" s="14"/>
      <c r="DK45" s="14"/>
      <c r="DL45" s="14"/>
      <c r="DM45" s="14"/>
      <c r="DN45" s="14"/>
      <c r="DO45" s="14"/>
      <c r="DP45" s="14"/>
      <c r="DQ45" s="14"/>
      <c r="DR45" s="14"/>
      <c r="DS45" s="14"/>
      <c r="DT45" s="14"/>
      <c r="DU45" s="14"/>
      <c r="DV45" s="14"/>
      <c r="DW45" s="14"/>
      <c r="DX45" s="14"/>
      <c r="DY45" s="14"/>
      <c r="DZ45" s="14"/>
      <c r="EA45" s="14"/>
      <c r="EB45" s="14"/>
      <c r="EC45" s="14"/>
      <c r="ED45" s="14"/>
      <c r="EE45" s="14"/>
      <c r="EF45" s="14"/>
      <c r="EG45" s="14"/>
      <c r="EH45" s="14"/>
      <c r="EI45" s="14"/>
      <c r="EJ45" s="14"/>
      <c r="EK45" s="14"/>
      <c r="EL45" s="14"/>
      <c r="EM45" s="14"/>
      <c r="EN45" s="14"/>
      <c r="EO45" s="14"/>
      <c r="EP45" s="14"/>
      <c r="EQ45" s="14"/>
      <c r="ER45" s="14"/>
      <c r="ES45" s="14"/>
      <c r="ET45" s="14"/>
      <c r="EU45" s="14"/>
      <c r="EV45" s="14"/>
      <c r="EW45" s="14"/>
      <c r="EX45" s="14"/>
      <c r="EY45" s="14"/>
      <c r="EZ45" s="14"/>
      <c r="FA45" s="14"/>
      <c r="FB45" s="14"/>
      <c r="FC45" s="14"/>
      <c r="FD45" s="14"/>
      <c r="FE45" s="14"/>
      <c r="FF45" s="14"/>
      <c r="FG45" s="14"/>
      <c r="FH45" s="14"/>
      <c r="FI45" s="14"/>
      <c r="FJ45" s="14"/>
      <c r="FK45" s="14"/>
      <c r="FL45" s="14"/>
      <c r="FM45" s="14"/>
      <c r="FN45" s="14"/>
      <c r="FO45" s="14"/>
      <c r="FP45" s="14"/>
      <c r="FQ45" s="14"/>
      <c r="FR45" s="14"/>
      <c r="FS45" s="14"/>
      <c r="FT45" s="14"/>
      <c r="FU45" s="14"/>
      <c r="FV45" s="14"/>
      <c r="FW45" s="14"/>
      <c r="FX45" s="14"/>
      <c r="FY45" s="14"/>
      <c r="FZ45" s="14"/>
      <c r="GA45" s="14"/>
      <c r="GB45" s="14"/>
      <c r="GC45" s="14"/>
      <c r="GD45" s="14"/>
      <c r="GE45" s="14"/>
      <c r="GF45" s="14"/>
      <c r="GG45" s="14"/>
      <c r="GH45" s="14"/>
      <c r="GI45" s="14"/>
      <c r="GJ45" s="14"/>
      <c r="GK45" s="14"/>
      <c r="GL45" s="14"/>
      <c r="GM45" s="14"/>
      <c r="GN45" s="14"/>
      <c r="GO45" s="14"/>
      <c r="GP45" s="14"/>
      <c r="GQ45" s="14"/>
      <c r="GR45" s="14"/>
      <c r="GS45" s="14"/>
      <c r="GT45" s="14"/>
      <c r="GU45" s="14"/>
      <c r="GV45" s="14"/>
      <c r="GW45" s="14"/>
      <c r="GX45" s="14"/>
      <c r="GY45" s="14"/>
      <c r="GZ45" s="14"/>
      <c r="HA45" s="14"/>
      <c r="HB45" s="14"/>
      <c r="HC45" s="14"/>
      <c r="HD45" s="14"/>
      <c r="HE45" s="14"/>
      <c r="HF45" s="14"/>
      <c r="HG45" s="14"/>
      <c r="HH45" s="14"/>
      <c r="HI45" s="14"/>
      <c r="HJ45" s="14"/>
      <c r="HK45" s="14"/>
      <c r="HL45" s="14"/>
      <c r="HM45" s="14"/>
      <c r="HN45" s="14"/>
      <c r="HO45" s="14"/>
      <c r="HP45" s="14"/>
      <c r="HQ45" s="14"/>
      <c r="HR45" s="14"/>
      <c r="HS45" s="14"/>
      <c r="HT45" s="14"/>
      <c r="HU45" s="14"/>
      <c r="HV45" s="14"/>
      <c r="HW45" s="14"/>
      <c r="HX45" s="14"/>
      <c r="HY45" s="14"/>
      <c r="HZ45" s="14"/>
      <c r="IA45" s="14"/>
      <c r="IB45" s="14"/>
      <c r="IC45" s="14"/>
      <c r="ID45" s="14"/>
      <c r="IE45" s="14"/>
      <c r="IF45" s="14"/>
      <c r="IG45" s="14"/>
      <c r="IH45" s="14"/>
      <c r="II45" s="14"/>
      <c r="IJ45" s="14"/>
      <c r="IK45" s="14"/>
    </row>
    <row r="46" spans="1:245">
      <c r="A46" s="606"/>
      <c r="D46" s="259"/>
      <c r="E46" s="259"/>
      <c r="F46" s="264"/>
      <c r="G46" s="302"/>
      <c r="H46" s="259"/>
      <c r="N46" s="264"/>
      <c r="O46" s="14"/>
      <c r="P46" s="14"/>
      <c r="Q46" s="14"/>
      <c r="R46" s="14"/>
      <c r="S46" s="14"/>
      <c r="T46" s="14"/>
      <c r="U46" s="14"/>
      <c r="V46" s="14"/>
      <c r="W46" s="14"/>
      <c r="X46" s="14"/>
      <c r="Y46" s="14"/>
      <c r="Z46" s="14"/>
      <c r="AA46" s="14"/>
      <c r="AB46" s="14"/>
      <c r="AC46" s="14"/>
      <c r="AD46" s="14"/>
      <c r="AE46" s="14"/>
      <c r="AF46" s="14"/>
      <c r="AG46" s="14"/>
      <c r="AH46" s="14"/>
      <c r="AI46" s="14"/>
      <c r="AJ46" s="14"/>
      <c r="AK46" s="14"/>
      <c r="AL46" s="14"/>
      <c r="AM46" s="14"/>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c r="CC46" s="14"/>
      <c r="CD46" s="14"/>
      <c r="CE46" s="14"/>
      <c r="CF46" s="14"/>
      <c r="CG46" s="14"/>
      <c r="CH46" s="14"/>
      <c r="CI46" s="14"/>
      <c r="CJ46" s="14"/>
      <c r="CK46" s="14"/>
      <c r="CL46" s="14"/>
      <c r="CM46" s="14"/>
      <c r="CN46" s="14"/>
      <c r="CO46" s="14"/>
      <c r="CP46" s="14"/>
      <c r="CQ46" s="14"/>
      <c r="CR46" s="14"/>
      <c r="CS46" s="14"/>
      <c r="CT46" s="14"/>
      <c r="CU46" s="14"/>
      <c r="CV46" s="14"/>
      <c r="CW46" s="14"/>
      <c r="CX46" s="14"/>
      <c r="CY46" s="14"/>
      <c r="CZ46" s="14"/>
      <c r="DA46" s="14"/>
      <c r="DB46" s="14"/>
      <c r="DC46" s="14"/>
      <c r="DD46" s="14"/>
      <c r="DE46" s="14"/>
      <c r="DF46" s="14"/>
      <c r="DG46" s="14"/>
      <c r="DH46" s="14"/>
      <c r="DI46" s="14"/>
      <c r="DJ46" s="14"/>
      <c r="DK46" s="14"/>
      <c r="DL46" s="14"/>
      <c r="DM46" s="14"/>
      <c r="DN46" s="14"/>
      <c r="DO46" s="14"/>
      <c r="DP46" s="14"/>
      <c r="DQ46" s="14"/>
      <c r="DR46" s="14"/>
      <c r="DS46" s="14"/>
      <c r="DT46" s="14"/>
      <c r="DU46" s="14"/>
      <c r="DV46" s="14"/>
      <c r="DW46" s="14"/>
      <c r="DX46" s="14"/>
      <c r="DY46" s="14"/>
      <c r="DZ46" s="14"/>
      <c r="EA46" s="14"/>
      <c r="EB46" s="14"/>
      <c r="EC46" s="14"/>
      <c r="ED46" s="14"/>
      <c r="EE46" s="14"/>
      <c r="EF46" s="14"/>
      <c r="EG46" s="14"/>
      <c r="EH46" s="14"/>
      <c r="EI46" s="14"/>
      <c r="EJ46" s="14"/>
      <c r="EK46" s="14"/>
      <c r="EL46" s="14"/>
      <c r="EM46" s="14"/>
      <c r="EN46" s="14"/>
      <c r="EO46" s="14"/>
      <c r="EP46" s="14"/>
      <c r="EQ46" s="14"/>
      <c r="ER46" s="14"/>
      <c r="ES46" s="14"/>
      <c r="ET46" s="14"/>
      <c r="EU46" s="14"/>
      <c r="EV46" s="14"/>
      <c r="EW46" s="14"/>
      <c r="EX46" s="14"/>
      <c r="EY46" s="14"/>
      <c r="EZ46" s="14"/>
      <c r="FA46" s="14"/>
      <c r="FB46" s="14"/>
      <c r="FC46" s="14"/>
      <c r="FD46" s="14"/>
      <c r="FE46" s="14"/>
      <c r="FF46" s="14"/>
      <c r="FG46" s="14"/>
      <c r="FH46" s="14"/>
      <c r="FI46" s="14"/>
      <c r="FJ46" s="14"/>
      <c r="FK46" s="14"/>
      <c r="FL46" s="14"/>
      <c r="FM46" s="14"/>
      <c r="FN46" s="14"/>
      <c r="FO46" s="14"/>
      <c r="FP46" s="14"/>
      <c r="FQ46" s="14"/>
      <c r="FR46" s="14"/>
      <c r="FS46" s="14"/>
      <c r="FT46" s="14"/>
      <c r="FU46" s="14"/>
      <c r="FV46" s="14"/>
      <c r="FW46" s="14"/>
      <c r="FX46" s="14"/>
      <c r="FY46" s="14"/>
      <c r="FZ46" s="14"/>
      <c r="GA46" s="14"/>
      <c r="GB46" s="14"/>
      <c r="GC46" s="14"/>
      <c r="GD46" s="14"/>
      <c r="GE46" s="14"/>
      <c r="GF46" s="14"/>
      <c r="GG46" s="14"/>
      <c r="GH46" s="14"/>
      <c r="GI46" s="14"/>
      <c r="GJ46" s="14"/>
      <c r="GK46" s="14"/>
      <c r="GL46" s="14"/>
      <c r="GM46" s="14"/>
      <c r="GN46" s="14"/>
      <c r="GO46" s="14"/>
      <c r="GP46" s="14"/>
      <c r="GQ46" s="14"/>
      <c r="GR46" s="14"/>
      <c r="GS46" s="14"/>
      <c r="GT46" s="14"/>
      <c r="GU46" s="14"/>
      <c r="GV46" s="14"/>
      <c r="GW46" s="14"/>
      <c r="GX46" s="14"/>
      <c r="GY46" s="14"/>
      <c r="GZ46" s="14"/>
      <c r="HA46" s="14"/>
      <c r="HB46" s="14"/>
      <c r="HC46" s="14"/>
      <c r="HD46" s="14"/>
      <c r="HE46" s="14"/>
      <c r="HF46" s="14"/>
      <c r="HG46" s="14"/>
      <c r="HH46" s="14"/>
      <c r="HI46" s="14"/>
      <c r="HJ46" s="14"/>
      <c r="HK46" s="14"/>
      <c r="HL46" s="14"/>
      <c r="HM46" s="14"/>
      <c r="HN46" s="14"/>
      <c r="HO46" s="14"/>
      <c r="HP46" s="14"/>
      <c r="HQ46" s="14"/>
      <c r="HR46" s="14"/>
      <c r="HS46" s="14"/>
      <c r="HT46" s="14"/>
      <c r="HU46" s="14"/>
      <c r="HV46" s="14"/>
      <c r="HW46" s="14"/>
      <c r="HX46" s="14"/>
      <c r="HY46" s="14"/>
      <c r="HZ46" s="14"/>
      <c r="IA46" s="14"/>
      <c r="IB46" s="14"/>
      <c r="IC46" s="14"/>
      <c r="ID46" s="14"/>
      <c r="IE46" s="14"/>
      <c r="IF46" s="14"/>
      <c r="IG46" s="14"/>
      <c r="IH46" s="14"/>
      <c r="II46" s="14"/>
      <c r="IJ46" s="14"/>
      <c r="IK46" s="14"/>
    </row>
    <row r="47" spans="1:245">
      <c r="A47" s="606"/>
      <c r="F47" s="712"/>
      <c r="G47" s="606"/>
      <c r="N47" s="712"/>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c r="CC47" s="14"/>
      <c r="CD47" s="14"/>
      <c r="CE47" s="14"/>
      <c r="CF47" s="14"/>
      <c r="CG47" s="14"/>
      <c r="CH47" s="14"/>
      <c r="CI47" s="14"/>
      <c r="CJ47" s="14"/>
      <c r="CK47" s="14"/>
      <c r="CL47" s="14"/>
      <c r="CM47" s="14"/>
      <c r="CN47" s="14"/>
      <c r="CO47" s="14"/>
      <c r="CP47" s="14"/>
      <c r="CQ47" s="14"/>
      <c r="CR47" s="14"/>
      <c r="CS47" s="14"/>
      <c r="CT47" s="14"/>
      <c r="CU47" s="14"/>
      <c r="CV47" s="14"/>
      <c r="CW47" s="14"/>
      <c r="CX47" s="14"/>
      <c r="CY47" s="14"/>
      <c r="CZ47" s="14"/>
      <c r="DA47" s="14"/>
      <c r="DB47" s="14"/>
      <c r="DC47" s="14"/>
      <c r="DD47" s="14"/>
      <c r="DE47" s="14"/>
      <c r="DF47" s="14"/>
      <c r="DG47" s="14"/>
      <c r="DH47" s="14"/>
      <c r="DI47" s="14"/>
      <c r="DJ47" s="14"/>
      <c r="DK47" s="14"/>
      <c r="DL47" s="14"/>
      <c r="DM47" s="14"/>
      <c r="DN47" s="14"/>
      <c r="DO47" s="14"/>
      <c r="DP47" s="14"/>
      <c r="DQ47" s="14"/>
      <c r="DR47" s="14"/>
      <c r="DS47" s="14"/>
      <c r="DT47" s="14"/>
      <c r="DU47" s="14"/>
      <c r="DV47" s="14"/>
      <c r="DW47" s="14"/>
      <c r="DX47" s="14"/>
      <c r="DY47" s="14"/>
      <c r="DZ47" s="14"/>
      <c r="EA47" s="14"/>
      <c r="EB47" s="14"/>
      <c r="EC47" s="14"/>
      <c r="ED47" s="14"/>
      <c r="EE47" s="14"/>
      <c r="EF47" s="14"/>
      <c r="EG47" s="14"/>
      <c r="EH47" s="14"/>
      <c r="EI47" s="14"/>
      <c r="EJ47" s="14"/>
      <c r="EK47" s="14"/>
      <c r="EL47" s="14"/>
      <c r="EM47" s="14"/>
      <c r="EN47" s="14"/>
      <c r="EO47" s="14"/>
      <c r="EP47" s="14"/>
      <c r="EQ47" s="14"/>
      <c r="ER47" s="14"/>
      <c r="ES47" s="14"/>
      <c r="ET47" s="14"/>
      <c r="EU47" s="14"/>
      <c r="EV47" s="14"/>
      <c r="EW47" s="14"/>
      <c r="EX47" s="14"/>
      <c r="EY47" s="14"/>
      <c r="EZ47" s="14"/>
      <c r="FA47" s="14"/>
      <c r="FB47" s="14"/>
      <c r="FC47" s="14"/>
      <c r="FD47" s="14"/>
      <c r="FE47" s="14"/>
      <c r="FF47" s="14"/>
      <c r="FG47" s="14"/>
      <c r="FH47" s="14"/>
      <c r="FI47" s="14"/>
      <c r="FJ47" s="14"/>
      <c r="FK47" s="14"/>
      <c r="FL47" s="14"/>
      <c r="FM47" s="14"/>
      <c r="FN47" s="14"/>
      <c r="FO47" s="14"/>
      <c r="FP47" s="14"/>
      <c r="FQ47" s="14"/>
      <c r="FR47" s="14"/>
      <c r="FS47" s="14"/>
      <c r="FT47" s="14"/>
      <c r="FU47" s="14"/>
      <c r="FV47" s="14"/>
      <c r="FW47" s="14"/>
      <c r="FX47" s="14"/>
      <c r="FY47" s="14"/>
      <c r="FZ47" s="14"/>
      <c r="GA47" s="14"/>
      <c r="GB47" s="14"/>
      <c r="GC47" s="14"/>
      <c r="GD47" s="14"/>
      <c r="GE47" s="14"/>
      <c r="GF47" s="14"/>
      <c r="GG47" s="14"/>
      <c r="GH47" s="14"/>
      <c r="GI47" s="14"/>
      <c r="GJ47" s="14"/>
      <c r="GK47" s="14"/>
      <c r="GL47" s="14"/>
      <c r="GM47" s="14"/>
      <c r="GN47" s="14"/>
      <c r="GO47" s="14"/>
      <c r="GP47" s="14"/>
      <c r="GQ47" s="14"/>
      <c r="GR47" s="14"/>
      <c r="GS47" s="14"/>
      <c r="GT47" s="14"/>
      <c r="GU47" s="14"/>
      <c r="GV47" s="14"/>
      <c r="GW47" s="14"/>
      <c r="GX47" s="14"/>
      <c r="GY47" s="14"/>
      <c r="GZ47" s="14"/>
      <c r="HA47" s="14"/>
      <c r="HB47" s="14"/>
      <c r="HC47" s="14"/>
      <c r="HD47" s="14"/>
      <c r="HE47" s="14"/>
      <c r="HF47" s="14"/>
      <c r="HG47" s="14"/>
      <c r="HH47" s="14"/>
      <c r="HI47" s="14"/>
      <c r="HJ47" s="14"/>
      <c r="HK47" s="14"/>
      <c r="HL47" s="14"/>
      <c r="HM47" s="14"/>
      <c r="HN47" s="14"/>
      <c r="HO47" s="14"/>
      <c r="HP47" s="14"/>
      <c r="HQ47" s="14"/>
      <c r="HR47" s="14"/>
      <c r="HS47" s="14"/>
      <c r="HT47" s="14"/>
      <c r="HU47" s="14"/>
      <c r="HV47" s="14"/>
      <c r="HW47" s="14"/>
      <c r="HX47" s="14"/>
      <c r="HY47" s="14"/>
      <c r="HZ47" s="14"/>
      <c r="IA47" s="14"/>
      <c r="IB47" s="14"/>
      <c r="IC47" s="14"/>
      <c r="ID47" s="14"/>
      <c r="IE47" s="14"/>
      <c r="IF47" s="14"/>
      <c r="IG47" s="14"/>
      <c r="IH47" s="14"/>
      <c r="II47" s="14"/>
      <c r="IJ47" s="14"/>
      <c r="IK47" s="14"/>
    </row>
    <row r="48" spans="1:245">
      <c r="A48" s="606"/>
      <c r="F48" s="712"/>
      <c r="G48" s="606"/>
      <c r="N48" s="712"/>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c r="CL48" s="14"/>
      <c r="CM48" s="14"/>
      <c r="CN48" s="14"/>
      <c r="CO48" s="14"/>
      <c r="CP48" s="14"/>
      <c r="CQ48" s="14"/>
      <c r="CR48" s="14"/>
      <c r="CS48" s="14"/>
      <c r="CT48" s="14"/>
      <c r="CU48" s="14"/>
      <c r="CV48" s="14"/>
      <c r="CW48" s="14"/>
      <c r="CX48" s="14"/>
      <c r="CY48" s="14"/>
      <c r="CZ48" s="14"/>
      <c r="DA48" s="14"/>
      <c r="DB48" s="14"/>
      <c r="DC48" s="14"/>
      <c r="DD48" s="14"/>
      <c r="DE48" s="14"/>
      <c r="DF48" s="14"/>
      <c r="DG48" s="14"/>
      <c r="DH48" s="14"/>
      <c r="DI48" s="14"/>
      <c r="DJ48" s="14"/>
      <c r="DK48" s="14"/>
      <c r="DL48" s="14"/>
      <c r="DM48" s="14"/>
      <c r="DN48" s="14"/>
      <c r="DO48" s="14"/>
      <c r="DP48" s="14"/>
      <c r="DQ48" s="14"/>
      <c r="DR48" s="14"/>
      <c r="DS48" s="14"/>
      <c r="DT48" s="14"/>
      <c r="DU48" s="14"/>
      <c r="DV48" s="14"/>
      <c r="DW48" s="14"/>
      <c r="DX48" s="14"/>
      <c r="DY48" s="14"/>
      <c r="DZ48" s="14"/>
      <c r="EA48" s="14"/>
      <c r="EB48" s="14"/>
      <c r="EC48" s="14"/>
      <c r="ED48" s="14"/>
      <c r="EE48" s="14"/>
      <c r="EF48" s="14"/>
      <c r="EG48" s="14"/>
      <c r="EH48" s="14"/>
      <c r="EI48" s="14"/>
      <c r="EJ48" s="14"/>
      <c r="EK48" s="14"/>
      <c r="EL48" s="14"/>
      <c r="EM48" s="14"/>
      <c r="EN48" s="14"/>
      <c r="EO48" s="14"/>
      <c r="EP48" s="14"/>
      <c r="EQ48" s="14"/>
      <c r="ER48" s="14"/>
      <c r="ES48" s="14"/>
      <c r="ET48" s="14"/>
      <c r="EU48" s="14"/>
      <c r="EV48" s="14"/>
      <c r="EW48" s="14"/>
      <c r="EX48" s="14"/>
      <c r="EY48" s="14"/>
      <c r="EZ48" s="14"/>
      <c r="FA48" s="14"/>
      <c r="FB48" s="14"/>
      <c r="FC48" s="14"/>
      <c r="FD48" s="14"/>
      <c r="FE48" s="14"/>
      <c r="FF48" s="14"/>
      <c r="FG48" s="14"/>
      <c r="FH48" s="14"/>
      <c r="FI48" s="14"/>
      <c r="FJ48" s="14"/>
      <c r="FK48" s="14"/>
      <c r="FL48" s="14"/>
      <c r="FM48" s="14"/>
      <c r="FN48" s="14"/>
      <c r="FO48" s="14"/>
      <c r="FP48" s="14"/>
      <c r="FQ48" s="14"/>
      <c r="FR48" s="14"/>
      <c r="FS48" s="14"/>
      <c r="FT48" s="14"/>
      <c r="FU48" s="14"/>
      <c r="FV48" s="14"/>
      <c r="FW48" s="14"/>
      <c r="FX48" s="14"/>
      <c r="FY48" s="14"/>
      <c r="FZ48" s="14"/>
      <c r="GA48" s="14"/>
      <c r="GB48" s="14"/>
      <c r="GC48" s="14"/>
      <c r="GD48" s="14"/>
      <c r="GE48" s="14"/>
      <c r="GF48" s="14"/>
      <c r="GG48" s="14"/>
      <c r="GH48" s="14"/>
      <c r="GI48" s="14"/>
      <c r="GJ48" s="14"/>
      <c r="GK48" s="14"/>
      <c r="GL48" s="14"/>
      <c r="GM48" s="14"/>
      <c r="GN48" s="14"/>
      <c r="GO48" s="14"/>
      <c r="GP48" s="14"/>
      <c r="GQ48" s="14"/>
      <c r="GR48" s="14"/>
      <c r="GS48" s="14"/>
      <c r="GT48" s="14"/>
      <c r="GU48" s="14"/>
      <c r="GV48" s="14"/>
      <c r="GW48" s="14"/>
      <c r="GX48" s="14"/>
      <c r="GY48" s="14"/>
      <c r="GZ48" s="14"/>
      <c r="HA48" s="14"/>
      <c r="HB48" s="14"/>
      <c r="HC48" s="14"/>
      <c r="HD48" s="14"/>
      <c r="HE48" s="14"/>
      <c r="HF48" s="14"/>
      <c r="HG48" s="14"/>
      <c r="HH48" s="14"/>
      <c r="HI48" s="14"/>
      <c r="HJ48" s="14"/>
      <c r="HK48" s="14"/>
      <c r="HL48" s="14"/>
      <c r="HM48" s="14"/>
      <c r="HN48" s="14"/>
      <c r="HO48" s="14"/>
      <c r="HP48" s="14"/>
      <c r="HQ48" s="14"/>
      <c r="HR48" s="14"/>
      <c r="HS48" s="14"/>
      <c r="HT48" s="14"/>
      <c r="HU48" s="14"/>
      <c r="HV48" s="14"/>
      <c r="HW48" s="14"/>
      <c r="HX48" s="14"/>
      <c r="HY48" s="14"/>
      <c r="HZ48" s="14"/>
      <c r="IA48" s="14"/>
      <c r="IB48" s="14"/>
      <c r="IC48" s="14"/>
      <c r="ID48" s="14"/>
      <c r="IE48" s="14"/>
      <c r="IF48" s="14"/>
      <c r="IG48" s="14"/>
      <c r="IH48" s="14"/>
      <c r="II48" s="14"/>
      <c r="IJ48" s="14"/>
      <c r="IK48" s="14"/>
    </row>
    <row r="49" spans="1:245">
      <c r="A49" s="606"/>
      <c r="F49" s="712"/>
      <c r="G49" s="606"/>
      <c r="N49" s="712"/>
      <c r="O49" s="14"/>
      <c r="P49" s="14"/>
      <c r="Q49" s="14"/>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c r="CC49" s="14"/>
      <c r="CD49" s="14"/>
      <c r="CE49" s="14"/>
      <c r="CF49" s="14"/>
      <c r="CG49" s="14"/>
      <c r="CH49" s="14"/>
      <c r="CI49" s="14"/>
      <c r="CJ49" s="14"/>
      <c r="CK49" s="14"/>
      <c r="CL49" s="14"/>
      <c r="CM49" s="14"/>
      <c r="CN49" s="14"/>
      <c r="CO49" s="14"/>
      <c r="CP49" s="14"/>
      <c r="CQ49" s="14"/>
      <c r="CR49" s="14"/>
      <c r="CS49" s="14"/>
      <c r="CT49" s="14"/>
      <c r="CU49" s="14"/>
      <c r="CV49" s="14"/>
      <c r="CW49" s="14"/>
      <c r="CX49" s="14"/>
      <c r="CY49" s="14"/>
      <c r="CZ49" s="14"/>
      <c r="DA49" s="14"/>
      <c r="DB49" s="14"/>
      <c r="DC49" s="14"/>
      <c r="DD49" s="14"/>
      <c r="DE49" s="14"/>
      <c r="DF49" s="14"/>
      <c r="DG49" s="14"/>
      <c r="DH49" s="14"/>
      <c r="DI49" s="14"/>
      <c r="DJ49" s="14"/>
      <c r="DK49" s="14"/>
      <c r="DL49" s="14"/>
      <c r="DM49" s="14"/>
      <c r="DN49" s="14"/>
      <c r="DO49" s="14"/>
      <c r="DP49" s="14"/>
      <c r="DQ49" s="14"/>
      <c r="DR49" s="14"/>
      <c r="DS49" s="14"/>
      <c r="DT49" s="14"/>
      <c r="DU49" s="14"/>
      <c r="DV49" s="14"/>
      <c r="DW49" s="14"/>
      <c r="DX49" s="14"/>
      <c r="DY49" s="14"/>
      <c r="DZ49" s="14"/>
      <c r="EA49" s="14"/>
      <c r="EB49" s="14"/>
      <c r="EC49" s="14"/>
      <c r="ED49" s="14"/>
      <c r="EE49" s="14"/>
      <c r="EF49" s="14"/>
      <c r="EG49" s="14"/>
      <c r="EH49" s="14"/>
      <c r="EI49" s="14"/>
      <c r="EJ49" s="14"/>
      <c r="EK49" s="14"/>
      <c r="EL49" s="14"/>
      <c r="EM49" s="14"/>
      <c r="EN49" s="14"/>
      <c r="EO49" s="14"/>
      <c r="EP49" s="14"/>
      <c r="EQ49" s="14"/>
      <c r="ER49" s="14"/>
      <c r="ES49" s="14"/>
      <c r="ET49" s="14"/>
      <c r="EU49" s="14"/>
      <c r="EV49" s="14"/>
      <c r="EW49" s="14"/>
      <c r="EX49" s="14"/>
      <c r="EY49" s="14"/>
      <c r="EZ49" s="14"/>
      <c r="FA49" s="14"/>
      <c r="FB49" s="14"/>
      <c r="FC49" s="14"/>
      <c r="FD49" s="14"/>
      <c r="FE49" s="14"/>
      <c r="FF49" s="14"/>
      <c r="FG49" s="14"/>
      <c r="FH49" s="14"/>
      <c r="FI49" s="14"/>
      <c r="FJ49" s="14"/>
      <c r="FK49" s="14"/>
      <c r="FL49" s="14"/>
      <c r="FM49" s="14"/>
      <c r="FN49" s="14"/>
      <c r="FO49" s="14"/>
      <c r="FP49" s="14"/>
      <c r="FQ49" s="14"/>
      <c r="FR49" s="14"/>
      <c r="FS49" s="14"/>
      <c r="FT49" s="14"/>
      <c r="FU49" s="14"/>
      <c r="FV49" s="14"/>
      <c r="FW49" s="14"/>
      <c r="FX49" s="14"/>
      <c r="FY49" s="14"/>
      <c r="FZ49" s="14"/>
      <c r="GA49" s="14"/>
      <c r="GB49" s="14"/>
      <c r="GC49" s="14"/>
      <c r="GD49" s="14"/>
      <c r="GE49" s="14"/>
      <c r="GF49" s="14"/>
      <c r="GG49" s="14"/>
      <c r="GH49" s="14"/>
      <c r="GI49" s="14"/>
      <c r="GJ49" s="14"/>
      <c r="GK49" s="14"/>
      <c r="GL49" s="14"/>
      <c r="GM49" s="14"/>
      <c r="GN49" s="14"/>
      <c r="GO49" s="14"/>
      <c r="GP49" s="14"/>
      <c r="GQ49" s="14"/>
      <c r="GR49" s="14"/>
      <c r="GS49" s="14"/>
      <c r="GT49" s="14"/>
      <c r="GU49" s="14"/>
      <c r="GV49" s="14"/>
      <c r="GW49" s="14"/>
      <c r="GX49" s="14"/>
      <c r="GY49" s="14"/>
      <c r="GZ49" s="14"/>
      <c r="HA49" s="14"/>
      <c r="HB49" s="14"/>
      <c r="HC49" s="14"/>
      <c r="HD49" s="14"/>
      <c r="HE49" s="14"/>
      <c r="HF49" s="14"/>
      <c r="HG49" s="14"/>
      <c r="HH49" s="14"/>
      <c r="HI49" s="14"/>
      <c r="HJ49" s="14"/>
      <c r="HK49" s="14"/>
      <c r="HL49" s="14"/>
      <c r="HM49" s="14"/>
      <c r="HN49" s="14"/>
      <c r="HO49" s="14"/>
      <c r="HP49" s="14"/>
      <c r="HQ49" s="14"/>
      <c r="HR49" s="14"/>
      <c r="HS49" s="14"/>
      <c r="HT49" s="14"/>
      <c r="HU49" s="14"/>
      <c r="HV49" s="14"/>
      <c r="HW49" s="14"/>
      <c r="HX49" s="14"/>
      <c r="HY49" s="14"/>
      <c r="HZ49" s="14"/>
      <c r="IA49" s="14"/>
      <c r="IB49" s="14"/>
      <c r="IC49" s="14"/>
      <c r="ID49" s="14"/>
      <c r="IE49" s="14"/>
      <c r="IF49" s="14"/>
      <c r="IG49" s="14"/>
      <c r="IH49" s="14"/>
      <c r="II49" s="14"/>
      <c r="IJ49" s="14"/>
      <c r="IK49" s="14"/>
    </row>
    <row r="50" spans="1:245">
      <c r="A50" s="606"/>
      <c r="F50" s="712"/>
      <c r="G50" s="606"/>
      <c r="N50" s="712"/>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c r="CC50" s="14"/>
      <c r="CD50" s="14"/>
      <c r="CE50" s="14"/>
      <c r="CF50" s="14"/>
      <c r="CG50" s="14"/>
      <c r="CH50" s="14"/>
      <c r="CI50" s="14"/>
      <c r="CJ50" s="14"/>
      <c r="CK50" s="14"/>
      <c r="CL50" s="14"/>
      <c r="CM50" s="14"/>
      <c r="CN50" s="14"/>
      <c r="CO50" s="14"/>
      <c r="CP50" s="14"/>
      <c r="CQ50" s="14"/>
      <c r="CR50" s="14"/>
      <c r="CS50" s="14"/>
      <c r="CT50" s="14"/>
      <c r="CU50" s="14"/>
      <c r="CV50" s="14"/>
      <c r="CW50" s="14"/>
      <c r="CX50" s="14"/>
      <c r="CY50" s="14"/>
      <c r="CZ50" s="14"/>
      <c r="DA50" s="14"/>
      <c r="DB50" s="14"/>
      <c r="DC50" s="14"/>
      <c r="DD50" s="14"/>
      <c r="DE50" s="14"/>
      <c r="DF50" s="14"/>
      <c r="DG50" s="14"/>
      <c r="DH50" s="14"/>
      <c r="DI50" s="14"/>
      <c r="DJ50" s="14"/>
      <c r="DK50" s="14"/>
      <c r="DL50" s="14"/>
      <c r="DM50" s="14"/>
      <c r="DN50" s="14"/>
      <c r="DO50" s="14"/>
      <c r="DP50" s="14"/>
      <c r="DQ50" s="14"/>
      <c r="DR50" s="14"/>
      <c r="DS50" s="14"/>
      <c r="DT50" s="14"/>
      <c r="DU50" s="14"/>
      <c r="DV50" s="14"/>
      <c r="DW50" s="14"/>
      <c r="DX50" s="14"/>
      <c r="DY50" s="14"/>
      <c r="DZ50" s="14"/>
      <c r="EA50" s="14"/>
      <c r="EB50" s="14"/>
      <c r="EC50" s="14"/>
      <c r="ED50" s="14"/>
      <c r="EE50" s="14"/>
      <c r="EF50" s="14"/>
      <c r="EG50" s="14"/>
      <c r="EH50" s="14"/>
      <c r="EI50" s="14"/>
      <c r="EJ50" s="14"/>
      <c r="EK50" s="14"/>
      <c r="EL50" s="14"/>
      <c r="EM50" s="14"/>
      <c r="EN50" s="14"/>
      <c r="EO50" s="14"/>
      <c r="EP50" s="14"/>
      <c r="EQ50" s="14"/>
      <c r="ER50" s="14"/>
      <c r="ES50" s="14"/>
      <c r="ET50" s="14"/>
      <c r="EU50" s="14"/>
      <c r="EV50" s="14"/>
      <c r="EW50" s="14"/>
      <c r="EX50" s="14"/>
      <c r="EY50" s="14"/>
      <c r="EZ50" s="14"/>
      <c r="FA50" s="14"/>
      <c r="FB50" s="14"/>
      <c r="FC50" s="14"/>
      <c r="FD50" s="14"/>
      <c r="FE50" s="14"/>
      <c r="FF50" s="14"/>
      <c r="FG50" s="14"/>
      <c r="FH50" s="14"/>
      <c r="FI50" s="14"/>
      <c r="FJ50" s="14"/>
      <c r="FK50" s="14"/>
      <c r="FL50" s="14"/>
      <c r="FM50" s="14"/>
      <c r="FN50" s="14"/>
      <c r="FO50" s="14"/>
      <c r="FP50" s="14"/>
      <c r="FQ50" s="14"/>
      <c r="FR50" s="14"/>
      <c r="FS50" s="14"/>
      <c r="FT50" s="14"/>
      <c r="FU50" s="14"/>
      <c r="FV50" s="14"/>
      <c r="FW50" s="14"/>
      <c r="FX50" s="14"/>
      <c r="FY50" s="14"/>
      <c r="FZ50" s="14"/>
      <c r="GA50" s="14"/>
      <c r="GB50" s="14"/>
      <c r="GC50" s="14"/>
      <c r="GD50" s="14"/>
      <c r="GE50" s="14"/>
      <c r="GF50" s="14"/>
      <c r="GG50" s="14"/>
      <c r="GH50" s="14"/>
      <c r="GI50" s="14"/>
      <c r="GJ50" s="14"/>
      <c r="GK50" s="14"/>
      <c r="GL50" s="14"/>
      <c r="GM50" s="14"/>
      <c r="GN50" s="14"/>
      <c r="GO50" s="14"/>
      <c r="GP50" s="14"/>
      <c r="GQ50" s="14"/>
      <c r="GR50" s="14"/>
      <c r="GS50" s="14"/>
      <c r="GT50" s="14"/>
      <c r="GU50" s="14"/>
      <c r="GV50" s="14"/>
      <c r="GW50" s="14"/>
      <c r="GX50" s="14"/>
      <c r="GY50" s="14"/>
      <c r="GZ50" s="14"/>
      <c r="HA50" s="14"/>
      <c r="HB50" s="14"/>
      <c r="HC50" s="14"/>
      <c r="HD50" s="14"/>
      <c r="HE50" s="14"/>
      <c r="HF50" s="14"/>
      <c r="HG50" s="14"/>
      <c r="HH50" s="14"/>
      <c r="HI50" s="14"/>
      <c r="HJ50" s="14"/>
      <c r="HK50" s="14"/>
      <c r="HL50" s="14"/>
      <c r="HM50" s="14"/>
      <c r="HN50" s="14"/>
      <c r="HO50" s="14"/>
      <c r="HP50" s="14"/>
      <c r="HQ50" s="14"/>
      <c r="HR50" s="14"/>
      <c r="HS50" s="14"/>
      <c r="HT50" s="14"/>
      <c r="HU50" s="14"/>
      <c r="HV50" s="14"/>
      <c r="HW50" s="14"/>
      <c r="HX50" s="14"/>
      <c r="HY50" s="14"/>
      <c r="HZ50" s="14"/>
      <c r="IA50" s="14"/>
      <c r="IB50" s="14"/>
      <c r="IC50" s="14"/>
      <c r="ID50" s="14"/>
      <c r="IE50" s="14"/>
      <c r="IF50" s="14"/>
      <c r="IG50" s="14"/>
      <c r="IH50" s="14"/>
      <c r="II50" s="14"/>
      <c r="IJ50" s="14"/>
      <c r="IK50" s="14"/>
    </row>
    <row r="51" spans="1:245">
      <c r="A51" s="606"/>
      <c r="F51" s="712"/>
      <c r="G51" s="606"/>
      <c r="N51" s="712"/>
      <c r="O51" s="14"/>
      <c r="P51" s="14"/>
      <c r="Q51" s="14"/>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c r="CC51" s="14"/>
      <c r="CD51" s="14"/>
      <c r="CE51" s="14"/>
      <c r="CF51" s="14"/>
      <c r="CG51" s="14"/>
      <c r="CH51" s="14"/>
      <c r="CI51" s="14"/>
      <c r="CJ51" s="14"/>
      <c r="CK51" s="14"/>
      <c r="CL51" s="14"/>
      <c r="CM51" s="14"/>
      <c r="CN51" s="14"/>
      <c r="CO51" s="14"/>
      <c r="CP51" s="14"/>
      <c r="CQ51" s="14"/>
      <c r="CR51" s="14"/>
      <c r="CS51" s="14"/>
      <c r="CT51" s="14"/>
      <c r="CU51" s="14"/>
      <c r="CV51" s="14"/>
      <c r="CW51" s="14"/>
      <c r="CX51" s="14"/>
      <c r="CY51" s="14"/>
      <c r="CZ51" s="14"/>
      <c r="DA51" s="14"/>
      <c r="DB51" s="14"/>
      <c r="DC51" s="14"/>
      <c r="DD51" s="14"/>
      <c r="DE51" s="14"/>
      <c r="DF51" s="14"/>
      <c r="DG51" s="14"/>
      <c r="DH51" s="14"/>
      <c r="DI51" s="14"/>
      <c r="DJ51" s="14"/>
      <c r="DK51" s="14"/>
      <c r="DL51" s="14"/>
      <c r="DM51" s="14"/>
      <c r="DN51" s="14"/>
      <c r="DO51" s="14"/>
      <c r="DP51" s="14"/>
      <c r="DQ51" s="14"/>
      <c r="DR51" s="14"/>
      <c r="DS51" s="14"/>
      <c r="DT51" s="14"/>
      <c r="DU51" s="14"/>
      <c r="DV51" s="14"/>
      <c r="DW51" s="14"/>
      <c r="DX51" s="14"/>
      <c r="DY51" s="14"/>
      <c r="DZ51" s="14"/>
      <c r="EA51" s="14"/>
      <c r="EB51" s="14"/>
      <c r="EC51" s="14"/>
      <c r="ED51" s="14"/>
      <c r="EE51" s="14"/>
      <c r="EF51" s="14"/>
      <c r="EG51" s="14"/>
      <c r="EH51" s="14"/>
      <c r="EI51" s="14"/>
      <c r="EJ51" s="14"/>
      <c r="EK51" s="14"/>
      <c r="EL51" s="14"/>
      <c r="EM51" s="14"/>
      <c r="EN51" s="14"/>
      <c r="EO51" s="14"/>
      <c r="EP51" s="14"/>
      <c r="EQ51" s="14"/>
      <c r="ER51" s="14"/>
      <c r="ES51" s="14"/>
      <c r="ET51" s="14"/>
      <c r="EU51" s="14"/>
      <c r="EV51" s="14"/>
      <c r="EW51" s="14"/>
      <c r="EX51" s="14"/>
      <c r="EY51" s="14"/>
      <c r="EZ51" s="14"/>
      <c r="FA51" s="14"/>
      <c r="FB51" s="14"/>
      <c r="FC51" s="14"/>
      <c r="FD51" s="14"/>
      <c r="FE51" s="14"/>
      <c r="FF51" s="14"/>
      <c r="FG51" s="14"/>
      <c r="FH51" s="14"/>
      <c r="FI51" s="14"/>
      <c r="FJ51" s="14"/>
      <c r="FK51" s="14"/>
      <c r="FL51" s="14"/>
      <c r="FM51" s="14"/>
      <c r="FN51" s="14"/>
      <c r="FO51" s="14"/>
      <c r="FP51" s="14"/>
      <c r="FQ51" s="14"/>
      <c r="FR51" s="14"/>
      <c r="FS51" s="14"/>
      <c r="FT51" s="14"/>
      <c r="FU51" s="14"/>
      <c r="FV51" s="14"/>
      <c r="FW51" s="14"/>
      <c r="FX51" s="14"/>
      <c r="FY51" s="14"/>
      <c r="FZ51" s="14"/>
      <c r="GA51" s="14"/>
      <c r="GB51" s="14"/>
      <c r="GC51" s="14"/>
      <c r="GD51" s="14"/>
      <c r="GE51" s="14"/>
      <c r="GF51" s="14"/>
      <c r="GG51" s="14"/>
      <c r="GH51" s="14"/>
      <c r="GI51" s="14"/>
      <c r="GJ51" s="14"/>
      <c r="GK51" s="14"/>
      <c r="GL51" s="14"/>
      <c r="GM51" s="14"/>
      <c r="GN51" s="14"/>
      <c r="GO51" s="14"/>
      <c r="GP51" s="14"/>
      <c r="GQ51" s="14"/>
      <c r="GR51" s="14"/>
      <c r="GS51" s="14"/>
      <c r="GT51" s="14"/>
      <c r="GU51" s="14"/>
      <c r="GV51" s="14"/>
      <c r="GW51" s="14"/>
      <c r="GX51" s="14"/>
      <c r="GY51" s="14"/>
      <c r="GZ51" s="14"/>
      <c r="HA51" s="14"/>
      <c r="HB51" s="14"/>
      <c r="HC51" s="14"/>
      <c r="HD51" s="14"/>
      <c r="HE51" s="14"/>
      <c r="HF51" s="14"/>
      <c r="HG51" s="14"/>
      <c r="HH51" s="14"/>
      <c r="HI51" s="14"/>
      <c r="HJ51" s="14"/>
      <c r="HK51" s="14"/>
      <c r="HL51" s="14"/>
      <c r="HM51" s="14"/>
      <c r="HN51" s="14"/>
      <c r="HO51" s="14"/>
      <c r="HP51" s="14"/>
      <c r="HQ51" s="14"/>
      <c r="HR51" s="14"/>
      <c r="HS51" s="14"/>
      <c r="HT51" s="14"/>
      <c r="HU51" s="14"/>
      <c r="HV51" s="14"/>
      <c r="HW51" s="14"/>
      <c r="HX51" s="14"/>
      <c r="HY51" s="14"/>
      <c r="HZ51" s="14"/>
      <c r="IA51" s="14"/>
      <c r="IB51" s="14"/>
      <c r="IC51" s="14"/>
      <c r="ID51" s="14"/>
      <c r="IE51" s="14"/>
      <c r="IF51" s="14"/>
      <c r="IG51" s="14"/>
      <c r="IH51" s="14"/>
      <c r="II51" s="14"/>
      <c r="IJ51" s="14"/>
      <c r="IK51" s="14"/>
    </row>
    <row r="52" spans="1:245">
      <c r="A52" s="606"/>
      <c r="F52" s="712"/>
      <c r="G52" s="606"/>
      <c r="N52" s="712"/>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c r="CC52" s="14"/>
      <c r="CD52" s="14"/>
      <c r="CE52" s="14"/>
      <c r="CF52" s="14"/>
      <c r="CG52" s="14"/>
      <c r="CH52" s="14"/>
      <c r="CI52" s="14"/>
      <c r="CJ52" s="14"/>
      <c r="CK52" s="14"/>
      <c r="CL52" s="14"/>
      <c r="CM52" s="14"/>
      <c r="CN52" s="14"/>
      <c r="CO52" s="14"/>
      <c r="CP52" s="14"/>
      <c r="CQ52" s="14"/>
      <c r="CR52" s="14"/>
      <c r="CS52" s="14"/>
      <c r="CT52" s="14"/>
      <c r="CU52" s="14"/>
      <c r="CV52" s="14"/>
      <c r="CW52" s="14"/>
      <c r="CX52" s="14"/>
      <c r="CY52" s="14"/>
      <c r="CZ52" s="14"/>
      <c r="DA52" s="14"/>
      <c r="DB52" s="14"/>
      <c r="DC52" s="14"/>
      <c r="DD52" s="14"/>
      <c r="DE52" s="14"/>
      <c r="DF52" s="14"/>
      <c r="DG52" s="14"/>
      <c r="DH52" s="14"/>
      <c r="DI52" s="14"/>
      <c r="DJ52" s="14"/>
      <c r="DK52" s="14"/>
      <c r="DL52" s="14"/>
      <c r="DM52" s="14"/>
      <c r="DN52" s="14"/>
      <c r="DO52" s="14"/>
      <c r="DP52" s="14"/>
      <c r="DQ52" s="14"/>
      <c r="DR52" s="14"/>
      <c r="DS52" s="14"/>
      <c r="DT52" s="14"/>
      <c r="DU52" s="14"/>
      <c r="DV52" s="14"/>
      <c r="DW52" s="14"/>
      <c r="DX52" s="14"/>
      <c r="DY52" s="14"/>
      <c r="DZ52" s="14"/>
      <c r="EA52" s="14"/>
      <c r="EB52" s="14"/>
      <c r="EC52" s="14"/>
      <c r="ED52" s="14"/>
      <c r="EE52" s="14"/>
      <c r="EF52" s="14"/>
      <c r="EG52" s="14"/>
      <c r="EH52" s="14"/>
      <c r="EI52" s="14"/>
      <c r="EJ52" s="14"/>
      <c r="EK52" s="14"/>
      <c r="EL52" s="14"/>
      <c r="EM52" s="14"/>
      <c r="EN52" s="14"/>
      <c r="EO52" s="14"/>
      <c r="EP52" s="14"/>
      <c r="EQ52" s="14"/>
      <c r="ER52" s="14"/>
      <c r="ES52" s="14"/>
      <c r="ET52" s="14"/>
      <c r="EU52" s="14"/>
      <c r="EV52" s="14"/>
      <c r="EW52" s="14"/>
      <c r="EX52" s="14"/>
      <c r="EY52" s="14"/>
      <c r="EZ52" s="14"/>
      <c r="FA52" s="14"/>
      <c r="FB52" s="14"/>
      <c r="FC52" s="14"/>
      <c r="FD52" s="14"/>
      <c r="FE52" s="14"/>
      <c r="FF52" s="14"/>
      <c r="FG52" s="14"/>
      <c r="FH52" s="14"/>
      <c r="FI52" s="14"/>
      <c r="FJ52" s="14"/>
      <c r="FK52" s="14"/>
      <c r="FL52" s="14"/>
      <c r="FM52" s="14"/>
      <c r="FN52" s="14"/>
      <c r="FO52" s="14"/>
      <c r="FP52" s="14"/>
      <c r="FQ52" s="14"/>
      <c r="FR52" s="14"/>
      <c r="FS52" s="14"/>
      <c r="FT52" s="14"/>
      <c r="FU52" s="14"/>
      <c r="FV52" s="14"/>
      <c r="FW52" s="14"/>
      <c r="FX52" s="14"/>
      <c r="FY52" s="14"/>
      <c r="FZ52" s="14"/>
      <c r="GA52" s="14"/>
      <c r="GB52" s="14"/>
      <c r="GC52" s="14"/>
      <c r="GD52" s="14"/>
      <c r="GE52" s="14"/>
      <c r="GF52" s="14"/>
      <c r="GG52" s="14"/>
      <c r="GH52" s="14"/>
      <c r="GI52" s="14"/>
      <c r="GJ52" s="14"/>
      <c r="GK52" s="14"/>
      <c r="GL52" s="14"/>
      <c r="GM52" s="14"/>
      <c r="GN52" s="14"/>
      <c r="GO52" s="14"/>
      <c r="GP52" s="14"/>
      <c r="GQ52" s="14"/>
      <c r="GR52" s="14"/>
      <c r="GS52" s="14"/>
      <c r="GT52" s="14"/>
      <c r="GU52" s="14"/>
      <c r="GV52" s="14"/>
      <c r="GW52" s="14"/>
      <c r="GX52" s="14"/>
      <c r="GY52" s="14"/>
      <c r="GZ52" s="14"/>
      <c r="HA52" s="14"/>
      <c r="HB52" s="14"/>
      <c r="HC52" s="14"/>
      <c r="HD52" s="14"/>
      <c r="HE52" s="14"/>
      <c r="HF52" s="14"/>
      <c r="HG52" s="14"/>
      <c r="HH52" s="14"/>
      <c r="HI52" s="14"/>
      <c r="HJ52" s="14"/>
      <c r="HK52" s="14"/>
      <c r="HL52" s="14"/>
      <c r="HM52" s="14"/>
      <c r="HN52" s="14"/>
      <c r="HO52" s="14"/>
      <c r="HP52" s="14"/>
      <c r="HQ52" s="14"/>
      <c r="HR52" s="14"/>
      <c r="HS52" s="14"/>
      <c r="HT52" s="14"/>
      <c r="HU52" s="14"/>
      <c r="HV52" s="14"/>
      <c r="HW52" s="14"/>
      <c r="HX52" s="14"/>
      <c r="HY52" s="14"/>
      <c r="HZ52" s="14"/>
      <c r="IA52" s="14"/>
      <c r="IB52" s="14"/>
      <c r="IC52" s="14"/>
      <c r="ID52" s="14"/>
      <c r="IE52" s="14"/>
      <c r="IF52" s="14"/>
      <c r="IG52" s="14"/>
      <c r="IH52" s="14"/>
      <c r="II52" s="14"/>
      <c r="IJ52" s="14"/>
      <c r="IK52" s="14"/>
    </row>
    <row r="53" spans="1:245">
      <c r="A53" s="606"/>
      <c r="F53" s="712"/>
      <c r="G53" s="606"/>
      <c r="N53" s="712"/>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c r="CC53" s="14"/>
      <c r="CD53" s="14"/>
      <c r="CE53" s="14"/>
      <c r="CF53" s="14"/>
      <c r="CG53" s="14"/>
      <c r="CH53" s="14"/>
      <c r="CI53" s="14"/>
      <c r="CJ53" s="14"/>
      <c r="CK53" s="14"/>
      <c r="CL53" s="14"/>
      <c r="CM53" s="14"/>
      <c r="CN53" s="14"/>
      <c r="CO53" s="14"/>
      <c r="CP53" s="14"/>
      <c r="CQ53" s="14"/>
      <c r="CR53" s="14"/>
      <c r="CS53" s="14"/>
      <c r="CT53" s="14"/>
      <c r="CU53" s="14"/>
      <c r="CV53" s="14"/>
      <c r="CW53" s="14"/>
      <c r="CX53" s="14"/>
      <c r="CY53" s="14"/>
      <c r="CZ53" s="14"/>
      <c r="DA53" s="14"/>
      <c r="DB53" s="14"/>
      <c r="DC53" s="14"/>
      <c r="DD53" s="14"/>
      <c r="DE53" s="14"/>
      <c r="DF53" s="14"/>
      <c r="DG53" s="14"/>
      <c r="DH53" s="14"/>
      <c r="DI53" s="14"/>
      <c r="DJ53" s="14"/>
      <c r="DK53" s="14"/>
      <c r="DL53" s="14"/>
      <c r="DM53" s="14"/>
      <c r="DN53" s="14"/>
      <c r="DO53" s="14"/>
      <c r="DP53" s="14"/>
      <c r="DQ53" s="14"/>
      <c r="DR53" s="14"/>
      <c r="DS53" s="14"/>
      <c r="DT53" s="14"/>
      <c r="DU53" s="14"/>
      <c r="DV53" s="14"/>
      <c r="DW53" s="14"/>
      <c r="DX53" s="14"/>
      <c r="DY53" s="14"/>
      <c r="DZ53" s="14"/>
      <c r="EA53" s="14"/>
      <c r="EB53" s="14"/>
      <c r="EC53" s="14"/>
      <c r="ED53" s="14"/>
      <c r="EE53" s="14"/>
      <c r="EF53" s="14"/>
      <c r="EG53" s="14"/>
      <c r="EH53" s="14"/>
      <c r="EI53" s="14"/>
      <c r="EJ53" s="14"/>
      <c r="EK53" s="14"/>
      <c r="EL53" s="14"/>
      <c r="EM53" s="14"/>
      <c r="EN53" s="14"/>
      <c r="EO53" s="14"/>
      <c r="EP53" s="14"/>
      <c r="EQ53" s="14"/>
      <c r="ER53" s="14"/>
      <c r="ES53" s="14"/>
      <c r="ET53" s="14"/>
      <c r="EU53" s="14"/>
      <c r="EV53" s="14"/>
      <c r="EW53" s="14"/>
      <c r="EX53" s="14"/>
      <c r="EY53" s="14"/>
      <c r="EZ53" s="14"/>
      <c r="FA53" s="14"/>
      <c r="FB53" s="14"/>
      <c r="FC53" s="14"/>
      <c r="FD53" s="14"/>
      <c r="FE53" s="14"/>
      <c r="FF53" s="14"/>
      <c r="FG53" s="14"/>
      <c r="FH53" s="14"/>
      <c r="FI53" s="14"/>
      <c r="FJ53" s="14"/>
      <c r="FK53" s="14"/>
      <c r="FL53" s="14"/>
      <c r="FM53" s="14"/>
      <c r="FN53" s="14"/>
      <c r="FO53" s="14"/>
      <c r="FP53" s="14"/>
      <c r="FQ53" s="14"/>
      <c r="FR53" s="14"/>
      <c r="FS53" s="14"/>
      <c r="FT53" s="14"/>
      <c r="FU53" s="14"/>
      <c r="FV53" s="14"/>
      <c r="FW53" s="14"/>
      <c r="FX53" s="14"/>
      <c r="FY53" s="14"/>
      <c r="FZ53" s="14"/>
      <c r="GA53" s="14"/>
      <c r="GB53" s="14"/>
      <c r="GC53" s="14"/>
      <c r="GD53" s="14"/>
      <c r="GE53" s="14"/>
      <c r="GF53" s="14"/>
      <c r="GG53" s="14"/>
      <c r="GH53" s="14"/>
      <c r="GI53" s="14"/>
      <c r="GJ53" s="14"/>
      <c r="GK53" s="14"/>
      <c r="GL53" s="14"/>
      <c r="GM53" s="14"/>
      <c r="GN53" s="14"/>
      <c r="GO53" s="14"/>
      <c r="GP53" s="14"/>
      <c r="GQ53" s="14"/>
      <c r="GR53" s="14"/>
      <c r="GS53" s="14"/>
      <c r="GT53" s="14"/>
      <c r="GU53" s="14"/>
      <c r="GV53" s="14"/>
      <c r="GW53" s="14"/>
      <c r="GX53" s="14"/>
      <c r="GY53" s="14"/>
      <c r="GZ53" s="14"/>
      <c r="HA53" s="14"/>
      <c r="HB53" s="14"/>
      <c r="HC53" s="14"/>
      <c r="HD53" s="14"/>
      <c r="HE53" s="14"/>
      <c r="HF53" s="14"/>
      <c r="HG53" s="14"/>
      <c r="HH53" s="14"/>
      <c r="HI53" s="14"/>
      <c r="HJ53" s="14"/>
      <c r="HK53" s="14"/>
      <c r="HL53" s="14"/>
      <c r="HM53" s="14"/>
      <c r="HN53" s="14"/>
      <c r="HO53" s="14"/>
      <c r="HP53" s="14"/>
      <c r="HQ53" s="14"/>
      <c r="HR53" s="14"/>
      <c r="HS53" s="14"/>
      <c r="HT53" s="14"/>
      <c r="HU53" s="14"/>
      <c r="HV53" s="14"/>
      <c r="HW53" s="14"/>
      <c r="HX53" s="14"/>
      <c r="HY53" s="14"/>
      <c r="HZ53" s="14"/>
      <c r="IA53" s="14"/>
      <c r="IB53" s="14"/>
      <c r="IC53" s="14"/>
      <c r="ID53" s="14"/>
      <c r="IE53" s="14"/>
      <c r="IF53" s="14"/>
      <c r="IG53" s="14"/>
      <c r="IH53" s="14"/>
      <c r="II53" s="14"/>
      <c r="IJ53" s="14"/>
      <c r="IK53" s="14"/>
    </row>
    <row r="54" spans="1:245">
      <c r="A54" s="606"/>
      <c r="F54" s="712"/>
      <c r="G54" s="606"/>
      <c r="N54" s="712"/>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c r="CC54" s="14"/>
      <c r="CD54" s="14"/>
      <c r="CE54" s="14"/>
      <c r="CF54" s="14"/>
      <c r="CG54" s="14"/>
      <c r="CH54" s="14"/>
      <c r="CI54" s="14"/>
      <c r="CJ54" s="14"/>
      <c r="CK54" s="14"/>
      <c r="CL54" s="14"/>
      <c r="CM54" s="14"/>
      <c r="CN54" s="14"/>
      <c r="CO54" s="14"/>
      <c r="CP54" s="14"/>
      <c r="CQ54" s="14"/>
      <c r="CR54" s="14"/>
      <c r="CS54" s="14"/>
      <c r="CT54" s="14"/>
      <c r="CU54" s="14"/>
      <c r="CV54" s="14"/>
      <c r="CW54" s="14"/>
      <c r="CX54" s="14"/>
      <c r="CY54" s="14"/>
      <c r="CZ54" s="14"/>
      <c r="DA54" s="14"/>
      <c r="DB54" s="14"/>
      <c r="DC54" s="14"/>
      <c r="DD54" s="14"/>
      <c r="DE54" s="14"/>
      <c r="DF54" s="14"/>
      <c r="DG54" s="14"/>
      <c r="DH54" s="14"/>
      <c r="DI54" s="14"/>
      <c r="DJ54" s="14"/>
      <c r="DK54" s="14"/>
      <c r="DL54" s="14"/>
      <c r="DM54" s="14"/>
      <c r="DN54" s="14"/>
      <c r="DO54" s="14"/>
      <c r="DP54" s="14"/>
      <c r="DQ54" s="14"/>
      <c r="DR54" s="14"/>
      <c r="DS54" s="14"/>
      <c r="DT54" s="14"/>
      <c r="DU54" s="14"/>
      <c r="DV54" s="14"/>
      <c r="DW54" s="14"/>
      <c r="DX54" s="14"/>
      <c r="DY54" s="14"/>
      <c r="DZ54" s="14"/>
      <c r="EA54" s="14"/>
      <c r="EB54" s="14"/>
      <c r="EC54" s="14"/>
      <c r="ED54" s="14"/>
      <c r="EE54" s="14"/>
      <c r="EF54" s="14"/>
      <c r="EG54" s="14"/>
      <c r="EH54" s="14"/>
      <c r="EI54" s="14"/>
      <c r="EJ54" s="14"/>
      <c r="EK54" s="14"/>
      <c r="EL54" s="14"/>
      <c r="EM54" s="14"/>
      <c r="EN54" s="14"/>
      <c r="EO54" s="14"/>
      <c r="EP54" s="14"/>
      <c r="EQ54" s="14"/>
      <c r="ER54" s="14"/>
      <c r="ES54" s="14"/>
      <c r="ET54" s="14"/>
      <c r="EU54" s="14"/>
      <c r="EV54" s="14"/>
      <c r="EW54" s="14"/>
      <c r="EX54" s="14"/>
      <c r="EY54" s="14"/>
      <c r="EZ54" s="14"/>
      <c r="FA54" s="14"/>
      <c r="FB54" s="14"/>
      <c r="FC54" s="14"/>
      <c r="FD54" s="14"/>
      <c r="FE54" s="14"/>
      <c r="FF54" s="14"/>
      <c r="FG54" s="14"/>
      <c r="FH54" s="14"/>
      <c r="FI54" s="14"/>
      <c r="FJ54" s="14"/>
      <c r="FK54" s="14"/>
      <c r="FL54" s="14"/>
      <c r="FM54" s="14"/>
      <c r="FN54" s="14"/>
      <c r="FO54" s="14"/>
      <c r="FP54" s="14"/>
      <c r="FQ54" s="14"/>
      <c r="FR54" s="14"/>
      <c r="FS54" s="14"/>
      <c r="FT54" s="14"/>
      <c r="FU54" s="14"/>
      <c r="FV54" s="14"/>
      <c r="FW54" s="14"/>
      <c r="FX54" s="14"/>
      <c r="FY54" s="14"/>
      <c r="FZ54" s="14"/>
      <c r="GA54" s="14"/>
      <c r="GB54" s="14"/>
      <c r="GC54" s="14"/>
      <c r="GD54" s="14"/>
      <c r="GE54" s="14"/>
      <c r="GF54" s="14"/>
      <c r="GG54" s="14"/>
      <c r="GH54" s="14"/>
      <c r="GI54" s="14"/>
      <c r="GJ54" s="14"/>
      <c r="GK54" s="14"/>
      <c r="GL54" s="14"/>
      <c r="GM54" s="14"/>
      <c r="GN54" s="14"/>
      <c r="GO54" s="14"/>
      <c r="GP54" s="14"/>
      <c r="GQ54" s="14"/>
      <c r="GR54" s="14"/>
      <c r="GS54" s="14"/>
      <c r="GT54" s="14"/>
      <c r="GU54" s="14"/>
      <c r="GV54" s="14"/>
      <c r="GW54" s="14"/>
      <c r="GX54" s="14"/>
      <c r="GY54" s="14"/>
      <c r="GZ54" s="14"/>
      <c r="HA54" s="14"/>
      <c r="HB54" s="14"/>
      <c r="HC54" s="14"/>
      <c r="HD54" s="14"/>
      <c r="HE54" s="14"/>
      <c r="HF54" s="14"/>
      <c r="HG54" s="14"/>
      <c r="HH54" s="14"/>
      <c r="HI54" s="14"/>
      <c r="HJ54" s="14"/>
      <c r="HK54" s="14"/>
      <c r="HL54" s="14"/>
      <c r="HM54" s="14"/>
      <c r="HN54" s="14"/>
      <c r="HO54" s="14"/>
      <c r="HP54" s="14"/>
      <c r="HQ54" s="14"/>
      <c r="HR54" s="14"/>
      <c r="HS54" s="14"/>
      <c r="HT54" s="14"/>
      <c r="HU54" s="14"/>
      <c r="HV54" s="14"/>
      <c r="HW54" s="14"/>
      <c r="HX54" s="14"/>
      <c r="HY54" s="14"/>
      <c r="HZ54" s="14"/>
      <c r="IA54" s="14"/>
      <c r="IB54" s="14"/>
      <c r="IC54" s="14"/>
      <c r="ID54" s="14"/>
      <c r="IE54" s="14"/>
      <c r="IF54" s="14"/>
      <c r="IG54" s="14"/>
      <c r="IH54" s="14"/>
      <c r="II54" s="14"/>
      <c r="IJ54" s="14"/>
      <c r="IK54" s="14"/>
    </row>
    <row r="55" spans="1:245">
      <c r="A55" s="606"/>
      <c r="F55" s="712"/>
      <c r="G55" s="606"/>
      <c r="N55" s="712"/>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c r="CC55" s="14"/>
      <c r="CD55" s="14"/>
      <c r="CE55" s="14"/>
      <c r="CF55" s="14"/>
      <c r="CG55" s="14"/>
      <c r="CH55" s="14"/>
      <c r="CI55" s="14"/>
      <c r="CJ55" s="14"/>
      <c r="CK55" s="14"/>
      <c r="CL55" s="14"/>
      <c r="CM55" s="14"/>
      <c r="CN55" s="14"/>
      <c r="CO55" s="14"/>
      <c r="CP55" s="14"/>
      <c r="CQ55" s="14"/>
      <c r="CR55" s="14"/>
      <c r="CS55" s="14"/>
      <c r="CT55" s="14"/>
      <c r="CU55" s="14"/>
      <c r="CV55" s="14"/>
      <c r="CW55" s="14"/>
      <c r="CX55" s="14"/>
      <c r="CY55" s="14"/>
      <c r="CZ55" s="14"/>
      <c r="DA55" s="14"/>
      <c r="DB55" s="14"/>
      <c r="DC55" s="14"/>
      <c r="DD55" s="14"/>
      <c r="DE55" s="14"/>
      <c r="DF55" s="14"/>
      <c r="DG55" s="14"/>
      <c r="DH55" s="14"/>
      <c r="DI55" s="14"/>
      <c r="DJ55" s="14"/>
      <c r="DK55" s="14"/>
      <c r="DL55" s="14"/>
      <c r="DM55" s="14"/>
      <c r="DN55" s="14"/>
      <c r="DO55" s="14"/>
      <c r="DP55" s="14"/>
      <c r="DQ55" s="14"/>
      <c r="DR55" s="14"/>
      <c r="DS55" s="14"/>
      <c r="DT55" s="14"/>
      <c r="DU55" s="14"/>
      <c r="DV55" s="14"/>
      <c r="DW55" s="14"/>
      <c r="DX55" s="14"/>
      <c r="DY55" s="14"/>
      <c r="DZ55" s="14"/>
      <c r="EA55" s="14"/>
      <c r="EB55" s="14"/>
      <c r="EC55" s="14"/>
      <c r="ED55" s="14"/>
      <c r="EE55" s="14"/>
      <c r="EF55" s="14"/>
      <c r="EG55" s="14"/>
      <c r="EH55" s="14"/>
      <c r="EI55" s="14"/>
      <c r="EJ55" s="14"/>
      <c r="EK55" s="14"/>
      <c r="EL55" s="14"/>
      <c r="EM55" s="14"/>
      <c r="EN55" s="14"/>
      <c r="EO55" s="14"/>
      <c r="EP55" s="14"/>
      <c r="EQ55" s="14"/>
      <c r="ER55" s="14"/>
      <c r="ES55" s="14"/>
      <c r="ET55" s="14"/>
      <c r="EU55" s="14"/>
      <c r="EV55" s="14"/>
      <c r="EW55" s="14"/>
      <c r="EX55" s="14"/>
      <c r="EY55" s="14"/>
      <c r="EZ55" s="14"/>
      <c r="FA55" s="14"/>
      <c r="FB55" s="14"/>
      <c r="FC55" s="14"/>
      <c r="FD55" s="14"/>
      <c r="FE55" s="14"/>
      <c r="FF55" s="14"/>
      <c r="FG55" s="14"/>
      <c r="FH55" s="14"/>
      <c r="FI55" s="14"/>
      <c r="FJ55" s="14"/>
      <c r="FK55" s="14"/>
      <c r="FL55" s="14"/>
      <c r="FM55" s="14"/>
      <c r="FN55" s="14"/>
      <c r="FO55" s="14"/>
      <c r="FP55" s="14"/>
      <c r="FQ55" s="14"/>
      <c r="FR55" s="14"/>
      <c r="FS55" s="14"/>
      <c r="FT55" s="14"/>
      <c r="FU55" s="14"/>
      <c r="FV55" s="14"/>
      <c r="FW55" s="14"/>
      <c r="FX55" s="14"/>
      <c r="FY55" s="14"/>
      <c r="FZ55" s="14"/>
      <c r="GA55" s="14"/>
      <c r="GB55" s="14"/>
      <c r="GC55" s="14"/>
      <c r="GD55" s="14"/>
      <c r="GE55" s="14"/>
      <c r="GF55" s="14"/>
      <c r="GG55" s="14"/>
      <c r="GH55" s="14"/>
      <c r="GI55" s="14"/>
      <c r="GJ55" s="14"/>
      <c r="GK55" s="14"/>
      <c r="GL55" s="14"/>
      <c r="GM55" s="14"/>
      <c r="GN55" s="14"/>
      <c r="GO55" s="14"/>
      <c r="GP55" s="14"/>
      <c r="GQ55" s="14"/>
      <c r="GR55" s="14"/>
      <c r="GS55" s="14"/>
      <c r="GT55" s="14"/>
      <c r="GU55" s="14"/>
      <c r="GV55" s="14"/>
      <c r="GW55" s="14"/>
      <c r="GX55" s="14"/>
      <c r="GY55" s="14"/>
      <c r="GZ55" s="14"/>
      <c r="HA55" s="14"/>
      <c r="HB55" s="14"/>
      <c r="HC55" s="14"/>
      <c r="HD55" s="14"/>
      <c r="HE55" s="14"/>
      <c r="HF55" s="14"/>
      <c r="HG55" s="14"/>
      <c r="HH55" s="14"/>
      <c r="HI55" s="14"/>
      <c r="HJ55" s="14"/>
      <c r="HK55" s="14"/>
      <c r="HL55" s="14"/>
      <c r="HM55" s="14"/>
      <c r="HN55" s="14"/>
      <c r="HO55" s="14"/>
      <c r="HP55" s="14"/>
      <c r="HQ55" s="14"/>
      <c r="HR55" s="14"/>
      <c r="HS55" s="14"/>
      <c r="HT55" s="14"/>
      <c r="HU55" s="14"/>
      <c r="HV55" s="14"/>
      <c r="HW55" s="14"/>
      <c r="HX55" s="14"/>
      <c r="HY55" s="14"/>
      <c r="HZ55" s="14"/>
      <c r="IA55" s="14"/>
      <c r="IB55" s="14"/>
      <c r="IC55" s="14"/>
      <c r="ID55" s="14"/>
      <c r="IE55" s="14"/>
      <c r="IF55" s="14"/>
      <c r="IG55" s="14"/>
      <c r="IH55" s="14"/>
      <c r="II55" s="14"/>
      <c r="IJ55" s="14"/>
      <c r="IK55" s="14"/>
    </row>
    <row r="56" spans="1:245">
      <c r="A56" s="606"/>
      <c r="F56" s="712"/>
      <c r="G56" s="606"/>
      <c r="N56" s="712"/>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c r="CC56" s="14"/>
      <c r="CD56" s="14"/>
      <c r="CE56" s="14"/>
      <c r="CF56" s="14"/>
      <c r="CG56" s="14"/>
      <c r="CH56" s="14"/>
      <c r="CI56" s="14"/>
      <c r="CJ56" s="14"/>
      <c r="CK56" s="14"/>
      <c r="CL56" s="14"/>
      <c r="CM56" s="14"/>
      <c r="CN56" s="14"/>
      <c r="CO56" s="14"/>
      <c r="CP56" s="14"/>
      <c r="CQ56" s="14"/>
      <c r="CR56" s="14"/>
      <c r="CS56" s="14"/>
      <c r="CT56" s="14"/>
      <c r="CU56" s="14"/>
      <c r="CV56" s="14"/>
      <c r="CW56" s="14"/>
      <c r="CX56" s="14"/>
      <c r="CY56" s="14"/>
      <c r="CZ56" s="14"/>
      <c r="DA56" s="14"/>
      <c r="DB56" s="14"/>
      <c r="DC56" s="14"/>
      <c r="DD56" s="14"/>
      <c r="DE56" s="14"/>
      <c r="DF56" s="14"/>
      <c r="DG56" s="14"/>
      <c r="DH56" s="14"/>
      <c r="DI56" s="14"/>
      <c r="DJ56" s="14"/>
      <c r="DK56" s="14"/>
      <c r="DL56" s="14"/>
      <c r="DM56" s="14"/>
      <c r="DN56" s="14"/>
      <c r="DO56" s="14"/>
      <c r="DP56" s="14"/>
      <c r="DQ56" s="14"/>
      <c r="DR56" s="14"/>
      <c r="DS56" s="14"/>
      <c r="DT56" s="14"/>
      <c r="DU56" s="14"/>
      <c r="DV56" s="14"/>
      <c r="DW56" s="14"/>
      <c r="DX56" s="14"/>
      <c r="DY56" s="14"/>
      <c r="DZ56" s="14"/>
      <c r="EA56" s="14"/>
      <c r="EB56" s="14"/>
      <c r="EC56" s="14"/>
      <c r="ED56" s="14"/>
      <c r="EE56" s="14"/>
      <c r="EF56" s="14"/>
      <c r="EG56" s="14"/>
      <c r="EH56" s="14"/>
      <c r="EI56" s="14"/>
      <c r="EJ56" s="14"/>
      <c r="EK56" s="14"/>
      <c r="EL56" s="14"/>
      <c r="EM56" s="14"/>
      <c r="EN56" s="14"/>
      <c r="EO56" s="14"/>
      <c r="EP56" s="14"/>
      <c r="EQ56" s="14"/>
      <c r="ER56" s="14"/>
      <c r="ES56" s="14"/>
      <c r="ET56" s="14"/>
      <c r="EU56" s="14"/>
      <c r="EV56" s="14"/>
      <c r="EW56" s="14"/>
      <c r="EX56" s="14"/>
      <c r="EY56" s="14"/>
      <c r="EZ56" s="14"/>
      <c r="FA56" s="14"/>
      <c r="FB56" s="14"/>
      <c r="FC56" s="14"/>
      <c r="FD56" s="14"/>
      <c r="FE56" s="14"/>
      <c r="FF56" s="14"/>
      <c r="FG56" s="14"/>
      <c r="FH56" s="14"/>
      <c r="FI56" s="14"/>
      <c r="FJ56" s="14"/>
      <c r="FK56" s="14"/>
      <c r="FL56" s="14"/>
      <c r="FM56" s="14"/>
      <c r="FN56" s="14"/>
      <c r="FO56" s="14"/>
      <c r="FP56" s="14"/>
      <c r="FQ56" s="14"/>
      <c r="FR56" s="14"/>
      <c r="FS56" s="14"/>
      <c r="FT56" s="14"/>
      <c r="FU56" s="14"/>
      <c r="FV56" s="14"/>
      <c r="FW56" s="14"/>
      <c r="FX56" s="14"/>
      <c r="FY56" s="14"/>
      <c r="FZ56" s="14"/>
      <c r="GA56" s="14"/>
      <c r="GB56" s="14"/>
      <c r="GC56" s="14"/>
      <c r="GD56" s="14"/>
      <c r="GE56" s="14"/>
      <c r="GF56" s="14"/>
      <c r="GG56" s="14"/>
      <c r="GH56" s="14"/>
      <c r="GI56" s="14"/>
      <c r="GJ56" s="14"/>
      <c r="GK56" s="14"/>
      <c r="GL56" s="14"/>
      <c r="GM56" s="14"/>
      <c r="GN56" s="14"/>
      <c r="GO56" s="14"/>
      <c r="GP56" s="14"/>
      <c r="GQ56" s="14"/>
      <c r="GR56" s="14"/>
      <c r="GS56" s="14"/>
      <c r="GT56" s="14"/>
      <c r="GU56" s="14"/>
      <c r="GV56" s="14"/>
      <c r="GW56" s="14"/>
      <c r="GX56" s="14"/>
      <c r="GY56" s="14"/>
      <c r="GZ56" s="14"/>
      <c r="HA56" s="14"/>
      <c r="HB56" s="14"/>
      <c r="HC56" s="14"/>
      <c r="HD56" s="14"/>
      <c r="HE56" s="14"/>
      <c r="HF56" s="14"/>
      <c r="HG56" s="14"/>
      <c r="HH56" s="14"/>
      <c r="HI56" s="14"/>
      <c r="HJ56" s="14"/>
      <c r="HK56" s="14"/>
      <c r="HL56" s="14"/>
      <c r="HM56" s="14"/>
      <c r="HN56" s="14"/>
      <c r="HO56" s="14"/>
      <c r="HP56" s="14"/>
      <c r="HQ56" s="14"/>
      <c r="HR56" s="14"/>
      <c r="HS56" s="14"/>
      <c r="HT56" s="14"/>
      <c r="HU56" s="14"/>
      <c r="HV56" s="14"/>
      <c r="HW56" s="14"/>
      <c r="HX56" s="14"/>
      <c r="HY56" s="14"/>
      <c r="HZ56" s="14"/>
      <c r="IA56" s="14"/>
      <c r="IB56" s="14"/>
      <c r="IC56" s="14"/>
      <c r="ID56" s="14"/>
      <c r="IE56" s="14"/>
      <c r="IF56" s="14"/>
      <c r="IG56" s="14"/>
      <c r="IH56" s="14"/>
      <c r="II56" s="14"/>
      <c r="IJ56" s="14"/>
      <c r="IK56" s="14"/>
    </row>
    <row r="57" spans="1:245" ht="15.75" thickBot="1">
      <c r="A57" s="621"/>
      <c r="B57" s="622"/>
      <c r="C57" s="622"/>
      <c r="D57" s="362"/>
      <c r="E57" s="362"/>
      <c r="F57" s="278"/>
      <c r="G57" s="621"/>
      <c r="H57" s="362"/>
      <c r="I57" s="622"/>
      <c r="J57" s="362"/>
      <c r="K57" s="622"/>
      <c r="L57" s="362"/>
      <c r="M57" s="622"/>
      <c r="N57" s="278"/>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c r="CC57" s="14"/>
      <c r="CD57" s="14"/>
      <c r="CE57" s="14"/>
      <c r="CF57" s="14"/>
      <c r="CG57" s="14"/>
      <c r="CH57" s="14"/>
      <c r="CI57" s="14"/>
      <c r="CJ57" s="14"/>
      <c r="CK57" s="14"/>
      <c r="CL57" s="14"/>
      <c r="CM57" s="14"/>
      <c r="CN57" s="14"/>
      <c r="CO57" s="14"/>
      <c r="CP57" s="14"/>
      <c r="CQ57" s="14"/>
      <c r="CR57" s="14"/>
      <c r="CS57" s="14"/>
      <c r="CT57" s="14"/>
      <c r="CU57" s="14"/>
      <c r="CV57" s="14"/>
      <c r="CW57" s="14"/>
      <c r="CX57" s="14"/>
      <c r="CY57" s="14"/>
      <c r="CZ57" s="14"/>
      <c r="DA57" s="14"/>
      <c r="DB57" s="14"/>
      <c r="DC57" s="14"/>
      <c r="DD57" s="14"/>
      <c r="DE57" s="14"/>
      <c r="DF57" s="14"/>
      <c r="DG57" s="14"/>
      <c r="DH57" s="14"/>
      <c r="DI57" s="14"/>
      <c r="DJ57" s="14"/>
      <c r="DK57" s="14"/>
      <c r="DL57" s="14"/>
      <c r="DM57" s="14"/>
      <c r="DN57" s="14"/>
      <c r="DO57" s="14"/>
      <c r="DP57" s="14"/>
      <c r="DQ57" s="14"/>
      <c r="DR57" s="14"/>
      <c r="DS57" s="14"/>
      <c r="DT57" s="14"/>
      <c r="DU57" s="14"/>
      <c r="DV57" s="14"/>
      <c r="DW57" s="14"/>
      <c r="DX57" s="14"/>
      <c r="DY57" s="14"/>
      <c r="DZ57" s="14"/>
      <c r="EA57" s="14"/>
      <c r="EB57" s="14"/>
      <c r="EC57" s="14"/>
      <c r="ED57" s="14"/>
      <c r="EE57" s="14"/>
      <c r="EF57" s="14"/>
      <c r="EG57" s="14"/>
      <c r="EH57" s="14"/>
      <c r="EI57" s="14"/>
      <c r="EJ57" s="14"/>
      <c r="EK57" s="14"/>
      <c r="EL57" s="14"/>
      <c r="EM57" s="14"/>
      <c r="EN57" s="14"/>
      <c r="EO57" s="14"/>
      <c r="EP57" s="14"/>
      <c r="EQ57" s="14"/>
      <c r="ER57" s="14"/>
      <c r="ES57" s="14"/>
      <c r="ET57" s="14"/>
      <c r="EU57" s="14"/>
      <c r="EV57" s="14"/>
      <c r="EW57" s="14"/>
      <c r="EX57" s="14"/>
      <c r="EY57" s="14"/>
      <c r="EZ57" s="14"/>
      <c r="FA57" s="14"/>
      <c r="FB57" s="14"/>
      <c r="FC57" s="14"/>
      <c r="FD57" s="14"/>
      <c r="FE57" s="14"/>
      <c r="FF57" s="14"/>
      <c r="FG57" s="14"/>
      <c r="FH57" s="14"/>
      <c r="FI57" s="14"/>
      <c r="FJ57" s="14"/>
      <c r="FK57" s="14"/>
      <c r="FL57" s="14"/>
      <c r="FM57" s="14"/>
      <c r="FN57" s="14"/>
      <c r="FO57" s="14"/>
      <c r="FP57" s="14"/>
      <c r="FQ57" s="14"/>
      <c r="FR57" s="14"/>
      <c r="FS57" s="14"/>
      <c r="FT57" s="14"/>
      <c r="FU57" s="14"/>
      <c r="FV57" s="14"/>
      <c r="FW57" s="14"/>
      <c r="FX57" s="14"/>
      <c r="FY57" s="14"/>
      <c r="FZ57" s="14"/>
      <c r="GA57" s="14"/>
      <c r="GB57" s="14"/>
      <c r="GC57" s="14"/>
      <c r="GD57" s="14"/>
      <c r="GE57" s="14"/>
      <c r="GF57" s="14"/>
      <c r="GG57" s="14"/>
      <c r="GH57" s="14"/>
      <c r="GI57" s="14"/>
      <c r="GJ57" s="14"/>
      <c r="GK57" s="14"/>
      <c r="GL57" s="14"/>
      <c r="GM57" s="14"/>
      <c r="GN57" s="14"/>
      <c r="GO57" s="14"/>
      <c r="GP57" s="14"/>
      <c r="GQ57" s="14"/>
      <c r="GR57" s="14"/>
      <c r="GS57" s="14"/>
      <c r="GT57" s="14"/>
      <c r="GU57" s="14"/>
      <c r="GV57" s="14"/>
      <c r="GW57" s="14"/>
      <c r="GX57" s="14"/>
      <c r="GY57" s="14"/>
      <c r="GZ57" s="14"/>
      <c r="HA57" s="14"/>
      <c r="HB57" s="14"/>
      <c r="HC57" s="14"/>
      <c r="HD57" s="14"/>
      <c r="HE57" s="14"/>
      <c r="HF57" s="14"/>
      <c r="HG57" s="14"/>
      <c r="HH57" s="14"/>
      <c r="HI57" s="14"/>
      <c r="HJ57" s="14"/>
      <c r="HK57" s="14"/>
      <c r="HL57" s="14"/>
      <c r="HM57" s="14"/>
      <c r="HN57" s="14"/>
      <c r="HO57" s="14"/>
      <c r="HP57" s="14"/>
      <c r="HQ57" s="14"/>
      <c r="HR57" s="14"/>
      <c r="HS57" s="14"/>
      <c r="HT57" s="14"/>
      <c r="HU57" s="14"/>
      <c r="HV57" s="14"/>
      <c r="HW57" s="14"/>
      <c r="HX57" s="14"/>
      <c r="HY57" s="14"/>
      <c r="HZ57" s="14"/>
      <c r="IA57" s="14"/>
      <c r="IB57" s="14"/>
      <c r="IC57" s="14"/>
      <c r="ID57" s="14"/>
      <c r="IE57" s="14"/>
      <c r="IF57" s="14"/>
      <c r="IG57" s="14"/>
      <c r="IH57" s="14"/>
      <c r="II57" s="14"/>
      <c r="IJ57" s="14"/>
      <c r="IK57" s="14"/>
    </row>
    <row r="58" spans="1:245">
      <c r="A58" s="12"/>
      <c r="B58" s="12"/>
      <c r="C58" s="12"/>
      <c r="D58" s="360"/>
      <c r="E58" s="360"/>
      <c r="F58" s="360"/>
      <c r="G58" s="319"/>
      <c r="H58" s="360"/>
      <c r="I58" s="12"/>
      <c r="J58" s="12"/>
      <c r="K58" s="12"/>
      <c r="L58" s="12"/>
      <c r="M58" s="360"/>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c r="CC58" s="14"/>
      <c r="CD58" s="14"/>
      <c r="CE58" s="14"/>
      <c r="CF58" s="14"/>
      <c r="CG58" s="14"/>
      <c r="CH58" s="14"/>
      <c r="CI58" s="14"/>
      <c r="CJ58" s="14"/>
      <c r="CK58" s="14"/>
      <c r="CL58" s="14"/>
      <c r="CM58" s="14"/>
      <c r="CN58" s="14"/>
      <c r="CO58" s="14"/>
      <c r="CP58" s="14"/>
      <c r="CQ58" s="14"/>
      <c r="CR58" s="14"/>
      <c r="CS58" s="14"/>
      <c r="CT58" s="14"/>
      <c r="CU58" s="14"/>
      <c r="CV58" s="14"/>
      <c r="CW58" s="14"/>
      <c r="CX58" s="14"/>
      <c r="CY58" s="14"/>
      <c r="CZ58" s="14"/>
      <c r="DA58" s="14"/>
      <c r="DB58" s="14"/>
      <c r="DC58" s="14"/>
      <c r="DD58" s="14"/>
      <c r="DE58" s="14"/>
      <c r="DF58" s="14"/>
      <c r="DG58" s="14"/>
      <c r="DH58" s="14"/>
      <c r="DI58" s="14"/>
      <c r="DJ58" s="14"/>
      <c r="DK58" s="14"/>
      <c r="DL58" s="14"/>
      <c r="DM58" s="14"/>
      <c r="DN58" s="14"/>
      <c r="DO58" s="14"/>
      <c r="DP58" s="14"/>
      <c r="DQ58" s="14"/>
      <c r="DR58" s="14"/>
      <c r="DS58" s="14"/>
      <c r="DT58" s="14"/>
      <c r="DU58" s="14"/>
      <c r="DV58" s="14"/>
      <c r="DW58" s="14"/>
      <c r="DX58" s="14"/>
      <c r="DY58" s="14"/>
      <c r="DZ58" s="14"/>
      <c r="EA58" s="14"/>
      <c r="EB58" s="14"/>
      <c r="EC58" s="14"/>
      <c r="ED58" s="14"/>
      <c r="EE58" s="14"/>
      <c r="EF58" s="14"/>
      <c r="EG58" s="14"/>
      <c r="EH58" s="14"/>
      <c r="EI58" s="14"/>
      <c r="EJ58" s="14"/>
      <c r="EK58" s="14"/>
      <c r="EL58" s="14"/>
      <c r="EM58" s="14"/>
      <c r="EN58" s="14"/>
      <c r="EO58" s="14"/>
      <c r="EP58" s="14"/>
      <c r="EQ58" s="14"/>
      <c r="ER58" s="14"/>
      <c r="ES58" s="14"/>
      <c r="ET58" s="14"/>
      <c r="EU58" s="14"/>
      <c r="EV58" s="14"/>
      <c r="EW58" s="14"/>
      <c r="EX58" s="14"/>
      <c r="EY58" s="14"/>
      <c r="EZ58" s="14"/>
      <c r="FA58" s="14"/>
      <c r="FB58" s="14"/>
      <c r="FC58" s="14"/>
      <c r="FD58" s="14"/>
      <c r="FE58" s="14"/>
      <c r="FF58" s="14"/>
      <c r="FG58" s="14"/>
      <c r="FH58" s="14"/>
      <c r="FI58" s="14"/>
      <c r="FJ58" s="14"/>
      <c r="FK58" s="14"/>
      <c r="FL58" s="14"/>
      <c r="FM58" s="14"/>
      <c r="FN58" s="14"/>
      <c r="FO58" s="14"/>
      <c r="FP58" s="14"/>
      <c r="FQ58" s="14"/>
      <c r="FR58" s="14"/>
      <c r="FS58" s="14"/>
      <c r="FT58" s="14"/>
      <c r="FU58" s="14"/>
      <c r="FV58" s="14"/>
      <c r="FW58" s="14"/>
      <c r="FX58" s="14"/>
      <c r="FY58" s="14"/>
      <c r="FZ58" s="14"/>
      <c r="GA58" s="14"/>
      <c r="GB58" s="14"/>
      <c r="GC58" s="14"/>
      <c r="GD58" s="14"/>
      <c r="GE58" s="14"/>
      <c r="GF58" s="14"/>
      <c r="GG58" s="14"/>
      <c r="GH58" s="14"/>
      <c r="GI58" s="14"/>
      <c r="GJ58" s="14"/>
      <c r="GK58" s="14"/>
      <c r="GL58" s="14"/>
      <c r="GM58" s="14"/>
      <c r="GN58" s="14"/>
      <c r="GO58" s="14"/>
      <c r="GP58" s="14"/>
      <c r="GQ58" s="14"/>
      <c r="GR58" s="14"/>
      <c r="GS58" s="14"/>
      <c r="GT58" s="14"/>
      <c r="GU58" s="14"/>
      <c r="GV58" s="14"/>
      <c r="GW58" s="14"/>
      <c r="GX58" s="14"/>
      <c r="GY58" s="14"/>
      <c r="GZ58" s="14"/>
      <c r="HA58" s="14"/>
      <c r="HB58" s="14"/>
      <c r="HC58" s="14"/>
      <c r="HD58" s="14"/>
      <c r="HE58" s="14"/>
      <c r="HF58" s="14"/>
      <c r="HG58" s="14"/>
      <c r="HH58" s="14"/>
      <c r="HI58" s="14"/>
      <c r="HJ58" s="14"/>
      <c r="HK58" s="14"/>
      <c r="HL58" s="14"/>
      <c r="HM58" s="14"/>
      <c r="HN58" s="14"/>
      <c r="HO58" s="14"/>
      <c r="HP58" s="14"/>
      <c r="HQ58" s="14"/>
      <c r="HR58" s="14"/>
      <c r="HS58" s="14"/>
      <c r="HT58" s="14"/>
      <c r="HU58" s="14"/>
      <c r="HV58" s="14"/>
      <c r="HW58" s="14"/>
      <c r="HX58" s="14"/>
      <c r="HY58" s="14"/>
      <c r="HZ58" s="14"/>
      <c r="IA58" s="14"/>
      <c r="IB58" s="14"/>
      <c r="IC58" s="14"/>
      <c r="ID58" s="14"/>
      <c r="IE58" s="14"/>
      <c r="IF58" s="14"/>
      <c r="IG58" s="14"/>
      <c r="IH58" s="14"/>
      <c r="II58" s="14"/>
      <c r="IJ58" s="14"/>
      <c r="IK58" s="14"/>
    </row>
    <row r="59" spans="1:245">
      <c r="A59" s="773" t="s">
        <v>908</v>
      </c>
      <c r="B59" s="773"/>
      <c r="C59" s="773"/>
      <c r="E59" s="358"/>
      <c r="F59" s="358"/>
      <c r="G59" s="1468" t="s">
        <v>908</v>
      </c>
      <c r="H59" s="360"/>
      <c r="I59" s="12"/>
      <c r="K59" s="360"/>
      <c r="L59" s="319"/>
      <c r="M59" s="319"/>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c r="CC59" s="14"/>
      <c r="CD59" s="14"/>
      <c r="CE59" s="14"/>
      <c r="CF59" s="14"/>
      <c r="CG59" s="14"/>
      <c r="CH59" s="14"/>
      <c r="CI59" s="14"/>
      <c r="CJ59" s="14"/>
      <c r="CK59" s="14"/>
      <c r="CL59" s="14"/>
      <c r="CM59" s="14"/>
      <c r="CN59" s="14"/>
      <c r="CO59" s="14"/>
      <c r="CP59" s="14"/>
      <c r="CQ59" s="14"/>
      <c r="CR59" s="14"/>
      <c r="CS59" s="14"/>
      <c r="CT59" s="14"/>
      <c r="CU59" s="14"/>
      <c r="CV59" s="14"/>
      <c r="CW59" s="14"/>
      <c r="CX59" s="14"/>
      <c r="CY59" s="14"/>
      <c r="CZ59" s="14"/>
      <c r="DA59" s="14"/>
      <c r="DB59" s="14"/>
      <c r="DC59" s="14"/>
      <c r="DD59" s="14"/>
      <c r="DE59" s="14"/>
      <c r="DF59" s="14"/>
      <c r="DG59" s="14"/>
      <c r="DH59" s="14"/>
      <c r="DI59" s="14"/>
      <c r="DJ59" s="14"/>
      <c r="DK59" s="14"/>
      <c r="DL59" s="14"/>
      <c r="DM59" s="14"/>
      <c r="DN59" s="14"/>
      <c r="DO59" s="14"/>
      <c r="DP59" s="14"/>
      <c r="DQ59" s="14"/>
      <c r="DR59" s="14"/>
      <c r="DS59" s="14"/>
      <c r="DT59" s="14"/>
      <c r="DU59" s="14"/>
      <c r="DV59" s="14"/>
      <c r="DW59" s="14"/>
      <c r="DX59" s="14"/>
      <c r="DY59" s="14"/>
      <c r="DZ59" s="14"/>
      <c r="EA59" s="14"/>
      <c r="EB59" s="14"/>
      <c r="EC59" s="14"/>
      <c r="ED59" s="14"/>
      <c r="EE59" s="14"/>
      <c r="EF59" s="14"/>
      <c r="EG59" s="14"/>
      <c r="EH59" s="14"/>
      <c r="EI59" s="14"/>
      <c r="EJ59" s="14"/>
      <c r="EK59" s="14"/>
      <c r="EL59" s="14"/>
      <c r="EM59" s="14"/>
      <c r="EN59" s="14"/>
      <c r="EO59" s="14"/>
      <c r="EP59" s="14"/>
      <c r="EQ59" s="14"/>
      <c r="ER59" s="14"/>
      <c r="ES59" s="14"/>
      <c r="ET59" s="14"/>
      <c r="EU59" s="14"/>
      <c r="EV59" s="14"/>
      <c r="EW59" s="14"/>
      <c r="EX59" s="14"/>
      <c r="EY59" s="14"/>
      <c r="EZ59" s="14"/>
      <c r="FA59" s="14"/>
      <c r="FB59" s="14"/>
      <c r="FC59" s="14"/>
      <c r="FD59" s="14"/>
      <c r="FE59" s="14"/>
      <c r="FF59" s="14"/>
      <c r="FG59" s="14"/>
      <c r="FH59" s="14"/>
      <c r="FI59" s="14"/>
      <c r="FJ59" s="14"/>
      <c r="FK59" s="14"/>
      <c r="FL59" s="14"/>
      <c r="FM59" s="14"/>
      <c r="FN59" s="14"/>
      <c r="FO59" s="14"/>
      <c r="FP59" s="14"/>
      <c r="FQ59" s="14"/>
      <c r="FR59" s="14"/>
      <c r="FS59" s="14"/>
      <c r="FT59" s="14"/>
      <c r="FU59" s="14"/>
      <c r="FV59" s="14"/>
      <c r="FW59" s="14"/>
      <c r="FX59" s="14"/>
      <c r="FY59" s="14"/>
      <c r="FZ59" s="14"/>
      <c r="GA59" s="14"/>
      <c r="GB59" s="14"/>
      <c r="GC59" s="14"/>
      <c r="GD59" s="14"/>
      <c r="GE59" s="14"/>
      <c r="GF59" s="14"/>
      <c r="GG59" s="14"/>
      <c r="GH59" s="14"/>
      <c r="GI59" s="14"/>
      <c r="GJ59" s="14"/>
      <c r="GK59" s="14"/>
      <c r="GL59" s="14"/>
      <c r="GM59" s="14"/>
      <c r="GN59" s="14"/>
      <c r="GO59" s="14"/>
      <c r="GP59" s="14"/>
      <c r="GQ59" s="14"/>
      <c r="GR59" s="14"/>
      <c r="GS59" s="14"/>
      <c r="GT59" s="14"/>
      <c r="GU59" s="14"/>
      <c r="GV59" s="14"/>
      <c r="GW59" s="14"/>
      <c r="GX59" s="14"/>
      <c r="GY59" s="14"/>
      <c r="GZ59" s="14"/>
      <c r="HA59" s="14"/>
      <c r="HB59" s="14"/>
      <c r="HC59" s="14"/>
      <c r="HD59" s="14"/>
      <c r="HE59" s="14"/>
      <c r="HF59" s="14"/>
      <c r="HG59" s="14"/>
      <c r="HH59" s="14"/>
      <c r="HI59" s="14"/>
      <c r="HJ59" s="14"/>
      <c r="HK59" s="14"/>
      <c r="HL59" s="14"/>
      <c r="HM59" s="14"/>
      <c r="HN59" s="14"/>
      <c r="HO59" s="14"/>
      <c r="HP59" s="14"/>
      <c r="HQ59" s="14"/>
      <c r="HR59" s="14"/>
      <c r="HS59" s="14"/>
      <c r="HT59" s="14"/>
      <c r="HU59" s="14"/>
      <c r="HV59" s="14"/>
      <c r="HW59" s="14"/>
      <c r="HX59" s="14"/>
      <c r="HY59" s="14"/>
      <c r="HZ59" s="14"/>
      <c r="IA59" s="14"/>
      <c r="IB59" s="14"/>
      <c r="IC59" s="14"/>
      <c r="ID59" s="14"/>
      <c r="IE59" s="14"/>
      <c r="IF59" s="14"/>
      <c r="IG59" s="14"/>
      <c r="IH59" s="14"/>
      <c r="II59" s="14"/>
      <c r="IJ59" s="14"/>
      <c r="IK59" s="14"/>
    </row>
    <row r="60" spans="1:245">
      <c r="A60" s="3777" t="s">
        <v>909</v>
      </c>
      <c r="B60" s="3777"/>
      <c r="C60" s="3777"/>
      <c r="D60" s="3777"/>
      <c r="E60" s="3777"/>
      <c r="F60" s="3777"/>
      <c r="G60" s="12" t="s">
        <v>910</v>
      </c>
      <c r="H60" s="360"/>
      <c r="I60" s="360"/>
      <c r="J60" s="360"/>
      <c r="K60" s="360"/>
      <c r="L60" s="360"/>
      <c r="M60" s="360"/>
      <c r="N60" s="12"/>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c r="CC60" s="14"/>
      <c r="CD60" s="14"/>
      <c r="CE60" s="14"/>
      <c r="CF60" s="14"/>
      <c r="CG60" s="14"/>
      <c r="CH60" s="14"/>
      <c r="CI60" s="14"/>
      <c r="CJ60" s="14"/>
      <c r="CK60" s="14"/>
      <c r="CL60" s="14"/>
      <c r="CM60" s="14"/>
      <c r="CN60" s="14"/>
      <c r="CO60" s="14"/>
      <c r="CP60" s="14"/>
      <c r="CQ60" s="14"/>
      <c r="CR60" s="14"/>
      <c r="CS60" s="14"/>
      <c r="CT60" s="14"/>
      <c r="CU60" s="14"/>
      <c r="CV60" s="14"/>
      <c r="CW60" s="14"/>
      <c r="CX60" s="14"/>
      <c r="CY60" s="14"/>
      <c r="CZ60" s="14"/>
      <c r="DA60" s="14"/>
      <c r="DB60" s="14"/>
      <c r="DC60" s="14"/>
      <c r="DD60" s="14"/>
      <c r="DE60" s="14"/>
      <c r="DF60" s="14"/>
      <c r="DG60" s="14"/>
      <c r="DH60" s="14"/>
      <c r="DI60" s="14"/>
      <c r="DJ60" s="14"/>
      <c r="DK60" s="14"/>
      <c r="DL60" s="14"/>
      <c r="DM60" s="14"/>
      <c r="DN60" s="14"/>
      <c r="DO60" s="14"/>
      <c r="DP60" s="14"/>
      <c r="DQ60" s="14"/>
      <c r="DR60" s="14"/>
      <c r="DS60" s="14"/>
      <c r="DT60" s="14"/>
      <c r="DU60" s="14"/>
      <c r="DV60" s="14"/>
      <c r="DW60" s="14"/>
      <c r="DX60" s="14"/>
      <c r="DY60" s="14"/>
      <c r="DZ60" s="14"/>
      <c r="EA60" s="14"/>
      <c r="EB60" s="14"/>
      <c r="EC60" s="14"/>
      <c r="ED60" s="14"/>
      <c r="EE60" s="14"/>
      <c r="EF60" s="14"/>
      <c r="EG60" s="14"/>
      <c r="EH60" s="14"/>
      <c r="EI60" s="14"/>
      <c r="EJ60" s="14"/>
      <c r="EK60" s="14"/>
      <c r="EL60" s="14"/>
      <c r="EM60" s="14"/>
      <c r="EN60" s="14"/>
      <c r="EO60" s="14"/>
      <c r="EP60" s="14"/>
      <c r="EQ60" s="14"/>
      <c r="ER60" s="14"/>
      <c r="ES60" s="14"/>
      <c r="ET60" s="14"/>
      <c r="EU60" s="14"/>
      <c r="EV60" s="14"/>
      <c r="EW60" s="14"/>
      <c r="EX60" s="14"/>
      <c r="EY60" s="14"/>
      <c r="EZ60" s="14"/>
      <c r="FA60" s="14"/>
      <c r="FB60" s="14"/>
      <c r="FC60" s="14"/>
      <c r="FD60" s="14"/>
      <c r="FE60" s="14"/>
      <c r="FF60" s="14"/>
      <c r="FG60" s="14"/>
      <c r="FH60" s="14"/>
      <c r="FI60" s="14"/>
      <c r="FJ60" s="14"/>
      <c r="FK60" s="14"/>
      <c r="FL60" s="14"/>
      <c r="FM60" s="14"/>
      <c r="FN60" s="14"/>
      <c r="FO60" s="14"/>
      <c r="FP60" s="14"/>
      <c r="FQ60" s="14"/>
      <c r="FR60" s="14"/>
      <c r="FS60" s="14"/>
      <c r="FT60" s="14"/>
      <c r="FU60" s="14"/>
      <c r="FV60" s="14"/>
      <c r="FW60" s="14"/>
      <c r="FX60" s="14"/>
      <c r="FY60" s="14"/>
      <c r="FZ60" s="14"/>
      <c r="GA60" s="14"/>
      <c r="GB60" s="14"/>
      <c r="GC60" s="14"/>
      <c r="GD60" s="14"/>
      <c r="GE60" s="14"/>
      <c r="GF60" s="14"/>
      <c r="GG60" s="14"/>
      <c r="GH60" s="14"/>
      <c r="GI60" s="14"/>
      <c r="GJ60" s="14"/>
      <c r="GK60" s="14"/>
      <c r="GL60" s="14"/>
      <c r="GM60" s="14"/>
      <c r="GN60" s="14"/>
      <c r="GO60" s="14"/>
      <c r="GP60" s="14"/>
      <c r="GQ60" s="14"/>
      <c r="GR60" s="14"/>
      <c r="GS60" s="14"/>
      <c r="GT60" s="14"/>
      <c r="GU60" s="14"/>
      <c r="GV60" s="14"/>
      <c r="GW60" s="14"/>
      <c r="GX60" s="14"/>
      <c r="GY60" s="14"/>
      <c r="GZ60" s="14"/>
      <c r="HA60" s="14"/>
      <c r="HB60" s="14"/>
      <c r="HC60" s="14"/>
      <c r="HD60" s="14"/>
      <c r="HE60" s="14"/>
      <c r="HF60" s="14"/>
      <c r="HG60" s="14"/>
      <c r="HH60" s="14"/>
      <c r="HI60" s="14"/>
      <c r="HJ60" s="14"/>
      <c r="HK60" s="14"/>
      <c r="HL60" s="14"/>
      <c r="HM60" s="14"/>
      <c r="HN60" s="14"/>
      <c r="HO60" s="14"/>
      <c r="HP60" s="14"/>
      <c r="HQ60" s="14"/>
      <c r="HR60" s="14"/>
      <c r="HS60" s="14"/>
      <c r="HT60" s="14"/>
      <c r="HU60" s="14"/>
      <c r="HV60" s="14"/>
      <c r="HW60" s="14"/>
      <c r="HX60" s="14"/>
      <c r="HY60" s="14"/>
      <c r="HZ60" s="14"/>
      <c r="IA60" s="14"/>
      <c r="IB60" s="14"/>
      <c r="IC60" s="14"/>
      <c r="ID60" s="14"/>
      <c r="IE60" s="14"/>
      <c r="IF60" s="14"/>
      <c r="IG60" s="14"/>
      <c r="IH60" s="14"/>
      <c r="II60" s="14"/>
      <c r="IJ60" s="14"/>
      <c r="IK60" s="14"/>
    </row>
    <row r="61" spans="1:245">
      <c r="D61" s="596"/>
    </row>
    <row r="62" spans="1:245" ht="15.75">
      <c r="A62" s="711" t="s">
        <v>419</v>
      </c>
      <c r="B62" s="12"/>
      <c r="C62" s="12"/>
      <c r="D62" s="12"/>
      <c r="E62" s="12"/>
      <c r="F62" s="12"/>
    </row>
    <row r="64" spans="1:245" ht="15.75" thickBot="1">
      <c r="A64" s="9" t="str">
        <f>'Data Sheet'!$C$25</f>
        <v>National Fuel Gas Distribution Corporation</v>
      </c>
      <c r="E64" s="708" t="s">
        <v>1789</v>
      </c>
      <c r="F64" s="838" t="str">
        <f>'Data Sheet'!$C$38</f>
        <v>12/31/2015</v>
      </c>
      <c r="G64" s="9" t="str">
        <f>'Data Sheet'!$C$25</f>
        <v>National Fuel Gas Distribution Corporation</v>
      </c>
      <c r="K64" s="708" t="s">
        <v>1789</v>
      </c>
      <c r="M64" s="838" t="str">
        <f>'Data Sheet'!$C$38</f>
        <v>12/31/2015</v>
      </c>
    </row>
    <row r="65" spans="1:14">
      <c r="A65" s="601" t="s">
        <v>1789</v>
      </c>
      <c r="B65" s="604"/>
      <c r="C65" s="604"/>
      <c r="D65" s="604"/>
      <c r="E65" s="604"/>
      <c r="F65" s="709"/>
      <c r="G65" s="601"/>
      <c r="H65" s="604"/>
      <c r="I65" s="604"/>
      <c r="J65" s="604"/>
      <c r="K65" s="604"/>
      <c r="L65" s="604"/>
      <c r="M65" s="604"/>
      <c r="N65" s="709"/>
    </row>
    <row r="66" spans="1:14">
      <c r="A66" s="764" t="s">
        <v>3736</v>
      </c>
      <c r="B66" s="12"/>
      <c r="C66" s="12"/>
      <c r="D66" s="12"/>
      <c r="E66" s="12"/>
      <c r="F66" s="618"/>
      <c r="G66" s="764" t="s">
        <v>3737</v>
      </c>
      <c r="H66" s="12"/>
      <c r="I66" s="12"/>
      <c r="J66" s="12"/>
      <c r="K66" s="12"/>
      <c r="L66" s="12"/>
      <c r="M66" s="12"/>
      <c r="N66" s="618"/>
    </row>
    <row r="67" spans="1:14">
      <c r="A67" s="610"/>
      <c r="B67" s="406"/>
      <c r="C67" s="406"/>
      <c r="D67" s="406"/>
      <c r="E67" s="406"/>
      <c r="F67" s="714"/>
      <c r="G67" s="610"/>
      <c r="H67" s="406"/>
      <c r="I67" s="406"/>
      <c r="J67" s="406"/>
      <c r="K67" s="406"/>
      <c r="L67" s="406"/>
      <c r="M67" s="406"/>
      <c r="N67" s="714"/>
    </row>
    <row r="68" spans="1:14">
      <c r="A68" s="302"/>
      <c r="B68" s="259"/>
      <c r="C68" s="259"/>
      <c r="D68" s="259"/>
      <c r="E68" s="360"/>
      <c r="F68" s="417"/>
      <c r="G68" s="418"/>
      <c r="H68" s="360"/>
      <c r="I68" s="360"/>
      <c r="J68" s="360"/>
      <c r="K68" s="360"/>
      <c r="L68" s="360"/>
      <c r="M68" s="259"/>
      <c r="N68" s="264"/>
    </row>
    <row r="69" spans="1:14">
      <c r="A69" s="302"/>
      <c r="B69" s="259"/>
      <c r="C69" s="259"/>
      <c r="D69" s="259"/>
      <c r="E69" s="259"/>
      <c r="F69" s="264"/>
      <c r="G69" s="302"/>
      <c r="H69" s="259"/>
      <c r="I69" s="360"/>
      <c r="J69" s="360"/>
      <c r="K69" s="360"/>
      <c r="L69" s="360"/>
      <c r="M69" s="259"/>
      <c r="N69" s="264"/>
    </row>
    <row r="70" spans="1:14">
      <c r="A70" s="302"/>
      <c r="B70" s="259"/>
      <c r="C70" s="259"/>
      <c r="D70" s="259"/>
      <c r="E70" s="259"/>
      <c r="F70" s="264"/>
      <c r="G70" s="302"/>
      <c r="H70" s="259"/>
      <c r="I70" s="259"/>
      <c r="J70" s="259"/>
      <c r="K70" s="259"/>
      <c r="L70" s="259"/>
      <c r="M70" s="259"/>
      <c r="N70" s="264"/>
    </row>
    <row r="71" spans="1:14">
      <c r="A71" s="302"/>
      <c r="B71" s="259"/>
      <c r="C71" s="259"/>
      <c r="D71" s="259"/>
      <c r="E71" s="259"/>
      <c r="F71" s="264"/>
      <c r="G71" s="302"/>
      <c r="H71" s="259"/>
      <c r="I71" s="286"/>
      <c r="J71" s="259"/>
      <c r="K71" s="259"/>
      <c r="L71" s="259"/>
      <c r="M71" s="259"/>
      <c r="N71" s="264"/>
    </row>
    <row r="72" spans="1:14">
      <c r="A72" s="302"/>
      <c r="B72" s="259"/>
      <c r="C72" s="259"/>
      <c r="D72" s="259"/>
      <c r="E72" s="259"/>
      <c r="F72" s="264"/>
      <c r="G72" s="302"/>
      <c r="H72" s="259"/>
      <c r="I72" s="360"/>
      <c r="J72" s="259"/>
      <c r="K72" s="360"/>
      <c r="L72" s="259"/>
      <c r="M72" s="259"/>
      <c r="N72" s="264"/>
    </row>
    <row r="73" spans="1:14">
      <c r="A73" s="302"/>
      <c r="B73" s="259"/>
      <c r="C73" s="259"/>
      <c r="D73" s="259"/>
      <c r="E73" s="259"/>
      <c r="F73" s="264"/>
      <c r="G73" s="302"/>
      <c r="H73" s="259"/>
      <c r="I73" s="259"/>
      <c r="J73" s="259"/>
      <c r="K73" s="259"/>
      <c r="L73" s="259"/>
      <c r="M73" s="259"/>
      <c r="N73" s="264"/>
    </row>
    <row r="74" spans="1:14">
      <c r="A74" s="302"/>
      <c r="B74" s="259"/>
      <c r="C74" s="259"/>
      <c r="D74" s="259"/>
      <c r="E74" s="259"/>
      <c r="F74" s="264"/>
      <c r="G74" s="302"/>
      <c r="H74" s="259"/>
      <c r="I74" s="259"/>
      <c r="J74" s="259"/>
      <c r="K74" s="259"/>
      <c r="L74" s="259"/>
      <c r="M74" s="259"/>
      <c r="N74" s="264"/>
    </row>
    <row r="75" spans="1:14">
      <c r="A75" s="302"/>
      <c r="B75" s="259"/>
      <c r="C75" s="259"/>
      <c r="D75" s="259"/>
      <c r="E75" s="259"/>
      <c r="F75" s="264"/>
      <c r="G75" s="302"/>
      <c r="H75" s="259"/>
      <c r="I75" s="259"/>
      <c r="J75" s="259"/>
      <c r="K75" s="259"/>
      <c r="L75" s="259"/>
      <c r="M75" s="259"/>
      <c r="N75" s="264"/>
    </row>
    <row r="76" spans="1:14">
      <c r="A76" s="302"/>
      <c r="B76" s="259"/>
      <c r="C76" s="259"/>
      <c r="D76" s="259"/>
      <c r="E76" s="259"/>
      <c r="F76" s="264"/>
      <c r="G76" s="302"/>
      <c r="H76" s="259"/>
      <c r="I76" s="259"/>
      <c r="J76" s="259"/>
      <c r="K76" s="259"/>
      <c r="L76" s="259"/>
      <c r="M76" s="259"/>
      <c r="N76" s="264"/>
    </row>
    <row r="77" spans="1:14">
      <c r="A77" s="302"/>
      <c r="B77" s="259"/>
      <c r="C77" s="259"/>
      <c r="D77" s="259"/>
      <c r="E77" s="259"/>
      <c r="F77" s="264"/>
      <c r="G77" s="302"/>
      <c r="H77" s="259"/>
      <c r="I77" s="259"/>
      <c r="J77" s="259"/>
      <c r="K77" s="259"/>
      <c r="L77" s="259"/>
      <c r="M77" s="259"/>
      <c r="N77" s="264"/>
    </row>
    <row r="78" spans="1:14">
      <c r="A78" s="302"/>
      <c r="B78" s="259"/>
      <c r="C78" s="259"/>
      <c r="D78" s="259"/>
      <c r="E78" s="259"/>
      <c r="F78" s="264"/>
      <c r="G78" s="302"/>
      <c r="H78" s="259"/>
      <c r="I78" s="259"/>
      <c r="J78" s="259"/>
      <c r="K78" s="259"/>
      <c r="L78" s="259"/>
      <c r="M78" s="259"/>
      <c r="N78" s="264"/>
    </row>
    <row r="79" spans="1:14">
      <c r="A79" s="302"/>
      <c r="B79" s="259"/>
      <c r="C79" s="259"/>
      <c r="D79" s="259"/>
      <c r="E79" s="259"/>
      <c r="F79" s="264"/>
      <c r="G79" s="302"/>
      <c r="H79" s="259"/>
      <c r="I79" s="259"/>
      <c r="J79" s="259"/>
      <c r="K79" s="259"/>
      <c r="L79" s="259"/>
      <c r="M79" s="259"/>
      <c r="N79" s="264"/>
    </row>
    <row r="80" spans="1:14">
      <c r="A80" s="302"/>
      <c r="B80" s="259"/>
      <c r="C80" s="259"/>
      <c r="D80" s="259"/>
      <c r="E80" s="259"/>
      <c r="F80" s="264"/>
      <c r="G80" s="302"/>
      <c r="H80" s="259"/>
      <c r="I80" s="259"/>
      <c r="J80" s="259"/>
      <c r="K80" s="259"/>
      <c r="L80" s="259"/>
      <c r="M80" s="259"/>
      <c r="N80" s="264"/>
    </row>
    <row r="81" spans="1:14">
      <c r="A81" s="302"/>
      <c r="B81" s="259"/>
      <c r="C81" s="259"/>
      <c r="D81" s="259"/>
      <c r="E81" s="259"/>
      <c r="F81" s="264"/>
      <c r="G81" s="302"/>
      <c r="H81" s="259"/>
      <c r="I81" s="259"/>
      <c r="J81" s="259"/>
      <c r="K81" s="259"/>
      <c r="L81" s="259"/>
      <c r="M81" s="259"/>
      <c r="N81" s="264"/>
    </row>
    <row r="82" spans="1:14">
      <c r="A82" s="302"/>
      <c r="B82" s="259"/>
      <c r="C82" s="259"/>
      <c r="D82" s="259"/>
      <c r="E82" s="259"/>
      <c r="F82" s="264"/>
      <c r="G82" s="302"/>
      <c r="H82" s="259"/>
      <c r="I82" s="259"/>
      <c r="J82" s="259"/>
      <c r="K82" s="259"/>
      <c r="L82" s="259"/>
      <c r="M82" s="259"/>
      <c r="N82" s="264"/>
    </row>
    <row r="83" spans="1:14">
      <c r="A83" s="302"/>
      <c r="B83" s="259"/>
      <c r="C83" s="259"/>
      <c r="D83" s="259"/>
      <c r="E83" s="259"/>
      <c r="F83" s="264"/>
      <c r="G83" s="302"/>
      <c r="H83" s="259"/>
      <c r="I83" s="259"/>
      <c r="J83" s="259"/>
      <c r="K83" s="259"/>
      <c r="L83" s="259"/>
      <c r="M83" s="259"/>
      <c r="N83" s="264"/>
    </row>
    <row r="84" spans="1:14">
      <c r="A84" s="302"/>
      <c r="B84" s="259"/>
      <c r="C84" s="259"/>
      <c r="D84" s="259"/>
      <c r="E84" s="259"/>
      <c r="F84" s="264"/>
      <c r="G84" s="302"/>
      <c r="H84" s="259"/>
      <c r="I84" s="259"/>
      <c r="J84" s="259"/>
      <c r="K84" s="259"/>
      <c r="L84" s="259"/>
      <c r="M84" s="259"/>
      <c r="N84" s="264"/>
    </row>
    <row r="85" spans="1:14">
      <c r="A85" s="302"/>
      <c r="B85" s="259"/>
      <c r="C85" s="259"/>
      <c r="D85" s="259"/>
      <c r="E85" s="259"/>
      <c r="F85" s="264"/>
      <c r="G85" s="302"/>
      <c r="H85" s="259"/>
      <c r="I85" s="259"/>
      <c r="J85" s="259"/>
      <c r="K85" s="259"/>
      <c r="L85" s="259"/>
      <c r="M85" s="259"/>
      <c r="N85" s="264"/>
    </row>
    <row r="86" spans="1:14">
      <c r="A86" s="302"/>
      <c r="B86" s="259"/>
      <c r="C86" s="259"/>
      <c r="D86" s="259"/>
      <c r="E86" s="259"/>
      <c r="F86" s="264"/>
      <c r="G86" s="302"/>
      <c r="H86" s="259"/>
      <c r="I86" s="259"/>
      <c r="J86" s="259"/>
      <c r="K86" s="259"/>
      <c r="L86" s="259"/>
      <c r="M86" s="259"/>
      <c r="N86" s="264"/>
    </row>
    <row r="87" spans="1:14">
      <c r="A87" s="302"/>
      <c r="B87" s="259"/>
      <c r="C87" s="259"/>
      <c r="D87" s="259"/>
      <c r="E87" s="259"/>
      <c r="F87" s="264"/>
      <c r="G87" s="302"/>
      <c r="H87" s="259"/>
      <c r="I87" s="259"/>
      <c r="J87" s="259"/>
      <c r="K87" s="259"/>
      <c r="L87" s="259"/>
      <c r="M87" s="259"/>
      <c r="N87" s="264"/>
    </row>
    <row r="88" spans="1:14">
      <c r="A88" s="302"/>
      <c r="B88" s="259"/>
      <c r="C88" s="259"/>
      <c r="D88" s="259"/>
      <c r="E88" s="259"/>
      <c r="F88" s="264"/>
      <c r="G88" s="302"/>
      <c r="H88" s="259"/>
      <c r="I88" s="259"/>
      <c r="J88" s="259"/>
      <c r="K88" s="259"/>
      <c r="L88" s="259"/>
      <c r="M88" s="259"/>
      <c r="N88" s="264"/>
    </row>
    <row r="89" spans="1:14">
      <c r="A89" s="302"/>
      <c r="B89" s="259"/>
      <c r="C89" s="259"/>
      <c r="D89" s="259"/>
      <c r="E89" s="259"/>
      <c r="F89" s="264"/>
      <c r="G89" s="302"/>
      <c r="H89" s="259"/>
      <c r="I89" s="259"/>
      <c r="J89" s="259"/>
      <c r="K89" s="259"/>
      <c r="L89" s="259"/>
      <c r="M89" s="259"/>
      <c r="N89" s="264"/>
    </row>
    <row r="90" spans="1:14">
      <c r="A90" s="302"/>
      <c r="B90" s="259"/>
      <c r="C90" s="259"/>
      <c r="D90" s="259"/>
      <c r="E90" s="259"/>
      <c r="F90" s="264"/>
      <c r="G90" s="302"/>
      <c r="H90" s="259"/>
      <c r="I90" s="259"/>
      <c r="J90" s="259"/>
      <c r="K90" s="259"/>
      <c r="L90" s="259"/>
      <c r="M90" s="259"/>
      <c r="N90" s="264"/>
    </row>
    <row r="91" spans="1:14">
      <c r="A91" s="302"/>
      <c r="B91" s="259"/>
      <c r="C91" s="259"/>
      <c r="D91" s="259"/>
      <c r="E91" s="259"/>
      <c r="F91" s="264"/>
      <c r="G91" s="302"/>
      <c r="H91" s="259"/>
      <c r="I91" s="259"/>
      <c r="J91" s="259"/>
      <c r="K91" s="259"/>
      <c r="L91" s="259"/>
      <c r="M91" s="259"/>
      <c r="N91" s="264"/>
    </row>
    <row r="92" spans="1:14">
      <c r="A92" s="302"/>
      <c r="B92" s="259"/>
      <c r="C92" s="259"/>
      <c r="D92" s="259"/>
      <c r="E92" s="259"/>
      <c r="F92" s="264"/>
      <c r="G92" s="302"/>
      <c r="H92" s="259"/>
      <c r="I92" s="259"/>
      <c r="J92" s="259"/>
      <c r="K92" s="259"/>
      <c r="L92" s="259"/>
      <c r="M92" s="259"/>
      <c r="N92" s="264"/>
    </row>
    <row r="93" spans="1:14">
      <c r="A93" s="302"/>
      <c r="B93" s="259"/>
      <c r="C93" s="259"/>
      <c r="D93" s="259"/>
      <c r="E93" s="259"/>
      <c r="F93" s="264"/>
      <c r="G93" s="302"/>
      <c r="H93" s="259"/>
      <c r="I93" s="259"/>
      <c r="J93" s="259"/>
      <c r="K93" s="259"/>
      <c r="L93" s="259"/>
      <c r="M93" s="259"/>
      <c r="N93" s="264"/>
    </row>
    <row r="94" spans="1:14">
      <c r="A94" s="302"/>
      <c r="B94" s="259"/>
      <c r="C94" s="259"/>
      <c r="D94" s="259"/>
      <c r="E94" s="259"/>
      <c r="F94" s="264"/>
      <c r="G94" s="302"/>
      <c r="H94" s="259"/>
      <c r="I94" s="259"/>
      <c r="J94" s="259"/>
      <c r="K94" s="259"/>
      <c r="L94" s="259"/>
      <c r="M94" s="259"/>
      <c r="N94" s="264"/>
    </row>
    <row r="95" spans="1:14">
      <c r="A95" s="302"/>
      <c r="B95" s="259"/>
      <c r="C95" s="259"/>
      <c r="D95" s="259"/>
      <c r="E95" s="259"/>
      <c r="F95" s="264"/>
      <c r="G95" s="302"/>
      <c r="H95" s="259"/>
      <c r="I95" s="259"/>
      <c r="J95" s="259"/>
      <c r="K95" s="259"/>
      <c r="L95" s="259"/>
      <c r="M95" s="259"/>
      <c r="N95" s="264"/>
    </row>
    <row r="96" spans="1:14">
      <c r="A96" s="302"/>
      <c r="B96" s="259"/>
      <c r="C96" s="259"/>
      <c r="D96" s="259"/>
      <c r="E96" s="259"/>
      <c r="F96" s="264"/>
      <c r="G96" s="302"/>
      <c r="H96" s="259"/>
      <c r="I96" s="259"/>
      <c r="J96" s="259"/>
      <c r="K96" s="259"/>
      <c r="L96" s="259"/>
      <c r="M96" s="259"/>
      <c r="N96" s="264"/>
    </row>
    <row r="97" spans="1:14">
      <c r="A97" s="302"/>
      <c r="B97" s="259"/>
      <c r="C97" s="259"/>
      <c r="D97" s="259"/>
      <c r="E97" s="259"/>
      <c r="F97" s="264"/>
      <c r="G97" s="302"/>
      <c r="H97" s="259"/>
      <c r="I97" s="259"/>
      <c r="J97" s="259"/>
      <c r="K97" s="259"/>
      <c r="L97" s="259"/>
      <c r="M97" s="259"/>
      <c r="N97" s="264"/>
    </row>
    <row r="98" spans="1:14">
      <c r="A98" s="302"/>
      <c r="B98" s="259"/>
      <c r="C98" s="259"/>
      <c r="D98" s="259"/>
      <c r="E98" s="259"/>
      <c r="F98" s="264"/>
      <c r="G98" s="302"/>
      <c r="H98" s="259"/>
      <c r="I98" s="259"/>
      <c r="J98" s="259"/>
      <c r="K98" s="259"/>
      <c r="L98" s="259"/>
      <c r="M98" s="259"/>
      <c r="N98" s="264"/>
    </row>
    <row r="99" spans="1:14">
      <c r="A99" s="302"/>
      <c r="B99" s="259"/>
      <c r="C99" s="259"/>
      <c r="D99" s="259"/>
      <c r="E99" s="259"/>
      <c r="F99" s="264"/>
      <c r="G99" s="302"/>
      <c r="H99" s="259"/>
      <c r="I99" s="259"/>
      <c r="J99" s="259"/>
      <c r="K99" s="259"/>
      <c r="L99" s="259"/>
      <c r="M99" s="259"/>
      <c r="N99" s="264"/>
    </row>
    <row r="100" spans="1:14">
      <c r="A100" s="302"/>
      <c r="B100" s="259"/>
      <c r="C100" s="259"/>
      <c r="D100" s="259"/>
      <c r="E100" s="259"/>
      <c r="F100" s="264"/>
      <c r="G100" s="302"/>
      <c r="H100" s="259"/>
      <c r="I100" s="259"/>
      <c r="J100" s="259"/>
      <c r="K100" s="259"/>
      <c r="L100" s="259"/>
      <c r="M100" s="259"/>
      <c r="N100" s="264"/>
    </row>
    <row r="101" spans="1:14">
      <c r="A101" s="302"/>
      <c r="B101" s="259"/>
      <c r="C101" s="259"/>
      <c r="D101" s="259"/>
      <c r="E101" s="259"/>
      <c r="F101" s="264"/>
      <c r="G101" s="302"/>
      <c r="H101" s="259"/>
      <c r="I101" s="259"/>
      <c r="J101" s="259"/>
      <c r="K101" s="259"/>
      <c r="L101" s="259"/>
      <c r="M101" s="259"/>
      <c r="N101" s="264"/>
    </row>
    <row r="102" spans="1:14">
      <c r="A102" s="302"/>
      <c r="B102" s="259"/>
      <c r="C102" s="259"/>
      <c r="D102" s="259"/>
      <c r="E102" s="259"/>
      <c r="F102" s="264"/>
      <c r="G102" s="302"/>
      <c r="H102" s="259"/>
      <c r="I102" s="259"/>
      <c r="J102" s="259"/>
      <c r="K102" s="259"/>
      <c r="L102" s="259"/>
      <c r="M102" s="259"/>
      <c r="N102" s="264"/>
    </row>
    <row r="103" spans="1:14">
      <c r="A103" s="302"/>
      <c r="B103" s="259"/>
      <c r="C103" s="259"/>
      <c r="D103" s="259"/>
      <c r="E103" s="259"/>
      <c r="F103" s="264"/>
      <c r="G103" s="302"/>
      <c r="H103" s="259"/>
      <c r="I103" s="259"/>
      <c r="J103" s="259"/>
      <c r="K103" s="259"/>
      <c r="L103" s="259"/>
      <c r="M103" s="259"/>
      <c r="N103" s="264"/>
    </row>
    <row r="104" spans="1:14">
      <c r="A104" s="302"/>
      <c r="B104" s="259"/>
      <c r="C104" s="259"/>
      <c r="D104" s="259"/>
      <c r="E104" s="259"/>
      <c r="F104" s="264"/>
      <c r="G104" s="302"/>
      <c r="H104" s="259"/>
      <c r="I104" s="259"/>
      <c r="J104" s="259"/>
      <c r="K104" s="259"/>
      <c r="L104" s="259"/>
      <c r="M104" s="259"/>
      <c r="N104" s="264"/>
    </row>
    <row r="105" spans="1:14">
      <c r="A105" s="302"/>
      <c r="B105" s="259"/>
      <c r="C105" s="259"/>
      <c r="D105" s="259"/>
      <c r="E105" s="259"/>
      <c r="F105" s="264"/>
      <c r="G105" s="302"/>
      <c r="H105" s="259"/>
      <c r="I105" s="259"/>
      <c r="J105" s="259"/>
      <c r="K105" s="259"/>
      <c r="L105" s="259"/>
      <c r="M105" s="259"/>
      <c r="N105" s="264"/>
    </row>
    <row r="106" spans="1:14">
      <c r="A106" s="302"/>
      <c r="B106" s="259"/>
      <c r="C106" s="259"/>
      <c r="D106" s="259"/>
      <c r="E106" s="259"/>
      <c r="F106" s="264"/>
      <c r="G106" s="302"/>
      <c r="H106" s="259"/>
      <c r="I106" s="259"/>
      <c r="J106" s="259"/>
      <c r="K106" s="259"/>
      <c r="L106" s="259"/>
      <c r="M106" s="259"/>
      <c r="N106" s="264"/>
    </row>
    <row r="107" spans="1:14">
      <c r="A107" s="302"/>
      <c r="B107" s="259"/>
      <c r="C107" s="259"/>
      <c r="D107" s="259"/>
      <c r="E107" s="259"/>
      <c r="F107" s="264"/>
      <c r="G107" s="302"/>
      <c r="H107" s="259"/>
      <c r="I107" s="259"/>
      <c r="J107" s="259"/>
      <c r="K107" s="259"/>
      <c r="L107" s="259"/>
      <c r="M107" s="259"/>
      <c r="N107" s="264"/>
    </row>
    <row r="108" spans="1:14">
      <c r="A108" s="302"/>
      <c r="B108" s="259"/>
      <c r="C108" s="259"/>
      <c r="D108" s="259"/>
      <c r="E108" s="259"/>
      <c r="F108" s="264"/>
      <c r="G108" s="302"/>
      <c r="H108" s="259"/>
      <c r="I108" s="259"/>
      <c r="J108" s="259"/>
      <c r="K108" s="259"/>
      <c r="L108" s="259"/>
      <c r="M108" s="259"/>
      <c r="N108" s="264"/>
    </row>
    <row r="109" spans="1:14">
      <c r="A109" s="302"/>
      <c r="B109" s="259"/>
      <c r="C109" s="259"/>
      <c r="D109" s="259"/>
      <c r="E109" s="259"/>
      <c r="F109" s="264"/>
      <c r="G109" s="302"/>
      <c r="H109" s="259"/>
      <c r="I109" s="259"/>
      <c r="J109" s="259"/>
      <c r="K109" s="259"/>
      <c r="L109" s="259"/>
      <c r="M109" s="259"/>
      <c r="N109" s="264"/>
    </row>
    <row r="110" spans="1:14">
      <c r="A110" s="302"/>
      <c r="B110" s="259"/>
      <c r="C110" s="259"/>
      <c r="D110" s="259"/>
      <c r="E110" s="259"/>
      <c r="F110" s="264"/>
      <c r="G110" s="302"/>
      <c r="H110" s="259"/>
      <c r="I110" s="259"/>
      <c r="J110" s="259"/>
      <c r="K110" s="259"/>
      <c r="L110" s="259"/>
      <c r="M110" s="259"/>
      <c r="N110" s="264"/>
    </row>
    <row r="111" spans="1:14">
      <c r="A111" s="302"/>
      <c r="B111" s="259"/>
      <c r="C111" s="259"/>
      <c r="D111" s="259"/>
      <c r="E111" s="259"/>
      <c r="F111" s="264"/>
      <c r="G111" s="302"/>
      <c r="H111" s="259"/>
      <c r="I111" s="259"/>
      <c r="J111" s="259"/>
      <c r="K111" s="259"/>
      <c r="L111" s="259"/>
      <c r="M111" s="259"/>
      <c r="N111" s="264"/>
    </row>
    <row r="112" spans="1:14">
      <c r="A112" s="302"/>
      <c r="B112" s="259"/>
      <c r="C112" s="259"/>
      <c r="D112" s="259"/>
      <c r="E112" s="259"/>
      <c r="F112" s="264"/>
      <c r="G112" s="302"/>
      <c r="H112" s="259"/>
      <c r="I112" s="259"/>
      <c r="J112" s="259"/>
      <c r="K112" s="259"/>
      <c r="L112" s="259"/>
      <c r="M112" s="259"/>
      <c r="N112" s="264"/>
    </row>
    <row r="113" spans="1:14">
      <c r="A113" s="302"/>
      <c r="B113" s="259"/>
      <c r="C113" s="259"/>
      <c r="D113" s="259"/>
      <c r="E113" s="259"/>
      <c r="F113" s="264"/>
      <c r="G113" s="302"/>
      <c r="H113" s="259"/>
      <c r="I113" s="259"/>
      <c r="J113" s="259"/>
      <c r="K113" s="259"/>
      <c r="L113" s="259"/>
      <c r="M113" s="259"/>
      <c r="N113" s="264"/>
    </row>
    <row r="114" spans="1:14">
      <c r="A114" s="302"/>
      <c r="B114" s="259"/>
      <c r="C114" s="259"/>
      <c r="D114" s="259"/>
      <c r="E114" s="259"/>
      <c r="F114" s="264"/>
      <c r="G114" s="302"/>
      <c r="H114" s="259"/>
      <c r="I114" s="259"/>
      <c r="J114" s="259"/>
      <c r="K114" s="259"/>
      <c r="L114" s="259"/>
      <c r="M114" s="259"/>
      <c r="N114" s="264"/>
    </row>
    <row r="115" spans="1:14">
      <c r="A115" s="302"/>
      <c r="B115" s="259"/>
      <c r="C115" s="259"/>
      <c r="D115" s="259"/>
      <c r="E115" s="259"/>
      <c r="F115" s="264"/>
      <c r="G115" s="302"/>
      <c r="H115" s="259"/>
      <c r="I115" s="259"/>
      <c r="J115" s="259"/>
      <c r="K115" s="259"/>
      <c r="L115" s="259"/>
      <c r="M115" s="259"/>
      <c r="N115" s="264"/>
    </row>
    <row r="116" spans="1:14">
      <c r="A116" s="302"/>
      <c r="B116" s="259"/>
      <c r="C116" s="259"/>
      <c r="D116" s="259"/>
      <c r="E116" s="259"/>
      <c r="F116" s="264"/>
      <c r="G116" s="302"/>
      <c r="H116" s="259"/>
      <c r="I116" s="259"/>
      <c r="J116" s="259"/>
      <c r="K116" s="259"/>
      <c r="L116" s="259"/>
      <c r="M116" s="259"/>
      <c r="N116" s="264"/>
    </row>
    <row r="117" spans="1:14">
      <c r="A117" s="302"/>
      <c r="B117" s="259"/>
      <c r="C117" s="259"/>
      <c r="D117" s="259"/>
      <c r="E117" s="259"/>
      <c r="F117" s="264"/>
      <c r="G117" s="302"/>
      <c r="H117" s="259"/>
      <c r="I117" s="259"/>
      <c r="J117" s="259"/>
      <c r="K117" s="259"/>
      <c r="L117" s="259"/>
      <c r="M117" s="259"/>
      <c r="N117" s="264"/>
    </row>
    <row r="118" spans="1:14">
      <c r="A118" s="302"/>
      <c r="B118" s="259"/>
      <c r="C118" s="259"/>
      <c r="D118" s="259"/>
      <c r="E118" s="259"/>
      <c r="F118" s="264"/>
      <c r="G118" s="302"/>
      <c r="H118" s="259"/>
      <c r="I118" s="259"/>
      <c r="J118" s="259"/>
      <c r="K118" s="259"/>
      <c r="L118" s="259"/>
      <c r="M118" s="259"/>
      <c r="N118" s="264"/>
    </row>
    <row r="119" spans="1:14">
      <c r="A119" s="302"/>
      <c r="B119" s="259"/>
      <c r="C119" s="259"/>
      <c r="D119" s="259"/>
      <c r="E119" s="259"/>
      <c r="F119" s="264"/>
      <c r="G119" s="302"/>
      <c r="H119" s="259"/>
      <c r="I119" s="259"/>
      <c r="J119" s="259"/>
      <c r="K119" s="259"/>
      <c r="L119" s="259"/>
      <c r="M119" s="259"/>
      <c r="N119" s="264"/>
    </row>
    <row r="120" spans="1:14">
      <c r="A120" s="302"/>
      <c r="B120" s="259"/>
      <c r="C120" s="259"/>
      <c r="D120" s="259"/>
      <c r="E120" s="259"/>
      <c r="F120" s="264"/>
      <c r="G120" s="302"/>
      <c r="H120" s="259"/>
      <c r="I120" s="259"/>
      <c r="J120" s="259"/>
      <c r="K120" s="259"/>
      <c r="L120" s="259"/>
      <c r="M120" s="259"/>
      <c r="N120" s="264"/>
    </row>
    <row r="121" spans="1:14">
      <c r="A121" s="302"/>
      <c r="B121" s="259"/>
      <c r="C121" s="259"/>
      <c r="D121" s="259"/>
      <c r="E121" s="259"/>
      <c r="F121" s="264"/>
      <c r="G121" s="302"/>
      <c r="H121" s="259"/>
      <c r="I121" s="259"/>
      <c r="J121" s="259"/>
      <c r="K121" s="259"/>
      <c r="L121" s="259"/>
      <c r="M121" s="259"/>
      <c r="N121" s="264"/>
    </row>
    <row r="122" spans="1:14" ht="15.75" thickBot="1">
      <c r="A122" s="419"/>
      <c r="B122" s="420"/>
      <c r="C122" s="420"/>
      <c r="D122" s="420"/>
      <c r="E122" s="420"/>
      <c r="F122" s="292"/>
      <c r="G122" s="419"/>
      <c r="H122" s="420"/>
      <c r="I122" s="420"/>
      <c r="J122" s="420"/>
      <c r="K122" s="420"/>
      <c r="L122" s="420"/>
      <c r="M122" s="420"/>
      <c r="N122" s="292"/>
    </row>
    <row r="123" spans="1:14">
      <c r="A123" s="12"/>
      <c r="B123" s="12"/>
      <c r="C123" s="12"/>
      <c r="D123" s="360"/>
      <c r="E123" s="360"/>
      <c r="F123" s="360"/>
      <c r="G123" s="319"/>
      <c r="H123" s="360"/>
      <c r="I123" s="12"/>
      <c r="J123" s="12"/>
      <c r="K123" s="12"/>
      <c r="L123" s="12"/>
      <c r="M123" s="360"/>
    </row>
    <row r="124" spans="1:14">
      <c r="A124" s="1468" t="s">
        <v>908</v>
      </c>
      <c r="B124" s="12"/>
      <c r="C124" s="12"/>
      <c r="E124" s="358"/>
      <c r="F124" s="358"/>
      <c r="G124" s="1468" t="s">
        <v>908</v>
      </c>
      <c r="H124" s="360"/>
      <c r="I124" s="12"/>
      <c r="K124" s="360"/>
      <c r="L124" s="319"/>
      <c r="M124" s="319"/>
    </row>
    <row r="125" spans="1:14">
      <c r="A125" s="360" t="s">
        <v>911</v>
      </c>
      <c r="B125" s="12"/>
      <c r="C125" s="12"/>
      <c r="D125" s="360"/>
      <c r="E125" s="360"/>
      <c r="F125" s="360"/>
      <c r="G125" s="12" t="s">
        <v>912</v>
      </c>
      <c r="H125" s="360"/>
      <c r="I125" s="360"/>
      <c r="J125" s="360"/>
      <c r="K125" s="360"/>
      <c r="L125" s="360"/>
      <c r="M125" s="360"/>
      <c r="N125" s="12"/>
    </row>
  </sheetData>
  <mergeCells count="1">
    <mergeCell ref="A60:F60"/>
  </mergeCells>
  <printOptions horizontalCentered="1" verticalCentered="1"/>
  <pageMargins left="0.5" right="0.5" top="0.5" bottom="0.5" header="0.5" footer="0.5"/>
  <pageSetup scale="70" orientation="portrait" horizontalDpi="300" verticalDpi="300" r:id="rId1"/>
  <headerFooter alignWithMargins="0"/>
  <rowBreaks count="1" manualBreakCount="1">
    <brk id="63" max="16383" man="1"/>
  </rowBreaks>
  <colBreaks count="1" manualBreakCount="1">
    <brk id="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46132" r:id="rId4" name="Button 52">
              <controlPr locked="0" defaultSize="0" autoFill="0" autoLine="0" autoPict="0">
                <anchor moveWithCells="1" sizeWithCells="1">
                  <from>
                    <xdr:col>3</xdr:col>
                    <xdr:colOff>0</xdr:colOff>
                    <xdr:row>60</xdr:row>
                    <xdr:rowOff>0</xdr:rowOff>
                  </from>
                  <to>
                    <xdr:col>3</xdr:col>
                    <xdr:colOff>1428750</xdr:colOff>
                    <xdr:row>60</xdr:row>
                    <xdr:rowOff>0</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47"/>
  <dimension ref="A1:IL186"/>
  <sheetViews>
    <sheetView defaultGridColor="0" topLeftCell="A61" colorId="22" zoomScale="70" zoomScaleNormal="70" zoomScaleSheetLayoutView="70" workbookViewId="0">
      <selection activeCell="C126" sqref="C126"/>
    </sheetView>
  </sheetViews>
  <sheetFormatPr defaultColWidth="9.6640625" defaultRowHeight="15"/>
  <cols>
    <col min="1" max="1" width="4.6640625" style="9" customWidth="1"/>
    <col min="2" max="2" width="2.6640625" style="9" customWidth="1"/>
    <col min="3" max="3" width="45.6640625" style="9" customWidth="1"/>
    <col min="4" max="4" width="18.6640625" style="9" customWidth="1"/>
    <col min="5" max="8" width="16.6640625" style="9" customWidth="1"/>
    <col min="9" max="9" width="7.6640625" style="9" customWidth="1"/>
    <col min="10" max="10" width="16.6640625" style="9" customWidth="1"/>
    <col min="11" max="11" width="8.5546875" style="9" customWidth="1"/>
    <col min="12" max="13" width="16.6640625" style="9" customWidth="1"/>
    <col min="14" max="14" width="4.6640625" style="9" customWidth="1"/>
    <col min="15" max="16384" width="9.6640625" style="9"/>
  </cols>
  <sheetData>
    <row r="1" spans="1:246">
      <c r="A1" s="601" t="s">
        <v>1800</v>
      </c>
      <c r="B1" s="604"/>
      <c r="C1" s="604"/>
      <c r="D1" s="603" t="s">
        <v>1344</v>
      </c>
      <c r="E1" s="603" t="s">
        <v>1802</v>
      </c>
      <c r="F1" s="605" t="s">
        <v>1803</v>
      </c>
      <c r="G1" s="601" t="s">
        <v>1800</v>
      </c>
      <c r="H1" s="602"/>
      <c r="I1" s="604" t="s">
        <v>1344</v>
      </c>
      <c r="J1" s="602"/>
      <c r="K1" s="604" t="s">
        <v>1802</v>
      </c>
      <c r="L1" s="602"/>
      <c r="M1" s="604" t="s">
        <v>1803</v>
      </c>
      <c r="N1" s="709"/>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14"/>
      <c r="CQ1" s="14"/>
      <c r="CR1" s="14"/>
      <c r="CS1" s="14"/>
      <c r="CT1" s="14"/>
      <c r="CU1" s="14"/>
      <c r="CV1" s="14"/>
      <c r="CW1" s="14"/>
      <c r="CX1" s="14"/>
      <c r="CY1" s="14"/>
      <c r="CZ1" s="14"/>
      <c r="DA1" s="14"/>
      <c r="DB1" s="14"/>
      <c r="DC1" s="14"/>
      <c r="DD1" s="14"/>
      <c r="DE1" s="14"/>
      <c r="DF1" s="14"/>
      <c r="DG1" s="14"/>
      <c r="DH1" s="14"/>
      <c r="DI1" s="14"/>
      <c r="DJ1" s="14"/>
      <c r="DK1" s="14"/>
      <c r="DL1" s="14"/>
      <c r="DM1" s="14"/>
      <c r="DN1" s="14"/>
      <c r="DO1" s="14"/>
      <c r="DP1" s="14"/>
      <c r="DQ1" s="14"/>
      <c r="DR1" s="14"/>
      <c r="DS1" s="14"/>
      <c r="DT1" s="14"/>
      <c r="DU1" s="14"/>
      <c r="DV1" s="14"/>
      <c r="DW1" s="14"/>
      <c r="DX1" s="14"/>
      <c r="DY1" s="14"/>
      <c r="DZ1" s="14"/>
      <c r="EA1" s="14"/>
      <c r="EB1" s="14"/>
      <c r="EC1" s="14"/>
      <c r="ED1" s="14"/>
      <c r="EE1" s="14"/>
      <c r="EF1" s="14"/>
      <c r="EG1" s="14"/>
      <c r="EH1" s="14"/>
      <c r="EI1" s="14"/>
      <c r="EJ1" s="14"/>
      <c r="EK1" s="14"/>
      <c r="EL1" s="14"/>
      <c r="EM1" s="14"/>
      <c r="EN1" s="14"/>
      <c r="EO1" s="14"/>
      <c r="EP1" s="14"/>
      <c r="EQ1" s="14"/>
      <c r="ER1" s="14"/>
      <c r="ES1" s="14"/>
      <c r="ET1" s="14"/>
      <c r="EU1" s="14"/>
      <c r="EV1" s="14"/>
      <c r="EW1" s="14"/>
      <c r="EX1" s="14"/>
      <c r="EY1" s="14"/>
      <c r="EZ1" s="14"/>
      <c r="FA1" s="14"/>
      <c r="FB1" s="14"/>
      <c r="FC1" s="14"/>
      <c r="FD1" s="14"/>
      <c r="FE1" s="14"/>
      <c r="FF1" s="14"/>
      <c r="FG1" s="14"/>
      <c r="FH1" s="14"/>
      <c r="FI1" s="14"/>
      <c r="FJ1" s="14"/>
      <c r="FK1" s="14"/>
      <c r="FL1" s="14"/>
      <c r="FM1" s="14"/>
      <c r="FN1" s="14"/>
      <c r="FO1" s="14"/>
      <c r="FP1" s="14"/>
      <c r="FQ1" s="14"/>
      <c r="FR1" s="14"/>
      <c r="FS1" s="14"/>
      <c r="FT1" s="14"/>
      <c r="FU1" s="14"/>
      <c r="FV1" s="14"/>
      <c r="FW1" s="14"/>
      <c r="FX1" s="14"/>
      <c r="FY1" s="14"/>
      <c r="FZ1" s="14"/>
      <c r="GA1" s="14"/>
      <c r="GB1" s="14"/>
      <c r="GC1" s="14"/>
      <c r="GD1" s="14"/>
      <c r="GE1" s="14"/>
      <c r="GF1" s="14"/>
      <c r="GG1" s="14"/>
      <c r="GH1" s="14"/>
      <c r="GI1" s="14"/>
      <c r="GJ1" s="14"/>
      <c r="GK1" s="14"/>
      <c r="GL1" s="14"/>
      <c r="GM1" s="14"/>
      <c r="GN1" s="14"/>
      <c r="GO1" s="14"/>
      <c r="GP1" s="14"/>
      <c r="GQ1" s="14"/>
      <c r="GR1" s="14"/>
      <c r="GS1" s="14"/>
      <c r="GT1" s="14"/>
      <c r="GU1" s="14"/>
      <c r="GV1" s="14"/>
      <c r="GW1" s="14"/>
      <c r="GX1" s="14"/>
      <c r="GY1" s="14"/>
      <c r="GZ1" s="14"/>
      <c r="HA1" s="14"/>
      <c r="HB1" s="14"/>
      <c r="HC1" s="14"/>
      <c r="HD1" s="14"/>
      <c r="HE1" s="14"/>
      <c r="HF1" s="14"/>
      <c r="HG1" s="14"/>
      <c r="HH1" s="14"/>
      <c r="HI1" s="14"/>
      <c r="HJ1" s="14"/>
      <c r="HK1" s="14"/>
      <c r="HL1" s="14"/>
      <c r="HM1" s="14"/>
      <c r="HN1" s="14"/>
      <c r="HO1" s="14"/>
      <c r="HP1" s="14"/>
      <c r="HQ1" s="14"/>
      <c r="HR1" s="14"/>
      <c r="HS1" s="14"/>
      <c r="HT1" s="14"/>
      <c r="HU1" s="14"/>
      <c r="HV1" s="14"/>
      <c r="HW1" s="14"/>
      <c r="HX1" s="14"/>
      <c r="HY1" s="14"/>
      <c r="HZ1" s="14"/>
      <c r="IA1" s="14"/>
      <c r="IB1" s="14"/>
      <c r="IC1" s="14"/>
      <c r="ID1" s="14"/>
      <c r="IE1" s="14"/>
      <c r="IF1" s="14"/>
      <c r="IG1" s="14"/>
      <c r="IH1" s="14"/>
      <c r="II1" s="14"/>
      <c r="IJ1" s="14"/>
      <c r="IK1" s="14"/>
      <c r="IL1" s="14"/>
    </row>
    <row r="2" spans="1:246">
      <c r="A2" s="68" t="s">
        <v>4724</v>
      </c>
      <c r="D2" s="385" t="s">
        <v>1156</v>
      </c>
      <c r="E2" s="385" t="s">
        <v>1805</v>
      </c>
      <c r="F2" s="609"/>
      <c r="G2" s="68" t="str">
        <f>'Data Sheet'!$C$25</f>
        <v>National Fuel Gas Distribution Corporation</v>
      </c>
      <c r="H2" s="607"/>
      <c r="I2" s="9" t="s">
        <v>1156</v>
      </c>
      <c r="J2" s="607"/>
      <c r="K2" s="9" t="s">
        <v>1805</v>
      </c>
      <c r="L2" s="607"/>
      <c r="N2" s="712"/>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row>
    <row r="3" spans="1:246" ht="15" customHeight="1">
      <c r="A3" s="606" t="s">
        <v>1789</v>
      </c>
      <c r="D3" s="385" t="s">
        <v>1157</v>
      </c>
      <c r="E3" s="522" t="str">
        <f>'Data Sheet'!$C$40</f>
        <v>3/31/2016</v>
      </c>
      <c r="F3" s="814" t="str">
        <f>'Data Sheet'!$C$38</f>
        <v>12/31/2015</v>
      </c>
      <c r="G3" s="606"/>
      <c r="H3" s="607"/>
      <c r="I3" s="9" t="s">
        <v>1157</v>
      </c>
      <c r="J3" s="607"/>
      <c r="K3" s="821" t="str">
        <f>'Data Sheet'!$C$40</f>
        <v>3/31/2016</v>
      </c>
      <c r="L3" s="523"/>
      <c r="M3" s="818" t="str">
        <f>'Data Sheet'!$C$38</f>
        <v>12/31/2015</v>
      </c>
      <c r="N3" s="714"/>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c r="CV3" s="14"/>
      <c r="CW3" s="14"/>
      <c r="CX3" s="14"/>
      <c r="CY3" s="14"/>
      <c r="CZ3" s="14"/>
      <c r="DA3" s="14"/>
      <c r="DB3" s="14"/>
      <c r="DC3" s="14"/>
      <c r="DD3" s="14"/>
      <c r="DE3" s="14"/>
      <c r="DF3" s="14"/>
      <c r="DG3" s="14"/>
      <c r="DH3" s="14"/>
      <c r="DI3" s="14"/>
      <c r="DJ3" s="14"/>
      <c r="DK3" s="14"/>
      <c r="DL3" s="14"/>
      <c r="DM3" s="14"/>
      <c r="DN3" s="14"/>
      <c r="DO3" s="14"/>
      <c r="DP3" s="14"/>
      <c r="DQ3" s="14"/>
      <c r="DR3" s="14"/>
      <c r="DS3" s="14"/>
      <c r="DT3" s="14"/>
      <c r="DU3" s="14"/>
      <c r="DV3" s="14"/>
      <c r="DW3" s="14"/>
      <c r="DX3" s="14"/>
      <c r="DY3" s="14"/>
      <c r="DZ3" s="14"/>
      <c r="EA3" s="14"/>
      <c r="EB3" s="14"/>
      <c r="EC3" s="14"/>
      <c r="ED3" s="14"/>
      <c r="EE3" s="14"/>
      <c r="EF3" s="14"/>
      <c r="EG3" s="14"/>
      <c r="EH3" s="14"/>
      <c r="EI3" s="14"/>
      <c r="EJ3" s="14"/>
      <c r="EK3" s="14"/>
      <c r="EL3" s="14"/>
      <c r="EM3" s="14"/>
      <c r="EN3" s="14"/>
      <c r="EO3" s="14"/>
      <c r="EP3" s="14"/>
      <c r="EQ3" s="14"/>
      <c r="ER3" s="14"/>
      <c r="ES3" s="14"/>
      <c r="ET3" s="14"/>
      <c r="EU3" s="14"/>
      <c r="EV3" s="14"/>
      <c r="EW3" s="14"/>
      <c r="EX3" s="14"/>
      <c r="EY3" s="14"/>
      <c r="EZ3" s="14"/>
      <c r="FA3" s="14"/>
      <c r="FB3" s="14"/>
      <c r="FC3" s="14"/>
      <c r="FD3" s="14"/>
      <c r="FE3" s="14"/>
      <c r="FF3" s="14"/>
      <c r="FG3" s="14"/>
      <c r="FH3" s="14"/>
      <c r="FI3" s="14"/>
      <c r="FJ3" s="14"/>
      <c r="FK3" s="14"/>
      <c r="FL3" s="14"/>
      <c r="FM3" s="14"/>
      <c r="FN3" s="14"/>
      <c r="FO3" s="14"/>
      <c r="FP3" s="14"/>
      <c r="FQ3" s="14"/>
      <c r="FR3" s="14"/>
      <c r="FS3" s="14"/>
      <c r="FT3" s="14"/>
      <c r="FU3" s="14"/>
      <c r="FV3" s="14"/>
      <c r="FW3" s="14"/>
      <c r="FX3" s="14"/>
      <c r="FY3" s="14"/>
      <c r="FZ3" s="14"/>
      <c r="GA3" s="14"/>
      <c r="GB3" s="14"/>
      <c r="GC3" s="14"/>
      <c r="GD3" s="14"/>
      <c r="GE3" s="14"/>
      <c r="GF3" s="14"/>
      <c r="GG3" s="14"/>
      <c r="GH3" s="14"/>
      <c r="GI3" s="14"/>
      <c r="GJ3" s="14"/>
      <c r="GK3" s="14"/>
      <c r="GL3" s="14"/>
      <c r="GM3" s="14"/>
      <c r="GN3" s="14"/>
      <c r="GO3" s="14"/>
      <c r="GP3" s="14"/>
      <c r="GQ3" s="14"/>
      <c r="GR3" s="14"/>
      <c r="GS3" s="14"/>
      <c r="GT3" s="14"/>
      <c r="GU3" s="14"/>
      <c r="GV3" s="14"/>
      <c r="GW3" s="14"/>
      <c r="GX3" s="14"/>
      <c r="GY3" s="14"/>
      <c r="GZ3" s="14"/>
      <c r="HA3" s="14"/>
      <c r="HB3" s="14"/>
      <c r="HC3" s="14"/>
      <c r="HD3" s="14"/>
      <c r="HE3" s="14"/>
      <c r="HF3" s="14"/>
      <c r="HG3" s="14"/>
      <c r="HH3" s="14"/>
      <c r="HI3" s="14"/>
      <c r="HJ3" s="14"/>
      <c r="HK3" s="14"/>
      <c r="HL3" s="14"/>
      <c r="HM3" s="14"/>
      <c r="HN3" s="14"/>
      <c r="HO3" s="14"/>
      <c r="HP3" s="14"/>
      <c r="HQ3" s="14"/>
      <c r="HR3" s="14"/>
      <c r="HS3" s="14"/>
      <c r="HT3" s="14"/>
      <c r="HU3" s="14"/>
      <c r="HV3" s="14"/>
      <c r="HW3" s="14"/>
      <c r="HX3" s="14"/>
      <c r="HY3" s="14"/>
      <c r="HZ3" s="14"/>
      <c r="IA3" s="14"/>
      <c r="IB3" s="14"/>
      <c r="IC3" s="14"/>
      <c r="ID3" s="14"/>
      <c r="IE3" s="14"/>
      <c r="IF3" s="14"/>
      <c r="IG3" s="14"/>
      <c r="IH3" s="14"/>
      <c r="II3" s="14"/>
      <c r="IJ3" s="14"/>
      <c r="IK3" s="14"/>
      <c r="IL3" s="14"/>
    </row>
    <row r="4" spans="1:246" ht="15" customHeight="1">
      <c r="A4" s="750" t="s">
        <v>913</v>
      </c>
      <c r="B4" s="751"/>
      <c r="C4" s="751"/>
      <c r="D4" s="751"/>
      <c r="E4" s="751"/>
      <c r="F4" s="752"/>
      <c r="G4" s="750" t="s">
        <v>914</v>
      </c>
      <c r="H4" s="751"/>
      <c r="I4" s="751"/>
      <c r="J4" s="751"/>
      <c r="K4" s="751"/>
      <c r="L4" s="751"/>
      <c r="M4" s="751"/>
      <c r="N4" s="714"/>
      <c r="O4" s="14"/>
      <c r="P4" s="14"/>
      <c r="Q4" s="14"/>
      <c r="R4" s="14"/>
      <c r="S4" s="14"/>
      <c r="T4" s="14"/>
      <c r="U4" s="14"/>
      <c r="V4" s="14"/>
      <c r="W4" s="14"/>
      <c r="X4" s="14"/>
      <c r="Y4" s="14"/>
      <c r="Z4" s="14"/>
      <c r="AA4" s="14"/>
      <c r="AB4" s="14"/>
      <c r="AC4" s="14"/>
      <c r="AD4" s="14"/>
      <c r="AE4" s="14"/>
      <c r="AF4" s="14"/>
      <c r="AG4" s="14"/>
      <c r="AH4" s="14"/>
      <c r="AI4" s="14"/>
      <c r="AJ4" s="14"/>
      <c r="AK4" s="14"/>
      <c r="AL4" s="14"/>
      <c r="AM4" s="14"/>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c r="CV4" s="14"/>
      <c r="CW4" s="14"/>
      <c r="CX4" s="14"/>
      <c r="CY4" s="14"/>
      <c r="CZ4" s="14"/>
      <c r="DA4" s="14"/>
      <c r="DB4" s="14"/>
      <c r="DC4" s="14"/>
      <c r="DD4" s="14"/>
      <c r="DE4" s="14"/>
      <c r="DF4" s="14"/>
      <c r="DG4" s="14"/>
      <c r="DH4" s="14"/>
      <c r="DI4" s="14"/>
      <c r="DJ4" s="14"/>
      <c r="DK4" s="14"/>
      <c r="DL4" s="14"/>
      <c r="DM4" s="14"/>
      <c r="DN4" s="14"/>
      <c r="DO4" s="14"/>
      <c r="DP4" s="14"/>
      <c r="DQ4" s="14"/>
      <c r="DR4" s="14"/>
      <c r="DS4" s="14"/>
      <c r="DT4" s="14"/>
      <c r="DU4" s="14"/>
      <c r="DV4" s="14"/>
      <c r="DW4" s="14"/>
      <c r="DX4" s="14"/>
      <c r="DY4" s="14"/>
      <c r="DZ4" s="14"/>
      <c r="EA4" s="14"/>
      <c r="EB4" s="14"/>
      <c r="EC4" s="14"/>
      <c r="ED4" s="14"/>
      <c r="EE4" s="14"/>
      <c r="EF4" s="14"/>
      <c r="EG4" s="14"/>
      <c r="EH4" s="14"/>
      <c r="EI4" s="14"/>
      <c r="EJ4" s="14"/>
      <c r="EK4" s="14"/>
      <c r="EL4" s="14"/>
      <c r="EM4" s="14"/>
      <c r="EN4" s="14"/>
      <c r="EO4" s="14"/>
      <c r="EP4" s="14"/>
      <c r="EQ4" s="14"/>
      <c r="ER4" s="14"/>
      <c r="ES4" s="14"/>
      <c r="ET4" s="14"/>
      <c r="EU4" s="14"/>
      <c r="EV4" s="14"/>
      <c r="EW4" s="14"/>
      <c r="EX4" s="14"/>
      <c r="EY4" s="14"/>
      <c r="EZ4" s="14"/>
      <c r="FA4" s="14"/>
      <c r="FB4" s="14"/>
      <c r="FC4" s="14"/>
      <c r="FD4" s="14"/>
      <c r="FE4" s="14"/>
      <c r="FF4" s="14"/>
      <c r="FG4" s="14"/>
      <c r="FH4" s="14"/>
      <c r="FI4" s="14"/>
      <c r="FJ4" s="14"/>
      <c r="FK4" s="14"/>
      <c r="FL4" s="14"/>
      <c r="FM4" s="14"/>
      <c r="FN4" s="14"/>
      <c r="FO4" s="14"/>
      <c r="FP4" s="14"/>
      <c r="FQ4" s="14"/>
      <c r="FR4" s="14"/>
      <c r="FS4" s="14"/>
      <c r="FT4" s="14"/>
      <c r="FU4" s="14"/>
      <c r="FV4" s="14"/>
      <c r="FW4" s="14"/>
      <c r="FX4" s="14"/>
      <c r="FY4" s="14"/>
      <c r="FZ4" s="14"/>
      <c r="GA4" s="14"/>
      <c r="GB4" s="14"/>
      <c r="GC4" s="14"/>
      <c r="GD4" s="14"/>
      <c r="GE4" s="14"/>
      <c r="GF4" s="14"/>
      <c r="GG4" s="14"/>
      <c r="GH4" s="14"/>
      <c r="GI4" s="14"/>
      <c r="GJ4" s="14"/>
      <c r="GK4" s="14"/>
      <c r="GL4" s="14"/>
      <c r="GM4" s="14"/>
      <c r="GN4" s="14"/>
      <c r="GO4" s="14"/>
      <c r="GP4" s="14"/>
      <c r="GQ4" s="14"/>
      <c r="GR4" s="14"/>
      <c r="GS4" s="14"/>
      <c r="GT4" s="14"/>
      <c r="GU4" s="14"/>
      <c r="GV4" s="14"/>
      <c r="GW4" s="14"/>
      <c r="GX4" s="14"/>
      <c r="GY4" s="14"/>
      <c r="GZ4" s="14"/>
      <c r="HA4" s="14"/>
      <c r="HB4" s="14"/>
      <c r="HC4" s="14"/>
      <c r="HD4" s="14"/>
      <c r="HE4" s="14"/>
      <c r="HF4" s="14"/>
      <c r="HG4" s="14"/>
      <c r="HH4" s="14"/>
      <c r="HI4" s="14"/>
      <c r="HJ4" s="14"/>
      <c r="HK4" s="14"/>
      <c r="HL4" s="14"/>
      <c r="HM4" s="14"/>
      <c r="HN4" s="14"/>
      <c r="HO4" s="14"/>
      <c r="HP4" s="14"/>
      <c r="HQ4" s="14"/>
      <c r="HR4" s="14"/>
      <c r="HS4" s="14"/>
      <c r="HT4" s="14"/>
      <c r="HU4" s="14"/>
      <c r="HV4" s="14"/>
      <c r="HW4" s="14"/>
      <c r="HX4" s="14"/>
      <c r="HY4" s="14"/>
      <c r="HZ4" s="14"/>
      <c r="IA4" s="14"/>
      <c r="IB4" s="14"/>
      <c r="IC4" s="14"/>
      <c r="ID4" s="14"/>
      <c r="IE4" s="14"/>
      <c r="IF4" s="14"/>
      <c r="IG4" s="14"/>
      <c r="IH4" s="14"/>
      <c r="II4" s="14"/>
      <c r="IJ4" s="14"/>
      <c r="IK4" s="14"/>
      <c r="IL4" s="14"/>
    </row>
    <row r="5" spans="1:246">
      <c r="A5" s="606"/>
      <c r="F5" s="712"/>
      <c r="G5" s="606"/>
      <c r="N5" s="712"/>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4"/>
      <c r="HM5" s="14"/>
      <c r="HN5" s="14"/>
      <c r="HO5" s="14"/>
      <c r="HP5" s="14"/>
      <c r="HQ5" s="14"/>
      <c r="HR5" s="14"/>
      <c r="HS5" s="14"/>
      <c r="HT5" s="14"/>
      <c r="HU5" s="14"/>
      <c r="HV5" s="14"/>
      <c r="HW5" s="14"/>
      <c r="HX5" s="14"/>
      <c r="HY5" s="14"/>
      <c r="HZ5" s="14"/>
      <c r="IA5" s="14"/>
      <c r="IB5" s="14"/>
      <c r="IC5" s="14"/>
      <c r="ID5" s="14"/>
      <c r="IE5" s="14"/>
      <c r="IF5" s="14"/>
      <c r="IG5" s="14"/>
      <c r="IH5" s="14"/>
      <c r="II5" s="14"/>
      <c r="IJ5" s="14"/>
      <c r="IK5" s="14"/>
      <c r="IL5" s="14"/>
    </row>
    <row r="6" spans="1:246">
      <c r="A6" s="606" t="s">
        <v>915</v>
      </c>
      <c r="F6" s="712"/>
      <c r="G6" s="606" t="s">
        <v>916</v>
      </c>
      <c r="N6" s="712"/>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c r="DG6" s="14"/>
      <c r="DH6" s="14"/>
      <c r="DI6" s="14"/>
      <c r="DJ6" s="14"/>
      <c r="DK6" s="14"/>
      <c r="DL6" s="14"/>
      <c r="DM6" s="14"/>
      <c r="DN6" s="14"/>
      <c r="DO6" s="14"/>
      <c r="DP6" s="14"/>
      <c r="DQ6" s="14"/>
      <c r="DR6" s="14"/>
      <c r="DS6" s="14"/>
      <c r="DT6" s="14"/>
      <c r="DU6" s="14"/>
      <c r="DV6" s="14"/>
      <c r="DW6" s="14"/>
      <c r="DX6" s="14"/>
      <c r="DY6" s="14"/>
      <c r="DZ6" s="14"/>
      <c r="EA6" s="14"/>
      <c r="EB6" s="14"/>
      <c r="EC6" s="14"/>
      <c r="ED6" s="14"/>
      <c r="EE6" s="14"/>
      <c r="EF6" s="14"/>
      <c r="EG6" s="14"/>
      <c r="EH6" s="14"/>
      <c r="EI6" s="14"/>
      <c r="EJ6" s="14"/>
      <c r="EK6" s="14"/>
      <c r="EL6" s="14"/>
      <c r="EM6" s="14"/>
      <c r="EN6" s="14"/>
      <c r="EO6" s="14"/>
      <c r="EP6" s="14"/>
      <c r="EQ6" s="14"/>
      <c r="ER6" s="14"/>
      <c r="ES6" s="14"/>
      <c r="ET6" s="14"/>
      <c r="EU6" s="14"/>
      <c r="EV6" s="14"/>
      <c r="EW6" s="14"/>
      <c r="EX6" s="14"/>
      <c r="EY6" s="14"/>
      <c r="EZ6" s="14"/>
      <c r="FA6" s="14"/>
      <c r="FB6" s="14"/>
      <c r="FC6" s="14"/>
      <c r="FD6" s="14"/>
      <c r="FE6" s="14"/>
      <c r="FF6" s="14"/>
      <c r="FG6" s="14"/>
      <c r="FH6" s="14"/>
      <c r="FI6" s="14"/>
      <c r="FJ6" s="14"/>
      <c r="FK6" s="14"/>
      <c r="FL6" s="14"/>
      <c r="FM6" s="14"/>
      <c r="FN6" s="14"/>
      <c r="FO6" s="14"/>
      <c r="FP6" s="14"/>
      <c r="FQ6" s="14"/>
      <c r="FR6" s="14"/>
      <c r="FS6" s="14"/>
      <c r="FT6" s="14"/>
      <c r="FU6" s="14"/>
      <c r="FV6" s="14"/>
      <c r="FW6" s="14"/>
      <c r="FX6" s="14"/>
      <c r="FY6" s="14"/>
      <c r="FZ6" s="14"/>
      <c r="GA6" s="14"/>
      <c r="GB6" s="14"/>
      <c r="GC6" s="14"/>
      <c r="GD6" s="14"/>
      <c r="GE6" s="14"/>
      <c r="GF6" s="14"/>
      <c r="GG6" s="14"/>
      <c r="GH6" s="14"/>
      <c r="GI6" s="14"/>
      <c r="GJ6" s="14"/>
      <c r="GK6" s="14"/>
      <c r="GL6" s="14"/>
      <c r="GM6" s="14"/>
      <c r="GN6" s="14"/>
      <c r="GO6" s="14"/>
      <c r="GP6" s="14"/>
      <c r="GQ6" s="14"/>
      <c r="GR6" s="14"/>
      <c r="GS6" s="14"/>
      <c r="GT6" s="14"/>
      <c r="GU6" s="14"/>
      <c r="GV6" s="14"/>
      <c r="GW6" s="14"/>
      <c r="GX6" s="14"/>
      <c r="GY6" s="14"/>
      <c r="GZ6" s="14"/>
      <c r="HA6" s="14"/>
      <c r="HB6" s="14"/>
      <c r="HC6" s="14"/>
      <c r="HD6" s="14"/>
      <c r="HE6" s="14"/>
      <c r="HF6" s="14"/>
      <c r="HG6" s="14"/>
      <c r="HH6" s="14"/>
      <c r="HI6" s="14"/>
      <c r="HJ6" s="14"/>
      <c r="HK6" s="14"/>
      <c r="HL6" s="14"/>
      <c r="HM6" s="14"/>
      <c r="HN6" s="14"/>
      <c r="HO6" s="14"/>
      <c r="HP6" s="14"/>
      <c r="HQ6" s="14"/>
      <c r="HR6" s="14"/>
      <c r="HS6" s="14"/>
      <c r="HT6" s="14"/>
      <c r="HU6" s="14"/>
      <c r="HV6" s="14"/>
      <c r="HW6" s="14"/>
      <c r="HX6" s="14"/>
      <c r="HY6" s="14"/>
      <c r="HZ6" s="14"/>
      <c r="IA6" s="14"/>
      <c r="IB6" s="14"/>
      <c r="IC6" s="14"/>
      <c r="ID6" s="14"/>
      <c r="IE6" s="14"/>
      <c r="IF6" s="14"/>
      <c r="IG6" s="14"/>
      <c r="IH6" s="14"/>
      <c r="II6" s="14"/>
      <c r="IJ6" s="14"/>
      <c r="IK6" s="14"/>
      <c r="IL6" s="14"/>
    </row>
    <row r="7" spans="1:246">
      <c r="A7" s="606"/>
      <c r="B7" s="9" t="s">
        <v>917</v>
      </c>
      <c r="F7" s="712"/>
      <c r="G7" s="606" t="s">
        <v>918</v>
      </c>
      <c r="N7" s="712"/>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c r="CL7" s="14"/>
      <c r="CM7" s="14"/>
      <c r="CN7" s="14"/>
      <c r="CO7" s="14"/>
      <c r="CP7" s="14"/>
      <c r="CQ7" s="14"/>
      <c r="CR7" s="14"/>
      <c r="CS7" s="14"/>
      <c r="CT7" s="14"/>
      <c r="CU7" s="14"/>
      <c r="CV7" s="14"/>
      <c r="CW7" s="14"/>
      <c r="CX7" s="14"/>
      <c r="CY7" s="14"/>
      <c r="CZ7" s="14"/>
      <c r="DA7" s="14"/>
      <c r="DB7" s="14"/>
      <c r="DC7" s="14"/>
      <c r="DD7" s="14"/>
      <c r="DE7" s="14"/>
      <c r="DF7" s="14"/>
      <c r="DG7" s="14"/>
      <c r="DH7" s="14"/>
      <c r="DI7" s="14"/>
      <c r="DJ7" s="14"/>
      <c r="DK7" s="14"/>
      <c r="DL7" s="14"/>
      <c r="DM7" s="14"/>
      <c r="DN7" s="14"/>
      <c r="DO7" s="14"/>
      <c r="DP7" s="14"/>
      <c r="DQ7" s="14"/>
      <c r="DR7" s="14"/>
      <c r="DS7" s="14"/>
      <c r="DT7" s="14"/>
      <c r="DU7" s="14"/>
      <c r="DV7" s="14"/>
      <c r="DW7" s="14"/>
      <c r="DX7" s="14"/>
      <c r="DY7" s="14"/>
      <c r="DZ7" s="14"/>
      <c r="EA7" s="14"/>
      <c r="EB7" s="14"/>
      <c r="EC7" s="14"/>
      <c r="ED7" s="14"/>
      <c r="EE7" s="14"/>
      <c r="EF7" s="14"/>
      <c r="EG7" s="14"/>
      <c r="EH7" s="14"/>
      <c r="EI7" s="14"/>
      <c r="EJ7" s="14"/>
      <c r="EK7" s="14"/>
      <c r="EL7" s="14"/>
      <c r="EM7" s="14"/>
      <c r="EN7" s="14"/>
      <c r="EO7" s="14"/>
      <c r="EP7" s="14"/>
      <c r="EQ7" s="14"/>
      <c r="ER7" s="14"/>
      <c r="ES7" s="14"/>
      <c r="ET7" s="14"/>
      <c r="EU7" s="14"/>
      <c r="EV7" s="14"/>
      <c r="EW7" s="14"/>
      <c r="EX7" s="14"/>
      <c r="EY7" s="14"/>
      <c r="EZ7" s="14"/>
      <c r="FA7" s="14"/>
      <c r="FB7" s="14"/>
      <c r="FC7" s="14"/>
      <c r="FD7" s="14"/>
      <c r="FE7" s="14"/>
      <c r="FF7" s="14"/>
      <c r="FG7" s="14"/>
      <c r="FH7" s="14"/>
      <c r="FI7" s="14"/>
      <c r="FJ7" s="14"/>
      <c r="FK7" s="14"/>
      <c r="FL7" s="14"/>
      <c r="FM7" s="14"/>
      <c r="FN7" s="14"/>
      <c r="FO7" s="14"/>
      <c r="FP7" s="14"/>
      <c r="FQ7" s="14"/>
      <c r="FR7" s="14"/>
      <c r="FS7" s="14"/>
      <c r="FT7" s="14"/>
      <c r="FU7" s="14"/>
      <c r="FV7" s="14"/>
      <c r="FW7" s="14"/>
      <c r="FX7" s="14"/>
      <c r="FY7" s="14"/>
      <c r="FZ7" s="14"/>
      <c r="GA7" s="14"/>
      <c r="GB7" s="14"/>
      <c r="GC7" s="14"/>
      <c r="GD7" s="14"/>
      <c r="GE7" s="14"/>
      <c r="GF7" s="14"/>
      <c r="GG7" s="14"/>
      <c r="GH7" s="14"/>
      <c r="GI7" s="14"/>
      <c r="GJ7" s="14"/>
      <c r="GK7" s="14"/>
      <c r="GL7" s="14"/>
      <c r="GM7" s="14"/>
      <c r="GN7" s="14"/>
      <c r="GO7" s="14"/>
      <c r="GP7" s="14"/>
      <c r="GQ7" s="14"/>
      <c r="GR7" s="14"/>
      <c r="GS7" s="14"/>
      <c r="GT7" s="14"/>
      <c r="GU7" s="14"/>
      <c r="GV7" s="14"/>
      <c r="GW7" s="14"/>
      <c r="GX7" s="14"/>
      <c r="GY7" s="14"/>
      <c r="GZ7" s="14"/>
      <c r="HA7" s="14"/>
      <c r="HB7" s="14"/>
      <c r="HC7" s="14"/>
      <c r="HD7" s="14"/>
      <c r="HE7" s="14"/>
      <c r="HF7" s="14"/>
      <c r="HG7" s="14"/>
      <c r="HH7" s="14"/>
      <c r="HI7" s="14"/>
      <c r="HJ7" s="14"/>
      <c r="HK7" s="14"/>
      <c r="HL7" s="14"/>
      <c r="HM7" s="14"/>
      <c r="HN7" s="14"/>
      <c r="HO7" s="14"/>
      <c r="HP7" s="14"/>
      <c r="HQ7" s="14"/>
      <c r="HR7" s="14"/>
      <c r="HS7" s="14"/>
      <c r="HT7" s="14"/>
      <c r="HU7" s="14"/>
      <c r="HV7" s="14"/>
      <c r="HW7" s="14"/>
      <c r="HX7" s="14"/>
      <c r="HY7" s="14"/>
      <c r="HZ7" s="14"/>
      <c r="IA7" s="14"/>
      <c r="IB7" s="14"/>
      <c r="IC7" s="14"/>
      <c r="ID7" s="14"/>
      <c r="IE7" s="14"/>
      <c r="IF7" s="14"/>
      <c r="IG7" s="14"/>
      <c r="IH7" s="14"/>
      <c r="II7" s="14"/>
      <c r="IJ7" s="14"/>
      <c r="IK7" s="14"/>
      <c r="IL7" s="14"/>
    </row>
    <row r="8" spans="1:246">
      <c r="A8" s="606" t="s">
        <v>2220</v>
      </c>
      <c r="F8" s="712"/>
      <c r="G8" s="606" t="s">
        <v>919</v>
      </c>
      <c r="N8" s="712"/>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14"/>
      <c r="HM8" s="14"/>
      <c r="HN8" s="14"/>
      <c r="HO8" s="14"/>
      <c r="HP8" s="14"/>
      <c r="HQ8" s="14"/>
      <c r="HR8" s="14"/>
      <c r="HS8" s="14"/>
      <c r="HT8" s="14"/>
      <c r="HU8" s="14"/>
      <c r="HV8" s="14"/>
      <c r="HW8" s="14"/>
      <c r="HX8" s="14"/>
      <c r="HY8" s="14"/>
      <c r="HZ8" s="14"/>
      <c r="IA8" s="14"/>
      <c r="IB8" s="14"/>
      <c r="IC8" s="14"/>
      <c r="ID8" s="14"/>
      <c r="IE8" s="14"/>
      <c r="IF8" s="14"/>
      <c r="IG8" s="14"/>
      <c r="IH8" s="14"/>
      <c r="II8" s="14"/>
      <c r="IJ8" s="14"/>
      <c r="IK8" s="14"/>
      <c r="IL8" s="14"/>
    </row>
    <row r="9" spans="1:246">
      <c r="A9" s="610"/>
      <c r="B9" s="406"/>
      <c r="C9" s="406"/>
      <c r="D9" s="406"/>
      <c r="E9" s="406"/>
      <c r="F9" s="714"/>
      <c r="G9" s="610"/>
      <c r="H9" s="406"/>
      <c r="I9" s="406"/>
      <c r="J9" s="406"/>
      <c r="K9" s="406"/>
      <c r="L9" s="406"/>
      <c r="M9" s="406"/>
      <c r="N9" s="714"/>
      <c r="O9" s="14"/>
      <c r="P9" s="14"/>
      <c r="Q9" s="14"/>
      <c r="R9" s="14"/>
      <c r="S9" s="14"/>
      <c r="T9" s="14"/>
      <c r="U9" s="14"/>
      <c r="V9" s="14"/>
      <c r="W9" s="14"/>
      <c r="X9" s="14"/>
      <c r="Y9" s="14"/>
      <c r="Z9" s="14"/>
      <c r="AA9" s="14"/>
      <c r="AB9" s="14"/>
      <c r="AC9" s="14"/>
      <c r="AD9" s="14"/>
      <c r="AE9" s="14"/>
      <c r="AF9" s="14"/>
      <c r="AG9" s="14"/>
      <c r="AH9" s="14"/>
      <c r="AI9" s="14"/>
      <c r="AJ9" s="14"/>
      <c r="AK9" s="14"/>
      <c r="AL9" s="14"/>
      <c r="AM9" s="14"/>
      <c r="AN9" s="14"/>
      <c r="AO9" s="14"/>
      <c r="AP9" s="14"/>
      <c r="AQ9" s="14"/>
      <c r="AR9" s="14"/>
      <c r="AS9" s="14"/>
      <c r="AT9" s="14"/>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c r="CK9" s="14"/>
      <c r="CL9" s="14"/>
      <c r="CM9" s="14"/>
      <c r="CN9" s="14"/>
      <c r="CO9" s="14"/>
      <c r="CP9" s="14"/>
      <c r="CQ9" s="14"/>
      <c r="CR9" s="14"/>
      <c r="CS9" s="14"/>
      <c r="CT9" s="14"/>
      <c r="CU9" s="14"/>
      <c r="CV9" s="14"/>
      <c r="CW9" s="14"/>
      <c r="CX9" s="14"/>
      <c r="CY9" s="14"/>
      <c r="CZ9" s="14"/>
      <c r="DA9" s="14"/>
      <c r="DB9" s="14"/>
      <c r="DC9" s="14"/>
      <c r="DD9" s="14"/>
      <c r="DE9" s="14"/>
      <c r="DF9" s="14"/>
      <c r="DG9" s="14"/>
      <c r="DH9" s="14"/>
      <c r="DI9" s="14"/>
      <c r="DJ9" s="14"/>
      <c r="DK9" s="14"/>
      <c r="DL9" s="14"/>
      <c r="DM9" s="14"/>
      <c r="DN9" s="14"/>
      <c r="DO9" s="14"/>
      <c r="DP9" s="14"/>
      <c r="DQ9" s="14"/>
      <c r="DR9" s="14"/>
      <c r="DS9" s="14"/>
      <c r="DT9" s="14"/>
      <c r="DU9" s="14"/>
      <c r="DV9" s="14"/>
      <c r="DW9" s="14"/>
      <c r="DX9" s="14"/>
      <c r="DY9" s="14"/>
      <c r="DZ9" s="14"/>
      <c r="EA9" s="14"/>
      <c r="EB9" s="14"/>
      <c r="EC9" s="14"/>
      <c r="ED9" s="14"/>
      <c r="EE9" s="14"/>
      <c r="EF9" s="14"/>
      <c r="EG9" s="14"/>
      <c r="EH9" s="14"/>
      <c r="EI9" s="14"/>
      <c r="EJ9" s="14"/>
      <c r="EK9" s="14"/>
      <c r="EL9" s="14"/>
      <c r="EM9" s="14"/>
      <c r="EN9" s="14"/>
      <c r="EO9" s="14"/>
      <c r="EP9" s="14"/>
      <c r="EQ9" s="14"/>
      <c r="ER9" s="14"/>
      <c r="ES9" s="14"/>
      <c r="ET9" s="14"/>
      <c r="EU9" s="14"/>
      <c r="EV9" s="14"/>
      <c r="EW9" s="14"/>
      <c r="EX9" s="14"/>
      <c r="EY9" s="14"/>
      <c r="EZ9" s="14"/>
      <c r="FA9" s="14"/>
      <c r="FB9" s="14"/>
      <c r="FC9" s="14"/>
      <c r="FD9" s="14"/>
      <c r="FE9" s="14"/>
      <c r="FF9" s="14"/>
      <c r="FG9" s="14"/>
      <c r="FH9" s="14"/>
      <c r="FI9" s="14"/>
      <c r="FJ9" s="14"/>
      <c r="FK9" s="14"/>
      <c r="FL9" s="14"/>
      <c r="FM9" s="14"/>
      <c r="FN9" s="14"/>
      <c r="FO9" s="14"/>
      <c r="FP9" s="14"/>
      <c r="FQ9" s="14"/>
      <c r="FR9" s="14"/>
      <c r="FS9" s="14"/>
      <c r="FT9" s="14"/>
      <c r="FU9" s="14"/>
      <c r="FV9" s="14"/>
      <c r="FW9" s="14"/>
      <c r="FX9" s="14"/>
      <c r="FY9" s="14"/>
      <c r="FZ9" s="14"/>
      <c r="GA9" s="14"/>
      <c r="GB9" s="14"/>
      <c r="GC9" s="14"/>
      <c r="GD9" s="14"/>
      <c r="GE9" s="14"/>
      <c r="GF9" s="14"/>
      <c r="GG9" s="14"/>
      <c r="GH9" s="14"/>
      <c r="GI9" s="14"/>
      <c r="GJ9" s="14"/>
      <c r="GK9" s="14"/>
      <c r="GL9" s="14"/>
      <c r="GM9" s="14"/>
      <c r="GN9" s="14"/>
      <c r="GO9" s="14"/>
      <c r="GP9" s="14"/>
      <c r="GQ9" s="14"/>
      <c r="GR9" s="14"/>
      <c r="GS9" s="14"/>
      <c r="GT9" s="14"/>
      <c r="GU9" s="14"/>
      <c r="GV9" s="14"/>
      <c r="GW9" s="14"/>
      <c r="GX9" s="14"/>
      <c r="GY9" s="14"/>
      <c r="GZ9" s="14"/>
      <c r="HA9" s="14"/>
      <c r="HB9" s="14"/>
      <c r="HC9" s="14"/>
      <c r="HD9" s="14"/>
      <c r="HE9" s="14"/>
      <c r="HF9" s="14"/>
      <c r="HG9" s="14"/>
      <c r="HH9" s="14"/>
      <c r="HI9" s="14"/>
      <c r="HJ9" s="14"/>
      <c r="HK9" s="14"/>
      <c r="HL9" s="14"/>
      <c r="HM9" s="14"/>
      <c r="HN9" s="14"/>
      <c r="HO9" s="14"/>
      <c r="HP9" s="14"/>
      <c r="HQ9" s="14"/>
      <c r="HR9" s="14"/>
      <c r="HS9" s="14"/>
      <c r="HT9" s="14"/>
      <c r="HU9" s="14"/>
      <c r="HV9" s="14"/>
      <c r="HW9" s="14"/>
      <c r="HX9" s="14"/>
      <c r="HY9" s="14"/>
      <c r="HZ9" s="14"/>
      <c r="IA9" s="14"/>
      <c r="IB9" s="14"/>
      <c r="IC9" s="14"/>
      <c r="ID9" s="14"/>
      <c r="IE9" s="14"/>
      <c r="IF9" s="14"/>
      <c r="IG9" s="14"/>
      <c r="IH9" s="14"/>
      <c r="II9" s="14"/>
      <c r="IJ9" s="14"/>
      <c r="IK9" s="14"/>
      <c r="IL9" s="14"/>
    </row>
    <row r="10" spans="1:246">
      <c r="A10" s="713"/>
      <c r="B10" s="385"/>
      <c r="D10" s="385"/>
      <c r="E10" s="758" t="s">
        <v>2221</v>
      </c>
      <c r="F10" s="614"/>
      <c r="G10" s="612" t="s">
        <v>2221</v>
      </c>
      <c r="H10" s="613"/>
      <c r="I10" s="758" t="s">
        <v>2222</v>
      </c>
      <c r="J10" s="613"/>
      <c r="K10" s="613"/>
      <c r="L10" s="613"/>
      <c r="M10" s="715"/>
      <c r="N10" s="724"/>
      <c r="O10" s="14"/>
      <c r="P10" s="14"/>
      <c r="Q10" s="14"/>
      <c r="R10" s="14"/>
      <c r="S10" s="14"/>
      <c r="T10" s="14"/>
      <c r="U10" s="14"/>
      <c r="V10" s="14"/>
      <c r="W10" s="14"/>
      <c r="X10" s="14"/>
      <c r="Y10" s="14"/>
      <c r="Z10" s="14"/>
      <c r="AA10" s="14"/>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c r="CC10" s="14"/>
      <c r="CD10" s="14"/>
      <c r="CE10" s="14"/>
      <c r="CF10" s="14"/>
      <c r="CG10" s="14"/>
      <c r="CH10" s="14"/>
      <c r="CI10" s="14"/>
      <c r="CJ10" s="14"/>
      <c r="CK10" s="14"/>
      <c r="CL10" s="14"/>
      <c r="CM10" s="14"/>
      <c r="CN10" s="14"/>
      <c r="CO10" s="14"/>
      <c r="CP10" s="14"/>
      <c r="CQ10" s="14"/>
      <c r="CR10" s="14"/>
      <c r="CS10" s="14"/>
      <c r="CT10" s="14"/>
      <c r="CU10" s="14"/>
      <c r="CV10" s="14"/>
      <c r="CW10" s="14"/>
      <c r="CX10" s="14"/>
      <c r="CY10" s="14"/>
      <c r="CZ10" s="14"/>
      <c r="DA10" s="14"/>
      <c r="DB10" s="14"/>
      <c r="DC10" s="14"/>
      <c r="DD10" s="14"/>
      <c r="DE10" s="14"/>
      <c r="DF10" s="14"/>
      <c r="DG10" s="14"/>
      <c r="DH10" s="14"/>
      <c r="DI10" s="14"/>
      <c r="DJ10" s="14"/>
      <c r="DK10" s="14"/>
      <c r="DL10" s="14"/>
      <c r="DM10" s="14"/>
      <c r="DN10" s="14"/>
      <c r="DO10" s="14"/>
      <c r="DP10" s="14"/>
      <c r="DQ10" s="14"/>
      <c r="DR10" s="14"/>
      <c r="DS10" s="14"/>
      <c r="DT10" s="14"/>
      <c r="DU10" s="14"/>
      <c r="DV10" s="14"/>
      <c r="DW10" s="14"/>
      <c r="DX10" s="14"/>
      <c r="DY10" s="14"/>
      <c r="DZ10" s="14"/>
      <c r="EA10" s="14"/>
      <c r="EB10" s="14"/>
      <c r="EC10" s="14"/>
      <c r="ED10" s="14"/>
      <c r="EE10" s="14"/>
      <c r="EF10" s="14"/>
      <c r="EG10" s="14"/>
      <c r="EH10" s="14"/>
      <c r="EI10" s="14"/>
      <c r="EJ10" s="14"/>
      <c r="EK10" s="14"/>
      <c r="EL10" s="14"/>
      <c r="EM10" s="14"/>
      <c r="EN10" s="14"/>
      <c r="EO10" s="14"/>
      <c r="EP10" s="14"/>
      <c r="EQ10" s="14"/>
      <c r="ER10" s="14"/>
      <c r="ES10" s="14"/>
      <c r="ET10" s="14"/>
      <c r="EU10" s="14"/>
      <c r="EV10" s="14"/>
      <c r="EW10" s="14"/>
      <c r="EX10" s="14"/>
      <c r="EY10" s="14"/>
      <c r="EZ10" s="14"/>
      <c r="FA10" s="14"/>
      <c r="FB10" s="14"/>
      <c r="FC10" s="14"/>
      <c r="FD10" s="14"/>
      <c r="FE10" s="14"/>
      <c r="FF10" s="14"/>
      <c r="FG10" s="14"/>
      <c r="FH10" s="14"/>
      <c r="FI10" s="14"/>
      <c r="FJ10" s="14"/>
      <c r="FK10" s="14"/>
      <c r="FL10" s="14"/>
      <c r="FM10" s="14"/>
      <c r="FN10" s="14"/>
      <c r="FO10" s="14"/>
      <c r="FP10" s="14"/>
      <c r="FQ10" s="14"/>
      <c r="FR10" s="14"/>
      <c r="FS10" s="14"/>
      <c r="FT10" s="14"/>
      <c r="FU10" s="14"/>
      <c r="FV10" s="14"/>
      <c r="FW10" s="14"/>
      <c r="FX10" s="14"/>
      <c r="FY10" s="14"/>
      <c r="FZ10" s="14"/>
      <c r="GA10" s="14"/>
      <c r="GB10" s="14"/>
      <c r="GC10" s="14"/>
      <c r="GD10" s="14"/>
      <c r="GE10" s="14"/>
      <c r="GF10" s="14"/>
      <c r="GG10" s="14"/>
      <c r="GH10" s="14"/>
      <c r="GI10" s="14"/>
      <c r="GJ10" s="14"/>
      <c r="GK10" s="14"/>
      <c r="GL10" s="14"/>
      <c r="GM10" s="14"/>
      <c r="GN10" s="14"/>
      <c r="GO10" s="14"/>
      <c r="GP10" s="14"/>
      <c r="GQ10" s="14"/>
      <c r="GR10" s="14"/>
      <c r="GS10" s="14"/>
      <c r="GT10" s="14"/>
      <c r="GU10" s="14"/>
      <c r="GV10" s="14"/>
      <c r="GW10" s="14"/>
      <c r="GX10" s="14"/>
      <c r="GY10" s="14"/>
      <c r="GZ10" s="14"/>
      <c r="HA10" s="14"/>
      <c r="HB10" s="14"/>
      <c r="HC10" s="14"/>
      <c r="HD10" s="14"/>
      <c r="HE10" s="14"/>
      <c r="HF10" s="14"/>
      <c r="HG10" s="14"/>
      <c r="HH10" s="14"/>
      <c r="HI10" s="14"/>
      <c r="HJ10" s="14"/>
      <c r="HK10" s="14"/>
      <c r="HL10" s="14"/>
      <c r="HM10" s="14"/>
      <c r="HN10" s="14"/>
      <c r="HO10" s="14"/>
      <c r="HP10" s="14"/>
      <c r="HQ10" s="14"/>
      <c r="HR10" s="14"/>
      <c r="HS10" s="14"/>
      <c r="HT10" s="14"/>
      <c r="HU10" s="14"/>
      <c r="HV10" s="14"/>
      <c r="HW10" s="14"/>
      <c r="HX10" s="14"/>
      <c r="HY10" s="14"/>
      <c r="HZ10" s="14"/>
      <c r="IA10" s="14"/>
      <c r="IB10" s="14"/>
      <c r="IC10" s="14"/>
      <c r="ID10" s="14"/>
      <c r="IE10" s="14"/>
      <c r="IF10" s="14"/>
      <c r="IG10" s="14"/>
      <c r="IH10" s="14"/>
      <c r="II10" s="14"/>
      <c r="IJ10" s="14"/>
      <c r="IK10" s="14"/>
      <c r="IL10" s="14"/>
    </row>
    <row r="11" spans="1:246">
      <c r="A11" s="713" t="s">
        <v>1729</v>
      </c>
      <c r="B11" s="385"/>
      <c r="D11" s="756" t="s">
        <v>1837</v>
      </c>
      <c r="E11" s="756" t="s">
        <v>299</v>
      </c>
      <c r="F11" s="724" t="s">
        <v>299</v>
      </c>
      <c r="G11" s="713" t="s">
        <v>299</v>
      </c>
      <c r="H11" s="756" t="s">
        <v>299</v>
      </c>
      <c r="I11" s="758" t="s">
        <v>543</v>
      </c>
      <c r="J11" s="613"/>
      <c r="K11" s="758" t="s">
        <v>540</v>
      </c>
      <c r="L11" s="613"/>
      <c r="M11" s="725" t="s">
        <v>1837</v>
      </c>
      <c r="N11" s="724" t="s">
        <v>1729</v>
      </c>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14"/>
      <c r="CH11" s="14"/>
      <c r="CI11" s="14"/>
      <c r="CJ11" s="14"/>
      <c r="CK11" s="14"/>
      <c r="CL11" s="14"/>
      <c r="CM11" s="14"/>
      <c r="CN11" s="14"/>
      <c r="CO11" s="14"/>
      <c r="CP11" s="14"/>
      <c r="CQ11" s="14"/>
      <c r="CR11" s="14"/>
      <c r="CS11" s="14"/>
      <c r="CT11" s="14"/>
      <c r="CU11" s="14"/>
      <c r="CV11" s="14"/>
      <c r="CW11" s="14"/>
      <c r="CX11" s="14"/>
      <c r="CY11" s="14"/>
      <c r="CZ11" s="14"/>
      <c r="DA11" s="14"/>
      <c r="DB11" s="14"/>
      <c r="DC11" s="14"/>
      <c r="DD11" s="14"/>
      <c r="DE11" s="14"/>
      <c r="DF11" s="14"/>
      <c r="DG11" s="14"/>
      <c r="DH11" s="14"/>
      <c r="DI11" s="14"/>
      <c r="DJ11" s="14"/>
      <c r="DK11" s="14"/>
      <c r="DL11" s="14"/>
      <c r="DM11" s="14"/>
      <c r="DN11" s="14"/>
      <c r="DO11" s="14"/>
      <c r="DP11" s="14"/>
      <c r="DQ11" s="14"/>
      <c r="DR11" s="14"/>
      <c r="DS11" s="14"/>
      <c r="DT11" s="14"/>
      <c r="DU11" s="14"/>
      <c r="DV11" s="14"/>
      <c r="DW11" s="14"/>
      <c r="DX11" s="14"/>
      <c r="DY11" s="14"/>
      <c r="DZ11" s="14"/>
      <c r="EA11" s="14"/>
      <c r="EB11" s="14"/>
      <c r="EC11" s="14"/>
      <c r="ED11" s="14"/>
      <c r="EE11" s="14"/>
      <c r="EF11" s="14"/>
      <c r="EG11" s="14"/>
      <c r="EH11" s="14"/>
      <c r="EI11" s="14"/>
      <c r="EJ11" s="14"/>
      <c r="EK11" s="14"/>
      <c r="EL11" s="14"/>
      <c r="EM11" s="14"/>
      <c r="EN11" s="14"/>
      <c r="EO11" s="14"/>
      <c r="EP11" s="14"/>
      <c r="EQ11" s="14"/>
      <c r="ER11" s="14"/>
      <c r="ES11" s="14"/>
      <c r="ET11" s="14"/>
      <c r="EU11" s="14"/>
      <c r="EV11" s="14"/>
      <c r="EW11" s="14"/>
      <c r="EX11" s="14"/>
      <c r="EY11" s="14"/>
      <c r="EZ11" s="14"/>
      <c r="FA11" s="14"/>
      <c r="FB11" s="14"/>
      <c r="FC11" s="14"/>
      <c r="FD11" s="14"/>
      <c r="FE11" s="14"/>
      <c r="FF11" s="14"/>
      <c r="FG11" s="14"/>
      <c r="FH11" s="14"/>
      <c r="FI11" s="14"/>
      <c r="FJ11" s="14"/>
      <c r="FK11" s="14"/>
      <c r="FL11" s="14"/>
      <c r="FM11" s="14"/>
      <c r="FN11" s="14"/>
      <c r="FO11" s="14"/>
      <c r="FP11" s="14"/>
      <c r="FQ11" s="14"/>
      <c r="FR11" s="14"/>
      <c r="FS11" s="14"/>
      <c r="FT11" s="14"/>
      <c r="FU11" s="14"/>
      <c r="FV11" s="14"/>
      <c r="FW11" s="14"/>
      <c r="FX11" s="14"/>
      <c r="FY11" s="14"/>
      <c r="FZ11" s="14"/>
      <c r="GA11" s="14"/>
      <c r="GB11" s="14"/>
      <c r="GC11" s="14"/>
      <c r="GD11" s="14"/>
      <c r="GE11" s="14"/>
      <c r="GF11" s="14"/>
      <c r="GG11" s="14"/>
      <c r="GH11" s="14"/>
      <c r="GI11" s="14"/>
      <c r="GJ11" s="14"/>
      <c r="GK11" s="14"/>
      <c r="GL11" s="14"/>
      <c r="GM11" s="14"/>
      <c r="GN11" s="14"/>
      <c r="GO11" s="14"/>
      <c r="GP11" s="14"/>
      <c r="GQ11" s="14"/>
      <c r="GR11" s="14"/>
      <c r="GS11" s="14"/>
      <c r="GT11" s="14"/>
      <c r="GU11" s="14"/>
      <c r="GV11" s="14"/>
      <c r="GW11" s="14"/>
      <c r="GX11" s="14"/>
      <c r="GY11" s="14"/>
      <c r="GZ11" s="14"/>
      <c r="HA11" s="14"/>
      <c r="HB11" s="14"/>
      <c r="HC11" s="14"/>
      <c r="HD11" s="14"/>
      <c r="HE11" s="14"/>
      <c r="HF11" s="14"/>
      <c r="HG11" s="14"/>
      <c r="HH11" s="14"/>
      <c r="HI11" s="14"/>
      <c r="HJ11" s="14"/>
      <c r="HK11" s="14"/>
      <c r="HL11" s="14"/>
      <c r="HM11" s="14"/>
      <c r="HN11" s="14"/>
      <c r="HO11" s="14"/>
      <c r="HP11" s="14"/>
      <c r="HQ11" s="14"/>
      <c r="HR11" s="14"/>
      <c r="HS11" s="14"/>
      <c r="HT11" s="14"/>
      <c r="HU11" s="14"/>
      <c r="HV11" s="14"/>
      <c r="HW11" s="14"/>
      <c r="HX11" s="14"/>
      <c r="HY11" s="14"/>
      <c r="HZ11" s="14"/>
      <c r="IA11" s="14"/>
      <c r="IB11" s="14"/>
      <c r="IC11" s="14"/>
      <c r="ID11" s="14"/>
      <c r="IE11" s="14"/>
      <c r="IF11" s="14"/>
      <c r="IG11" s="14"/>
      <c r="IH11" s="14"/>
      <c r="II11" s="14"/>
      <c r="IJ11" s="14"/>
      <c r="IK11" s="14"/>
      <c r="IL11" s="14"/>
    </row>
    <row r="12" spans="1:246">
      <c r="A12" s="713" t="s">
        <v>1732</v>
      </c>
      <c r="B12" s="385"/>
      <c r="C12" s="723" t="s">
        <v>573</v>
      </c>
      <c r="D12" s="756" t="s">
        <v>881</v>
      </c>
      <c r="E12" s="756" t="s">
        <v>2225</v>
      </c>
      <c r="F12" s="724" t="s">
        <v>2226</v>
      </c>
      <c r="G12" s="713" t="s">
        <v>2225</v>
      </c>
      <c r="H12" s="756" t="s">
        <v>2226</v>
      </c>
      <c r="I12" s="756" t="s">
        <v>2227</v>
      </c>
      <c r="J12" s="756" t="s">
        <v>1841</v>
      </c>
      <c r="K12" s="756" t="s">
        <v>2227</v>
      </c>
      <c r="L12" s="756" t="s">
        <v>1841</v>
      </c>
      <c r="M12" s="725" t="s">
        <v>2516</v>
      </c>
      <c r="N12" s="724" t="s">
        <v>1732</v>
      </c>
      <c r="O12" s="14"/>
      <c r="P12" s="14"/>
      <c r="Q12" s="14"/>
      <c r="R12" s="14"/>
      <c r="S12" s="14"/>
      <c r="T12" s="14"/>
      <c r="U12" s="14"/>
      <c r="V12" s="14"/>
      <c r="W12" s="14"/>
      <c r="X12" s="14"/>
      <c r="Y12" s="14"/>
      <c r="Z12" s="14"/>
      <c r="AA12" s="14"/>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c r="CC12" s="14"/>
      <c r="CD12" s="14"/>
      <c r="CE12" s="14"/>
      <c r="CF12" s="14"/>
      <c r="CG12" s="14"/>
      <c r="CH12" s="14"/>
      <c r="CI12" s="14"/>
      <c r="CJ12" s="14"/>
      <c r="CK12" s="14"/>
      <c r="CL12" s="14"/>
      <c r="CM12" s="14"/>
      <c r="CN12" s="14"/>
      <c r="CO12" s="14"/>
      <c r="CP12" s="14"/>
      <c r="CQ12" s="14"/>
      <c r="CR12" s="14"/>
      <c r="CS12" s="14"/>
      <c r="CT12" s="14"/>
      <c r="CU12" s="14"/>
      <c r="CV12" s="14"/>
      <c r="CW12" s="14"/>
      <c r="CX12" s="14"/>
      <c r="CY12" s="14"/>
      <c r="CZ12" s="14"/>
      <c r="DA12" s="14"/>
      <c r="DB12" s="14"/>
      <c r="DC12" s="14"/>
      <c r="DD12" s="14"/>
      <c r="DE12" s="14"/>
      <c r="DF12" s="14"/>
      <c r="DG12" s="14"/>
      <c r="DH12" s="14"/>
      <c r="DI12" s="14"/>
      <c r="DJ12" s="14"/>
      <c r="DK12" s="14"/>
      <c r="DL12" s="14"/>
      <c r="DM12" s="14"/>
      <c r="DN12" s="14"/>
      <c r="DO12" s="14"/>
      <c r="DP12" s="14"/>
      <c r="DQ12" s="14"/>
      <c r="DR12" s="14"/>
      <c r="DS12" s="14"/>
      <c r="DT12" s="14"/>
      <c r="DU12" s="14"/>
      <c r="DV12" s="14"/>
      <c r="DW12" s="14"/>
      <c r="DX12" s="14"/>
      <c r="DY12" s="14"/>
      <c r="DZ12" s="14"/>
      <c r="EA12" s="14"/>
      <c r="EB12" s="14"/>
      <c r="EC12" s="14"/>
      <c r="ED12" s="14"/>
      <c r="EE12" s="14"/>
      <c r="EF12" s="14"/>
      <c r="EG12" s="14"/>
      <c r="EH12" s="14"/>
      <c r="EI12" s="14"/>
      <c r="EJ12" s="14"/>
      <c r="EK12" s="14"/>
      <c r="EL12" s="14"/>
      <c r="EM12" s="14"/>
      <c r="EN12" s="14"/>
      <c r="EO12" s="14"/>
      <c r="EP12" s="14"/>
      <c r="EQ12" s="14"/>
      <c r="ER12" s="14"/>
      <c r="ES12" s="14"/>
      <c r="ET12" s="14"/>
      <c r="EU12" s="14"/>
      <c r="EV12" s="14"/>
      <c r="EW12" s="14"/>
      <c r="EX12" s="14"/>
      <c r="EY12" s="14"/>
      <c r="EZ12" s="14"/>
      <c r="FA12" s="14"/>
      <c r="FB12" s="14"/>
      <c r="FC12" s="14"/>
      <c r="FD12" s="14"/>
      <c r="FE12" s="14"/>
      <c r="FF12" s="14"/>
      <c r="FG12" s="14"/>
      <c r="FH12" s="14"/>
      <c r="FI12" s="14"/>
      <c r="FJ12" s="14"/>
      <c r="FK12" s="14"/>
      <c r="FL12" s="14"/>
      <c r="FM12" s="14"/>
      <c r="FN12" s="14"/>
      <c r="FO12" s="14"/>
      <c r="FP12" s="14"/>
      <c r="FQ12" s="14"/>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c r="HM12" s="14"/>
      <c r="HN12" s="14"/>
      <c r="HO12" s="14"/>
      <c r="HP12" s="14"/>
      <c r="HQ12" s="14"/>
      <c r="HR12" s="14"/>
      <c r="HS12" s="14"/>
      <c r="HT12" s="14"/>
      <c r="HU12" s="14"/>
      <c r="HV12" s="14"/>
      <c r="HW12" s="14"/>
      <c r="HX12" s="14"/>
      <c r="HY12" s="14"/>
      <c r="HZ12" s="14"/>
      <c r="IA12" s="14"/>
      <c r="IB12" s="14"/>
      <c r="IC12" s="14"/>
      <c r="ID12" s="14"/>
      <c r="IE12" s="14"/>
      <c r="IF12" s="14"/>
      <c r="IG12" s="14"/>
      <c r="IH12" s="14"/>
      <c r="II12" s="14"/>
      <c r="IJ12" s="14"/>
      <c r="IK12" s="14"/>
      <c r="IL12" s="14"/>
    </row>
    <row r="13" spans="1:246">
      <c r="A13" s="713"/>
      <c r="B13" s="385"/>
      <c r="D13" s="756" t="s">
        <v>557</v>
      </c>
      <c r="E13" s="756" t="s">
        <v>2274</v>
      </c>
      <c r="F13" s="724" t="s">
        <v>2275</v>
      </c>
      <c r="G13" s="713" t="s">
        <v>2276</v>
      </c>
      <c r="H13" s="756" t="s">
        <v>2231</v>
      </c>
      <c r="I13" s="756" t="s">
        <v>2232</v>
      </c>
      <c r="J13" s="385"/>
      <c r="K13" s="756" t="s">
        <v>2233</v>
      </c>
      <c r="L13" s="385"/>
      <c r="M13" s="715"/>
      <c r="N13" s="724"/>
      <c r="O13" s="14"/>
      <c r="P13" s="14"/>
      <c r="Q13" s="14"/>
      <c r="R13" s="14"/>
      <c r="S13" s="14"/>
      <c r="T13" s="14"/>
      <c r="U13" s="14"/>
      <c r="V13" s="14"/>
      <c r="W13" s="14"/>
      <c r="X13" s="14"/>
      <c r="Y13" s="14"/>
      <c r="Z13" s="14"/>
      <c r="AA13" s="14"/>
      <c r="AB13" s="14"/>
      <c r="AC13" s="14"/>
      <c r="AD13" s="14"/>
      <c r="AE13" s="14"/>
      <c r="AF13" s="14"/>
      <c r="AG13" s="14"/>
      <c r="AH13" s="14"/>
      <c r="AI13" s="14"/>
      <c r="AJ13" s="14"/>
      <c r="AK13" s="14"/>
      <c r="AL13" s="14"/>
      <c r="AM13" s="14"/>
      <c r="AN13" s="14"/>
      <c r="AO13" s="14"/>
      <c r="AP13" s="14"/>
      <c r="AQ13" s="14"/>
      <c r="AR13" s="14"/>
      <c r="AS13" s="14"/>
      <c r="AT13" s="14"/>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c r="CC13" s="14"/>
      <c r="CD13" s="14"/>
      <c r="CE13" s="14"/>
      <c r="CF13" s="14"/>
      <c r="CG13" s="14"/>
      <c r="CH13" s="14"/>
      <c r="CI13" s="14"/>
      <c r="CJ13" s="14"/>
      <c r="CK13" s="14"/>
      <c r="CL13" s="14"/>
      <c r="CM13" s="14"/>
      <c r="CN13" s="14"/>
      <c r="CO13" s="14"/>
      <c r="CP13" s="14"/>
      <c r="CQ13" s="14"/>
      <c r="CR13" s="14"/>
      <c r="CS13" s="14"/>
      <c r="CT13" s="14"/>
      <c r="CU13" s="14"/>
      <c r="CV13" s="14"/>
      <c r="CW13" s="14"/>
      <c r="CX13" s="14"/>
      <c r="CY13" s="14"/>
      <c r="CZ13" s="14"/>
      <c r="DA13" s="14"/>
      <c r="DB13" s="14"/>
      <c r="DC13" s="14"/>
      <c r="DD13" s="14"/>
      <c r="DE13" s="14"/>
      <c r="DF13" s="14"/>
      <c r="DG13" s="14"/>
      <c r="DH13" s="14"/>
      <c r="DI13" s="14"/>
      <c r="DJ13" s="14"/>
      <c r="DK13" s="14"/>
      <c r="DL13" s="14"/>
      <c r="DM13" s="14"/>
      <c r="DN13" s="14"/>
      <c r="DO13" s="14"/>
      <c r="DP13" s="14"/>
      <c r="DQ13" s="14"/>
      <c r="DR13" s="14"/>
      <c r="DS13" s="14"/>
      <c r="DT13" s="14"/>
      <c r="DU13" s="14"/>
      <c r="DV13" s="14"/>
      <c r="DW13" s="14"/>
      <c r="DX13" s="14"/>
      <c r="DY13" s="14"/>
      <c r="DZ13" s="14"/>
      <c r="EA13" s="14"/>
      <c r="EB13" s="14"/>
      <c r="EC13" s="14"/>
      <c r="ED13" s="14"/>
      <c r="EE13" s="14"/>
      <c r="EF13" s="14"/>
      <c r="EG13" s="14"/>
      <c r="EH13" s="14"/>
      <c r="EI13" s="14"/>
      <c r="EJ13" s="14"/>
      <c r="EK13" s="14"/>
      <c r="EL13" s="14"/>
      <c r="EM13" s="14"/>
      <c r="EN13" s="14"/>
      <c r="EO13" s="14"/>
      <c r="EP13" s="14"/>
      <c r="EQ13" s="14"/>
      <c r="ER13" s="14"/>
      <c r="ES13" s="14"/>
      <c r="ET13" s="14"/>
      <c r="EU13" s="14"/>
      <c r="EV13" s="14"/>
      <c r="EW13" s="14"/>
      <c r="EX13" s="14"/>
      <c r="EY13" s="14"/>
      <c r="EZ13" s="14"/>
      <c r="FA13" s="14"/>
      <c r="FB13" s="14"/>
      <c r="FC13" s="14"/>
      <c r="FD13" s="14"/>
      <c r="FE13" s="14"/>
      <c r="FF13" s="14"/>
      <c r="FG13" s="14"/>
      <c r="FH13" s="14"/>
      <c r="FI13" s="14"/>
      <c r="FJ13" s="14"/>
      <c r="FK13" s="14"/>
      <c r="FL13" s="14"/>
      <c r="FM13" s="14"/>
      <c r="FN13" s="14"/>
      <c r="FO13" s="14"/>
      <c r="FP13" s="14"/>
      <c r="FQ13" s="14"/>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c r="HM13" s="14"/>
      <c r="HN13" s="14"/>
      <c r="HO13" s="14"/>
      <c r="HP13" s="14"/>
      <c r="HQ13" s="14"/>
      <c r="HR13" s="14"/>
      <c r="HS13" s="14"/>
      <c r="HT13" s="14"/>
      <c r="HU13" s="14"/>
      <c r="HV13" s="14"/>
      <c r="HW13" s="14"/>
      <c r="HX13" s="14"/>
      <c r="HY13" s="14"/>
      <c r="HZ13" s="14"/>
      <c r="IA13" s="14"/>
      <c r="IB13" s="14"/>
      <c r="IC13" s="14"/>
      <c r="ID13" s="14"/>
      <c r="IE13" s="14"/>
      <c r="IF13" s="14"/>
      <c r="IG13" s="14"/>
      <c r="IH13" s="14"/>
      <c r="II13" s="14"/>
      <c r="IJ13" s="14"/>
      <c r="IK13" s="14"/>
      <c r="IL13" s="14"/>
    </row>
    <row r="14" spans="1:246">
      <c r="A14" s="731"/>
      <c r="B14" s="424"/>
      <c r="C14" s="760" t="s">
        <v>3021</v>
      </c>
      <c r="D14" s="762" t="s">
        <v>3022</v>
      </c>
      <c r="E14" s="762" t="s">
        <v>3023</v>
      </c>
      <c r="F14" s="732" t="s">
        <v>3024</v>
      </c>
      <c r="G14" s="731" t="s">
        <v>2347</v>
      </c>
      <c r="H14" s="762" t="s">
        <v>2348</v>
      </c>
      <c r="I14" s="762" t="s">
        <v>2349</v>
      </c>
      <c r="J14" s="762" t="s">
        <v>2350</v>
      </c>
      <c r="K14" s="762" t="s">
        <v>2351</v>
      </c>
      <c r="L14" s="762" t="s">
        <v>2352</v>
      </c>
      <c r="M14" s="761" t="s">
        <v>2353</v>
      </c>
      <c r="N14" s="732"/>
      <c r="O14" s="14"/>
      <c r="P14" s="14"/>
      <c r="Q14" s="14"/>
      <c r="R14" s="14"/>
      <c r="S14" s="14"/>
      <c r="T14" s="14"/>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c r="CC14" s="14"/>
      <c r="CD14" s="14"/>
      <c r="CE14" s="14"/>
      <c r="CF14" s="14"/>
      <c r="CG14" s="14"/>
      <c r="CH14" s="14"/>
      <c r="CI14" s="14"/>
      <c r="CJ14" s="14"/>
      <c r="CK14" s="14"/>
      <c r="CL14" s="14"/>
      <c r="CM14" s="14"/>
      <c r="CN14" s="14"/>
      <c r="CO14" s="14"/>
      <c r="CP14" s="14"/>
      <c r="CQ14" s="14"/>
      <c r="CR14" s="14"/>
      <c r="CS14" s="14"/>
      <c r="CT14" s="14"/>
      <c r="CU14" s="14"/>
      <c r="CV14" s="14"/>
      <c r="CW14" s="14"/>
      <c r="CX14" s="14"/>
      <c r="CY14" s="14"/>
      <c r="CZ14" s="14"/>
      <c r="DA14" s="14"/>
      <c r="DB14" s="14"/>
      <c r="DC14" s="14"/>
      <c r="DD14" s="14"/>
      <c r="DE14" s="14"/>
      <c r="DF14" s="14"/>
      <c r="DG14" s="14"/>
      <c r="DH14" s="14"/>
      <c r="DI14" s="14"/>
      <c r="DJ14" s="14"/>
      <c r="DK14" s="14"/>
      <c r="DL14" s="14"/>
      <c r="DM14" s="14"/>
      <c r="DN14" s="14"/>
      <c r="DO14" s="14"/>
      <c r="DP14" s="14"/>
      <c r="DQ14" s="14"/>
      <c r="DR14" s="14"/>
      <c r="DS14" s="14"/>
      <c r="DT14" s="14"/>
      <c r="DU14" s="14"/>
      <c r="DV14" s="14"/>
      <c r="DW14" s="14"/>
      <c r="DX14" s="14"/>
      <c r="DY14" s="14"/>
      <c r="DZ14" s="14"/>
      <c r="EA14" s="14"/>
      <c r="EB14" s="14"/>
      <c r="EC14" s="14"/>
      <c r="ED14" s="14"/>
      <c r="EE14" s="14"/>
      <c r="EF14" s="14"/>
      <c r="EG14" s="14"/>
      <c r="EH14" s="14"/>
      <c r="EI14" s="14"/>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14"/>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c r="HM14" s="14"/>
      <c r="HN14" s="14"/>
      <c r="HO14" s="14"/>
      <c r="HP14" s="14"/>
      <c r="HQ14" s="14"/>
      <c r="HR14" s="14"/>
      <c r="HS14" s="14"/>
      <c r="HT14" s="14"/>
      <c r="HU14" s="14"/>
      <c r="HV14" s="14"/>
      <c r="HW14" s="14"/>
      <c r="HX14" s="14"/>
      <c r="HY14" s="14"/>
      <c r="HZ14" s="14"/>
      <c r="IA14" s="14"/>
      <c r="IB14" s="14"/>
      <c r="IC14" s="14"/>
      <c r="ID14" s="14"/>
      <c r="IE14" s="14"/>
      <c r="IF14" s="14"/>
      <c r="IG14" s="14"/>
      <c r="IH14" s="14"/>
      <c r="II14" s="14"/>
      <c r="IJ14" s="14"/>
      <c r="IK14" s="14"/>
      <c r="IL14" s="14"/>
    </row>
    <row r="15" spans="1:246">
      <c r="A15" s="731">
        <v>1</v>
      </c>
      <c r="B15" s="424"/>
      <c r="C15" s="406" t="s">
        <v>920</v>
      </c>
      <c r="D15" s="397"/>
      <c r="E15" s="398"/>
      <c r="F15" s="399"/>
      <c r="G15" s="400" t="s">
        <v>1789</v>
      </c>
      <c r="H15" s="398" t="s">
        <v>1789</v>
      </c>
      <c r="I15" s="401"/>
      <c r="J15" s="401"/>
      <c r="K15" s="401"/>
      <c r="L15" s="401"/>
      <c r="M15" s="778"/>
      <c r="N15" s="732">
        <v>1</v>
      </c>
      <c r="O15" s="14"/>
      <c r="P15" s="14"/>
      <c r="Q15" s="14"/>
      <c r="R15" s="14"/>
      <c r="S15" s="14"/>
      <c r="T15" s="14"/>
      <c r="U15" s="14"/>
      <c r="V15" s="14"/>
      <c r="W15" s="14"/>
      <c r="X15" s="14"/>
      <c r="Y15" s="14"/>
      <c r="Z15" s="14"/>
      <c r="AA15" s="14"/>
      <c r="AB15" s="14"/>
      <c r="AC15" s="14"/>
      <c r="AD15" s="14"/>
      <c r="AE15" s="14"/>
      <c r="AF15" s="14"/>
      <c r="AG15" s="14"/>
      <c r="AH15" s="14"/>
      <c r="AI15" s="14"/>
      <c r="AJ15" s="14"/>
      <c r="AK15" s="14"/>
      <c r="AL15" s="14"/>
      <c r="AM15" s="14"/>
      <c r="AN15" s="14"/>
      <c r="AO15" s="14"/>
      <c r="AP15" s="14"/>
      <c r="AQ15" s="14"/>
      <c r="AR15" s="14"/>
      <c r="AS15" s="14"/>
      <c r="AT15" s="14"/>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c r="CC15" s="14"/>
      <c r="CD15" s="14"/>
      <c r="CE15" s="14"/>
      <c r="CF15" s="14"/>
      <c r="CG15" s="14"/>
      <c r="CH15" s="14"/>
      <c r="CI15" s="14"/>
      <c r="CJ15" s="14"/>
      <c r="CK15" s="14"/>
      <c r="CL15" s="14"/>
      <c r="CM15" s="14"/>
      <c r="CN15" s="14"/>
      <c r="CO15" s="14"/>
      <c r="CP15" s="14"/>
      <c r="CQ15" s="14"/>
      <c r="CR15" s="14"/>
      <c r="CS15" s="14"/>
      <c r="CT15" s="14"/>
      <c r="CU15" s="14"/>
      <c r="CV15" s="14"/>
      <c r="CW15" s="14"/>
      <c r="CX15" s="14"/>
      <c r="CY15" s="14"/>
      <c r="CZ15" s="14"/>
      <c r="DA15" s="14"/>
      <c r="DB15" s="14"/>
      <c r="DC15" s="14"/>
      <c r="DD15" s="14"/>
      <c r="DE15" s="14"/>
      <c r="DF15" s="14"/>
      <c r="DG15" s="14"/>
      <c r="DH15" s="14"/>
      <c r="DI15" s="14"/>
      <c r="DJ15" s="14"/>
      <c r="DK15" s="14"/>
      <c r="DL15" s="14"/>
      <c r="DM15" s="14"/>
      <c r="DN15" s="14"/>
      <c r="DO15" s="14"/>
      <c r="DP15" s="14"/>
      <c r="DQ15" s="14"/>
      <c r="DR15" s="14"/>
      <c r="DS15" s="14"/>
      <c r="DT15" s="14"/>
      <c r="DU15" s="14"/>
      <c r="DV15" s="14"/>
      <c r="DW15" s="14"/>
      <c r="DX15" s="14"/>
      <c r="DY15" s="14"/>
      <c r="DZ15" s="14"/>
      <c r="EA15" s="14"/>
      <c r="EB15" s="14"/>
      <c r="EC15" s="14"/>
      <c r="ED15" s="14"/>
      <c r="EE15" s="14"/>
      <c r="EF15" s="14"/>
      <c r="EG15" s="14"/>
      <c r="EH15" s="14"/>
      <c r="EI15" s="14"/>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14"/>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c r="HM15" s="14"/>
      <c r="HN15" s="14"/>
      <c r="HO15" s="14"/>
      <c r="HP15" s="14"/>
      <c r="HQ15" s="14"/>
      <c r="HR15" s="14"/>
      <c r="HS15" s="14"/>
      <c r="HT15" s="14"/>
      <c r="HU15" s="14"/>
      <c r="HV15" s="14"/>
      <c r="HW15" s="14"/>
      <c r="HX15" s="14"/>
      <c r="HY15" s="14"/>
      <c r="HZ15" s="14"/>
      <c r="IA15" s="14"/>
      <c r="IB15" s="14"/>
      <c r="IC15" s="14"/>
      <c r="ID15" s="14"/>
      <c r="IE15" s="14"/>
      <c r="IF15" s="14"/>
      <c r="IG15" s="14"/>
      <c r="IH15" s="14"/>
      <c r="II15" s="14"/>
      <c r="IJ15" s="14"/>
      <c r="IK15" s="14"/>
      <c r="IL15" s="14"/>
    </row>
    <row r="16" spans="1:246">
      <c r="A16" s="731">
        <v>2</v>
      </c>
      <c r="B16" s="424"/>
      <c r="C16" s="406" t="s">
        <v>2235</v>
      </c>
      <c r="D16" s="779"/>
      <c r="E16" s="403"/>
      <c r="F16" s="780"/>
      <c r="G16" s="372" t="s">
        <v>1789</v>
      </c>
      <c r="H16" s="369" t="s">
        <v>1789</v>
      </c>
      <c r="I16" s="403"/>
      <c r="J16" s="403"/>
      <c r="K16" s="403"/>
      <c r="L16" s="403"/>
      <c r="M16" s="781"/>
      <c r="N16" s="732">
        <v>2</v>
      </c>
      <c r="O16" s="14"/>
      <c r="P16" s="14"/>
      <c r="Q16" s="14"/>
      <c r="R16" s="14"/>
      <c r="S16" s="14"/>
      <c r="T16" s="14"/>
      <c r="U16" s="14"/>
      <c r="V16" s="14"/>
      <c r="W16" s="14"/>
      <c r="X16" s="14"/>
      <c r="Y16" s="14"/>
      <c r="Z16" s="14"/>
      <c r="AA16" s="14"/>
      <c r="AB16" s="14"/>
      <c r="AC16" s="14"/>
      <c r="AD16" s="14"/>
      <c r="AE16" s="14"/>
      <c r="AF16" s="14"/>
      <c r="AG16" s="14"/>
      <c r="AH16" s="14"/>
      <c r="AI16" s="14"/>
      <c r="AJ16" s="14"/>
      <c r="AK16" s="14"/>
      <c r="AL16" s="14"/>
      <c r="AM16" s="14"/>
      <c r="AN16" s="14"/>
      <c r="AO16" s="14"/>
      <c r="AP16" s="14"/>
      <c r="AQ16" s="14"/>
      <c r="AR16" s="14"/>
      <c r="AS16" s="14"/>
      <c r="AT16" s="14"/>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c r="CC16" s="14"/>
      <c r="CD16" s="14"/>
      <c r="CE16" s="14"/>
      <c r="CF16" s="14"/>
      <c r="CG16" s="14"/>
      <c r="CH16" s="14"/>
      <c r="CI16" s="14"/>
      <c r="CJ16" s="14"/>
      <c r="CK16" s="14"/>
      <c r="CL16" s="14"/>
      <c r="CM16" s="14"/>
      <c r="CN16" s="14"/>
      <c r="CO16" s="14"/>
      <c r="CP16" s="14"/>
      <c r="CQ16" s="14"/>
      <c r="CR16" s="14"/>
      <c r="CS16" s="14"/>
      <c r="CT16" s="14"/>
      <c r="CU16" s="14"/>
      <c r="CV16" s="14"/>
      <c r="CW16" s="14"/>
      <c r="CX16" s="14"/>
      <c r="CY16" s="14"/>
      <c r="CZ16" s="14"/>
      <c r="DA16" s="14"/>
      <c r="DB16" s="14"/>
      <c r="DC16" s="14"/>
      <c r="DD16" s="14"/>
      <c r="DE16" s="14"/>
      <c r="DF16" s="14"/>
      <c r="DG16" s="14"/>
      <c r="DH16" s="14"/>
      <c r="DI16" s="14"/>
      <c r="DJ16" s="14"/>
      <c r="DK16" s="14"/>
      <c r="DL16" s="14"/>
      <c r="DM16" s="14"/>
      <c r="DN16" s="14"/>
      <c r="DO16" s="14"/>
      <c r="DP16" s="14"/>
      <c r="DQ16" s="14"/>
      <c r="DR16" s="14"/>
      <c r="DS16" s="14"/>
      <c r="DT16" s="14"/>
      <c r="DU16" s="14"/>
      <c r="DV16" s="14"/>
      <c r="DW16" s="14"/>
      <c r="DX16" s="14"/>
      <c r="DY16" s="14"/>
      <c r="DZ16" s="14"/>
      <c r="EA16" s="14"/>
      <c r="EB16" s="14"/>
      <c r="EC16" s="14"/>
      <c r="ED16" s="14"/>
      <c r="EE16" s="14"/>
      <c r="EF16" s="14"/>
      <c r="EG16" s="14"/>
      <c r="EH16" s="14"/>
      <c r="EI16" s="14"/>
      <c r="EJ16" s="14"/>
      <c r="EK16" s="14"/>
      <c r="EL16" s="14"/>
      <c r="EM16" s="14"/>
      <c r="EN16" s="14"/>
      <c r="EO16" s="14"/>
      <c r="EP16" s="14"/>
      <c r="EQ16" s="14"/>
      <c r="ER16" s="14"/>
      <c r="ES16" s="14"/>
      <c r="ET16" s="14"/>
      <c r="EU16" s="14"/>
      <c r="EV16" s="14"/>
      <c r="EW16" s="14"/>
      <c r="EX16" s="14"/>
      <c r="EY16" s="14"/>
      <c r="EZ16" s="14"/>
      <c r="FA16" s="14"/>
      <c r="FB16" s="14"/>
      <c r="FC16" s="14"/>
      <c r="FD16" s="14"/>
      <c r="FE16" s="14"/>
      <c r="FF16" s="14"/>
      <c r="FG16" s="14"/>
      <c r="FH16" s="14"/>
      <c r="FI16" s="14"/>
      <c r="FJ16" s="14"/>
      <c r="FK16" s="14"/>
      <c r="FL16" s="14"/>
      <c r="FM16" s="14"/>
      <c r="FN16" s="14"/>
      <c r="FO16" s="14"/>
      <c r="FP16" s="14"/>
      <c r="FQ16" s="14"/>
      <c r="FR16" s="14"/>
      <c r="FS16" s="14"/>
      <c r="FT16" s="14"/>
      <c r="FU16" s="14"/>
      <c r="FV16" s="14"/>
      <c r="FW16" s="14"/>
      <c r="FX16" s="14"/>
      <c r="FY16" s="14"/>
      <c r="FZ16" s="14"/>
      <c r="GA16" s="14"/>
      <c r="GB16" s="14"/>
      <c r="GC16" s="14"/>
      <c r="GD16" s="14"/>
      <c r="GE16" s="14"/>
      <c r="GF16" s="14"/>
      <c r="GG16" s="14"/>
      <c r="GH16" s="14"/>
      <c r="GI16" s="14"/>
      <c r="GJ16" s="14"/>
      <c r="GK16" s="14"/>
      <c r="GL16" s="14"/>
      <c r="GM16" s="14"/>
      <c r="GN16" s="14"/>
      <c r="GO16" s="14"/>
      <c r="GP16" s="14"/>
      <c r="GQ16" s="14"/>
      <c r="GR16" s="14"/>
      <c r="GS16" s="14"/>
      <c r="GT16" s="14"/>
      <c r="GU16" s="14"/>
      <c r="GV16" s="14"/>
      <c r="GW16" s="14"/>
      <c r="GX16" s="14"/>
      <c r="GY16" s="14"/>
      <c r="GZ16" s="14"/>
      <c r="HA16" s="14"/>
      <c r="HB16" s="14"/>
      <c r="HC16" s="14"/>
      <c r="HD16" s="14"/>
      <c r="HE16" s="14"/>
      <c r="HF16" s="14"/>
      <c r="HG16" s="14"/>
      <c r="HH16" s="14"/>
      <c r="HI16" s="14"/>
      <c r="HJ16" s="14"/>
      <c r="HK16" s="14"/>
      <c r="HL16" s="14"/>
      <c r="HM16" s="14"/>
      <c r="HN16" s="14"/>
      <c r="HO16" s="14"/>
      <c r="HP16" s="14"/>
      <c r="HQ16" s="14"/>
      <c r="HR16" s="14"/>
      <c r="HS16" s="14"/>
      <c r="HT16" s="14"/>
      <c r="HU16" s="14"/>
      <c r="HV16" s="14"/>
      <c r="HW16" s="14"/>
      <c r="HX16" s="14"/>
      <c r="HY16" s="14"/>
      <c r="HZ16" s="14"/>
      <c r="IA16" s="14"/>
      <c r="IB16" s="14"/>
      <c r="IC16" s="14"/>
      <c r="ID16" s="14"/>
      <c r="IE16" s="14"/>
      <c r="IF16" s="14"/>
      <c r="IG16" s="14"/>
      <c r="IH16" s="14"/>
      <c r="II16" s="14"/>
      <c r="IJ16" s="14"/>
      <c r="IK16" s="14"/>
      <c r="IL16" s="14"/>
    </row>
    <row r="17" spans="1:246">
      <c r="A17" s="731">
        <v>3</v>
      </c>
      <c r="B17" s="424"/>
      <c r="C17" s="406"/>
      <c r="D17" s="273"/>
      <c r="E17" s="273"/>
      <c r="F17" s="341"/>
      <c r="G17" s="421"/>
      <c r="H17" s="273"/>
      <c r="I17" s="424"/>
      <c r="J17" s="273"/>
      <c r="K17" s="424"/>
      <c r="L17" s="273"/>
      <c r="M17" s="409">
        <f t="shared" ref="M17:M22" si="0">D17+E17-F17+G17-H17-J17+L17</f>
        <v>0</v>
      </c>
      <c r="N17" s="732">
        <v>3</v>
      </c>
      <c r="O17" s="14"/>
      <c r="P17" s="14"/>
      <c r="Q17" s="14"/>
      <c r="R17" s="14"/>
      <c r="S17" s="14"/>
      <c r="T17" s="14"/>
      <c r="U17" s="14"/>
      <c r="V17" s="14"/>
      <c r="W17" s="14"/>
      <c r="X17" s="14"/>
      <c r="Y17" s="14"/>
      <c r="Z17" s="14"/>
      <c r="AA17" s="14"/>
      <c r="AB17" s="14"/>
      <c r="AC17" s="14"/>
      <c r="AD17" s="14"/>
      <c r="AE17" s="14"/>
      <c r="AF17" s="14"/>
      <c r="AG17" s="14"/>
      <c r="AH17" s="14"/>
      <c r="AI17" s="14"/>
      <c r="AJ17" s="14"/>
      <c r="AK17" s="14"/>
      <c r="AL17" s="14"/>
      <c r="AM17" s="14"/>
      <c r="AN17" s="14"/>
      <c r="AO17" s="14"/>
      <c r="AP17" s="14"/>
      <c r="AQ17" s="14"/>
      <c r="AR17" s="14"/>
      <c r="AS17" s="14"/>
      <c r="AT17" s="14"/>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c r="CC17" s="14"/>
      <c r="CD17" s="14"/>
      <c r="CE17" s="14"/>
      <c r="CF17" s="14"/>
      <c r="CG17" s="14"/>
      <c r="CH17" s="14"/>
      <c r="CI17" s="14"/>
      <c r="CJ17" s="14"/>
      <c r="CK17" s="14"/>
      <c r="CL17" s="14"/>
      <c r="CM17" s="14"/>
      <c r="CN17" s="14"/>
      <c r="CO17" s="14"/>
      <c r="CP17" s="14"/>
      <c r="CQ17" s="14"/>
      <c r="CR17" s="14"/>
      <c r="CS17" s="14"/>
      <c r="CT17" s="14"/>
      <c r="CU17" s="14"/>
      <c r="CV17" s="14"/>
      <c r="CW17" s="14"/>
      <c r="CX17" s="14"/>
      <c r="CY17" s="14"/>
      <c r="CZ17" s="14"/>
      <c r="DA17" s="14"/>
      <c r="DB17" s="14"/>
      <c r="DC17" s="14"/>
      <c r="DD17" s="14"/>
      <c r="DE17" s="14"/>
      <c r="DF17" s="14"/>
      <c r="DG17" s="14"/>
      <c r="DH17" s="14"/>
      <c r="DI17" s="14"/>
      <c r="DJ17" s="14"/>
      <c r="DK17" s="14"/>
      <c r="DL17" s="14"/>
      <c r="DM17" s="14"/>
      <c r="DN17" s="14"/>
      <c r="DO17" s="14"/>
      <c r="DP17" s="14"/>
      <c r="DQ17" s="14"/>
      <c r="DR17" s="14"/>
      <c r="DS17" s="14"/>
      <c r="DT17" s="14"/>
      <c r="DU17" s="14"/>
      <c r="DV17" s="14"/>
      <c r="DW17" s="14"/>
      <c r="DX17" s="14"/>
      <c r="DY17" s="14"/>
      <c r="DZ17" s="14"/>
      <c r="EA17" s="14"/>
      <c r="EB17" s="14"/>
      <c r="EC17" s="14"/>
      <c r="ED17" s="14"/>
      <c r="EE17" s="14"/>
      <c r="EF17" s="14"/>
      <c r="EG17" s="14"/>
      <c r="EH17" s="14"/>
      <c r="EI17" s="14"/>
      <c r="EJ17" s="14"/>
      <c r="EK17" s="14"/>
      <c r="EL17" s="14"/>
      <c r="EM17" s="14"/>
      <c r="EN17" s="14"/>
      <c r="EO17" s="14"/>
      <c r="EP17" s="14"/>
      <c r="EQ17" s="14"/>
      <c r="ER17" s="14"/>
      <c r="ES17" s="14"/>
      <c r="ET17" s="14"/>
      <c r="EU17" s="14"/>
      <c r="EV17" s="14"/>
      <c r="EW17" s="14"/>
      <c r="EX17" s="14"/>
      <c r="EY17" s="14"/>
      <c r="EZ17" s="14"/>
      <c r="FA17" s="14"/>
      <c r="FB17" s="14"/>
      <c r="FC17" s="14"/>
      <c r="FD17" s="14"/>
      <c r="FE17" s="14"/>
      <c r="FF17" s="14"/>
      <c r="FG17" s="14"/>
      <c r="FH17" s="14"/>
      <c r="FI17" s="14"/>
      <c r="FJ17" s="14"/>
      <c r="FK17" s="14"/>
      <c r="FL17" s="14"/>
      <c r="FM17" s="14"/>
      <c r="FN17" s="14"/>
      <c r="FO17" s="14"/>
      <c r="FP17" s="14"/>
      <c r="FQ17" s="14"/>
      <c r="FR17" s="14"/>
      <c r="FS17" s="14"/>
      <c r="FT17" s="14"/>
      <c r="FU17" s="14"/>
      <c r="FV17" s="14"/>
      <c r="FW17" s="14"/>
      <c r="FX17" s="14"/>
      <c r="FY17" s="14"/>
      <c r="FZ17" s="14"/>
      <c r="GA17" s="14"/>
      <c r="GB17" s="14"/>
      <c r="GC17" s="14"/>
      <c r="GD17" s="14"/>
      <c r="GE17" s="14"/>
      <c r="GF17" s="14"/>
      <c r="GG17" s="14"/>
      <c r="GH17" s="14"/>
      <c r="GI17" s="14"/>
      <c r="GJ17" s="14"/>
      <c r="GK17" s="14"/>
      <c r="GL17" s="14"/>
      <c r="GM17" s="14"/>
      <c r="GN17" s="14"/>
      <c r="GO17" s="14"/>
      <c r="GP17" s="14"/>
      <c r="GQ17" s="14"/>
      <c r="GR17" s="14"/>
      <c r="GS17" s="14"/>
      <c r="GT17" s="14"/>
      <c r="GU17" s="14"/>
      <c r="GV17" s="14"/>
      <c r="GW17" s="14"/>
      <c r="GX17" s="14"/>
      <c r="GY17" s="14"/>
      <c r="GZ17" s="14"/>
      <c r="HA17" s="14"/>
      <c r="HB17" s="14"/>
      <c r="HC17" s="14"/>
      <c r="HD17" s="14"/>
      <c r="HE17" s="14"/>
      <c r="HF17" s="14"/>
      <c r="HG17" s="14"/>
      <c r="HH17" s="14"/>
      <c r="HI17" s="14"/>
      <c r="HJ17" s="14"/>
      <c r="HK17" s="14"/>
      <c r="HL17" s="14"/>
      <c r="HM17" s="14"/>
      <c r="HN17" s="14"/>
      <c r="HO17" s="14"/>
      <c r="HP17" s="14"/>
      <c r="HQ17" s="14"/>
      <c r="HR17" s="14"/>
      <c r="HS17" s="14"/>
      <c r="HT17" s="14"/>
      <c r="HU17" s="14"/>
      <c r="HV17" s="14"/>
      <c r="HW17" s="14"/>
      <c r="HX17" s="14"/>
      <c r="HY17" s="14"/>
      <c r="HZ17" s="14"/>
      <c r="IA17" s="14"/>
      <c r="IB17" s="14"/>
      <c r="IC17" s="14"/>
      <c r="ID17" s="14"/>
      <c r="IE17" s="14"/>
      <c r="IF17" s="14"/>
      <c r="IG17" s="14"/>
      <c r="IH17" s="14"/>
      <c r="II17" s="14"/>
      <c r="IJ17" s="14"/>
      <c r="IK17" s="14"/>
      <c r="IL17" s="14"/>
    </row>
    <row r="18" spans="1:246">
      <c r="A18" s="731">
        <v>4</v>
      </c>
      <c r="B18" s="424"/>
      <c r="C18" s="406"/>
      <c r="D18" s="258"/>
      <c r="E18" s="258"/>
      <c r="F18" s="240"/>
      <c r="G18" s="422"/>
      <c r="H18" s="258"/>
      <c r="I18" s="424"/>
      <c r="J18" s="258"/>
      <c r="K18" s="424"/>
      <c r="L18" s="258"/>
      <c r="M18" s="271">
        <f t="shared" si="0"/>
        <v>0</v>
      </c>
      <c r="N18" s="732">
        <v>4</v>
      </c>
      <c r="O18" s="14"/>
      <c r="P18" s="14"/>
      <c r="Q18" s="14"/>
      <c r="R18" s="14"/>
      <c r="S18" s="14"/>
      <c r="T18" s="14"/>
      <c r="U18" s="14"/>
      <c r="V18" s="14"/>
      <c r="W18" s="14"/>
      <c r="X18" s="14"/>
      <c r="Y18" s="14"/>
      <c r="Z18" s="14"/>
      <c r="AA18" s="14"/>
      <c r="AB18" s="14"/>
      <c r="AC18" s="14"/>
      <c r="AD18" s="14"/>
      <c r="AE18" s="14"/>
      <c r="AF18" s="14"/>
      <c r="AG18" s="14"/>
      <c r="AH18" s="14"/>
      <c r="AI18" s="14"/>
      <c r="AJ18" s="14"/>
      <c r="AK18" s="14"/>
      <c r="AL18" s="14"/>
      <c r="AM18" s="14"/>
      <c r="AN18" s="14"/>
      <c r="AO18" s="14"/>
      <c r="AP18" s="14"/>
      <c r="AQ18" s="14"/>
      <c r="AR18" s="14"/>
      <c r="AS18" s="14"/>
      <c r="AT18" s="14"/>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c r="CC18" s="14"/>
      <c r="CD18" s="14"/>
      <c r="CE18" s="14"/>
      <c r="CF18" s="14"/>
      <c r="CG18" s="14"/>
      <c r="CH18" s="14"/>
      <c r="CI18" s="14"/>
      <c r="CJ18" s="14"/>
      <c r="CK18" s="14"/>
      <c r="CL18" s="14"/>
      <c r="CM18" s="14"/>
      <c r="CN18" s="14"/>
      <c r="CO18" s="14"/>
      <c r="CP18" s="14"/>
      <c r="CQ18" s="14"/>
      <c r="CR18" s="14"/>
      <c r="CS18" s="14"/>
      <c r="CT18" s="14"/>
      <c r="CU18" s="14"/>
      <c r="CV18" s="14"/>
      <c r="CW18" s="14"/>
      <c r="CX18" s="14"/>
      <c r="CY18" s="14"/>
      <c r="CZ18" s="14"/>
      <c r="DA18" s="14"/>
      <c r="DB18" s="14"/>
      <c r="DC18" s="14"/>
      <c r="DD18" s="14"/>
      <c r="DE18" s="14"/>
      <c r="DF18" s="14"/>
      <c r="DG18" s="14"/>
      <c r="DH18" s="14"/>
      <c r="DI18" s="14"/>
      <c r="DJ18" s="14"/>
      <c r="DK18" s="14"/>
      <c r="DL18" s="14"/>
      <c r="DM18" s="14"/>
      <c r="DN18" s="14"/>
      <c r="DO18" s="14"/>
      <c r="DP18" s="14"/>
      <c r="DQ18" s="14"/>
      <c r="DR18" s="14"/>
      <c r="DS18" s="14"/>
      <c r="DT18" s="14"/>
      <c r="DU18" s="14"/>
      <c r="DV18" s="14"/>
      <c r="DW18" s="14"/>
      <c r="DX18" s="14"/>
      <c r="DY18" s="14"/>
      <c r="DZ18" s="14"/>
      <c r="EA18" s="14"/>
      <c r="EB18" s="14"/>
      <c r="EC18" s="14"/>
      <c r="ED18" s="14"/>
      <c r="EE18" s="14"/>
      <c r="EF18" s="14"/>
      <c r="EG18" s="14"/>
      <c r="EH18" s="14"/>
      <c r="EI18" s="14"/>
      <c r="EJ18" s="14"/>
      <c r="EK18" s="14"/>
      <c r="EL18" s="14"/>
      <c r="EM18" s="14"/>
      <c r="EN18" s="14"/>
      <c r="EO18" s="14"/>
      <c r="EP18" s="14"/>
      <c r="EQ18" s="14"/>
      <c r="ER18" s="14"/>
      <c r="ES18" s="14"/>
      <c r="ET18" s="14"/>
      <c r="EU18" s="14"/>
      <c r="EV18" s="14"/>
      <c r="EW18" s="14"/>
      <c r="EX18" s="14"/>
      <c r="EY18" s="14"/>
      <c r="EZ18" s="14"/>
      <c r="FA18" s="14"/>
      <c r="FB18" s="14"/>
      <c r="FC18" s="14"/>
      <c r="FD18" s="14"/>
      <c r="FE18" s="14"/>
      <c r="FF18" s="14"/>
      <c r="FG18" s="14"/>
      <c r="FH18" s="14"/>
      <c r="FI18" s="14"/>
      <c r="FJ18" s="14"/>
      <c r="FK18" s="14"/>
      <c r="FL18" s="14"/>
      <c r="FM18" s="14"/>
      <c r="FN18" s="14"/>
      <c r="FO18" s="14"/>
      <c r="FP18" s="14"/>
      <c r="FQ18" s="14"/>
      <c r="FR18" s="14"/>
      <c r="FS18" s="14"/>
      <c r="FT18" s="14"/>
      <c r="FU18" s="14"/>
      <c r="FV18" s="14"/>
      <c r="FW18" s="14"/>
      <c r="FX18" s="14"/>
      <c r="FY18" s="14"/>
      <c r="FZ18" s="14"/>
      <c r="GA18" s="14"/>
      <c r="GB18" s="14"/>
      <c r="GC18" s="14"/>
      <c r="GD18" s="14"/>
      <c r="GE18" s="14"/>
      <c r="GF18" s="14"/>
      <c r="GG18" s="14"/>
      <c r="GH18" s="14"/>
      <c r="GI18" s="14"/>
      <c r="GJ18" s="14"/>
      <c r="GK18" s="14"/>
      <c r="GL18" s="14"/>
      <c r="GM18" s="14"/>
      <c r="GN18" s="14"/>
      <c r="GO18" s="14"/>
      <c r="GP18" s="14"/>
      <c r="GQ18" s="14"/>
      <c r="GR18" s="14"/>
      <c r="GS18" s="14"/>
      <c r="GT18" s="14"/>
      <c r="GU18" s="14"/>
      <c r="GV18" s="14"/>
      <c r="GW18" s="14"/>
      <c r="GX18" s="14"/>
      <c r="GY18" s="14"/>
      <c r="GZ18" s="14"/>
      <c r="HA18" s="14"/>
      <c r="HB18" s="14"/>
      <c r="HC18" s="14"/>
      <c r="HD18" s="14"/>
      <c r="HE18" s="14"/>
      <c r="HF18" s="14"/>
      <c r="HG18" s="14"/>
      <c r="HH18" s="14"/>
      <c r="HI18" s="14"/>
      <c r="HJ18" s="14"/>
      <c r="HK18" s="14"/>
      <c r="HL18" s="14"/>
      <c r="HM18" s="14"/>
      <c r="HN18" s="14"/>
      <c r="HO18" s="14"/>
      <c r="HP18" s="14"/>
      <c r="HQ18" s="14"/>
      <c r="HR18" s="14"/>
      <c r="HS18" s="14"/>
      <c r="HT18" s="14"/>
      <c r="HU18" s="14"/>
      <c r="HV18" s="14"/>
      <c r="HW18" s="14"/>
      <c r="HX18" s="14"/>
      <c r="HY18" s="14"/>
      <c r="HZ18" s="14"/>
      <c r="IA18" s="14"/>
      <c r="IB18" s="14"/>
      <c r="IC18" s="14"/>
      <c r="ID18" s="14"/>
      <c r="IE18" s="14"/>
      <c r="IF18" s="14"/>
      <c r="IG18" s="14"/>
      <c r="IH18" s="14"/>
      <c r="II18" s="14"/>
      <c r="IJ18" s="14"/>
      <c r="IK18" s="14"/>
      <c r="IL18" s="14"/>
    </row>
    <row r="19" spans="1:246">
      <c r="A19" s="731">
        <v>5</v>
      </c>
      <c r="B19" s="424"/>
      <c r="C19" s="406"/>
      <c r="D19" s="258"/>
      <c r="E19" s="258"/>
      <c r="F19" s="240"/>
      <c r="G19" s="422"/>
      <c r="H19" s="258"/>
      <c r="I19" s="424"/>
      <c r="J19" s="258"/>
      <c r="K19" s="424"/>
      <c r="L19" s="258"/>
      <c r="M19" s="271">
        <f t="shared" si="0"/>
        <v>0</v>
      </c>
      <c r="N19" s="732">
        <v>5</v>
      </c>
      <c r="O19" s="14"/>
      <c r="P19" s="14"/>
      <c r="Q19" s="14"/>
      <c r="R19" s="14"/>
      <c r="S19" s="14"/>
      <c r="T19" s="14"/>
      <c r="U19" s="14"/>
      <c r="V19" s="14"/>
      <c r="W19" s="14"/>
      <c r="X19" s="14"/>
      <c r="Y19" s="14"/>
      <c r="Z19" s="14"/>
      <c r="AA19" s="14"/>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c r="CC19" s="14"/>
      <c r="CD19" s="14"/>
      <c r="CE19" s="14"/>
      <c r="CF19" s="14"/>
      <c r="CG19" s="14"/>
      <c r="CH19" s="14"/>
      <c r="CI19" s="14"/>
      <c r="CJ19" s="14"/>
      <c r="CK19" s="14"/>
      <c r="CL19" s="14"/>
      <c r="CM19" s="14"/>
      <c r="CN19" s="14"/>
      <c r="CO19" s="14"/>
      <c r="CP19" s="14"/>
      <c r="CQ19" s="14"/>
      <c r="CR19" s="14"/>
      <c r="CS19" s="14"/>
      <c r="CT19" s="14"/>
      <c r="CU19" s="14"/>
      <c r="CV19" s="14"/>
      <c r="CW19" s="14"/>
      <c r="CX19" s="14"/>
      <c r="CY19" s="14"/>
      <c r="CZ19" s="14"/>
      <c r="DA19" s="14"/>
      <c r="DB19" s="14"/>
      <c r="DC19" s="14"/>
      <c r="DD19" s="14"/>
      <c r="DE19" s="14"/>
      <c r="DF19" s="14"/>
      <c r="DG19" s="14"/>
      <c r="DH19" s="14"/>
      <c r="DI19" s="14"/>
      <c r="DJ19" s="14"/>
      <c r="DK19" s="14"/>
      <c r="DL19" s="14"/>
      <c r="DM19" s="14"/>
      <c r="DN19" s="14"/>
      <c r="DO19" s="14"/>
      <c r="DP19" s="14"/>
      <c r="DQ19" s="14"/>
      <c r="DR19" s="14"/>
      <c r="DS19" s="14"/>
      <c r="DT19" s="14"/>
      <c r="DU19" s="14"/>
      <c r="DV19" s="14"/>
      <c r="DW19" s="14"/>
      <c r="DX19" s="14"/>
      <c r="DY19" s="14"/>
      <c r="DZ19" s="14"/>
      <c r="EA19" s="14"/>
      <c r="EB19" s="14"/>
      <c r="EC19" s="14"/>
      <c r="ED19" s="14"/>
      <c r="EE19" s="14"/>
      <c r="EF19" s="14"/>
      <c r="EG19" s="14"/>
      <c r="EH19" s="14"/>
      <c r="EI19" s="14"/>
      <c r="EJ19" s="14"/>
      <c r="EK19" s="14"/>
      <c r="EL19" s="14"/>
      <c r="EM19" s="14"/>
      <c r="EN19" s="14"/>
      <c r="EO19" s="14"/>
      <c r="EP19" s="14"/>
      <c r="EQ19" s="14"/>
      <c r="ER19" s="14"/>
      <c r="ES19" s="14"/>
      <c r="ET19" s="14"/>
      <c r="EU19" s="14"/>
      <c r="EV19" s="14"/>
      <c r="EW19" s="14"/>
      <c r="EX19" s="14"/>
      <c r="EY19" s="14"/>
      <c r="EZ19" s="14"/>
      <c r="FA19" s="14"/>
      <c r="FB19" s="14"/>
      <c r="FC19" s="14"/>
      <c r="FD19" s="14"/>
      <c r="FE19" s="14"/>
      <c r="FF19" s="14"/>
      <c r="FG19" s="14"/>
      <c r="FH19" s="14"/>
      <c r="FI19" s="14"/>
      <c r="FJ19" s="14"/>
      <c r="FK19" s="14"/>
      <c r="FL19" s="14"/>
      <c r="FM19" s="14"/>
      <c r="FN19" s="14"/>
      <c r="FO19" s="14"/>
      <c r="FP19" s="14"/>
      <c r="FQ19" s="14"/>
      <c r="FR19" s="14"/>
      <c r="FS19" s="14"/>
      <c r="FT19" s="14"/>
      <c r="FU19" s="14"/>
      <c r="FV19" s="14"/>
      <c r="FW19" s="14"/>
      <c r="FX19" s="14"/>
      <c r="FY19" s="14"/>
      <c r="FZ19" s="14"/>
      <c r="GA19" s="14"/>
      <c r="GB19" s="14"/>
      <c r="GC19" s="14"/>
      <c r="GD19" s="14"/>
      <c r="GE19" s="14"/>
      <c r="GF19" s="14"/>
      <c r="GG19" s="14"/>
      <c r="GH19" s="14"/>
      <c r="GI19" s="14"/>
      <c r="GJ19" s="14"/>
      <c r="GK19" s="14"/>
      <c r="GL19" s="14"/>
      <c r="GM19" s="14"/>
      <c r="GN19" s="14"/>
      <c r="GO19" s="14"/>
      <c r="GP19" s="14"/>
      <c r="GQ19" s="14"/>
      <c r="GR19" s="14"/>
      <c r="GS19" s="14"/>
      <c r="GT19" s="14"/>
      <c r="GU19" s="14"/>
      <c r="GV19" s="14"/>
      <c r="GW19" s="14"/>
      <c r="GX19" s="14"/>
      <c r="GY19" s="14"/>
      <c r="GZ19" s="14"/>
      <c r="HA19" s="14"/>
      <c r="HB19" s="14"/>
      <c r="HC19" s="14"/>
      <c r="HD19" s="14"/>
      <c r="HE19" s="14"/>
      <c r="HF19" s="14"/>
      <c r="HG19" s="14"/>
      <c r="HH19" s="14"/>
      <c r="HI19" s="14"/>
      <c r="HJ19" s="14"/>
      <c r="HK19" s="14"/>
      <c r="HL19" s="14"/>
      <c r="HM19" s="14"/>
      <c r="HN19" s="14"/>
      <c r="HO19" s="14"/>
      <c r="HP19" s="14"/>
      <c r="HQ19" s="14"/>
      <c r="HR19" s="14"/>
      <c r="HS19" s="14"/>
      <c r="HT19" s="14"/>
      <c r="HU19" s="14"/>
      <c r="HV19" s="14"/>
      <c r="HW19" s="14"/>
      <c r="HX19" s="14"/>
      <c r="HY19" s="14"/>
      <c r="HZ19" s="14"/>
      <c r="IA19" s="14"/>
      <c r="IB19" s="14"/>
      <c r="IC19" s="14"/>
      <c r="ID19" s="14"/>
      <c r="IE19" s="14"/>
      <c r="IF19" s="14"/>
      <c r="IG19" s="14"/>
      <c r="IH19" s="14"/>
      <c r="II19" s="14"/>
      <c r="IJ19" s="14"/>
      <c r="IK19" s="14"/>
      <c r="IL19" s="14"/>
    </row>
    <row r="20" spans="1:246">
      <c r="A20" s="731">
        <v>6</v>
      </c>
      <c r="B20" s="424"/>
      <c r="C20" s="406"/>
      <c r="D20" s="258"/>
      <c r="E20" s="258"/>
      <c r="F20" s="240"/>
      <c r="G20" s="422"/>
      <c r="H20" s="258"/>
      <c r="I20" s="424"/>
      <c r="J20" s="258"/>
      <c r="K20" s="424"/>
      <c r="L20" s="258"/>
      <c r="M20" s="271">
        <f t="shared" si="0"/>
        <v>0</v>
      </c>
      <c r="N20" s="732">
        <v>6</v>
      </c>
      <c r="O20" s="14"/>
      <c r="P20" s="14"/>
      <c r="Q20" s="14"/>
      <c r="R20" s="14"/>
      <c r="S20" s="14"/>
      <c r="T20" s="14"/>
      <c r="U20" s="14"/>
      <c r="V20" s="14"/>
      <c r="W20" s="14"/>
      <c r="X20" s="14"/>
      <c r="Y20" s="14"/>
      <c r="Z20" s="14"/>
      <c r="AA20" s="14"/>
      <c r="AB20" s="14"/>
      <c r="AC20" s="14"/>
      <c r="AD20" s="14"/>
      <c r="AE20" s="14"/>
      <c r="AF20" s="14"/>
      <c r="AG20" s="14"/>
      <c r="AH20" s="14"/>
      <c r="AI20" s="14"/>
      <c r="AJ20" s="14"/>
      <c r="AK20" s="14"/>
      <c r="AL20" s="14"/>
      <c r="AM20" s="14"/>
      <c r="AN20" s="14"/>
      <c r="AO20" s="14"/>
      <c r="AP20" s="14"/>
      <c r="AQ20" s="14"/>
      <c r="AR20" s="14"/>
      <c r="AS20" s="14"/>
      <c r="AT20" s="14"/>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c r="CC20" s="14"/>
      <c r="CD20" s="14"/>
      <c r="CE20" s="14"/>
      <c r="CF20" s="14"/>
      <c r="CG20" s="14"/>
      <c r="CH20" s="14"/>
      <c r="CI20" s="14"/>
      <c r="CJ20" s="14"/>
      <c r="CK20" s="14"/>
      <c r="CL20" s="14"/>
      <c r="CM20" s="14"/>
      <c r="CN20" s="14"/>
      <c r="CO20" s="14"/>
      <c r="CP20" s="14"/>
      <c r="CQ20" s="14"/>
      <c r="CR20" s="14"/>
      <c r="CS20" s="14"/>
      <c r="CT20" s="14"/>
      <c r="CU20" s="14"/>
      <c r="CV20" s="14"/>
      <c r="CW20" s="14"/>
      <c r="CX20" s="14"/>
      <c r="CY20" s="14"/>
      <c r="CZ20" s="14"/>
      <c r="DA20" s="14"/>
      <c r="DB20" s="14"/>
      <c r="DC20" s="14"/>
      <c r="DD20" s="14"/>
      <c r="DE20" s="14"/>
      <c r="DF20" s="14"/>
      <c r="DG20" s="14"/>
      <c r="DH20" s="14"/>
      <c r="DI20" s="14"/>
      <c r="DJ20" s="14"/>
      <c r="DK20" s="14"/>
      <c r="DL20" s="14"/>
      <c r="DM20" s="14"/>
      <c r="DN20" s="14"/>
      <c r="DO20" s="14"/>
      <c r="DP20" s="14"/>
      <c r="DQ20" s="14"/>
      <c r="DR20" s="14"/>
      <c r="DS20" s="14"/>
      <c r="DT20" s="14"/>
      <c r="DU20" s="14"/>
      <c r="DV20" s="14"/>
      <c r="DW20" s="14"/>
      <c r="DX20" s="14"/>
      <c r="DY20" s="14"/>
      <c r="DZ20" s="14"/>
      <c r="EA20" s="14"/>
      <c r="EB20" s="14"/>
      <c r="EC20" s="14"/>
      <c r="ED20" s="14"/>
      <c r="EE20" s="14"/>
      <c r="EF20" s="14"/>
      <c r="EG20" s="14"/>
      <c r="EH20" s="14"/>
      <c r="EI20" s="14"/>
      <c r="EJ20" s="14"/>
      <c r="EK20" s="14"/>
      <c r="EL20" s="14"/>
      <c r="EM20" s="14"/>
      <c r="EN20" s="14"/>
      <c r="EO20" s="14"/>
      <c r="EP20" s="14"/>
      <c r="EQ20" s="14"/>
      <c r="ER20" s="14"/>
      <c r="ES20" s="14"/>
      <c r="ET20" s="14"/>
      <c r="EU20" s="14"/>
      <c r="EV20" s="14"/>
      <c r="EW20" s="14"/>
      <c r="EX20" s="14"/>
      <c r="EY20" s="14"/>
      <c r="EZ20" s="14"/>
      <c r="FA20" s="14"/>
      <c r="FB20" s="14"/>
      <c r="FC20" s="14"/>
      <c r="FD20" s="14"/>
      <c r="FE20" s="14"/>
      <c r="FF20" s="14"/>
      <c r="FG20" s="14"/>
      <c r="FH20" s="14"/>
      <c r="FI20" s="14"/>
      <c r="FJ20" s="14"/>
      <c r="FK20" s="14"/>
      <c r="FL20" s="14"/>
      <c r="FM20" s="14"/>
      <c r="FN20" s="14"/>
      <c r="FO20" s="14"/>
      <c r="FP20" s="14"/>
      <c r="FQ20" s="14"/>
      <c r="FR20" s="14"/>
      <c r="FS20" s="14"/>
      <c r="FT20" s="14"/>
      <c r="FU20" s="14"/>
      <c r="FV20" s="14"/>
      <c r="FW20" s="14"/>
      <c r="FX20" s="14"/>
      <c r="FY20" s="14"/>
      <c r="FZ20" s="14"/>
      <c r="GA20" s="14"/>
      <c r="GB20" s="14"/>
      <c r="GC20" s="14"/>
      <c r="GD20" s="14"/>
      <c r="GE20" s="14"/>
      <c r="GF20" s="14"/>
      <c r="GG20" s="14"/>
      <c r="GH20" s="14"/>
      <c r="GI20" s="14"/>
      <c r="GJ20" s="14"/>
      <c r="GK20" s="14"/>
      <c r="GL20" s="14"/>
      <c r="GM20" s="14"/>
      <c r="GN20" s="14"/>
      <c r="GO20" s="14"/>
      <c r="GP20" s="14"/>
      <c r="GQ20" s="14"/>
      <c r="GR20" s="14"/>
      <c r="GS20" s="14"/>
      <c r="GT20" s="14"/>
      <c r="GU20" s="14"/>
      <c r="GV20" s="14"/>
      <c r="GW20" s="14"/>
      <c r="GX20" s="14"/>
      <c r="GY20" s="14"/>
      <c r="GZ20" s="14"/>
      <c r="HA20" s="14"/>
      <c r="HB20" s="14"/>
      <c r="HC20" s="14"/>
      <c r="HD20" s="14"/>
      <c r="HE20" s="14"/>
      <c r="HF20" s="14"/>
      <c r="HG20" s="14"/>
      <c r="HH20" s="14"/>
      <c r="HI20" s="14"/>
      <c r="HJ20" s="14"/>
      <c r="HK20" s="14"/>
      <c r="HL20" s="14"/>
      <c r="HM20" s="14"/>
      <c r="HN20" s="14"/>
      <c r="HO20" s="14"/>
      <c r="HP20" s="14"/>
      <c r="HQ20" s="14"/>
      <c r="HR20" s="14"/>
      <c r="HS20" s="14"/>
      <c r="HT20" s="14"/>
      <c r="HU20" s="14"/>
      <c r="HV20" s="14"/>
      <c r="HW20" s="14"/>
      <c r="HX20" s="14"/>
      <c r="HY20" s="14"/>
      <c r="HZ20" s="14"/>
      <c r="IA20" s="14"/>
      <c r="IB20" s="14"/>
      <c r="IC20" s="14"/>
      <c r="ID20" s="14"/>
      <c r="IE20" s="14"/>
      <c r="IF20" s="14"/>
      <c r="IG20" s="14"/>
      <c r="IH20" s="14"/>
      <c r="II20" s="14"/>
      <c r="IJ20" s="14"/>
      <c r="IK20" s="14"/>
      <c r="IL20" s="14"/>
    </row>
    <row r="21" spans="1:246">
      <c r="A21" s="731">
        <v>7</v>
      </c>
      <c r="B21" s="424"/>
      <c r="C21" s="406"/>
      <c r="D21" s="258"/>
      <c r="E21" s="258"/>
      <c r="F21" s="240"/>
      <c r="G21" s="422"/>
      <c r="H21" s="258"/>
      <c r="I21" s="424"/>
      <c r="J21" s="258"/>
      <c r="K21" s="424"/>
      <c r="L21" s="258"/>
      <c r="M21" s="271">
        <f t="shared" si="0"/>
        <v>0</v>
      </c>
      <c r="N21" s="732">
        <v>7</v>
      </c>
      <c r="O21" s="14"/>
      <c r="P21" s="14"/>
      <c r="Q21" s="14"/>
      <c r="R21" s="14"/>
      <c r="S21" s="14"/>
      <c r="T21" s="14"/>
      <c r="U21" s="14"/>
      <c r="V21" s="14"/>
      <c r="W21" s="14"/>
      <c r="X21" s="14"/>
      <c r="Y21" s="14"/>
      <c r="Z21" s="14"/>
      <c r="AA21" s="14"/>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c r="CC21" s="14"/>
      <c r="CD21" s="14"/>
      <c r="CE21" s="14"/>
      <c r="CF21" s="14"/>
      <c r="CG21" s="14"/>
      <c r="CH21" s="14"/>
      <c r="CI21" s="14"/>
      <c r="CJ21" s="14"/>
      <c r="CK21" s="14"/>
      <c r="CL21" s="14"/>
      <c r="CM21" s="14"/>
      <c r="CN21" s="14"/>
      <c r="CO21" s="14"/>
      <c r="CP21" s="14"/>
      <c r="CQ21" s="14"/>
      <c r="CR21" s="14"/>
      <c r="CS21" s="14"/>
      <c r="CT21" s="14"/>
      <c r="CU21" s="14"/>
      <c r="CV21" s="14"/>
      <c r="CW21" s="14"/>
      <c r="CX21" s="14"/>
      <c r="CY21" s="14"/>
      <c r="CZ21" s="14"/>
      <c r="DA21" s="14"/>
      <c r="DB21" s="14"/>
      <c r="DC21" s="14"/>
      <c r="DD21" s="14"/>
      <c r="DE21" s="14"/>
      <c r="DF21" s="14"/>
      <c r="DG21" s="14"/>
      <c r="DH21" s="14"/>
      <c r="DI21" s="14"/>
      <c r="DJ21" s="14"/>
      <c r="DK21" s="14"/>
      <c r="DL21" s="14"/>
      <c r="DM21" s="14"/>
      <c r="DN21" s="14"/>
      <c r="DO21" s="14"/>
      <c r="DP21" s="14"/>
      <c r="DQ21" s="14"/>
      <c r="DR21" s="14"/>
      <c r="DS21" s="14"/>
      <c r="DT21" s="14"/>
      <c r="DU21" s="14"/>
      <c r="DV21" s="14"/>
      <c r="DW21" s="14"/>
      <c r="DX21" s="14"/>
      <c r="DY21" s="14"/>
      <c r="DZ21" s="14"/>
      <c r="EA21" s="14"/>
      <c r="EB21" s="14"/>
      <c r="EC21" s="14"/>
      <c r="ED21" s="14"/>
      <c r="EE21" s="14"/>
      <c r="EF21" s="14"/>
      <c r="EG21" s="14"/>
      <c r="EH21" s="14"/>
      <c r="EI21" s="14"/>
      <c r="EJ21" s="14"/>
      <c r="EK21" s="14"/>
      <c r="EL21" s="14"/>
      <c r="EM21" s="14"/>
      <c r="EN21" s="14"/>
      <c r="EO21" s="14"/>
      <c r="EP21" s="14"/>
      <c r="EQ21" s="14"/>
      <c r="ER21" s="14"/>
      <c r="ES21" s="14"/>
      <c r="ET21" s="14"/>
      <c r="EU21" s="14"/>
      <c r="EV21" s="14"/>
      <c r="EW21" s="14"/>
      <c r="EX21" s="14"/>
      <c r="EY21" s="14"/>
      <c r="EZ21" s="14"/>
      <c r="FA21" s="14"/>
      <c r="FB21" s="14"/>
      <c r="FC21" s="14"/>
      <c r="FD21" s="14"/>
      <c r="FE21" s="14"/>
      <c r="FF21" s="14"/>
      <c r="FG21" s="14"/>
      <c r="FH21" s="14"/>
      <c r="FI21" s="14"/>
      <c r="FJ21" s="14"/>
      <c r="FK21" s="14"/>
      <c r="FL21" s="14"/>
      <c r="FM21" s="14"/>
      <c r="FN21" s="14"/>
      <c r="FO21" s="14"/>
      <c r="FP21" s="14"/>
      <c r="FQ21" s="14"/>
      <c r="FR21" s="14"/>
      <c r="FS21" s="14"/>
      <c r="FT21" s="14"/>
      <c r="FU21" s="14"/>
      <c r="FV21" s="14"/>
      <c r="FW21" s="14"/>
      <c r="FX21" s="14"/>
      <c r="FY21" s="14"/>
      <c r="FZ21" s="14"/>
      <c r="GA21" s="14"/>
      <c r="GB21" s="14"/>
      <c r="GC21" s="14"/>
      <c r="GD21" s="14"/>
      <c r="GE21" s="14"/>
      <c r="GF21" s="14"/>
      <c r="GG21" s="14"/>
      <c r="GH21" s="14"/>
      <c r="GI21" s="14"/>
      <c r="GJ21" s="14"/>
      <c r="GK21" s="14"/>
      <c r="GL21" s="14"/>
      <c r="GM21" s="14"/>
      <c r="GN21" s="14"/>
      <c r="GO21" s="14"/>
      <c r="GP21" s="14"/>
      <c r="GQ21" s="14"/>
      <c r="GR21" s="14"/>
      <c r="GS21" s="14"/>
      <c r="GT21" s="14"/>
      <c r="GU21" s="14"/>
      <c r="GV21" s="14"/>
      <c r="GW21" s="14"/>
      <c r="GX21" s="14"/>
      <c r="GY21" s="14"/>
      <c r="GZ21" s="14"/>
      <c r="HA21" s="14"/>
      <c r="HB21" s="14"/>
      <c r="HC21" s="14"/>
      <c r="HD21" s="14"/>
      <c r="HE21" s="14"/>
      <c r="HF21" s="14"/>
      <c r="HG21" s="14"/>
      <c r="HH21" s="14"/>
      <c r="HI21" s="14"/>
      <c r="HJ21" s="14"/>
      <c r="HK21" s="14"/>
      <c r="HL21" s="14"/>
      <c r="HM21" s="14"/>
      <c r="HN21" s="14"/>
      <c r="HO21" s="14"/>
      <c r="HP21" s="14"/>
      <c r="HQ21" s="14"/>
      <c r="HR21" s="14"/>
      <c r="HS21" s="14"/>
      <c r="HT21" s="14"/>
      <c r="HU21" s="14"/>
      <c r="HV21" s="14"/>
      <c r="HW21" s="14"/>
      <c r="HX21" s="14"/>
      <c r="HY21" s="14"/>
      <c r="HZ21" s="14"/>
      <c r="IA21" s="14"/>
      <c r="IB21" s="14"/>
      <c r="IC21" s="14"/>
      <c r="ID21" s="14"/>
      <c r="IE21" s="14"/>
      <c r="IF21" s="14"/>
      <c r="IG21" s="14"/>
      <c r="IH21" s="14"/>
      <c r="II21" s="14"/>
      <c r="IJ21" s="14"/>
      <c r="IK21" s="14"/>
      <c r="IL21" s="14"/>
    </row>
    <row r="22" spans="1:246">
      <c r="A22" s="731">
        <v>8</v>
      </c>
      <c r="B22" s="424"/>
      <c r="C22" s="406" t="s">
        <v>921</v>
      </c>
      <c r="D22" s="258"/>
      <c r="E22" s="258"/>
      <c r="F22" s="240"/>
      <c r="G22" s="422"/>
      <c r="H22" s="258"/>
      <c r="I22" s="424"/>
      <c r="J22" s="258"/>
      <c r="K22" s="424"/>
      <c r="L22" s="258"/>
      <c r="M22" s="271">
        <f t="shared" si="0"/>
        <v>0</v>
      </c>
      <c r="N22" s="732">
        <v>8</v>
      </c>
      <c r="O22" s="14"/>
      <c r="P22" s="14"/>
      <c r="Q22" s="14"/>
      <c r="R22" s="14"/>
      <c r="S22" s="14"/>
      <c r="T22" s="14"/>
      <c r="U22" s="14"/>
      <c r="V22" s="14"/>
      <c r="W22" s="14"/>
      <c r="X22" s="14"/>
      <c r="Y22" s="14"/>
      <c r="Z22" s="14"/>
      <c r="AA22" s="14"/>
      <c r="AB22" s="14"/>
      <c r="AC22" s="14"/>
      <c r="AD22" s="14"/>
      <c r="AE22" s="14"/>
      <c r="AF22" s="14"/>
      <c r="AG22" s="14"/>
      <c r="AH22" s="14"/>
      <c r="AI22" s="14"/>
      <c r="AJ22" s="14"/>
      <c r="AK22" s="14"/>
      <c r="AL22" s="14"/>
      <c r="AM22" s="14"/>
      <c r="AN22" s="14"/>
      <c r="AO22" s="14"/>
      <c r="AP22" s="14"/>
      <c r="AQ22" s="14"/>
      <c r="AR22" s="14"/>
      <c r="AS22" s="14"/>
      <c r="AT22" s="14"/>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c r="CL22" s="14"/>
      <c r="CM22" s="14"/>
      <c r="CN22" s="14"/>
      <c r="CO22" s="14"/>
      <c r="CP22" s="14"/>
      <c r="CQ22" s="14"/>
      <c r="CR22" s="14"/>
      <c r="CS22" s="14"/>
      <c r="CT22" s="14"/>
      <c r="CU22" s="14"/>
      <c r="CV22" s="14"/>
      <c r="CW22" s="14"/>
      <c r="CX22" s="14"/>
      <c r="CY22" s="14"/>
      <c r="CZ22" s="14"/>
      <c r="DA22" s="14"/>
      <c r="DB22" s="14"/>
      <c r="DC22" s="14"/>
      <c r="DD22" s="14"/>
      <c r="DE22" s="14"/>
      <c r="DF22" s="14"/>
      <c r="DG22" s="14"/>
      <c r="DH22" s="14"/>
      <c r="DI22" s="14"/>
      <c r="DJ22" s="14"/>
      <c r="DK22" s="14"/>
      <c r="DL22" s="14"/>
      <c r="DM22" s="14"/>
      <c r="DN22" s="14"/>
      <c r="DO22" s="14"/>
      <c r="DP22" s="14"/>
      <c r="DQ22" s="14"/>
      <c r="DR22" s="14"/>
      <c r="DS22" s="14"/>
      <c r="DT22" s="14"/>
      <c r="DU22" s="14"/>
      <c r="DV22" s="14"/>
      <c r="DW22" s="14"/>
      <c r="DX22" s="14"/>
      <c r="DY22" s="14"/>
      <c r="DZ22" s="14"/>
      <c r="EA22" s="14"/>
      <c r="EB22" s="14"/>
      <c r="EC22" s="14"/>
      <c r="ED22" s="14"/>
      <c r="EE22" s="14"/>
      <c r="EF22" s="14"/>
      <c r="EG22" s="14"/>
      <c r="EH22" s="14"/>
      <c r="EI22" s="14"/>
      <c r="EJ22" s="14"/>
      <c r="EK22" s="14"/>
      <c r="EL22" s="14"/>
      <c r="EM22" s="14"/>
      <c r="EN22" s="14"/>
      <c r="EO22" s="14"/>
      <c r="EP22" s="14"/>
      <c r="EQ22" s="14"/>
      <c r="ER22" s="14"/>
      <c r="ES22" s="14"/>
      <c r="ET22" s="14"/>
      <c r="EU22" s="14"/>
      <c r="EV22" s="14"/>
      <c r="EW22" s="14"/>
      <c r="EX22" s="14"/>
      <c r="EY22" s="14"/>
      <c r="EZ22" s="14"/>
      <c r="FA22" s="14"/>
      <c r="FB22" s="14"/>
      <c r="FC22" s="14"/>
      <c r="FD22" s="14"/>
      <c r="FE22" s="14"/>
      <c r="FF22" s="14"/>
      <c r="FG22" s="14"/>
      <c r="FH22" s="14"/>
      <c r="FI22" s="14"/>
      <c r="FJ22" s="14"/>
      <c r="FK22" s="14"/>
      <c r="FL22" s="14"/>
      <c r="FM22" s="14"/>
      <c r="FN22" s="14"/>
      <c r="FO22" s="14"/>
      <c r="FP22" s="14"/>
      <c r="FQ22" s="14"/>
      <c r="FR22" s="14"/>
      <c r="FS22" s="14"/>
      <c r="FT22" s="14"/>
      <c r="FU22" s="14"/>
      <c r="FV22" s="14"/>
      <c r="FW22" s="14"/>
      <c r="FX22" s="14"/>
      <c r="FY22" s="14"/>
      <c r="FZ22" s="14"/>
      <c r="GA22" s="14"/>
      <c r="GB22" s="14"/>
      <c r="GC22" s="14"/>
      <c r="GD22" s="14"/>
      <c r="GE22" s="14"/>
      <c r="GF22" s="14"/>
      <c r="GG22" s="14"/>
      <c r="GH22" s="14"/>
      <c r="GI22" s="14"/>
      <c r="GJ22" s="14"/>
      <c r="GK22" s="14"/>
      <c r="GL22" s="14"/>
      <c r="GM22" s="14"/>
      <c r="GN22" s="14"/>
      <c r="GO22" s="14"/>
      <c r="GP22" s="14"/>
      <c r="GQ22" s="14"/>
      <c r="GR22" s="14"/>
      <c r="GS22" s="14"/>
      <c r="GT22" s="14"/>
      <c r="GU22" s="14"/>
      <c r="GV22" s="14"/>
      <c r="GW22" s="14"/>
      <c r="GX22" s="14"/>
      <c r="GY22" s="14"/>
      <c r="GZ22" s="14"/>
      <c r="HA22" s="14"/>
      <c r="HB22" s="14"/>
      <c r="HC22" s="14"/>
      <c r="HD22" s="14"/>
      <c r="HE22" s="14"/>
      <c r="HF22" s="14"/>
      <c r="HG22" s="14"/>
      <c r="HH22" s="14"/>
      <c r="HI22" s="14"/>
      <c r="HJ22" s="14"/>
      <c r="HK22" s="14"/>
      <c r="HL22" s="14"/>
      <c r="HM22" s="14"/>
      <c r="HN22" s="14"/>
      <c r="HO22" s="14"/>
      <c r="HP22" s="14"/>
      <c r="HQ22" s="14"/>
      <c r="HR22" s="14"/>
      <c r="HS22" s="14"/>
      <c r="HT22" s="14"/>
      <c r="HU22" s="14"/>
      <c r="HV22" s="14"/>
      <c r="HW22" s="14"/>
      <c r="HX22" s="14"/>
      <c r="HY22" s="14"/>
      <c r="HZ22" s="14"/>
      <c r="IA22" s="14"/>
      <c r="IB22" s="14"/>
      <c r="IC22" s="14"/>
      <c r="ID22" s="14"/>
      <c r="IE22" s="14"/>
      <c r="IF22" s="14"/>
      <c r="IG22" s="14"/>
      <c r="IH22" s="14"/>
      <c r="II22" s="14"/>
      <c r="IJ22" s="14"/>
      <c r="IK22" s="14"/>
      <c r="IL22" s="14"/>
    </row>
    <row r="23" spans="1:246">
      <c r="A23" s="731">
        <v>9</v>
      </c>
      <c r="B23" s="424"/>
      <c r="C23" s="406" t="s">
        <v>922</v>
      </c>
      <c r="D23" s="223">
        <f>SUM(D16:D22)</f>
        <v>0</v>
      </c>
      <c r="E23" s="223">
        <f>SUM(E16:E22)</f>
        <v>0</v>
      </c>
      <c r="F23" s="222">
        <f>SUM(F16:F22)</f>
        <v>0</v>
      </c>
      <c r="G23" s="378">
        <f>SUM(G16:G22)</f>
        <v>0</v>
      </c>
      <c r="H23" s="223">
        <f>SUM(H16:H22)</f>
        <v>0</v>
      </c>
      <c r="I23" s="206"/>
      <c r="J23" s="223">
        <f>SUM(J17:J22)</f>
        <v>0</v>
      </c>
      <c r="K23" s="206"/>
      <c r="L23" s="223">
        <f>SUM(L16:L22)</f>
        <v>0</v>
      </c>
      <c r="M23" s="223">
        <f>SUM(M16:M22)</f>
        <v>0</v>
      </c>
      <c r="N23" s="732">
        <v>9</v>
      </c>
      <c r="O23" s="358"/>
      <c r="P23" s="14"/>
      <c r="Q23" s="14"/>
      <c r="R23" s="14"/>
      <c r="S23" s="14"/>
      <c r="T23" s="14"/>
      <c r="U23" s="14"/>
      <c r="V23" s="14"/>
      <c r="W23" s="14"/>
      <c r="X23" s="14"/>
      <c r="Y23" s="14"/>
      <c r="Z23" s="14"/>
      <c r="AA23" s="14"/>
      <c r="AB23" s="14"/>
      <c r="AC23" s="14"/>
      <c r="AD23" s="14"/>
      <c r="AE23" s="14"/>
      <c r="AF23" s="14"/>
      <c r="AG23" s="14"/>
      <c r="AH23" s="14"/>
      <c r="AI23" s="14"/>
      <c r="AJ23" s="14"/>
      <c r="AK23" s="14"/>
      <c r="AL23" s="14"/>
      <c r="AM23" s="14"/>
      <c r="AN23" s="14"/>
      <c r="AO23" s="14"/>
      <c r="AP23" s="14"/>
      <c r="AQ23" s="14"/>
      <c r="AR23" s="14"/>
      <c r="AS23" s="14"/>
      <c r="AT23" s="14"/>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c r="CC23" s="14"/>
      <c r="CD23" s="14"/>
      <c r="CE23" s="14"/>
      <c r="CF23" s="14"/>
      <c r="CG23" s="14"/>
      <c r="CH23" s="14"/>
      <c r="CI23" s="14"/>
      <c r="CJ23" s="14"/>
      <c r="CK23" s="14"/>
      <c r="CL23" s="14"/>
      <c r="CM23" s="14"/>
      <c r="CN23" s="14"/>
      <c r="CO23" s="14"/>
      <c r="CP23" s="14"/>
      <c r="CQ23" s="14"/>
      <c r="CR23" s="14"/>
      <c r="CS23" s="14"/>
      <c r="CT23" s="14"/>
      <c r="CU23" s="14"/>
      <c r="CV23" s="14"/>
      <c r="CW23" s="14"/>
      <c r="CX23" s="14"/>
      <c r="CY23" s="14"/>
      <c r="CZ23" s="14"/>
      <c r="DA23" s="14"/>
      <c r="DB23" s="14"/>
      <c r="DC23" s="14"/>
      <c r="DD23" s="14"/>
      <c r="DE23" s="14"/>
      <c r="DF23" s="14"/>
      <c r="DG23" s="14"/>
      <c r="DH23" s="14"/>
      <c r="DI23" s="14"/>
      <c r="DJ23" s="14"/>
      <c r="DK23" s="14"/>
      <c r="DL23" s="14"/>
      <c r="DM23" s="14"/>
      <c r="DN23" s="14"/>
      <c r="DO23" s="14"/>
      <c r="DP23" s="14"/>
      <c r="DQ23" s="14"/>
      <c r="DR23" s="14"/>
      <c r="DS23" s="14"/>
      <c r="DT23" s="14"/>
      <c r="DU23" s="14"/>
      <c r="DV23" s="14"/>
      <c r="DW23" s="14"/>
      <c r="DX23" s="14"/>
      <c r="DY23" s="14"/>
      <c r="DZ23" s="14"/>
      <c r="EA23" s="14"/>
      <c r="EB23" s="14"/>
      <c r="EC23" s="14"/>
      <c r="ED23" s="14"/>
      <c r="EE23" s="14"/>
      <c r="EF23" s="14"/>
      <c r="EG23" s="14"/>
      <c r="EH23" s="14"/>
      <c r="EI23" s="14"/>
      <c r="EJ23" s="14"/>
      <c r="EK23" s="14"/>
      <c r="EL23" s="14"/>
      <c r="EM23" s="14"/>
      <c r="EN23" s="14"/>
      <c r="EO23" s="14"/>
      <c r="EP23" s="14"/>
      <c r="EQ23" s="14"/>
      <c r="ER23" s="14"/>
      <c r="ES23" s="14"/>
      <c r="ET23" s="14"/>
      <c r="EU23" s="14"/>
      <c r="EV23" s="14"/>
      <c r="EW23" s="14"/>
      <c r="EX23" s="14"/>
      <c r="EY23" s="14"/>
      <c r="EZ23" s="14"/>
      <c r="FA23" s="14"/>
      <c r="FB23" s="14"/>
      <c r="FC23" s="14"/>
      <c r="FD23" s="14"/>
      <c r="FE23" s="14"/>
      <c r="FF23" s="14"/>
      <c r="FG23" s="14"/>
      <c r="FH23" s="14"/>
      <c r="FI23" s="14"/>
      <c r="FJ23" s="14"/>
      <c r="FK23" s="14"/>
      <c r="FL23" s="14"/>
      <c r="FM23" s="14"/>
      <c r="FN23" s="14"/>
      <c r="FO23" s="14"/>
      <c r="FP23" s="14"/>
      <c r="FQ23" s="14"/>
      <c r="FR23" s="14"/>
      <c r="FS23" s="14"/>
      <c r="FT23" s="14"/>
      <c r="FU23" s="14"/>
      <c r="FV23" s="14"/>
      <c r="FW23" s="14"/>
      <c r="FX23" s="14"/>
      <c r="FY23" s="14"/>
      <c r="FZ23" s="14"/>
      <c r="GA23" s="14"/>
      <c r="GB23" s="14"/>
      <c r="GC23" s="14"/>
      <c r="GD23" s="14"/>
      <c r="GE23" s="14"/>
      <c r="GF23" s="14"/>
      <c r="GG23" s="14"/>
      <c r="GH23" s="14"/>
      <c r="GI23" s="14"/>
      <c r="GJ23" s="14"/>
      <c r="GK23" s="14"/>
      <c r="GL23" s="14"/>
      <c r="GM23" s="14"/>
      <c r="GN23" s="14"/>
      <c r="GO23" s="14"/>
      <c r="GP23" s="14"/>
      <c r="GQ23" s="14"/>
      <c r="GR23" s="14"/>
      <c r="GS23" s="14"/>
      <c r="GT23" s="14"/>
      <c r="GU23" s="14"/>
      <c r="GV23" s="14"/>
      <c r="GW23" s="14"/>
      <c r="GX23" s="14"/>
      <c r="GY23" s="14"/>
      <c r="GZ23" s="14"/>
      <c r="HA23" s="14"/>
      <c r="HB23" s="14"/>
      <c r="HC23" s="14"/>
      <c r="HD23" s="14"/>
      <c r="HE23" s="14"/>
      <c r="HF23" s="14"/>
      <c r="HG23" s="14"/>
      <c r="HH23" s="14"/>
      <c r="HI23" s="14"/>
      <c r="HJ23" s="14"/>
      <c r="HK23" s="14"/>
      <c r="HL23" s="14"/>
      <c r="HM23" s="14"/>
      <c r="HN23" s="14"/>
      <c r="HO23" s="14"/>
      <c r="HP23" s="14"/>
      <c r="HQ23" s="14"/>
      <c r="HR23" s="14"/>
      <c r="HS23" s="14"/>
      <c r="HT23" s="14"/>
      <c r="HU23" s="14"/>
      <c r="HV23" s="14"/>
      <c r="HW23" s="14"/>
      <c r="HX23" s="14"/>
      <c r="HY23" s="14"/>
      <c r="HZ23" s="14"/>
      <c r="IA23" s="14"/>
      <c r="IB23" s="14"/>
      <c r="IC23" s="14"/>
      <c r="ID23" s="14"/>
      <c r="IE23" s="14"/>
      <c r="IF23" s="14"/>
      <c r="IG23" s="14"/>
      <c r="IH23" s="14"/>
      <c r="II23" s="14"/>
      <c r="IJ23" s="14"/>
      <c r="IK23" s="14"/>
      <c r="IL23" s="14"/>
    </row>
    <row r="24" spans="1:246">
      <c r="A24" s="731">
        <v>10</v>
      </c>
      <c r="B24" s="424"/>
      <c r="C24" s="406" t="s">
        <v>923</v>
      </c>
      <c r="D24" s="392"/>
      <c r="E24" s="393"/>
      <c r="F24" s="394"/>
      <c r="G24" s="395"/>
      <c r="H24" s="393"/>
      <c r="I24" s="396"/>
      <c r="J24" s="393"/>
      <c r="K24" s="396"/>
      <c r="L24" s="393"/>
      <c r="M24" s="423"/>
      <c r="N24" s="732">
        <v>10</v>
      </c>
      <c r="O24" s="14"/>
      <c r="P24" s="14"/>
      <c r="Q24" s="14"/>
      <c r="R24" s="14"/>
      <c r="S24" s="14"/>
      <c r="T24" s="14"/>
      <c r="U24" s="14"/>
      <c r="V24" s="14"/>
      <c r="W24" s="14"/>
      <c r="X24" s="14"/>
      <c r="Y24" s="14"/>
      <c r="Z24" s="14"/>
      <c r="AA24" s="14"/>
      <c r="AB24" s="14"/>
      <c r="AC24" s="14"/>
      <c r="AD24" s="14"/>
      <c r="AE24" s="14"/>
      <c r="AF24" s="14"/>
      <c r="AG24" s="14"/>
      <c r="AH24" s="14"/>
      <c r="AI24" s="14"/>
      <c r="AJ24" s="14"/>
      <c r="AK24" s="14"/>
      <c r="AL24" s="14"/>
      <c r="AM24" s="14"/>
      <c r="AN24" s="14"/>
      <c r="AO24" s="14"/>
      <c r="AP24" s="14"/>
      <c r="AQ24" s="14"/>
      <c r="AR24" s="14"/>
      <c r="AS24" s="14"/>
      <c r="AT24" s="14"/>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c r="CC24" s="14"/>
      <c r="CD24" s="14"/>
      <c r="CE24" s="14"/>
      <c r="CF24" s="14"/>
      <c r="CG24" s="14"/>
      <c r="CH24" s="14"/>
      <c r="CI24" s="14"/>
      <c r="CJ24" s="14"/>
      <c r="CK24" s="14"/>
      <c r="CL24" s="14"/>
      <c r="CM24" s="14"/>
      <c r="CN24" s="14"/>
      <c r="CO24" s="14"/>
      <c r="CP24" s="14"/>
      <c r="CQ24" s="14"/>
      <c r="CR24" s="14"/>
      <c r="CS24" s="14"/>
      <c r="CT24" s="14"/>
      <c r="CU24" s="14"/>
      <c r="CV24" s="14"/>
      <c r="CW24" s="14"/>
      <c r="CX24" s="14"/>
      <c r="CY24" s="14"/>
      <c r="CZ24" s="14"/>
      <c r="DA24" s="14"/>
      <c r="DB24" s="14"/>
      <c r="DC24" s="14"/>
      <c r="DD24" s="14"/>
      <c r="DE24" s="14"/>
      <c r="DF24" s="14"/>
      <c r="DG24" s="14"/>
      <c r="DH24" s="14"/>
      <c r="DI24" s="14"/>
      <c r="DJ24" s="14"/>
      <c r="DK24" s="14"/>
      <c r="DL24" s="14"/>
      <c r="DM24" s="14"/>
      <c r="DN24" s="14"/>
      <c r="DO24" s="14"/>
      <c r="DP24" s="14"/>
      <c r="DQ24" s="14"/>
      <c r="DR24" s="14"/>
      <c r="DS24" s="14"/>
      <c r="DT24" s="14"/>
      <c r="DU24" s="14"/>
      <c r="DV24" s="14"/>
      <c r="DW24" s="14"/>
      <c r="DX24" s="14"/>
      <c r="DY24" s="14"/>
      <c r="DZ24" s="14"/>
      <c r="EA24" s="14"/>
      <c r="EB24" s="14"/>
      <c r="EC24" s="14"/>
      <c r="ED24" s="14"/>
      <c r="EE24" s="14"/>
      <c r="EF24" s="14"/>
      <c r="EG24" s="14"/>
      <c r="EH24" s="14"/>
      <c r="EI24" s="14"/>
      <c r="EJ24" s="14"/>
      <c r="EK24" s="14"/>
      <c r="EL24" s="14"/>
      <c r="EM24" s="14"/>
      <c r="EN24" s="14"/>
      <c r="EO24" s="14"/>
      <c r="EP24" s="14"/>
      <c r="EQ24" s="14"/>
      <c r="ER24" s="14"/>
      <c r="ES24" s="14"/>
      <c r="ET24" s="14"/>
      <c r="EU24" s="14"/>
      <c r="EV24" s="14"/>
      <c r="EW24" s="14"/>
      <c r="EX24" s="14"/>
      <c r="EY24" s="14"/>
      <c r="EZ24" s="14"/>
      <c r="FA24" s="14"/>
      <c r="FB24" s="14"/>
      <c r="FC24" s="14"/>
      <c r="FD24" s="14"/>
      <c r="FE24" s="14"/>
      <c r="FF24" s="14"/>
      <c r="FG24" s="14"/>
      <c r="FH24" s="14"/>
      <c r="FI24" s="14"/>
      <c r="FJ24" s="14"/>
      <c r="FK24" s="14"/>
      <c r="FL24" s="14"/>
      <c r="FM24" s="14"/>
      <c r="FN24" s="14"/>
      <c r="FO24" s="14"/>
      <c r="FP24" s="14"/>
      <c r="FQ24" s="14"/>
      <c r="FR24" s="14"/>
      <c r="FS24" s="14"/>
      <c r="FT24" s="14"/>
      <c r="FU24" s="14"/>
      <c r="FV24" s="14"/>
      <c r="FW24" s="14"/>
      <c r="FX24" s="14"/>
      <c r="FY24" s="14"/>
      <c r="FZ24" s="14"/>
      <c r="GA24" s="14"/>
      <c r="GB24" s="14"/>
      <c r="GC24" s="14"/>
      <c r="GD24" s="14"/>
      <c r="GE24" s="14"/>
      <c r="GF24" s="14"/>
      <c r="GG24" s="14"/>
      <c r="GH24" s="14"/>
      <c r="GI24" s="14"/>
      <c r="GJ24" s="14"/>
      <c r="GK24" s="14"/>
      <c r="GL24" s="14"/>
      <c r="GM24" s="14"/>
      <c r="GN24" s="14"/>
      <c r="GO24" s="14"/>
      <c r="GP24" s="14"/>
      <c r="GQ24" s="14"/>
      <c r="GR24" s="14"/>
      <c r="GS24" s="14"/>
      <c r="GT24" s="14"/>
      <c r="GU24" s="14"/>
      <c r="GV24" s="14"/>
      <c r="GW24" s="14"/>
      <c r="GX24" s="14"/>
      <c r="GY24" s="14"/>
      <c r="GZ24" s="14"/>
      <c r="HA24" s="14"/>
      <c r="HB24" s="14"/>
      <c r="HC24" s="14"/>
      <c r="HD24" s="14"/>
      <c r="HE24" s="14"/>
      <c r="HF24" s="14"/>
      <c r="HG24" s="14"/>
      <c r="HH24" s="14"/>
      <c r="HI24" s="14"/>
      <c r="HJ24" s="14"/>
      <c r="HK24" s="14"/>
      <c r="HL24" s="14"/>
      <c r="HM24" s="14"/>
      <c r="HN24" s="14"/>
      <c r="HO24" s="14"/>
      <c r="HP24" s="14"/>
      <c r="HQ24" s="14"/>
      <c r="HR24" s="14"/>
      <c r="HS24" s="14"/>
      <c r="HT24" s="14"/>
      <c r="HU24" s="14"/>
      <c r="HV24" s="14"/>
      <c r="HW24" s="14"/>
      <c r="HX24" s="14"/>
      <c r="HY24" s="14"/>
      <c r="HZ24" s="14"/>
      <c r="IA24" s="14"/>
      <c r="IB24" s="14"/>
      <c r="IC24" s="14"/>
      <c r="ID24" s="14"/>
      <c r="IE24" s="14"/>
      <c r="IF24" s="14"/>
      <c r="IG24" s="14"/>
      <c r="IH24" s="14"/>
      <c r="II24" s="14"/>
      <c r="IJ24" s="14"/>
      <c r="IK24" s="14"/>
      <c r="IL24" s="14"/>
    </row>
    <row r="25" spans="1:246">
      <c r="A25" s="731">
        <v>11</v>
      </c>
      <c r="B25" s="424"/>
      <c r="C25" s="3518" t="s">
        <v>5258</v>
      </c>
      <c r="D25" s="273">
        <f>D162</f>
        <v>88784714</v>
      </c>
      <c r="E25" s="273">
        <f>E162</f>
        <v>10353267</v>
      </c>
      <c r="F25" s="341">
        <f>F162</f>
        <v>20098405</v>
      </c>
      <c r="G25" s="421"/>
      <c r="H25" s="273"/>
      <c r="I25" s="424">
        <v>186</v>
      </c>
      <c r="J25" s="273">
        <v>1802376</v>
      </c>
      <c r="K25" s="3526">
        <v>182</v>
      </c>
      <c r="L25" s="273">
        <v>1437512</v>
      </c>
      <c r="M25" s="409">
        <f>D25+E25-F25+G25-H25-J25+L25</f>
        <v>78674712</v>
      </c>
      <c r="N25" s="732">
        <v>11</v>
      </c>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14"/>
      <c r="CH25" s="14"/>
      <c r="CI25" s="14"/>
      <c r="CJ25" s="14"/>
      <c r="CK25" s="14"/>
      <c r="CL25" s="14"/>
      <c r="CM25" s="14"/>
      <c r="CN25" s="14"/>
      <c r="CO25" s="14"/>
      <c r="CP25" s="14"/>
      <c r="CQ25" s="14"/>
      <c r="CR25" s="14"/>
      <c r="CS25" s="14"/>
      <c r="CT25" s="14"/>
      <c r="CU25" s="14"/>
      <c r="CV25" s="14"/>
      <c r="CW25" s="14"/>
      <c r="CX25" s="14"/>
      <c r="CY25" s="14"/>
      <c r="CZ25" s="14"/>
      <c r="DA25" s="14"/>
      <c r="DB25" s="14"/>
      <c r="DC25" s="14"/>
      <c r="DD25" s="14"/>
      <c r="DE25" s="14"/>
      <c r="DF25" s="14"/>
      <c r="DG25" s="14"/>
      <c r="DH25" s="14"/>
      <c r="DI25" s="14"/>
      <c r="DJ25" s="14"/>
      <c r="DK25" s="14"/>
      <c r="DL25" s="14"/>
      <c r="DM25" s="14"/>
      <c r="DN25" s="14"/>
      <c r="DO25" s="14"/>
      <c r="DP25" s="14"/>
      <c r="DQ25" s="14"/>
      <c r="DR25" s="14"/>
      <c r="DS25" s="14"/>
      <c r="DT25" s="14"/>
      <c r="DU25" s="14"/>
      <c r="DV25" s="14"/>
      <c r="DW25" s="14"/>
      <c r="DX25" s="14"/>
      <c r="DY25" s="14"/>
      <c r="DZ25" s="14"/>
      <c r="EA25" s="14"/>
      <c r="EB25" s="14"/>
      <c r="EC25" s="14"/>
      <c r="ED25" s="14"/>
      <c r="EE25" s="14"/>
      <c r="EF25" s="14"/>
      <c r="EG25" s="14"/>
      <c r="EH25" s="14"/>
      <c r="EI25" s="14"/>
      <c r="EJ25" s="14"/>
      <c r="EK25" s="14"/>
      <c r="EL25" s="14"/>
      <c r="EM25" s="14"/>
      <c r="EN25" s="14"/>
      <c r="EO25" s="14"/>
      <c r="EP25" s="14"/>
      <c r="EQ25" s="14"/>
      <c r="ER25" s="14"/>
      <c r="ES25" s="14"/>
      <c r="ET25" s="14"/>
      <c r="EU25" s="14"/>
      <c r="EV25" s="14"/>
      <c r="EW25" s="14"/>
      <c r="EX25" s="14"/>
      <c r="EY25" s="14"/>
      <c r="EZ25" s="14"/>
      <c r="FA25" s="14"/>
      <c r="FB25" s="14"/>
      <c r="FC25" s="14"/>
      <c r="FD25" s="14"/>
      <c r="FE25" s="14"/>
      <c r="FF25" s="14"/>
      <c r="FG25" s="14"/>
      <c r="FH25" s="14"/>
      <c r="FI25" s="14"/>
      <c r="FJ25" s="14"/>
      <c r="FK25" s="14"/>
      <c r="FL25" s="14"/>
      <c r="FM25" s="14"/>
      <c r="FN25" s="14"/>
      <c r="FO25" s="14"/>
      <c r="FP25" s="14"/>
      <c r="FQ25" s="14"/>
      <c r="FR25" s="14"/>
      <c r="FS25" s="14"/>
      <c r="FT25" s="14"/>
      <c r="FU25" s="14"/>
      <c r="FV25" s="14"/>
      <c r="FW25" s="14"/>
      <c r="FX25" s="14"/>
      <c r="FY25" s="14"/>
      <c r="FZ25" s="14"/>
      <c r="GA25" s="14"/>
      <c r="GB25" s="14"/>
      <c r="GC25" s="14"/>
      <c r="GD25" s="14"/>
      <c r="GE25" s="14"/>
      <c r="GF25" s="14"/>
      <c r="GG25" s="14"/>
      <c r="GH25" s="14"/>
      <c r="GI25" s="14"/>
      <c r="GJ25" s="14"/>
      <c r="GK25" s="14"/>
      <c r="GL25" s="14"/>
      <c r="GM25" s="14"/>
      <c r="GN25" s="14"/>
      <c r="GO25" s="14"/>
      <c r="GP25" s="14"/>
      <c r="GQ25" s="14"/>
      <c r="GR25" s="14"/>
      <c r="GS25" s="14"/>
      <c r="GT25" s="14"/>
      <c r="GU25" s="14"/>
      <c r="GV25" s="14"/>
      <c r="GW25" s="14"/>
      <c r="GX25" s="14"/>
      <c r="GY25" s="14"/>
      <c r="GZ25" s="14"/>
      <c r="HA25" s="14"/>
      <c r="HB25" s="14"/>
      <c r="HC25" s="14"/>
      <c r="HD25" s="14"/>
      <c r="HE25" s="14"/>
      <c r="HF25" s="14"/>
      <c r="HG25" s="14"/>
      <c r="HH25" s="14"/>
      <c r="HI25" s="14"/>
      <c r="HJ25" s="14"/>
      <c r="HK25" s="14"/>
      <c r="HL25" s="14"/>
      <c r="HM25" s="14"/>
      <c r="HN25" s="14"/>
      <c r="HO25" s="14"/>
      <c r="HP25" s="14"/>
      <c r="HQ25" s="14"/>
      <c r="HR25" s="14"/>
      <c r="HS25" s="14"/>
      <c r="HT25" s="14"/>
      <c r="HU25" s="14"/>
      <c r="HV25" s="14"/>
      <c r="HW25" s="14"/>
      <c r="HX25" s="14"/>
      <c r="HY25" s="14"/>
      <c r="HZ25" s="14"/>
      <c r="IA25" s="14"/>
      <c r="IB25" s="14"/>
      <c r="IC25" s="14"/>
      <c r="ID25" s="14"/>
      <c r="IE25" s="14"/>
      <c r="IF25" s="14"/>
      <c r="IG25" s="14"/>
      <c r="IH25" s="14"/>
      <c r="II25" s="14"/>
      <c r="IJ25" s="14"/>
      <c r="IK25" s="14"/>
      <c r="IL25" s="14"/>
    </row>
    <row r="26" spans="1:246">
      <c r="A26" s="731">
        <v>12</v>
      </c>
      <c r="B26" s="424"/>
      <c r="C26" s="406"/>
      <c r="D26" s="258"/>
      <c r="E26" s="258"/>
      <c r="F26" s="240"/>
      <c r="G26" s="422"/>
      <c r="H26" s="258"/>
      <c r="I26" s="424"/>
      <c r="J26" s="258"/>
      <c r="K26" s="424">
        <v>254</v>
      </c>
      <c r="L26" s="258">
        <v>3300307</v>
      </c>
      <c r="M26" s="271">
        <f t="shared" ref="M26:M30" si="1">D26+E26-F26+G26-H26-J26+L26</f>
        <v>3300307</v>
      </c>
      <c r="N26" s="732">
        <v>12</v>
      </c>
      <c r="O26" s="14"/>
      <c r="P26" s="14"/>
      <c r="Q26" s="14"/>
      <c r="R26" s="14"/>
      <c r="S26" s="14"/>
      <c r="T26" s="14"/>
      <c r="U26" s="14"/>
      <c r="V26" s="14"/>
      <c r="W26" s="14"/>
      <c r="X26" s="14"/>
      <c r="Y26" s="14"/>
      <c r="Z26" s="14"/>
      <c r="AA26" s="14"/>
      <c r="AB26" s="14"/>
      <c r="AC26" s="14"/>
      <c r="AD26" s="14"/>
      <c r="AE26" s="14"/>
      <c r="AF26" s="14"/>
      <c r="AG26" s="14"/>
      <c r="AH26" s="14"/>
      <c r="AI26" s="14"/>
      <c r="AJ26" s="14"/>
      <c r="AK26" s="14"/>
      <c r="AL26" s="14"/>
      <c r="AM26" s="14"/>
      <c r="AN26" s="14"/>
      <c r="AO26" s="14"/>
      <c r="AP26" s="14"/>
      <c r="AQ26" s="14"/>
      <c r="AR26" s="14"/>
      <c r="AS26" s="14"/>
      <c r="AT26" s="14"/>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c r="CC26" s="14"/>
      <c r="CD26" s="14"/>
      <c r="CE26" s="14"/>
      <c r="CF26" s="14"/>
      <c r="CG26" s="14"/>
      <c r="CH26" s="14"/>
      <c r="CI26" s="14"/>
      <c r="CJ26" s="14"/>
      <c r="CK26" s="14"/>
      <c r="CL26" s="14"/>
      <c r="CM26" s="14"/>
      <c r="CN26" s="14"/>
      <c r="CO26" s="14"/>
      <c r="CP26" s="14"/>
      <c r="CQ26" s="14"/>
      <c r="CR26" s="14"/>
      <c r="CS26" s="14"/>
      <c r="CT26" s="14"/>
      <c r="CU26" s="14"/>
      <c r="CV26" s="14"/>
      <c r="CW26" s="14"/>
      <c r="CX26" s="14"/>
      <c r="CY26" s="14"/>
      <c r="CZ26" s="14"/>
      <c r="DA26" s="14"/>
      <c r="DB26" s="14"/>
      <c r="DC26" s="14"/>
      <c r="DD26" s="14"/>
      <c r="DE26" s="14"/>
      <c r="DF26" s="14"/>
      <c r="DG26" s="14"/>
      <c r="DH26" s="14"/>
      <c r="DI26" s="14"/>
      <c r="DJ26" s="14"/>
      <c r="DK26" s="14"/>
      <c r="DL26" s="14"/>
      <c r="DM26" s="14"/>
      <c r="DN26" s="14"/>
      <c r="DO26" s="14"/>
      <c r="DP26" s="14"/>
      <c r="DQ26" s="14"/>
      <c r="DR26" s="14"/>
      <c r="DS26" s="14"/>
      <c r="DT26" s="14"/>
      <c r="DU26" s="14"/>
      <c r="DV26" s="14"/>
      <c r="DW26" s="14"/>
      <c r="DX26" s="14"/>
      <c r="DY26" s="14"/>
      <c r="DZ26" s="14"/>
      <c r="EA26" s="14"/>
      <c r="EB26" s="14"/>
      <c r="EC26" s="14"/>
      <c r="ED26" s="14"/>
      <c r="EE26" s="14"/>
      <c r="EF26" s="14"/>
      <c r="EG26" s="14"/>
      <c r="EH26" s="14"/>
      <c r="EI26" s="14"/>
      <c r="EJ26" s="14"/>
      <c r="EK26" s="14"/>
      <c r="EL26" s="14"/>
      <c r="EM26" s="14"/>
      <c r="EN26" s="14"/>
      <c r="EO26" s="14"/>
      <c r="EP26" s="14"/>
      <c r="EQ26" s="14"/>
      <c r="ER26" s="14"/>
      <c r="ES26" s="14"/>
      <c r="ET26" s="14"/>
      <c r="EU26" s="14"/>
      <c r="EV26" s="14"/>
      <c r="EW26" s="14"/>
      <c r="EX26" s="14"/>
      <c r="EY26" s="14"/>
      <c r="EZ26" s="14"/>
      <c r="FA26" s="14"/>
      <c r="FB26" s="14"/>
      <c r="FC26" s="14"/>
      <c r="FD26" s="14"/>
      <c r="FE26" s="14"/>
      <c r="FF26" s="14"/>
      <c r="FG26" s="14"/>
      <c r="FH26" s="14"/>
      <c r="FI26" s="14"/>
      <c r="FJ26" s="14"/>
      <c r="FK26" s="14"/>
      <c r="FL26" s="14"/>
      <c r="FM26" s="14"/>
      <c r="FN26" s="14"/>
      <c r="FO26" s="14"/>
      <c r="FP26" s="14"/>
      <c r="FQ26" s="14"/>
      <c r="FR26" s="14"/>
      <c r="FS26" s="14"/>
      <c r="FT26" s="14"/>
      <c r="FU26" s="14"/>
      <c r="FV26" s="14"/>
      <c r="FW26" s="14"/>
      <c r="FX26" s="14"/>
      <c r="FY26" s="14"/>
      <c r="FZ26" s="14"/>
      <c r="GA26" s="14"/>
      <c r="GB26" s="14"/>
      <c r="GC26" s="14"/>
      <c r="GD26" s="14"/>
      <c r="GE26" s="14"/>
      <c r="GF26" s="14"/>
      <c r="GG26" s="14"/>
      <c r="GH26" s="14"/>
      <c r="GI26" s="14"/>
      <c r="GJ26" s="14"/>
      <c r="GK26" s="14"/>
      <c r="GL26" s="14"/>
      <c r="GM26" s="14"/>
      <c r="GN26" s="14"/>
      <c r="GO26" s="14"/>
      <c r="GP26" s="14"/>
      <c r="GQ26" s="14"/>
      <c r="GR26" s="14"/>
      <c r="GS26" s="14"/>
      <c r="GT26" s="14"/>
      <c r="GU26" s="14"/>
      <c r="GV26" s="14"/>
      <c r="GW26" s="14"/>
      <c r="GX26" s="14"/>
      <c r="GY26" s="14"/>
      <c r="GZ26" s="14"/>
      <c r="HA26" s="14"/>
      <c r="HB26" s="14"/>
      <c r="HC26" s="14"/>
      <c r="HD26" s="14"/>
      <c r="HE26" s="14"/>
      <c r="HF26" s="14"/>
      <c r="HG26" s="14"/>
      <c r="HH26" s="14"/>
      <c r="HI26" s="14"/>
      <c r="HJ26" s="14"/>
      <c r="HK26" s="14"/>
      <c r="HL26" s="14"/>
      <c r="HM26" s="14"/>
      <c r="HN26" s="14"/>
      <c r="HO26" s="14"/>
      <c r="HP26" s="14"/>
      <c r="HQ26" s="14"/>
      <c r="HR26" s="14"/>
      <c r="HS26" s="14"/>
      <c r="HT26" s="14"/>
      <c r="HU26" s="14"/>
      <c r="HV26" s="14"/>
      <c r="HW26" s="14"/>
      <c r="HX26" s="14"/>
      <c r="HY26" s="14"/>
      <c r="HZ26" s="14"/>
      <c r="IA26" s="14"/>
      <c r="IB26" s="14"/>
      <c r="IC26" s="14"/>
      <c r="ID26" s="14"/>
      <c r="IE26" s="14"/>
      <c r="IF26" s="14"/>
      <c r="IG26" s="14"/>
      <c r="IH26" s="14"/>
      <c r="II26" s="14"/>
      <c r="IJ26" s="14"/>
      <c r="IK26" s="14"/>
      <c r="IL26" s="14"/>
    </row>
    <row r="27" spans="1:246">
      <c r="A27" s="731">
        <v>13</v>
      </c>
      <c r="B27" s="424"/>
      <c r="C27" s="406"/>
      <c r="D27" s="258"/>
      <c r="E27" s="258"/>
      <c r="F27" s="240"/>
      <c r="G27" s="422"/>
      <c r="H27" s="258"/>
      <c r="I27" s="424"/>
      <c r="J27" s="258"/>
      <c r="K27" s="424"/>
      <c r="L27" s="258"/>
      <c r="M27" s="271">
        <f t="shared" si="1"/>
        <v>0</v>
      </c>
      <c r="N27" s="732">
        <v>13</v>
      </c>
      <c r="O27" s="14"/>
      <c r="P27" s="14"/>
      <c r="Q27" s="14"/>
      <c r="R27" s="14"/>
      <c r="S27" s="14"/>
      <c r="T27" s="14"/>
      <c r="U27" s="14"/>
      <c r="V27" s="14"/>
      <c r="W27" s="14"/>
      <c r="X27" s="14"/>
      <c r="Y27" s="14"/>
      <c r="Z27" s="14"/>
      <c r="AA27" s="14"/>
      <c r="AB27" s="14"/>
      <c r="AC27" s="14"/>
      <c r="AD27" s="14"/>
      <c r="AE27" s="14"/>
      <c r="AF27" s="14"/>
      <c r="AG27" s="14"/>
      <c r="AH27" s="14"/>
      <c r="AI27" s="14"/>
      <c r="AJ27" s="14"/>
      <c r="AK27" s="14"/>
      <c r="AL27" s="14"/>
      <c r="AM27" s="14"/>
      <c r="AN27" s="14"/>
      <c r="AO27" s="14"/>
      <c r="AP27" s="14"/>
      <c r="AQ27" s="14"/>
      <c r="AR27" s="14"/>
      <c r="AS27" s="14"/>
      <c r="AT27" s="14"/>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c r="CC27" s="14"/>
      <c r="CD27" s="14"/>
      <c r="CE27" s="14"/>
      <c r="CF27" s="14"/>
      <c r="CG27" s="14"/>
      <c r="CH27" s="14"/>
      <c r="CI27" s="14"/>
      <c r="CJ27" s="14"/>
      <c r="CK27" s="14"/>
      <c r="CL27" s="14"/>
      <c r="CM27" s="14"/>
      <c r="CN27" s="14"/>
      <c r="CO27" s="14"/>
      <c r="CP27" s="14"/>
      <c r="CQ27" s="14"/>
      <c r="CR27" s="14"/>
      <c r="CS27" s="14"/>
      <c r="CT27" s="14"/>
      <c r="CU27" s="14"/>
      <c r="CV27" s="14"/>
      <c r="CW27" s="14"/>
      <c r="CX27" s="14"/>
      <c r="CY27" s="14"/>
      <c r="CZ27" s="14"/>
      <c r="DA27" s="14"/>
      <c r="DB27" s="14"/>
      <c r="DC27" s="14"/>
      <c r="DD27" s="14"/>
      <c r="DE27" s="14"/>
      <c r="DF27" s="14"/>
      <c r="DG27" s="14"/>
      <c r="DH27" s="14"/>
      <c r="DI27" s="14"/>
      <c r="DJ27" s="14"/>
      <c r="DK27" s="14"/>
      <c r="DL27" s="14"/>
      <c r="DM27" s="14"/>
      <c r="DN27" s="14"/>
      <c r="DO27" s="14"/>
      <c r="DP27" s="14"/>
      <c r="DQ27" s="14"/>
      <c r="DR27" s="14"/>
      <c r="DS27" s="14"/>
      <c r="DT27" s="14"/>
      <c r="DU27" s="14"/>
      <c r="DV27" s="14"/>
      <c r="DW27" s="14"/>
      <c r="DX27" s="14"/>
      <c r="DY27" s="14"/>
      <c r="DZ27" s="14"/>
      <c r="EA27" s="14"/>
      <c r="EB27" s="14"/>
      <c r="EC27" s="14"/>
      <c r="ED27" s="14"/>
      <c r="EE27" s="14"/>
      <c r="EF27" s="14"/>
      <c r="EG27" s="14"/>
      <c r="EH27" s="14"/>
      <c r="EI27" s="14"/>
      <c r="EJ27" s="14"/>
      <c r="EK27" s="14"/>
      <c r="EL27" s="14"/>
      <c r="EM27" s="14"/>
      <c r="EN27" s="14"/>
      <c r="EO27" s="14"/>
      <c r="EP27" s="14"/>
      <c r="EQ27" s="14"/>
      <c r="ER27" s="14"/>
      <c r="ES27" s="14"/>
      <c r="ET27" s="14"/>
      <c r="EU27" s="14"/>
      <c r="EV27" s="14"/>
      <c r="EW27" s="14"/>
      <c r="EX27" s="14"/>
      <c r="EY27" s="14"/>
      <c r="EZ27" s="14"/>
      <c r="FA27" s="14"/>
      <c r="FB27" s="14"/>
      <c r="FC27" s="14"/>
      <c r="FD27" s="14"/>
      <c r="FE27" s="14"/>
      <c r="FF27" s="14"/>
      <c r="FG27" s="14"/>
      <c r="FH27" s="14"/>
      <c r="FI27" s="14"/>
      <c r="FJ27" s="14"/>
      <c r="FK27" s="14"/>
      <c r="FL27" s="14"/>
      <c r="FM27" s="14"/>
      <c r="FN27" s="14"/>
      <c r="FO27" s="14"/>
      <c r="FP27" s="14"/>
      <c r="FQ27" s="14"/>
      <c r="FR27" s="14"/>
      <c r="FS27" s="14"/>
      <c r="FT27" s="14"/>
      <c r="FU27" s="14"/>
      <c r="FV27" s="14"/>
      <c r="FW27" s="14"/>
      <c r="FX27" s="14"/>
      <c r="FY27" s="14"/>
      <c r="FZ27" s="14"/>
      <c r="GA27" s="14"/>
      <c r="GB27" s="14"/>
      <c r="GC27" s="14"/>
      <c r="GD27" s="14"/>
      <c r="GE27" s="14"/>
      <c r="GF27" s="14"/>
      <c r="GG27" s="14"/>
      <c r="GH27" s="14"/>
      <c r="GI27" s="14"/>
      <c r="GJ27" s="14"/>
      <c r="GK27" s="14"/>
      <c r="GL27" s="14"/>
      <c r="GM27" s="14"/>
      <c r="GN27" s="14"/>
      <c r="GO27" s="14"/>
      <c r="GP27" s="14"/>
      <c r="GQ27" s="14"/>
      <c r="GR27" s="14"/>
      <c r="GS27" s="14"/>
      <c r="GT27" s="14"/>
      <c r="GU27" s="14"/>
      <c r="GV27" s="14"/>
      <c r="GW27" s="14"/>
      <c r="GX27" s="14"/>
      <c r="GY27" s="14"/>
      <c r="GZ27" s="14"/>
      <c r="HA27" s="14"/>
      <c r="HB27" s="14"/>
      <c r="HC27" s="14"/>
      <c r="HD27" s="14"/>
      <c r="HE27" s="14"/>
      <c r="HF27" s="14"/>
      <c r="HG27" s="14"/>
      <c r="HH27" s="14"/>
      <c r="HI27" s="14"/>
      <c r="HJ27" s="14"/>
      <c r="HK27" s="14"/>
      <c r="HL27" s="14"/>
      <c r="HM27" s="14"/>
      <c r="HN27" s="14"/>
      <c r="HO27" s="14"/>
      <c r="HP27" s="14"/>
      <c r="HQ27" s="14"/>
      <c r="HR27" s="14"/>
      <c r="HS27" s="14"/>
      <c r="HT27" s="14"/>
      <c r="HU27" s="14"/>
      <c r="HV27" s="14"/>
      <c r="HW27" s="14"/>
      <c r="HX27" s="14"/>
      <c r="HY27" s="14"/>
      <c r="HZ27" s="14"/>
      <c r="IA27" s="14"/>
      <c r="IB27" s="14"/>
      <c r="IC27" s="14"/>
      <c r="ID27" s="14"/>
      <c r="IE27" s="14"/>
      <c r="IF27" s="14"/>
      <c r="IG27" s="14"/>
      <c r="IH27" s="14"/>
      <c r="II27" s="14"/>
      <c r="IJ27" s="14"/>
      <c r="IK27" s="14"/>
      <c r="IL27" s="14"/>
    </row>
    <row r="28" spans="1:246">
      <c r="A28" s="731">
        <v>14</v>
      </c>
      <c r="B28" s="424"/>
      <c r="C28" s="406"/>
      <c r="D28" s="258"/>
      <c r="E28" s="258"/>
      <c r="F28" s="240"/>
      <c r="G28" s="422"/>
      <c r="H28" s="258"/>
      <c r="I28" s="424"/>
      <c r="J28" s="258"/>
      <c r="K28" s="424"/>
      <c r="L28" s="258"/>
      <c r="M28" s="271">
        <f t="shared" si="1"/>
        <v>0</v>
      </c>
      <c r="N28" s="732">
        <v>14</v>
      </c>
      <c r="O28" s="14"/>
      <c r="P28" s="14"/>
      <c r="Q28" s="14"/>
      <c r="R28" s="14"/>
      <c r="S28" s="14"/>
      <c r="T28" s="14"/>
      <c r="U28" s="14"/>
      <c r="V28" s="14"/>
      <c r="W28" s="14"/>
      <c r="X28" s="14"/>
      <c r="Y28" s="14"/>
      <c r="Z28" s="14"/>
      <c r="AA28" s="14"/>
      <c r="AB28" s="14"/>
      <c r="AC28" s="14"/>
      <c r="AD28" s="14"/>
      <c r="AE28" s="14"/>
      <c r="AF28" s="14"/>
      <c r="AG28" s="14"/>
      <c r="AH28" s="14"/>
      <c r="AI28" s="14"/>
      <c r="AJ28" s="14"/>
      <c r="AK28" s="14"/>
      <c r="AL28" s="14"/>
      <c r="AM28" s="14"/>
      <c r="AN28" s="14"/>
      <c r="AO28" s="14"/>
      <c r="AP28" s="14"/>
      <c r="AQ28" s="14"/>
      <c r="AR28" s="14"/>
      <c r="AS28" s="14"/>
      <c r="AT28" s="14"/>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c r="CC28" s="14"/>
      <c r="CD28" s="14"/>
      <c r="CE28" s="14"/>
      <c r="CF28" s="14"/>
      <c r="CG28" s="14"/>
      <c r="CH28" s="14"/>
      <c r="CI28" s="14"/>
      <c r="CJ28" s="14"/>
      <c r="CK28" s="14"/>
      <c r="CL28" s="14"/>
      <c r="CM28" s="14"/>
      <c r="CN28" s="14"/>
      <c r="CO28" s="14"/>
      <c r="CP28" s="14"/>
      <c r="CQ28" s="14"/>
      <c r="CR28" s="14"/>
      <c r="CS28" s="14"/>
      <c r="CT28" s="14"/>
      <c r="CU28" s="14"/>
      <c r="CV28" s="14"/>
      <c r="CW28" s="14"/>
      <c r="CX28" s="14"/>
      <c r="CY28" s="14"/>
      <c r="CZ28" s="14"/>
      <c r="DA28" s="14"/>
      <c r="DB28" s="14"/>
      <c r="DC28" s="14"/>
      <c r="DD28" s="14"/>
      <c r="DE28" s="14"/>
      <c r="DF28" s="14"/>
      <c r="DG28" s="14"/>
      <c r="DH28" s="14"/>
      <c r="DI28" s="14"/>
      <c r="DJ28" s="14"/>
      <c r="DK28" s="14"/>
      <c r="DL28" s="14"/>
      <c r="DM28" s="14"/>
      <c r="DN28" s="14"/>
      <c r="DO28" s="14"/>
      <c r="DP28" s="14"/>
      <c r="DQ28" s="14"/>
      <c r="DR28" s="14"/>
      <c r="DS28" s="14"/>
      <c r="DT28" s="14"/>
      <c r="DU28" s="14"/>
      <c r="DV28" s="14"/>
      <c r="DW28" s="14"/>
      <c r="DX28" s="14"/>
      <c r="DY28" s="14"/>
      <c r="DZ28" s="14"/>
      <c r="EA28" s="14"/>
      <c r="EB28" s="14"/>
      <c r="EC28" s="14"/>
      <c r="ED28" s="14"/>
      <c r="EE28" s="14"/>
      <c r="EF28" s="14"/>
      <c r="EG28" s="14"/>
      <c r="EH28" s="14"/>
      <c r="EI28" s="14"/>
      <c r="EJ28" s="14"/>
      <c r="EK28" s="14"/>
      <c r="EL28" s="14"/>
      <c r="EM28" s="14"/>
      <c r="EN28" s="14"/>
      <c r="EO28" s="14"/>
      <c r="EP28" s="14"/>
      <c r="EQ28" s="14"/>
      <c r="ER28" s="14"/>
      <c r="ES28" s="14"/>
      <c r="ET28" s="14"/>
      <c r="EU28" s="14"/>
      <c r="EV28" s="14"/>
      <c r="EW28" s="14"/>
      <c r="EX28" s="14"/>
      <c r="EY28" s="14"/>
      <c r="EZ28" s="14"/>
      <c r="FA28" s="14"/>
      <c r="FB28" s="14"/>
      <c r="FC28" s="14"/>
      <c r="FD28" s="14"/>
      <c r="FE28" s="14"/>
      <c r="FF28" s="14"/>
      <c r="FG28" s="14"/>
      <c r="FH28" s="14"/>
      <c r="FI28" s="14"/>
      <c r="FJ28" s="14"/>
      <c r="FK28" s="14"/>
      <c r="FL28" s="14"/>
      <c r="FM28" s="14"/>
      <c r="FN28" s="14"/>
      <c r="FO28" s="14"/>
      <c r="FP28" s="14"/>
      <c r="FQ28" s="14"/>
      <c r="FR28" s="14"/>
      <c r="FS28" s="14"/>
      <c r="FT28" s="14"/>
      <c r="FU28" s="14"/>
      <c r="FV28" s="14"/>
      <c r="FW28" s="14"/>
      <c r="FX28" s="14"/>
      <c r="FY28" s="14"/>
      <c r="FZ28" s="14"/>
      <c r="GA28" s="14"/>
      <c r="GB28" s="14"/>
      <c r="GC28" s="14"/>
      <c r="GD28" s="14"/>
      <c r="GE28" s="14"/>
      <c r="GF28" s="14"/>
      <c r="GG28" s="14"/>
      <c r="GH28" s="14"/>
      <c r="GI28" s="14"/>
      <c r="GJ28" s="14"/>
      <c r="GK28" s="14"/>
      <c r="GL28" s="14"/>
      <c r="GM28" s="14"/>
      <c r="GN28" s="14"/>
      <c r="GO28" s="14"/>
      <c r="GP28" s="14"/>
      <c r="GQ28" s="14"/>
      <c r="GR28" s="14"/>
      <c r="GS28" s="14"/>
      <c r="GT28" s="14"/>
      <c r="GU28" s="14"/>
      <c r="GV28" s="14"/>
      <c r="GW28" s="14"/>
      <c r="GX28" s="14"/>
      <c r="GY28" s="14"/>
      <c r="GZ28" s="14"/>
      <c r="HA28" s="14"/>
      <c r="HB28" s="14"/>
      <c r="HC28" s="14"/>
      <c r="HD28" s="14"/>
      <c r="HE28" s="14"/>
      <c r="HF28" s="14"/>
      <c r="HG28" s="14"/>
      <c r="HH28" s="14"/>
      <c r="HI28" s="14"/>
      <c r="HJ28" s="14"/>
      <c r="HK28" s="14"/>
      <c r="HL28" s="14"/>
      <c r="HM28" s="14"/>
      <c r="HN28" s="14"/>
      <c r="HO28" s="14"/>
      <c r="HP28" s="14"/>
      <c r="HQ28" s="14"/>
      <c r="HR28" s="14"/>
      <c r="HS28" s="14"/>
      <c r="HT28" s="14"/>
      <c r="HU28" s="14"/>
      <c r="HV28" s="14"/>
      <c r="HW28" s="14"/>
      <c r="HX28" s="14"/>
      <c r="HY28" s="14"/>
      <c r="HZ28" s="14"/>
      <c r="IA28" s="14"/>
      <c r="IB28" s="14"/>
      <c r="IC28" s="14"/>
      <c r="ID28" s="14"/>
      <c r="IE28" s="14"/>
      <c r="IF28" s="14"/>
      <c r="IG28" s="14"/>
      <c r="IH28" s="14"/>
      <c r="II28" s="14"/>
      <c r="IJ28" s="14"/>
      <c r="IK28" s="14"/>
      <c r="IL28" s="14"/>
    </row>
    <row r="29" spans="1:246">
      <c r="A29" s="731">
        <v>15</v>
      </c>
      <c r="B29" s="424"/>
      <c r="C29" s="406"/>
      <c r="D29" s="258"/>
      <c r="E29" s="258"/>
      <c r="F29" s="240"/>
      <c r="G29" s="422"/>
      <c r="H29" s="258"/>
      <c r="I29" s="424"/>
      <c r="J29" s="258"/>
      <c r="K29" s="424"/>
      <c r="L29" s="258"/>
      <c r="M29" s="271">
        <f t="shared" si="1"/>
        <v>0</v>
      </c>
      <c r="N29" s="732">
        <v>15</v>
      </c>
      <c r="O29" s="14"/>
      <c r="P29" s="14"/>
      <c r="Q29" s="14"/>
      <c r="R29" s="14"/>
      <c r="S29" s="14"/>
      <c r="T29" s="14"/>
      <c r="U29" s="14"/>
      <c r="V29" s="14"/>
      <c r="W29" s="14"/>
      <c r="X29" s="14"/>
      <c r="Y29" s="14"/>
      <c r="Z29" s="14"/>
      <c r="AA29" s="14"/>
      <c r="AB29" s="14"/>
      <c r="AC29" s="14"/>
      <c r="AD29" s="14"/>
      <c r="AE29" s="14"/>
      <c r="AF29" s="14"/>
      <c r="AG29" s="14"/>
      <c r="AH29" s="14"/>
      <c r="AI29" s="14"/>
      <c r="AJ29" s="14"/>
      <c r="AK29" s="14"/>
      <c r="AL29" s="14"/>
      <c r="AM29" s="14"/>
      <c r="AN29" s="14"/>
      <c r="AO29" s="14"/>
      <c r="AP29" s="14"/>
      <c r="AQ29" s="14"/>
      <c r="AR29" s="14"/>
      <c r="AS29" s="14"/>
      <c r="AT29" s="14"/>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c r="CC29" s="14"/>
      <c r="CD29" s="14"/>
      <c r="CE29" s="14"/>
      <c r="CF29" s="14"/>
      <c r="CG29" s="14"/>
      <c r="CH29" s="14"/>
      <c r="CI29" s="14"/>
      <c r="CJ29" s="14"/>
      <c r="CK29" s="14"/>
      <c r="CL29" s="14"/>
      <c r="CM29" s="14"/>
      <c r="CN29" s="14"/>
      <c r="CO29" s="14"/>
      <c r="CP29" s="14"/>
      <c r="CQ29" s="14"/>
      <c r="CR29" s="14"/>
      <c r="CS29" s="14"/>
      <c r="CT29" s="14"/>
      <c r="CU29" s="14"/>
      <c r="CV29" s="14"/>
      <c r="CW29" s="14"/>
      <c r="CX29" s="14"/>
      <c r="CY29" s="14"/>
      <c r="CZ29" s="14"/>
      <c r="DA29" s="14"/>
      <c r="DB29" s="14"/>
      <c r="DC29" s="14"/>
      <c r="DD29" s="14"/>
      <c r="DE29" s="14"/>
      <c r="DF29" s="14"/>
      <c r="DG29" s="14"/>
      <c r="DH29" s="14"/>
      <c r="DI29" s="14"/>
      <c r="DJ29" s="14"/>
      <c r="DK29" s="14"/>
      <c r="DL29" s="14"/>
      <c r="DM29" s="14"/>
      <c r="DN29" s="14"/>
      <c r="DO29" s="14"/>
      <c r="DP29" s="14"/>
      <c r="DQ29" s="14"/>
      <c r="DR29" s="14"/>
      <c r="DS29" s="14"/>
      <c r="DT29" s="14"/>
      <c r="DU29" s="14"/>
      <c r="DV29" s="14"/>
      <c r="DW29" s="14"/>
      <c r="DX29" s="14"/>
      <c r="DY29" s="14"/>
      <c r="DZ29" s="14"/>
      <c r="EA29" s="14"/>
      <c r="EB29" s="14"/>
      <c r="EC29" s="14"/>
      <c r="ED29" s="14"/>
      <c r="EE29" s="14"/>
      <c r="EF29" s="14"/>
      <c r="EG29" s="14"/>
      <c r="EH29" s="14"/>
      <c r="EI29" s="14"/>
      <c r="EJ29" s="14"/>
      <c r="EK29" s="14"/>
      <c r="EL29" s="14"/>
      <c r="EM29" s="14"/>
      <c r="EN29" s="14"/>
      <c r="EO29" s="14"/>
      <c r="EP29" s="14"/>
      <c r="EQ29" s="14"/>
      <c r="ER29" s="14"/>
      <c r="ES29" s="14"/>
      <c r="ET29" s="14"/>
      <c r="EU29" s="14"/>
      <c r="EV29" s="14"/>
      <c r="EW29" s="14"/>
      <c r="EX29" s="14"/>
      <c r="EY29" s="14"/>
      <c r="EZ29" s="14"/>
      <c r="FA29" s="14"/>
      <c r="FB29" s="14"/>
      <c r="FC29" s="14"/>
      <c r="FD29" s="14"/>
      <c r="FE29" s="14"/>
      <c r="FF29" s="14"/>
      <c r="FG29" s="14"/>
      <c r="FH29" s="14"/>
      <c r="FI29" s="14"/>
      <c r="FJ29" s="14"/>
      <c r="FK29" s="14"/>
      <c r="FL29" s="14"/>
      <c r="FM29" s="14"/>
      <c r="FN29" s="14"/>
      <c r="FO29" s="14"/>
      <c r="FP29" s="14"/>
      <c r="FQ29" s="14"/>
      <c r="FR29" s="14"/>
      <c r="FS29" s="14"/>
      <c r="FT29" s="14"/>
      <c r="FU29" s="14"/>
      <c r="FV29" s="14"/>
      <c r="FW29" s="14"/>
      <c r="FX29" s="14"/>
      <c r="FY29" s="14"/>
      <c r="FZ29" s="14"/>
      <c r="GA29" s="14"/>
      <c r="GB29" s="14"/>
      <c r="GC29" s="14"/>
      <c r="GD29" s="14"/>
      <c r="GE29" s="14"/>
      <c r="GF29" s="14"/>
      <c r="GG29" s="14"/>
      <c r="GH29" s="14"/>
      <c r="GI29" s="14"/>
      <c r="GJ29" s="14"/>
      <c r="GK29" s="14"/>
      <c r="GL29" s="14"/>
      <c r="GM29" s="14"/>
      <c r="GN29" s="14"/>
      <c r="GO29" s="14"/>
      <c r="GP29" s="14"/>
      <c r="GQ29" s="14"/>
      <c r="GR29" s="14"/>
      <c r="GS29" s="14"/>
      <c r="GT29" s="14"/>
      <c r="GU29" s="14"/>
      <c r="GV29" s="14"/>
      <c r="GW29" s="14"/>
      <c r="GX29" s="14"/>
      <c r="GY29" s="14"/>
      <c r="GZ29" s="14"/>
      <c r="HA29" s="14"/>
      <c r="HB29" s="14"/>
      <c r="HC29" s="14"/>
      <c r="HD29" s="14"/>
      <c r="HE29" s="14"/>
      <c r="HF29" s="14"/>
      <c r="HG29" s="14"/>
      <c r="HH29" s="14"/>
      <c r="HI29" s="14"/>
      <c r="HJ29" s="14"/>
      <c r="HK29" s="14"/>
      <c r="HL29" s="14"/>
      <c r="HM29" s="14"/>
      <c r="HN29" s="14"/>
      <c r="HO29" s="14"/>
      <c r="HP29" s="14"/>
      <c r="HQ29" s="14"/>
      <c r="HR29" s="14"/>
      <c r="HS29" s="14"/>
      <c r="HT29" s="14"/>
      <c r="HU29" s="14"/>
      <c r="HV29" s="14"/>
      <c r="HW29" s="14"/>
      <c r="HX29" s="14"/>
      <c r="HY29" s="14"/>
      <c r="HZ29" s="14"/>
      <c r="IA29" s="14"/>
      <c r="IB29" s="14"/>
      <c r="IC29" s="14"/>
      <c r="ID29" s="14"/>
      <c r="IE29" s="14"/>
      <c r="IF29" s="14"/>
      <c r="IG29" s="14"/>
      <c r="IH29" s="14"/>
      <c r="II29" s="14"/>
      <c r="IJ29" s="14"/>
      <c r="IK29" s="14"/>
      <c r="IL29" s="14"/>
    </row>
    <row r="30" spans="1:246">
      <c r="A30" s="731">
        <v>16</v>
      </c>
      <c r="B30" s="424"/>
      <c r="C30" s="406" t="s">
        <v>921</v>
      </c>
      <c r="D30" s="258"/>
      <c r="E30" s="258"/>
      <c r="F30" s="240"/>
      <c r="G30" s="422"/>
      <c r="H30" s="258"/>
      <c r="I30" s="424"/>
      <c r="J30" s="258"/>
      <c r="K30" s="424"/>
      <c r="L30" s="258"/>
      <c r="M30" s="271">
        <f t="shared" si="1"/>
        <v>0</v>
      </c>
      <c r="N30" s="732">
        <v>16</v>
      </c>
      <c r="O30" s="14"/>
      <c r="P30" s="14"/>
      <c r="Q30" s="14"/>
      <c r="R30" s="14"/>
      <c r="S30" s="14"/>
      <c r="T30" s="14"/>
      <c r="U30" s="14"/>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c r="CC30" s="14"/>
      <c r="CD30" s="14"/>
      <c r="CE30" s="14"/>
      <c r="CF30" s="14"/>
      <c r="CG30" s="14"/>
      <c r="CH30" s="14"/>
      <c r="CI30" s="14"/>
      <c r="CJ30" s="14"/>
      <c r="CK30" s="14"/>
      <c r="CL30" s="14"/>
      <c r="CM30" s="14"/>
      <c r="CN30" s="14"/>
      <c r="CO30" s="14"/>
      <c r="CP30" s="14"/>
      <c r="CQ30" s="14"/>
      <c r="CR30" s="14"/>
      <c r="CS30" s="14"/>
      <c r="CT30" s="14"/>
      <c r="CU30" s="14"/>
      <c r="CV30" s="14"/>
      <c r="CW30" s="14"/>
      <c r="CX30" s="14"/>
      <c r="CY30" s="14"/>
      <c r="CZ30" s="14"/>
      <c r="DA30" s="14"/>
      <c r="DB30" s="14"/>
      <c r="DC30" s="14"/>
      <c r="DD30" s="14"/>
      <c r="DE30" s="14"/>
      <c r="DF30" s="14"/>
      <c r="DG30" s="14"/>
      <c r="DH30" s="14"/>
      <c r="DI30" s="14"/>
      <c r="DJ30" s="14"/>
      <c r="DK30" s="14"/>
      <c r="DL30" s="14"/>
      <c r="DM30" s="14"/>
      <c r="DN30" s="14"/>
      <c r="DO30" s="14"/>
      <c r="DP30" s="14"/>
      <c r="DQ30" s="14"/>
      <c r="DR30" s="14"/>
      <c r="DS30" s="14"/>
      <c r="DT30" s="14"/>
      <c r="DU30" s="14"/>
      <c r="DV30" s="14"/>
      <c r="DW30" s="14"/>
      <c r="DX30" s="14"/>
      <c r="DY30" s="14"/>
      <c r="DZ30" s="14"/>
      <c r="EA30" s="14"/>
      <c r="EB30" s="14"/>
      <c r="EC30" s="14"/>
      <c r="ED30" s="14"/>
      <c r="EE30" s="14"/>
      <c r="EF30" s="14"/>
      <c r="EG30" s="14"/>
      <c r="EH30" s="14"/>
      <c r="EI30" s="14"/>
      <c r="EJ30" s="14"/>
      <c r="EK30" s="14"/>
      <c r="EL30" s="14"/>
      <c r="EM30" s="14"/>
      <c r="EN30" s="14"/>
      <c r="EO30" s="14"/>
      <c r="EP30" s="14"/>
      <c r="EQ30" s="14"/>
      <c r="ER30" s="14"/>
      <c r="ES30" s="14"/>
      <c r="ET30" s="14"/>
      <c r="EU30" s="14"/>
      <c r="EV30" s="14"/>
      <c r="EW30" s="14"/>
      <c r="EX30" s="14"/>
      <c r="EY30" s="14"/>
      <c r="EZ30" s="14"/>
      <c r="FA30" s="14"/>
      <c r="FB30" s="14"/>
      <c r="FC30" s="14"/>
      <c r="FD30" s="14"/>
      <c r="FE30" s="14"/>
      <c r="FF30" s="14"/>
      <c r="FG30" s="14"/>
      <c r="FH30" s="14"/>
      <c r="FI30" s="14"/>
      <c r="FJ30" s="14"/>
      <c r="FK30" s="14"/>
      <c r="FL30" s="14"/>
      <c r="FM30" s="14"/>
      <c r="FN30" s="14"/>
      <c r="FO30" s="14"/>
      <c r="FP30" s="14"/>
      <c r="FQ30" s="14"/>
      <c r="FR30" s="14"/>
      <c r="FS30" s="14"/>
      <c r="FT30" s="14"/>
      <c r="FU30" s="14"/>
      <c r="FV30" s="14"/>
      <c r="FW30" s="14"/>
      <c r="FX30" s="14"/>
      <c r="FY30" s="14"/>
      <c r="FZ30" s="14"/>
      <c r="GA30" s="14"/>
      <c r="GB30" s="14"/>
      <c r="GC30" s="14"/>
      <c r="GD30" s="14"/>
      <c r="GE30" s="14"/>
      <c r="GF30" s="14"/>
      <c r="GG30" s="14"/>
      <c r="GH30" s="14"/>
      <c r="GI30" s="14"/>
      <c r="GJ30" s="14"/>
      <c r="GK30" s="14"/>
      <c r="GL30" s="14"/>
      <c r="GM30" s="14"/>
      <c r="GN30" s="14"/>
      <c r="GO30" s="14"/>
      <c r="GP30" s="14"/>
      <c r="GQ30" s="14"/>
      <c r="GR30" s="14"/>
      <c r="GS30" s="14"/>
      <c r="GT30" s="14"/>
      <c r="GU30" s="14"/>
      <c r="GV30" s="14"/>
      <c r="GW30" s="14"/>
      <c r="GX30" s="14"/>
      <c r="GY30" s="14"/>
      <c r="GZ30" s="14"/>
      <c r="HA30" s="14"/>
      <c r="HB30" s="14"/>
      <c r="HC30" s="14"/>
      <c r="HD30" s="14"/>
      <c r="HE30" s="14"/>
      <c r="HF30" s="14"/>
      <c r="HG30" s="14"/>
      <c r="HH30" s="14"/>
      <c r="HI30" s="14"/>
      <c r="HJ30" s="14"/>
      <c r="HK30" s="14"/>
      <c r="HL30" s="14"/>
      <c r="HM30" s="14"/>
      <c r="HN30" s="14"/>
      <c r="HO30" s="14"/>
      <c r="HP30" s="14"/>
      <c r="HQ30" s="14"/>
      <c r="HR30" s="14"/>
      <c r="HS30" s="14"/>
      <c r="HT30" s="14"/>
      <c r="HU30" s="14"/>
      <c r="HV30" s="14"/>
      <c r="HW30" s="14"/>
      <c r="HX30" s="14"/>
      <c r="HY30" s="14"/>
      <c r="HZ30" s="14"/>
      <c r="IA30" s="14"/>
      <c r="IB30" s="14"/>
      <c r="IC30" s="14"/>
      <c r="ID30" s="14"/>
      <c r="IE30" s="14"/>
      <c r="IF30" s="14"/>
      <c r="IG30" s="14"/>
      <c r="IH30" s="14"/>
      <c r="II30" s="14"/>
      <c r="IJ30" s="14"/>
      <c r="IK30" s="14"/>
      <c r="IL30" s="14"/>
    </row>
    <row r="31" spans="1:246">
      <c r="A31" s="731">
        <v>17</v>
      </c>
      <c r="B31" s="424"/>
      <c r="C31" s="406" t="s">
        <v>924</v>
      </c>
      <c r="D31" s="223">
        <f>SUM(D24:D30)</f>
        <v>88784714</v>
      </c>
      <c r="E31" s="223">
        <f>SUM(E24:E30)</f>
        <v>10353267</v>
      </c>
      <c r="F31" s="222">
        <f>SUM(F24:F30)</f>
        <v>20098405</v>
      </c>
      <c r="G31" s="378">
        <f>SUM(G24:G30)</f>
        <v>0</v>
      </c>
      <c r="H31" s="223">
        <f>SUM(H24:H30)</f>
        <v>0</v>
      </c>
      <c r="I31" s="206"/>
      <c r="J31" s="223">
        <f>SUM(J24:J30)</f>
        <v>1802376</v>
      </c>
      <c r="K31" s="206"/>
      <c r="L31" s="223">
        <f>SUM(L24:L30)</f>
        <v>4737819</v>
      </c>
      <c r="M31" s="223">
        <f>SUM(M24:M30)</f>
        <v>81975019</v>
      </c>
      <c r="N31" s="732">
        <v>17</v>
      </c>
      <c r="O31" s="358"/>
      <c r="P31" s="14"/>
      <c r="Q31" s="14"/>
      <c r="R31" s="14"/>
      <c r="S31" s="14"/>
      <c r="T31" s="14"/>
      <c r="U31" s="14"/>
      <c r="V31" s="14"/>
      <c r="W31" s="14"/>
      <c r="X31" s="14"/>
      <c r="Y31" s="14"/>
      <c r="Z31" s="14"/>
      <c r="AA31" s="14"/>
      <c r="AB31" s="14"/>
      <c r="AC31" s="14"/>
      <c r="AD31" s="14"/>
      <c r="AE31" s="14"/>
      <c r="AF31" s="14"/>
      <c r="AG31" s="14"/>
      <c r="AH31" s="14"/>
      <c r="AI31" s="14"/>
      <c r="AJ31" s="14"/>
      <c r="AK31" s="14"/>
      <c r="AL31" s="14"/>
      <c r="AM31" s="14"/>
      <c r="AN31" s="14"/>
      <c r="AO31" s="14"/>
      <c r="AP31" s="14"/>
      <c r="AQ31" s="14"/>
      <c r="AR31" s="14"/>
      <c r="AS31" s="14"/>
      <c r="AT31" s="14"/>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c r="CC31" s="14"/>
      <c r="CD31" s="14"/>
      <c r="CE31" s="14"/>
      <c r="CF31" s="14"/>
      <c r="CG31" s="14"/>
      <c r="CH31" s="14"/>
      <c r="CI31" s="14"/>
      <c r="CJ31" s="14"/>
      <c r="CK31" s="14"/>
      <c r="CL31" s="14"/>
      <c r="CM31" s="14"/>
      <c r="CN31" s="14"/>
      <c r="CO31" s="14"/>
      <c r="CP31" s="14"/>
      <c r="CQ31" s="14"/>
      <c r="CR31" s="14"/>
      <c r="CS31" s="14"/>
      <c r="CT31" s="14"/>
      <c r="CU31" s="14"/>
      <c r="CV31" s="14"/>
      <c r="CW31" s="14"/>
      <c r="CX31" s="14"/>
      <c r="CY31" s="14"/>
      <c r="CZ31" s="14"/>
      <c r="DA31" s="14"/>
      <c r="DB31" s="14"/>
      <c r="DC31" s="14"/>
      <c r="DD31" s="14"/>
      <c r="DE31" s="14"/>
      <c r="DF31" s="14"/>
      <c r="DG31" s="14"/>
      <c r="DH31" s="14"/>
      <c r="DI31" s="14"/>
      <c r="DJ31" s="14"/>
      <c r="DK31" s="14"/>
      <c r="DL31" s="14"/>
      <c r="DM31" s="14"/>
      <c r="DN31" s="14"/>
      <c r="DO31" s="14"/>
      <c r="DP31" s="14"/>
      <c r="DQ31" s="14"/>
      <c r="DR31" s="14"/>
      <c r="DS31" s="14"/>
      <c r="DT31" s="14"/>
      <c r="DU31" s="14"/>
      <c r="DV31" s="14"/>
      <c r="DW31" s="14"/>
      <c r="DX31" s="14"/>
      <c r="DY31" s="14"/>
      <c r="DZ31" s="14"/>
      <c r="EA31" s="14"/>
      <c r="EB31" s="14"/>
      <c r="EC31" s="14"/>
      <c r="ED31" s="14"/>
      <c r="EE31" s="14"/>
      <c r="EF31" s="14"/>
      <c r="EG31" s="14"/>
      <c r="EH31" s="14"/>
      <c r="EI31" s="14"/>
      <c r="EJ31" s="14"/>
      <c r="EK31" s="14"/>
      <c r="EL31" s="14"/>
      <c r="EM31" s="14"/>
      <c r="EN31" s="14"/>
      <c r="EO31" s="14"/>
      <c r="EP31" s="14"/>
      <c r="EQ31" s="14"/>
      <c r="ER31" s="14"/>
      <c r="ES31" s="14"/>
      <c r="ET31" s="14"/>
      <c r="EU31" s="14"/>
      <c r="EV31" s="14"/>
      <c r="EW31" s="14"/>
      <c r="EX31" s="14"/>
      <c r="EY31" s="14"/>
      <c r="EZ31" s="14"/>
      <c r="FA31" s="14"/>
      <c r="FB31" s="14"/>
      <c r="FC31" s="14"/>
      <c r="FD31" s="14"/>
      <c r="FE31" s="14"/>
      <c r="FF31" s="14"/>
      <c r="FG31" s="14"/>
      <c r="FH31" s="14"/>
      <c r="FI31" s="14"/>
      <c r="FJ31" s="14"/>
      <c r="FK31" s="14"/>
      <c r="FL31" s="14"/>
      <c r="FM31" s="14"/>
      <c r="FN31" s="14"/>
      <c r="FO31" s="14"/>
      <c r="FP31" s="14"/>
      <c r="FQ31" s="14"/>
      <c r="FR31" s="14"/>
      <c r="FS31" s="14"/>
      <c r="FT31" s="14"/>
      <c r="FU31" s="14"/>
      <c r="FV31" s="14"/>
      <c r="FW31" s="14"/>
      <c r="FX31" s="14"/>
      <c r="FY31" s="14"/>
      <c r="FZ31" s="14"/>
      <c r="GA31" s="14"/>
      <c r="GB31" s="14"/>
      <c r="GC31" s="14"/>
      <c r="GD31" s="14"/>
      <c r="GE31" s="14"/>
      <c r="GF31" s="14"/>
      <c r="GG31" s="14"/>
      <c r="GH31" s="14"/>
      <c r="GI31" s="14"/>
      <c r="GJ31" s="14"/>
      <c r="GK31" s="14"/>
      <c r="GL31" s="14"/>
      <c r="GM31" s="14"/>
      <c r="GN31" s="14"/>
      <c r="GO31" s="14"/>
      <c r="GP31" s="14"/>
      <c r="GQ31" s="14"/>
      <c r="GR31" s="14"/>
      <c r="GS31" s="14"/>
      <c r="GT31" s="14"/>
      <c r="GU31" s="14"/>
      <c r="GV31" s="14"/>
      <c r="GW31" s="14"/>
      <c r="GX31" s="14"/>
      <c r="GY31" s="14"/>
      <c r="GZ31" s="14"/>
      <c r="HA31" s="14"/>
      <c r="HB31" s="14"/>
      <c r="HC31" s="14"/>
      <c r="HD31" s="14"/>
      <c r="HE31" s="14"/>
      <c r="HF31" s="14"/>
      <c r="HG31" s="14"/>
      <c r="HH31" s="14"/>
      <c r="HI31" s="14"/>
      <c r="HJ31" s="14"/>
      <c r="HK31" s="14"/>
      <c r="HL31" s="14"/>
      <c r="HM31" s="14"/>
      <c r="HN31" s="14"/>
      <c r="HO31" s="14"/>
      <c r="HP31" s="14"/>
      <c r="HQ31" s="14"/>
      <c r="HR31" s="14"/>
      <c r="HS31" s="14"/>
      <c r="HT31" s="14"/>
      <c r="HU31" s="14"/>
      <c r="HV31" s="14"/>
      <c r="HW31" s="14"/>
      <c r="HX31" s="14"/>
      <c r="HY31" s="14"/>
      <c r="HZ31" s="14"/>
      <c r="IA31" s="14"/>
      <c r="IB31" s="14"/>
      <c r="IC31" s="14"/>
      <c r="ID31" s="14"/>
      <c r="IE31" s="14"/>
      <c r="IF31" s="14"/>
      <c r="IG31" s="14"/>
      <c r="IH31" s="14"/>
      <c r="II31" s="14"/>
      <c r="IJ31" s="14"/>
      <c r="IK31" s="14"/>
      <c r="IL31" s="14"/>
    </row>
    <row r="32" spans="1:246">
      <c r="A32" s="731">
        <v>18</v>
      </c>
      <c r="B32" s="424"/>
      <c r="C32" s="406" t="s">
        <v>2997</v>
      </c>
      <c r="D32" s="258"/>
      <c r="E32" s="258"/>
      <c r="F32" s="240"/>
      <c r="G32" s="422"/>
      <c r="H32" s="258"/>
      <c r="I32" s="424"/>
      <c r="J32" s="258"/>
      <c r="K32" s="424"/>
      <c r="L32" s="258"/>
      <c r="M32" s="271">
        <f>D32+E32-F32+G32-H32-J32+L32</f>
        <v>0</v>
      </c>
      <c r="N32" s="732">
        <v>18</v>
      </c>
      <c r="O32" s="14"/>
      <c r="P32" s="14"/>
      <c r="Q32" s="14"/>
      <c r="R32" s="14"/>
      <c r="S32" s="14"/>
      <c r="T32" s="14"/>
      <c r="U32" s="14"/>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c r="CC32" s="14"/>
      <c r="CD32" s="14"/>
      <c r="CE32" s="14"/>
      <c r="CF32" s="14"/>
      <c r="CG32" s="14"/>
      <c r="CH32" s="14"/>
      <c r="CI32" s="14"/>
      <c r="CJ32" s="14"/>
      <c r="CK32" s="14"/>
      <c r="CL32" s="14"/>
      <c r="CM32" s="14"/>
      <c r="CN32" s="14"/>
      <c r="CO32" s="14"/>
      <c r="CP32" s="14"/>
      <c r="CQ32" s="14"/>
      <c r="CR32" s="14"/>
      <c r="CS32" s="14"/>
      <c r="CT32" s="14"/>
      <c r="CU32" s="14"/>
      <c r="CV32" s="14"/>
      <c r="CW32" s="14"/>
      <c r="CX32" s="14"/>
      <c r="CY32" s="14"/>
      <c r="CZ32" s="14"/>
      <c r="DA32" s="14"/>
      <c r="DB32" s="14"/>
      <c r="DC32" s="14"/>
      <c r="DD32" s="14"/>
      <c r="DE32" s="14"/>
      <c r="DF32" s="14"/>
      <c r="DG32" s="14"/>
      <c r="DH32" s="14"/>
      <c r="DI32" s="14"/>
      <c r="DJ32" s="14"/>
      <c r="DK32" s="14"/>
      <c r="DL32" s="14"/>
      <c r="DM32" s="14"/>
      <c r="DN32" s="14"/>
      <c r="DO32" s="14"/>
      <c r="DP32" s="14"/>
      <c r="DQ32" s="14"/>
      <c r="DR32" s="14"/>
      <c r="DS32" s="14"/>
      <c r="DT32" s="14"/>
      <c r="DU32" s="14"/>
      <c r="DV32" s="14"/>
      <c r="DW32" s="14"/>
      <c r="DX32" s="14"/>
      <c r="DY32" s="14"/>
      <c r="DZ32" s="14"/>
      <c r="EA32" s="14"/>
      <c r="EB32" s="14"/>
      <c r="EC32" s="14"/>
      <c r="ED32" s="14"/>
      <c r="EE32" s="14"/>
      <c r="EF32" s="14"/>
      <c r="EG32" s="14"/>
      <c r="EH32" s="14"/>
      <c r="EI32" s="14"/>
      <c r="EJ32" s="14"/>
      <c r="EK32" s="14"/>
      <c r="EL32" s="14"/>
      <c r="EM32" s="14"/>
      <c r="EN32" s="14"/>
      <c r="EO32" s="14"/>
      <c r="EP32" s="14"/>
      <c r="EQ32" s="14"/>
      <c r="ER32" s="14"/>
      <c r="ES32" s="14"/>
      <c r="ET32" s="14"/>
      <c r="EU32" s="14"/>
      <c r="EV32" s="14"/>
      <c r="EW32" s="14"/>
      <c r="EX32" s="14"/>
      <c r="EY32" s="14"/>
      <c r="EZ32" s="14"/>
      <c r="FA32" s="14"/>
      <c r="FB32" s="14"/>
      <c r="FC32" s="14"/>
      <c r="FD32" s="14"/>
      <c r="FE32" s="14"/>
      <c r="FF32" s="14"/>
      <c r="FG32" s="14"/>
      <c r="FH32" s="14"/>
      <c r="FI32" s="14"/>
      <c r="FJ32" s="14"/>
      <c r="FK32" s="14"/>
      <c r="FL32" s="14"/>
      <c r="FM32" s="14"/>
      <c r="FN32" s="14"/>
      <c r="FO32" s="14"/>
      <c r="FP32" s="14"/>
      <c r="FQ32" s="14"/>
      <c r="FR32" s="14"/>
      <c r="FS32" s="14"/>
      <c r="FT32" s="14"/>
      <c r="FU32" s="14"/>
      <c r="FV32" s="14"/>
      <c r="FW32" s="14"/>
      <c r="FX32" s="14"/>
      <c r="FY32" s="14"/>
      <c r="FZ32" s="14"/>
      <c r="GA32" s="14"/>
      <c r="GB32" s="14"/>
      <c r="GC32" s="14"/>
      <c r="GD32" s="14"/>
      <c r="GE32" s="14"/>
      <c r="GF32" s="14"/>
      <c r="GG32" s="14"/>
      <c r="GH32" s="14"/>
      <c r="GI32" s="14"/>
      <c r="GJ32" s="14"/>
      <c r="GK32" s="14"/>
      <c r="GL32" s="14"/>
      <c r="GM32" s="14"/>
      <c r="GN32" s="14"/>
      <c r="GO32" s="14"/>
      <c r="GP32" s="14"/>
      <c r="GQ32" s="14"/>
      <c r="GR32" s="14"/>
      <c r="GS32" s="14"/>
      <c r="GT32" s="14"/>
      <c r="GU32" s="14"/>
      <c r="GV32" s="14"/>
      <c r="GW32" s="14"/>
      <c r="GX32" s="14"/>
      <c r="GY32" s="14"/>
      <c r="GZ32" s="14"/>
      <c r="HA32" s="14"/>
      <c r="HB32" s="14"/>
      <c r="HC32" s="14"/>
      <c r="HD32" s="14"/>
      <c r="HE32" s="14"/>
      <c r="HF32" s="14"/>
      <c r="HG32" s="14"/>
      <c r="HH32" s="14"/>
      <c r="HI32" s="14"/>
      <c r="HJ32" s="14"/>
      <c r="HK32" s="14"/>
      <c r="HL32" s="14"/>
      <c r="HM32" s="14"/>
      <c r="HN32" s="14"/>
      <c r="HO32" s="14"/>
      <c r="HP32" s="14"/>
      <c r="HQ32" s="14"/>
      <c r="HR32" s="14"/>
      <c r="HS32" s="14"/>
      <c r="HT32" s="14"/>
      <c r="HU32" s="14"/>
      <c r="HV32" s="14"/>
      <c r="HW32" s="14"/>
      <c r="HX32" s="14"/>
      <c r="HY32" s="14"/>
      <c r="HZ32" s="14"/>
      <c r="IA32" s="14"/>
      <c r="IB32" s="14"/>
      <c r="IC32" s="14"/>
      <c r="ID32" s="14"/>
      <c r="IE32" s="14"/>
      <c r="IF32" s="14"/>
      <c r="IG32" s="14"/>
      <c r="IH32" s="14"/>
      <c r="II32" s="14"/>
      <c r="IJ32" s="14"/>
      <c r="IK32" s="14"/>
      <c r="IL32" s="14"/>
    </row>
    <row r="33" spans="1:246">
      <c r="A33" s="731">
        <v>19</v>
      </c>
      <c r="B33" s="424"/>
      <c r="C33" s="406" t="s">
        <v>925</v>
      </c>
      <c r="D33" s="273">
        <f>D23+D31+D32</f>
        <v>88784714</v>
      </c>
      <c r="E33" s="273">
        <f>E23+E31+E32</f>
        <v>10353267</v>
      </c>
      <c r="F33" s="341">
        <f>F23+F31+F32</f>
        <v>20098405</v>
      </c>
      <c r="G33" s="421">
        <f>G23+G31+G32</f>
        <v>0</v>
      </c>
      <c r="H33" s="273">
        <f>H23+H31+H32</f>
        <v>0</v>
      </c>
      <c r="I33" s="101"/>
      <c r="J33" s="273">
        <f>J23+J31+J32</f>
        <v>1802376</v>
      </c>
      <c r="K33" s="424"/>
      <c r="L33" s="273">
        <f>L23+L31+L32</f>
        <v>4737819</v>
      </c>
      <c r="M33" s="273">
        <f>M23+M31+M32</f>
        <v>81975019</v>
      </c>
      <c r="N33" s="732">
        <v>19</v>
      </c>
      <c r="O33" s="14"/>
      <c r="P33" s="14"/>
      <c r="Q33" s="14"/>
      <c r="R33" s="14"/>
      <c r="S33" s="14"/>
      <c r="T33" s="14"/>
      <c r="U33" s="14"/>
      <c r="V33" s="14"/>
      <c r="W33" s="14"/>
      <c r="X33" s="14"/>
      <c r="Y33" s="14"/>
      <c r="Z33" s="14"/>
      <c r="AA33" s="14"/>
      <c r="AB33" s="14"/>
      <c r="AC33" s="14"/>
      <c r="AD33" s="14"/>
      <c r="AE33" s="14"/>
      <c r="AF33" s="14"/>
      <c r="AG33" s="14"/>
      <c r="AH33" s="14"/>
      <c r="AI33" s="14"/>
      <c r="AJ33" s="14"/>
      <c r="AK33" s="14"/>
      <c r="AL33" s="14"/>
      <c r="AM33" s="14"/>
      <c r="AN33" s="14"/>
      <c r="AO33" s="14"/>
      <c r="AP33" s="14"/>
      <c r="AQ33" s="14"/>
      <c r="AR33" s="14"/>
      <c r="AS33" s="14"/>
      <c r="AT33" s="14"/>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c r="CC33" s="14"/>
      <c r="CD33" s="14"/>
      <c r="CE33" s="14"/>
      <c r="CF33" s="14"/>
      <c r="CG33" s="14"/>
      <c r="CH33" s="14"/>
      <c r="CI33" s="14"/>
      <c r="CJ33" s="14"/>
      <c r="CK33" s="14"/>
      <c r="CL33" s="14"/>
      <c r="CM33" s="14"/>
      <c r="CN33" s="14"/>
      <c r="CO33" s="14"/>
      <c r="CP33" s="14"/>
      <c r="CQ33" s="14"/>
      <c r="CR33" s="14"/>
      <c r="CS33" s="14"/>
      <c r="CT33" s="14"/>
      <c r="CU33" s="14"/>
      <c r="CV33" s="14"/>
      <c r="CW33" s="14"/>
      <c r="CX33" s="14"/>
      <c r="CY33" s="14"/>
      <c r="CZ33" s="14"/>
      <c r="DA33" s="14"/>
      <c r="DB33" s="14"/>
      <c r="DC33" s="14"/>
      <c r="DD33" s="14"/>
      <c r="DE33" s="14"/>
      <c r="DF33" s="14"/>
      <c r="DG33" s="14"/>
      <c r="DH33" s="14"/>
      <c r="DI33" s="14"/>
      <c r="DJ33" s="14"/>
      <c r="DK33" s="14"/>
      <c r="DL33" s="14"/>
      <c r="DM33" s="14"/>
      <c r="DN33" s="14"/>
      <c r="DO33" s="14"/>
      <c r="DP33" s="14"/>
      <c r="DQ33" s="14"/>
      <c r="DR33" s="14"/>
      <c r="DS33" s="14"/>
      <c r="DT33" s="14"/>
      <c r="DU33" s="14"/>
      <c r="DV33" s="14"/>
      <c r="DW33" s="14"/>
      <c r="DX33" s="14"/>
      <c r="DY33" s="14"/>
      <c r="DZ33" s="14"/>
      <c r="EA33" s="14"/>
      <c r="EB33" s="14"/>
      <c r="EC33" s="14"/>
      <c r="ED33" s="14"/>
      <c r="EE33" s="14"/>
      <c r="EF33" s="14"/>
      <c r="EG33" s="14"/>
      <c r="EH33" s="14"/>
      <c r="EI33" s="14"/>
      <c r="EJ33" s="14"/>
      <c r="EK33" s="14"/>
      <c r="EL33" s="14"/>
      <c r="EM33" s="14"/>
      <c r="EN33" s="14"/>
      <c r="EO33" s="14"/>
      <c r="EP33" s="14"/>
      <c r="EQ33" s="14"/>
      <c r="ER33" s="14"/>
      <c r="ES33" s="14"/>
      <c r="ET33" s="14"/>
      <c r="EU33" s="14"/>
      <c r="EV33" s="14"/>
      <c r="EW33" s="14"/>
      <c r="EX33" s="14"/>
      <c r="EY33" s="14"/>
      <c r="EZ33" s="14"/>
      <c r="FA33" s="14"/>
      <c r="FB33" s="14"/>
      <c r="FC33" s="14"/>
      <c r="FD33" s="14"/>
      <c r="FE33" s="14"/>
      <c r="FF33" s="14"/>
      <c r="FG33" s="14"/>
      <c r="FH33" s="14"/>
      <c r="FI33" s="14"/>
      <c r="FJ33" s="14"/>
      <c r="FK33" s="14"/>
      <c r="FL33" s="14"/>
      <c r="FM33" s="14"/>
      <c r="FN33" s="14"/>
      <c r="FO33" s="14"/>
      <c r="FP33" s="14"/>
      <c r="FQ33" s="14"/>
      <c r="FR33" s="14"/>
      <c r="FS33" s="14"/>
      <c r="FT33" s="14"/>
      <c r="FU33" s="14"/>
      <c r="FV33" s="14"/>
      <c r="FW33" s="14"/>
      <c r="FX33" s="14"/>
      <c r="FY33" s="14"/>
      <c r="FZ33" s="14"/>
      <c r="GA33" s="14"/>
      <c r="GB33" s="14"/>
      <c r="GC33" s="14"/>
      <c r="GD33" s="14"/>
      <c r="GE33" s="14"/>
      <c r="GF33" s="14"/>
      <c r="GG33" s="14"/>
      <c r="GH33" s="14"/>
      <c r="GI33" s="14"/>
      <c r="GJ33" s="14"/>
      <c r="GK33" s="14"/>
      <c r="GL33" s="14"/>
      <c r="GM33" s="14"/>
      <c r="GN33" s="14"/>
      <c r="GO33" s="14"/>
      <c r="GP33" s="14"/>
      <c r="GQ33" s="14"/>
      <c r="GR33" s="14"/>
      <c r="GS33" s="14"/>
      <c r="GT33" s="14"/>
      <c r="GU33" s="14"/>
      <c r="GV33" s="14"/>
      <c r="GW33" s="14"/>
      <c r="GX33" s="14"/>
      <c r="GY33" s="14"/>
      <c r="GZ33" s="14"/>
      <c r="HA33" s="14"/>
      <c r="HB33" s="14"/>
      <c r="HC33" s="14"/>
      <c r="HD33" s="14"/>
      <c r="HE33" s="14"/>
      <c r="HF33" s="14"/>
      <c r="HG33" s="14"/>
      <c r="HH33" s="14"/>
      <c r="HI33" s="14"/>
      <c r="HJ33" s="14"/>
      <c r="HK33" s="14"/>
      <c r="HL33" s="14"/>
      <c r="HM33" s="14"/>
      <c r="HN33" s="14"/>
      <c r="HO33" s="14"/>
      <c r="HP33" s="14"/>
      <c r="HQ33" s="14"/>
      <c r="HR33" s="14"/>
      <c r="HS33" s="14"/>
      <c r="HT33" s="14"/>
      <c r="HU33" s="14"/>
      <c r="HV33" s="14"/>
      <c r="HW33" s="14"/>
      <c r="HX33" s="14"/>
      <c r="HY33" s="14"/>
      <c r="HZ33" s="14"/>
      <c r="IA33" s="14"/>
      <c r="IB33" s="14"/>
      <c r="IC33" s="14"/>
      <c r="ID33" s="14"/>
      <c r="IE33" s="14"/>
      <c r="IF33" s="14"/>
      <c r="IG33" s="14"/>
      <c r="IH33" s="14"/>
      <c r="II33" s="14"/>
      <c r="IJ33" s="14"/>
      <c r="IK33" s="14"/>
      <c r="IL33" s="14"/>
    </row>
    <row r="34" spans="1:246">
      <c r="A34" s="713">
        <v>20</v>
      </c>
      <c r="B34" s="385"/>
      <c r="C34" s="9" t="s">
        <v>3723</v>
      </c>
      <c r="D34" s="397"/>
      <c r="E34" s="398"/>
      <c r="F34" s="399"/>
      <c r="G34" s="400"/>
      <c r="H34" s="398"/>
      <c r="I34" s="398"/>
      <c r="J34" s="401"/>
      <c r="K34" s="401"/>
      <c r="L34" s="401"/>
      <c r="M34" s="402" t="s">
        <v>1789</v>
      </c>
      <c r="N34" s="724">
        <v>20</v>
      </c>
      <c r="O34" s="14"/>
      <c r="P34" s="14"/>
      <c r="Q34" s="14"/>
      <c r="R34" s="14"/>
      <c r="S34" s="14"/>
      <c r="T34" s="14"/>
      <c r="U34" s="14"/>
      <c r="V34" s="14"/>
      <c r="W34" s="14"/>
      <c r="X34" s="14"/>
      <c r="Y34" s="14"/>
      <c r="Z34" s="14"/>
      <c r="AA34" s="14"/>
      <c r="AB34" s="14"/>
      <c r="AC34" s="14"/>
      <c r="AD34" s="14"/>
      <c r="AE34" s="14"/>
      <c r="AF34" s="14"/>
      <c r="AG34" s="14"/>
      <c r="AH34" s="14"/>
      <c r="AI34" s="14"/>
      <c r="AJ34" s="14"/>
      <c r="AK34" s="14"/>
      <c r="AL34" s="14"/>
      <c r="AM34" s="14"/>
      <c r="AN34" s="14"/>
      <c r="AO34" s="14"/>
      <c r="AP34" s="14"/>
      <c r="AQ34" s="14"/>
      <c r="AR34" s="14"/>
      <c r="AS34" s="14"/>
      <c r="AT34" s="14"/>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c r="CC34" s="14"/>
      <c r="CD34" s="14"/>
      <c r="CE34" s="14"/>
      <c r="CF34" s="14"/>
      <c r="CG34" s="14"/>
      <c r="CH34" s="14"/>
      <c r="CI34" s="14"/>
      <c r="CJ34" s="14"/>
      <c r="CK34" s="14"/>
      <c r="CL34" s="14"/>
      <c r="CM34" s="14"/>
      <c r="CN34" s="14"/>
      <c r="CO34" s="14"/>
      <c r="CP34" s="14"/>
      <c r="CQ34" s="14"/>
      <c r="CR34" s="14"/>
      <c r="CS34" s="14"/>
      <c r="CT34" s="14"/>
      <c r="CU34" s="14"/>
      <c r="CV34" s="14"/>
      <c r="CW34" s="14"/>
      <c r="CX34" s="14"/>
      <c r="CY34" s="14"/>
      <c r="CZ34" s="14"/>
      <c r="DA34" s="14"/>
      <c r="DB34" s="14"/>
      <c r="DC34" s="14"/>
      <c r="DD34" s="14"/>
      <c r="DE34" s="14"/>
      <c r="DF34" s="14"/>
      <c r="DG34" s="14"/>
      <c r="DH34" s="14"/>
      <c r="DI34" s="14"/>
      <c r="DJ34" s="14"/>
      <c r="DK34" s="14"/>
      <c r="DL34" s="14"/>
      <c r="DM34" s="14"/>
      <c r="DN34" s="14"/>
      <c r="DO34" s="14"/>
      <c r="DP34" s="14"/>
      <c r="DQ34" s="14"/>
      <c r="DR34" s="14"/>
      <c r="DS34" s="14"/>
      <c r="DT34" s="14"/>
      <c r="DU34" s="14"/>
      <c r="DV34" s="14"/>
      <c r="DW34" s="14"/>
      <c r="DX34" s="14"/>
      <c r="DY34" s="14"/>
      <c r="DZ34" s="14"/>
      <c r="EA34" s="14"/>
      <c r="EB34" s="14"/>
      <c r="EC34" s="14"/>
      <c r="ED34" s="14"/>
      <c r="EE34" s="14"/>
      <c r="EF34" s="14"/>
      <c r="EG34" s="14"/>
      <c r="EH34" s="14"/>
      <c r="EI34" s="14"/>
      <c r="EJ34" s="14"/>
      <c r="EK34" s="14"/>
      <c r="EL34" s="14"/>
      <c r="EM34" s="14"/>
      <c r="EN34" s="14"/>
      <c r="EO34" s="14"/>
      <c r="EP34" s="14"/>
      <c r="EQ34" s="14"/>
      <c r="ER34" s="14"/>
      <c r="ES34" s="14"/>
      <c r="ET34" s="14"/>
      <c r="EU34" s="14"/>
      <c r="EV34" s="14"/>
      <c r="EW34" s="14"/>
      <c r="EX34" s="14"/>
      <c r="EY34" s="14"/>
      <c r="EZ34" s="14"/>
      <c r="FA34" s="14"/>
      <c r="FB34" s="14"/>
      <c r="FC34" s="14"/>
      <c r="FD34" s="14"/>
      <c r="FE34" s="14"/>
      <c r="FF34" s="14"/>
      <c r="FG34" s="14"/>
      <c r="FH34" s="14"/>
      <c r="FI34" s="14"/>
      <c r="FJ34" s="14"/>
      <c r="FK34" s="14"/>
      <c r="FL34" s="14"/>
      <c r="FM34" s="14"/>
      <c r="FN34" s="14"/>
      <c r="FO34" s="14"/>
      <c r="FP34" s="14"/>
      <c r="FQ34" s="14"/>
      <c r="FR34" s="14"/>
      <c r="FS34" s="14"/>
      <c r="FT34" s="14"/>
      <c r="FU34" s="14"/>
      <c r="FV34" s="14"/>
      <c r="FW34" s="14"/>
      <c r="FX34" s="14"/>
      <c r="FY34" s="14"/>
      <c r="FZ34" s="14"/>
      <c r="GA34" s="14"/>
      <c r="GB34" s="14"/>
      <c r="GC34" s="14"/>
      <c r="GD34" s="14"/>
      <c r="GE34" s="14"/>
      <c r="GF34" s="14"/>
      <c r="GG34" s="14"/>
      <c r="GH34" s="14"/>
      <c r="GI34" s="14"/>
      <c r="GJ34" s="14"/>
      <c r="GK34" s="14"/>
      <c r="GL34" s="14"/>
      <c r="GM34" s="14"/>
      <c r="GN34" s="14"/>
      <c r="GO34" s="14"/>
      <c r="GP34" s="14"/>
      <c r="GQ34" s="14"/>
      <c r="GR34" s="14"/>
      <c r="GS34" s="14"/>
      <c r="GT34" s="14"/>
      <c r="GU34" s="14"/>
      <c r="GV34" s="14"/>
      <c r="GW34" s="14"/>
      <c r="GX34" s="14"/>
      <c r="GY34" s="14"/>
      <c r="GZ34" s="14"/>
      <c r="HA34" s="14"/>
      <c r="HB34" s="14"/>
      <c r="HC34" s="14"/>
      <c r="HD34" s="14"/>
      <c r="HE34" s="14"/>
      <c r="HF34" s="14"/>
      <c r="HG34" s="14"/>
      <c r="HH34" s="14"/>
      <c r="HI34" s="14"/>
      <c r="HJ34" s="14"/>
      <c r="HK34" s="14"/>
      <c r="HL34" s="14"/>
      <c r="HM34" s="14"/>
      <c r="HN34" s="14"/>
      <c r="HO34" s="14"/>
      <c r="HP34" s="14"/>
      <c r="HQ34" s="14"/>
      <c r="HR34" s="14"/>
      <c r="HS34" s="14"/>
      <c r="HT34" s="14"/>
      <c r="HU34" s="14"/>
      <c r="HV34" s="14"/>
      <c r="HW34" s="14"/>
      <c r="HX34" s="14"/>
      <c r="HY34" s="14"/>
      <c r="HZ34" s="14"/>
      <c r="IA34" s="14"/>
      <c r="IB34" s="14"/>
      <c r="IC34" s="14"/>
      <c r="ID34" s="14"/>
      <c r="IE34" s="14"/>
      <c r="IF34" s="14"/>
      <c r="IG34" s="14"/>
      <c r="IH34" s="14"/>
      <c r="II34" s="14"/>
      <c r="IJ34" s="14"/>
      <c r="IK34" s="14"/>
      <c r="IL34" s="14"/>
    </row>
    <row r="35" spans="1:246">
      <c r="A35" s="731"/>
      <c r="B35" s="424"/>
      <c r="C35" s="406"/>
      <c r="D35" s="390"/>
      <c r="E35" s="369"/>
      <c r="F35" s="371"/>
      <c r="G35" s="372"/>
      <c r="H35" s="369"/>
      <c r="I35" s="369"/>
      <c r="J35" s="403"/>
      <c r="K35" s="403"/>
      <c r="L35" s="403"/>
      <c r="M35" s="391"/>
      <c r="N35" s="732"/>
      <c r="O35" s="14"/>
      <c r="P35" s="14"/>
      <c r="Q35" s="14"/>
      <c r="R35" s="14"/>
      <c r="S35" s="14"/>
      <c r="T35" s="14"/>
      <c r="U35" s="14"/>
      <c r="V35" s="14"/>
      <c r="W35" s="14"/>
      <c r="X35" s="14"/>
      <c r="Y35" s="14"/>
      <c r="Z35" s="14"/>
      <c r="AA35" s="14"/>
      <c r="AB35" s="14"/>
      <c r="AC35" s="14"/>
      <c r="AD35" s="14"/>
      <c r="AE35" s="14"/>
      <c r="AF35" s="14"/>
      <c r="AG35" s="14"/>
      <c r="AH35" s="14"/>
      <c r="AI35" s="14"/>
      <c r="AJ35" s="14"/>
      <c r="AK35" s="14"/>
      <c r="AL35" s="14"/>
      <c r="AM35" s="14"/>
      <c r="AN35" s="14"/>
      <c r="AO35" s="14"/>
      <c r="AP35" s="14"/>
      <c r="AQ35" s="14"/>
      <c r="AR35" s="14"/>
      <c r="AS35" s="14"/>
      <c r="AT35" s="14"/>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c r="CC35" s="14"/>
      <c r="CD35" s="14"/>
      <c r="CE35" s="14"/>
      <c r="CF35" s="14"/>
      <c r="CG35" s="14"/>
      <c r="CH35" s="14"/>
      <c r="CI35" s="14"/>
      <c r="CJ35" s="14"/>
      <c r="CK35" s="14"/>
      <c r="CL35" s="14"/>
      <c r="CM35" s="14"/>
      <c r="CN35" s="14"/>
      <c r="CO35" s="14"/>
      <c r="CP35" s="14"/>
      <c r="CQ35" s="14"/>
      <c r="CR35" s="14"/>
      <c r="CS35" s="14"/>
      <c r="CT35" s="14"/>
      <c r="CU35" s="14"/>
      <c r="CV35" s="14"/>
      <c r="CW35" s="14"/>
      <c r="CX35" s="14"/>
      <c r="CY35" s="14"/>
      <c r="CZ35" s="14"/>
      <c r="DA35" s="14"/>
      <c r="DB35" s="14"/>
      <c r="DC35" s="14"/>
      <c r="DD35" s="14"/>
      <c r="DE35" s="14"/>
      <c r="DF35" s="14"/>
      <c r="DG35" s="14"/>
      <c r="DH35" s="14"/>
      <c r="DI35" s="14"/>
      <c r="DJ35" s="14"/>
      <c r="DK35" s="14"/>
      <c r="DL35" s="14"/>
      <c r="DM35" s="14"/>
      <c r="DN35" s="14"/>
      <c r="DO35" s="14"/>
      <c r="DP35" s="14"/>
      <c r="DQ35" s="14"/>
      <c r="DR35" s="14"/>
      <c r="DS35" s="14"/>
      <c r="DT35" s="14"/>
      <c r="DU35" s="14"/>
      <c r="DV35" s="14"/>
      <c r="DW35" s="14"/>
      <c r="DX35" s="14"/>
      <c r="DY35" s="14"/>
      <c r="DZ35" s="14"/>
      <c r="EA35" s="14"/>
      <c r="EB35" s="14"/>
      <c r="EC35" s="14"/>
      <c r="ED35" s="14"/>
      <c r="EE35" s="14"/>
      <c r="EF35" s="14"/>
      <c r="EG35" s="14"/>
      <c r="EH35" s="14"/>
      <c r="EI35" s="14"/>
      <c r="EJ35" s="14"/>
      <c r="EK35" s="14"/>
      <c r="EL35" s="14"/>
      <c r="EM35" s="14"/>
      <c r="EN35" s="14"/>
      <c r="EO35" s="14"/>
      <c r="EP35" s="14"/>
      <c r="EQ35" s="14"/>
      <c r="ER35" s="14"/>
      <c r="ES35" s="14"/>
      <c r="ET35" s="14"/>
      <c r="EU35" s="14"/>
      <c r="EV35" s="14"/>
      <c r="EW35" s="14"/>
      <c r="EX35" s="14"/>
      <c r="EY35" s="14"/>
      <c r="EZ35" s="14"/>
      <c r="FA35" s="14"/>
      <c r="FB35" s="14"/>
      <c r="FC35" s="14"/>
      <c r="FD35" s="14"/>
      <c r="FE35" s="14"/>
      <c r="FF35" s="14"/>
      <c r="FG35" s="14"/>
      <c r="FH35" s="14"/>
      <c r="FI35" s="14"/>
      <c r="FJ35" s="14"/>
      <c r="FK35" s="14"/>
      <c r="FL35" s="14"/>
      <c r="FM35" s="14"/>
      <c r="FN35" s="14"/>
      <c r="FO35" s="14"/>
      <c r="FP35" s="14"/>
      <c r="FQ35" s="14"/>
      <c r="FR35" s="14"/>
      <c r="FS35" s="14"/>
      <c r="FT35" s="14"/>
      <c r="FU35" s="14"/>
      <c r="FV35" s="14"/>
      <c r="FW35" s="14"/>
      <c r="FX35" s="14"/>
      <c r="FY35" s="14"/>
      <c r="FZ35" s="14"/>
      <c r="GA35" s="14"/>
      <c r="GB35" s="14"/>
      <c r="GC35" s="14"/>
      <c r="GD35" s="14"/>
      <c r="GE35" s="14"/>
      <c r="GF35" s="14"/>
      <c r="GG35" s="14"/>
      <c r="GH35" s="14"/>
      <c r="GI35" s="14"/>
      <c r="GJ35" s="14"/>
      <c r="GK35" s="14"/>
      <c r="GL35" s="14"/>
      <c r="GM35" s="14"/>
      <c r="GN35" s="14"/>
      <c r="GO35" s="14"/>
      <c r="GP35" s="14"/>
      <c r="GQ35" s="14"/>
      <c r="GR35" s="14"/>
      <c r="GS35" s="14"/>
      <c r="GT35" s="14"/>
      <c r="GU35" s="14"/>
      <c r="GV35" s="14"/>
      <c r="GW35" s="14"/>
      <c r="GX35" s="14"/>
      <c r="GY35" s="14"/>
      <c r="GZ35" s="14"/>
      <c r="HA35" s="14"/>
      <c r="HB35" s="14"/>
      <c r="HC35" s="14"/>
      <c r="HD35" s="14"/>
      <c r="HE35" s="14"/>
      <c r="HF35" s="14"/>
      <c r="HG35" s="14"/>
      <c r="HH35" s="14"/>
      <c r="HI35" s="14"/>
      <c r="HJ35" s="14"/>
      <c r="HK35" s="14"/>
      <c r="HL35" s="14"/>
      <c r="HM35" s="14"/>
      <c r="HN35" s="14"/>
      <c r="HO35" s="14"/>
      <c r="HP35" s="14"/>
      <c r="HQ35" s="14"/>
      <c r="HR35" s="14"/>
      <c r="HS35" s="14"/>
      <c r="HT35" s="14"/>
      <c r="HU35" s="14"/>
      <c r="HV35" s="14"/>
      <c r="HW35" s="14"/>
      <c r="HX35" s="14"/>
      <c r="HY35" s="14"/>
      <c r="HZ35" s="14"/>
      <c r="IA35" s="14"/>
      <c r="IB35" s="14"/>
      <c r="IC35" s="14"/>
      <c r="ID35" s="14"/>
      <c r="IE35" s="14"/>
      <c r="IF35" s="14"/>
      <c r="IG35" s="14"/>
      <c r="IH35" s="14"/>
      <c r="II35" s="14"/>
      <c r="IJ35" s="14"/>
      <c r="IK35" s="14"/>
      <c r="IL35" s="14"/>
    </row>
    <row r="36" spans="1:246">
      <c r="A36" s="731">
        <v>21</v>
      </c>
      <c r="B36" s="424"/>
      <c r="C36" s="406" t="s">
        <v>3724</v>
      </c>
      <c r="D36" s="273"/>
      <c r="E36" s="273"/>
      <c r="F36" s="341"/>
      <c r="G36" s="421"/>
      <c r="H36" s="273"/>
      <c r="I36" s="273"/>
      <c r="J36" s="273"/>
      <c r="K36" s="258"/>
      <c r="L36" s="273"/>
      <c r="M36" s="409">
        <f>D36+E36-F36+G36-H36-J36+L36</f>
        <v>0</v>
      </c>
      <c r="N36" s="732">
        <v>21</v>
      </c>
      <c r="O36" s="14"/>
      <c r="P36" s="14"/>
      <c r="Q36" s="14"/>
      <c r="R36" s="14"/>
      <c r="S36" s="14"/>
      <c r="T36" s="14"/>
      <c r="U36" s="14"/>
      <c r="V36" s="14"/>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c r="CC36" s="14"/>
      <c r="CD36" s="14"/>
      <c r="CE36" s="14"/>
      <c r="CF36" s="14"/>
      <c r="CG36" s="14"/>
      <c r="CH36" s="14"/>
      <c r="CI36" s="14"/>
      <c r="CJ36" s="14"/>
      <c r="CK36" s="14"/>
      <c r="CL36" s="14"/>
      <c r="CM36" s="14"/>
      <c r="CN36" s="14"/>
      <c r="CO36" s="14"/>
      <c r="CP36" s="14"/>
      <c r="CQ36" s="14"/>
      <c r="CR36" s="14"/>
      <c r="CS36" s="14"/>
      <c r="CT36" s="14"/>
      <c r="CU36" s="14"/>
      <c r="CV36" s="14"/>
      <c r="CW36" s="14"/>
      <c r="CX36" s="14"/>
      <c r="CY36" s="14"/>
      <c r="CZ36" s="14"/>
      <c r="DA36" s="14"/>
      <c r="DB36" s="14"/>
      <c r="DC36" s="14"/>
      <c r="DD36" s="14"/>
      <c r="DE36" s="14"/>
      <c r="DF36" s="14"/>
      <c r="DG36" s="14"/>
      <c r="DH36" s="14"/>
      <c r="DI36" s="14"/>
      <c r="DJ36" s="14"/>
      <c r="DK36" s="14"/>
      <c r="DL36" s="14"/>
      <c r="DM36" s="14"/>
      <c r="DN36" s="14"/>
      <c r="DO36" s="14"/>
      <c r="DP36" s="14"/>
      <c r="DQ36" s="14"/>
      <c r="DR36" s="14"/>
      <c r="DS36" s="14"/>
      <c r="DT36" s="14"/>
      <c r="DU36" s="14"/>
      <c r="DV36" s="14"/>
      <c r="DW36" s="14"/>
      <c r="DX36" s="14"/>
      <c r="DY36" s="14"/>
      <c r="DZ36" s="14"/>
      <c r="EA36" s="14"/>
      <c r="EB36" s="14"/>
      <c r="EC36" s="14"/>
      <c r="ED36" s="14"/>
      <c r="EE36" s="14"/>
      <c r="EF36" s="14"/>
      <c r="EG36" s="14"/>
      <c r="EH36" s="14"/>
      <c r="EI36" s="14"/>
      <c r="EJ36" s="14"/>
      <c r="EK36" s="14"/>
      <c r="EL36" s="14"/>
      <c r="EM36" s="14"/>
      <c r="EN36" s="14"/>
      <c r="EO36" s="14"/>
      <c r="EP36" s="14"/>
      <c r="EQ36" s="14"/>
      <c r="ER36" s="14"/>
      <c r="ES36" s="14"/>
      <c r="ET36" s="14"/>
      <c r="EU36" s="14"/>
      <c r="EV36" s="14"/>
      <c r="EW36" s="14"/>
      <c r="EX36" s="14"/>
      <c r="EY36" s="14"/>
      <c r="EZ36" s="14"/>
      <c r="FA36" s="14"/>
      <c r="FB36" s="14"/>
      <c r="FC36" s="14"/>
      <c r="FD36" s="14"/>
      <c r="FE36" s="14"/>
      <c r="FF36" s="14"/>
      <c r="FG36" s="14"/>
      <c r="FH36" s="14"/>
      <c r="FI36" s="14"/>
      <c r="FJ36" s="14"/>
      <c r="FK36" s="14"/>
      <c r="FL36" s="14"/>
      <c r="FM36" s="14"/>
      <c r="FN36" s="14"/>
      <c r="FO36" s="14"/>
      <c r="FP36" s="14"/>
      <c r="FQ36" s="14"/>
      <c r="FR36" s="14"/>
      <c r="FS36" s="14"/>
      <c r="FT36" s="14"/>
      <c r="FU36" s="14"/>
      <c r="FV36" s="14"/>
      <c r="FW36" s="14"/>
      <c r="FX36" s="14"/>
      <c r="FY36" s="14"/>
      <c r="FZ36" s="14"/>
      <c r="GA36" s="14"/>
      <c r="GB36" s="14"/>
      <c r="GC36" s="14"/>
      <c r="GD36" s="14"/>
      <c r="GE36" s="14"/>
      <c r="GF36" s="14"/>
      <c r="GG36" s="14"/>
      <c r="GH36" s="14"/>
      <c r="GI36" s="14"/>
      <c r="GJ36" s="14"/>
      <c r="GK36" s="14"/>
      <c r="GL36" s="14"/>
      <c r="GM36" s="14"/>
      <c r="GN36" s="14"/>
      <c r="GO36" s="14"/>
      <c r="GP36" s="14"/>
      <c r="GQ36" s="14"/>
      <c r="GR36" s="14"/>
      <c r="GS36" s="14"/>
      <c r="GT36" s="14"/>
      <c r="GU36" s="14"/>
      <c r="GV36" s="14"/>
      <c r="GW36" s="14"/>
      <c r="GX36" s="14"/>
      <c r="GY36" s="14"/>
      <c r="GZ36" s="14"/>
      <c r="HA36" s="14"/>
      <c r="HB36" s="14"/>
      <c r="HC36" s="14"/>
      <c r="HD36" s="14"/>
      <c r="HE36" s="14"/>
      <c r="HF36" s="14"/>
      <c r="HG36" s="14"/>
      <c r="HH36" s="14"/>
      <c r="HI36" s="14"/>
      <c r="HJ36" s="14"/>
      <c r="HK36" s="14"/>
      <c r="HL36" s="14"/>
      <c r="HM36" s="14"/>
      <c r="HN36" s="14"/>
      <c r="HO36" s="14"/>
      <c r="HP36" s="14"/>
      <c r="HQ36" s="14"/>
      <c r="HR36" s="14"/>
      <c r="HS36" s="14"/>
      <c r="HT36" s="14"/>
      <c r="HU36" s="14"/>
      <c r="HV36" s="14"/>
      <c r="HW36" s="14"/>
      <c r="HX36" s="14"/>
      <c r="HY36" s="14"/>
      <c r="HZ36" s="14"/>
      <c r="IA36" s="14"/>
      <c r="IB36" s="14"/>
      <c r="IC36" s="14"/>
      <c r="ID36" s="14"/>
      <c r="IE36" s="14"/>
      <c r="IF36" s="14"/>
      <c r="IG36" s="14"/>
      <c r="IH36" s="14"/>
      <c r="II36" s="14"/>
      <c r="IJ36" s="14"/>
      <c r="IK36" s="14"/>
      <c r="IL36" s="14"/>
    </row>
    <row r="37" spans="1:246">
      <c r="A37" s="731">
        <v>22</v>
      </c>
      <c r="B37" s="424"/>
      <c r="C37" s="406" t="s">
        <v>3725</v>
      </c>
      <c r="D37" s="258"/>
      <c r="E37" s="258"/>
      <c r="F37" s="240"/>
      <c r="G37" s="422"/>
      <c r="H37" s="258"/>
      <c r="I37" s="258"/>
      <c r="J37" s="258"/>
      <c r="K37" s="258"/>
      <c r="L37" s="258"/>
      <c r="M37" s="271">
        <f>D37+E37-F37+G37-H37-J37+L37</f>
        <v>0</v>
      </c>
      <c r="N37" s="732">
        <v>22</v>
      </c>
      <c r="O37" s="14"/>
      <c r="P37" s="14"/>
      <c r="Q37" s="14"/>
      <c r="R37" s="14"/>
      <c r="S37" s="14"/>
      <c r="T37" s="14"/>
      <c r="U37" s="14"/>
      <c r="V37" s="14"/>
      <c r="W37" s="14"/>
      <c r="X37" s="14"/>
      <c r="Y37" s="14"/>
      <c r="Z37" s="14"/>
      <c r="AA37" s="14"/>
      <c r="AB37" s="14"/>
      <c r="AC37" s="14"/>
      <c r="AD37" s="14"/>
      <c r="AE37" s="14"/>
      <c r="AF37" s="14"/>
      <c r="AG37" s="14"/>
      <c r="AH37" s="14"/>
      <c r="AI37" s="14"/>
      <c r="AJ37" s="14"/>
      <c r="AK37" s="14"/>
      <c r="AL37" s="14"/>
      <c r="AM37" s="14"/>
      <c r="AN37" s="14"/>
      <c r="AO37" s="14"/>
      <c r="AP37" s="14"/>
      <c r="AQ37" s="14"/>
      <c r="AR37" s="14"/>
      <c r="AS37" s="14"/>
      <c r="AT37" s="14"/>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c r="CC37" s="14"/>
      <c r="CD37" s="14"/>
      <c r="CE37" s="14"/>
      <c r="CF37" s="14"/>
      <c r="CG37" s="14"/>
      <c r="CH37" s="14"/>
      <c r="CI37" s="14"/>
      <c r="CJ37" s="14"/>
      <c r="CK37" s="14"/>
      <c r="CL37" s="14"/>
      <c r="CM37" s="14"/>
      <c r="CN37" s="14"/>
      <c r="CO37" s="14"/>
      <c r="CP37" s="14"/>
      <c r="CQ37" s="14"/>
      <c r="CR37" s="14"/>
      <c r="CS37" s="14"/>
      <c r="CT37" s="14"/>
      <c r="CU37" s="14"/>
      <c r="CV37" s="14"/>
      <c r="CW37" s="14"/>
      <c r="CX37" s="14"/>
      <c r="CY37" s="14"/>
      <c r="CZ37" s="14"/>
      <c r="DA37" s="14"/>
      <c r="DB37" s="14"/>
      <c r="DC37" s="14"/>
      <c r="DD37" s="14"/>
      <c r="DE37" s="14"/>
      <c r="DF37" s="14"/>
      <c r="DG37" s="14"/>
      <c r="DH37" s="14"/>
      <c r="DI37" s="14"/>
      <c r="DJ37" s="14"/>
      <c r="DK37" s="14"/>
      <c r="DL37" s="14"/>
      <c r="DM37" s="14"/>
      <c r="DN37" s="14"/>
      <c r="DO37" s="14"/>
      <c r="DP37" s="14"/>
      <c r="DQ37" s="14"/>
      <c r="DR37" s="14"/>
      <c r="DS37" s="14"/>
      <c r="DT37" s="14"/>
      <c r="DU37" s="14"/>
      <c r="DV37" s="14"/>
      <c r="DW37" s="14"/>
      <c r="DX37" s="14"/>
      <c r="DY37" s="14"/>
      <c r="DZ37" s="14"/>
      <c r="EA37" s="14"/>
      <c r="EB37" s="14"/>
      <c r="EC37" s="14"/>
      <c r="ED37" s="14"/>
      <c r="EE37" s="14"/>
      <c r="EF37" s="14"/>
      <c r="EG37" s="14"/>
      <c r="EH37" s="14"/>
      <c r="EI37" s="14"/>
      <c r="EJ37" s="14"/>
      <c r="EK37" s="14"/>
      <c r="EL37" s="14"/>
      <c r="EM37" s="14"/>
      <c r="EN37" s="14"/>
      <c r="EO37" s="14"/>
      <c r="EP37" s="14"/>
      <c r="EQ37" s="14"/>
      <c r="ER37" s="14"/>
      <c r="ES37" s="14"/>
      <c r="ET37" s="14"/>
      <c r="EU37" s="14"/>
      <c r="EV37" s="14"/>
      <c r="EW37" s="14"/>
      <c r="EX37" s="14"/>
      <c r="EY37" s="14"/>
      <c r="EZ37" s="14"/>
      <c r="FA37" s="14"/>
      <c r="FB37" s="14"/>
      <c r="FC37" s="14"/>
      <c r="FD37" s="14"/>
      <c r="FE37" s="14"/>
      <c r="FF37" s="14"/>
      <c r="FG37" s="14"/>
      <c r="FH37" s="14"/>
      <c r="FI37" s="14"/>
      <c r="FJ37" s="14"/>
      <c r="FK37" s="14"/>
      <c r="FL37" s="14"/>
      <c r="FM37" s="14"/>
      <c r="FN37" s="14"/>
      <c r="FO37" s="14"/>
      <c r="FP37" s="14"/>
      <c r="FQ37" s="14"/>
      <c r="FR37" s="14"/>
      <c r="FS37" s="14"/>
      <c r="FT37" s="14"/>
      <c r="FU37" s="14"/>
      <c r="FV37" s="14"/>
      <c r="FW37" s="14"/>
      <c r="FX37" s="14"/>
      <c r="FY37" s="14"/>
      <c r="FZ37" s="14"/>
      <c r="GA37" s="14"/>
      <c r="GB37" s="14"/>
      <c r="GC37" s="14"/>
      <c r="GD37" s="14"/>
      <c r="GE37" s="14"/>
      <c r="GF37" s="14"/>
      <c r="GG37" s="14"/>
      <c r="GH37" s="14"/>
      <c r="GI37" s="14"/>
      <c r="GJ37" s="14"/>
      <c r="GK37" s="14"/>
      <c r="GL37" s="14"/>
      <c r="GM37" s="14"/>
      <c r="GN37" s="14"/>
      <c r="GO37" s="14"/>
      <c r="GP37" s="14"/>
      <c r="GQ37" s="14"/>
      <c r="GR37" s="14"/>
      <c r="GS37" s="14"/>
      <c r="GT37" s="14"/>
      <c r="GU37" s="14"/>
      <c r="GV37" s="14"/>
      <c r="GW37" s="14"/>
      <c r="GX37" s="14"/>
      <c r="GY37" s="14"/>
      <c r="GZ37" s="14"/>
      <c r="HA37" s="14"/>
      <c r="HB37" s="14"/>
      <c r="HC37" s="14"/>
      <c r="HD37" s="14"/>
      <c r="HE37" s="14"/>
      <c r="HF37" s="14"/>
      <c r="HG37" s="14"/>
      <c r="HH37" s="14"/>
      <c r="HI37" s="14"/>
      <c r="HJ37" s="14"/>
      <c r="HK37" s="14"/>
      <c r="HL37" s="14"/>
      <c r="HM37" s="14"/>
      <c r="HN37" s="14"/>
      <c r="HO37" s="14"/>
      <c r="HP37" s="14"/>
      <c r="HQ37" s="14"/>
      <c r="HR37" s="14"/>
      <c r="HS37" s="14"/>
      <c r="HT37" s="14"/>
      <c r="HU37" s="14"/>
      <c r="HV37" s="14"/>
      <c r="HW37" s="14"/>
      <c r="HX37" s="14"/>
      <c r="HY37" s="14"/>
      <c r="HZ37" s="14"/>
      <c r="IA37" s="14"/>
      <c r="IB37" s="14"/>
      <c r="IC37" s="14"/>
      <c r="ID37" s="14"/>
      <c r="IE37" s="14"/>
      <c r="IF37" s="14"/>
      <c r="IG37" s="14"/>
      <c r="IH37" s="14"/>
      <c r="II37" s="14"/>
      <c r="IJ37" s="14"/>
      <c r="IK37" s="14"/>
      <c r="IL37" s="14"/>
    </row>
    <row r="38" spans="1:246">
      <c r="A38" s="731">
        <v>23</v>
      </c>
      <c r="B38" s="424"/>
      <c r="C38" s="406" t="s">
        <v>3726</v>
      </c>
      <c r="D38" s="273"/>
      <c r="E38" s="273"/>
      <c r="F38" s="341"/>
      <c r="G38" s="421"/>
      <c r="H38" s="273"/>
      <c r="I38" s="258"/>
      <c r="J38" s="273"/>
      <c r="K38" s="258"/>
      <c r="L38" s="273"/>
      <c r="M38" s="409">
        <f>D38+E38-F38+G38-H38-J38+L38</f>
        <v>0</v>
      </c>
      <c r="N38" s="732">
        <v>23</v>
      </c>
      <c r="O38" s="14"/>
      <c r="P38" s="14"/>
      <c r="Q38" s="14"/>
      <c r="R38" s="14"/>
      <c r="S38" s="14"/>
      <c r="T38" s="14"/>
      <c r="U38" s="14"/>
      <c r="V38" s="14"/>
      <c r="W38" s="14"/>
      <c r="X38" s="14"/>
      <c r="Y38" s="14"/>
      <c r="Z38" s="14"/>
      <c r="AA38" s="14"/>
      <c r="AB38" s="14"/>
      <c r="AC38" s="14"/>
      <c r="AD38" s="14"/>
      <c r="AE38" s="14"/>
      <c r="AF38" s="14"/>
      <c r="AG38" s="14"/>
      <c r="AH38" s="14"/>
      <c r="AI38" s="14"/>
      <c r="AJ38" s="14"/>
      <c r="AK38" s="14"/>
      <c r="AL38" s="14"/>
      <c r="AM38" s="14"/>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c r="CC38" s="14"/>
      <c r="CD38" s="14"/>
      <c r="CE38" s="14"/>
      <c r="CF38" s="14"/>
      <c r="CG38" s="14"/>
      <c r="CH38" s="14"/>
      <c r="CI38" s="14"/>
      <c r="CJ38" s="14"/>
      <c r="CK38" s="14"/>
      <c r="CL38" s="14"/>
      <c r="CM38" s="14"/>
      <c r="CN38" s="14"/>
      <c r="CO38" s="14"/>
      <c r="CP38" s="14"/>
      <c r="CQ38" s="14"/>
      <c r="CR38" s="14"/>
      <c r="CS38" s="14"/>
      <c r="CT38" s="14"/>
      <c r="CU38" s="14"/>
      <c r="CV38" s="14"/>
      <c r="CW38" s="14"/>
      <c r="CX38" s="14"/>
      <c r="CY38" s="14"/>
      <c r="CZ38" s="14"/>
      <c r="DA38" s="14"/>
      <c r="DB38" s="14"/>
      <c r="DC38" s="14"/>
      <c r="DD38" s="14"/>
      <c r="DE38" s="14"/>
      <c r="DF38" s="14"/>
      <c r="DG38" s="14"/>
      <c r="DH38" s="14"/>
      <c r="DI38" s="14"/>
      <c r="DJ38" s="14"/>
      <c r="DK38" s="14"/>
      <c r="DL38" s="14"/>
      <c r="DM38" s="14"/>
      <c r="DN38" s="14"/>
      <c r="DO38" s="14"/>
      <c r="DP38" s="14"/>
      <c r="DQ38" s="14"/>
      <c r="DR38" s="14"/>
      <c r="DS38" s="14"/>
      <c r="DT38" s="14"/>
      <c r="DU38" s="14"/>
      <c r="DV38" s="14"/>
      <c r="DW38" s="14"/>
      <c r="DX38" s="14"/>
      <c r="DY38" s="14"/>
      <c r="DZ38" s="14"/>
      <c r="EA38" s="14"/>
      <c r="EB38" s="14"/>
      <c r="EC38" s="14"/>
      <c r="ED38" s="14"/>
      <c r="EE38" s="14"/>
      <c r="EF38" s="14"/>
      <c r="EG38" s="14"/>
      <c r="EH38" s="14"/>
      <c r="EI38" s="14"/>
      <c r="EJ38" s="14"/>
      <c r="EK38" s="14"/>
      <c r="EL38" s="14"/>
      <c r="EM38" s="14"/>
      <c r="EN38" s="14"/>
      <c r="EO38" s="14"/>
      <c r="EP38" s="14"/>
      <c r="EQ38" s="14"/>
      <c r="ER38" s="14"/>
      <c r="ES38" s="14"/>
      <c r="ET38" s="14"/>
      <c r="EU38" s="14"/>
      <c r="EV38" s="14"/>
      <c r="EW38" s="14"/>
      <c r="EX38" s="14"/>
      <c r="EY38" s="14"/>
      <c r="EZ38" s="14"/>
      <c r="FA38" s="14"/>
      <c r="FB38" s="14"/>
      <c r="FC38" s="14"/>
      <c r="FD38" s="14"/>
      <c r="FE38" s="14"/>
      <c r="FF38" s="14"/>
      <c r="FG38" s="14"/>
      <c r="FH38" s="14"/>
      <c r="FI38" s="14"/>
      <c r="FJ38" s="14"/>
      <c r="FK38" s="14"/>
      <c r="FL38" s="14"/>
      <c r="FM38" s="14"/>
      <c r="FN38" s="14"/>
      <c r="FO38" s="14"/>
      <c r="FP38" s="14"/>
      <c r="FQ38" s="14"/>
      <c r="FR38" s="14"/>
      <c r="FS38" s="14"/>
      <c r="FT38" s="14"/>
      <c r="FU38" s="14"/>
      <c r="FV38" s="14"/>
      <c r="FW38" s="14"/>
      <c r="FX38" s="14"/>
      <c r="FY38" s="14"/>
      <c r="FZ38" s="14"/>
      <c r="GA38" s="14"/>
      <c r="GB38" s="14"/>
      <c r="GC38" s="14"/>
      <c r="GD38" s="14"/>
      <c r="GE38" s="14"/>
      <c r="GF38" s="14"/>
      <c r="GG38" s="14"/>
      <c r="GH38" s="14"/>
      <c r="GI38" s="14"/>
      <c r="GJ38" s="14"/>
      <c r="GK38" s="14"/>
      <c r="GL38" s="14"/>
      <c r="GM38" s="14"/>
      <c r="GN38" s="14"/>
      <c r="GO38" s="14"/>
      <c r="GP38" s="14"/>
      <c r="GQ38" s="14"/>
      <c r="GR38" s="14"/>
      <c r="GS38" s="14"/>
      <c r="GT38" s="14"/>
      <c r="GU38" s="14"/>
      <c r="GV38" s="14"/>
      <c r="GW38" s="14"/>
      <c r="GX38" s="14"/>
      <c r="GY38" s="14"/>
      <c r="GZ38" s="14"/>
      <c r="HA38" s="14"/>
      <c r="HB38" s="14"/>
      <c r="HC38" s="14"/>
      <c r="HD38" s="14"/>
      <c r="HE38" s="14"/>
      <c r="HF38" s="14"/>
      <c r="HG38" s="14"/>
      <c r="HH38" s="14"/>
      <c r="HI38" s="14"/>
      <c r="HJ38" s="14"/>
      <c r="HK38" s="14"/>
      <c r="HL38" s="14"/>
      <c r="HM38" s="14"/>
      <c r="HN38" s="14"/>
      <c r="HO38" s="14"/>
      <c r="HP38" s="14"/>
      <c r="HQ38" s="14"/>
      <c r="HR38" s="14"/>
      <c r="HS38" s="14"/>
      <c r="HT38" s="14"/>
      <c r="HU38" s="14"/>
      <c r="HV38" s="14"/>
      <c r="HW38" s="14"/>
      <c r="HX38" s="14"/>
      <c r="HY38" s="14"/>
      <c r="HZ38" s="14"/>
      <c r="IA38" s="14"/>
      <c r="IB38" s="14"/>
      <c r="IC38" s="14"/>
      <c r="ID38" s="14"/>
      <c r="IE38" s="14"/>
      <c r="IF38" s="14"/>
      <c r="IG38" s="14"/>
      <c r="IH38" s="14"/>
      <c r="II38" s="14"/>
      <c r="IJ38" s="14"/>
      <c r="IK38" s="14"/>
      <c r="IL38" s="14"/>
    </row>
    <row r="39" spans="1:246">
      <c r="A39" s="764" t="s">
        <v>3727</v>
      </c>
      <c r="B39" s="12"/>
      <c r="C39" s="12"/>
      <c r="D39" s="12"/>
      <c r="E39" s="12"/>
      <c r="F39" s="618"/>
      <c r="G39" s="764" t="s">
        <v>3728</v>
      </c>
      <c r="H39" s="12"/>
      <c r="I39" s="12"/>
      <c r="J39" s="12"/>
      <c r="K39" s="12"/>
      <c r="L39" s="12"/>
      <c r="M39" s="12"/>
      <c r="N39" s="618"/>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c r="CC39" s="14"/>
      <c r="CD39" s="14"/>
      <c r="CE39" s="14"/>
      <c r="CF39" s="14"/>
      <c r="CG39" s="14"/>
      <c r="CH39" s="14"/>
      <c r="CI39" s="14"/>
      <c r="CJ39" s="14"/>
      <c r="CK39" s="14"/>
      <c r="CL39" s="14"/>
      <c r="CM39" s="14"/>
      <c r="CN39" s="14"/>
      <c r="CO39" s="14"/>
      <c r="CP39" s="14"/>
      <c r="CQ39" s="14"/>
      <c r="CR39" s="14"/>
      <c r="CS39" s="14"/>
      <c r="CT39" s="14"/>
      <c r="CU39" s="14"/>
      <c r="CV39" s="14"/>
      <c r="CW39" s="14"/>
      <c r="CX39" s="14"/>
      <c r="CY39" s="14"/>
      <c r="CZ39" s="14"/>
      <c r="DA39" s="14"/>
      <c r="DB39" s="14"/>
      <c r="DC39" s="14"/>
      <c r="DD39" s="14"/>
      <c r="DE39" s="14"/>
      <c r="DF39" s="14"/>
      <c r="DG39" s="14"/>
      <c r="DH39" s="14"/>
      <c r="DI39" s="14"/>
      <c r="DJ39" s="14"/>
      <c r="DK39" s="14"/>
      <c r="DL39" s="14"/>
      <c r="DM39" s="14"/>
      <c r="DN39" s="14"/>
      <c r="DO39" s="14"/>
      <c r="DP39" s="14"/>
      <c r="DQ39" s="14"/>
      <c r="DR39" s="14"/>
      <c r="DS39" s="14"/>
      <c r="DT39" s="14"/>
      <c r="DU39" s="14"/>
      <c r="DV39" s="14"/>
      <c r="DW39" s="14"/>
      <c r="DX39" s="14"/>
      <c r="DY39" s="14"/>
      <c r="DZ39" s="14"/>
      <c r="EA39" s="14"/>
      <c r="EB39" s="14"/>
      <c r="EC39" s="14"/>
      <c r="ED39" s="14"/>
      <c r="EE39" s="14"/>
      <c r="EF39" s="14"/>
      <c r="EG39" s="14"/>
      <c r="EH39" s="14"/>
      <c r="EI39" s="14"/>
      <c r="EJ39" s="14"/>
      <c r="EK39" s="14"/>
      <c r="EL39" s="14"/>
      <c r="EM39" s="14"/>
      <c r="EN39" s="14"/>
      <c r="EO39" s="14"/>
      <c r="EP39" s="14"/>
      <c r="EQ39" s="14"/>
      <c r="ER39" s="14"/>
      <c r="ES39" s="14"/>
      <c r="ET39" s="14"/>
      <c r="EU39" s="14"/>
      <c r="EV39" s="14"/>
      <c r="EW39" s="14"/>
      <c r="EX39" s="14"/>
      <c r="EY39" s="14"/>
      <c r="EZ39" s="14"/>
      <c r="FA39" s="14"/>
      <c r="FB39" s="14"/>
      <c r="FC39" s="14"/>
      <c r="FD39" s="14"/>
      <c r="FE39" s="14"/>
      <c r="FF39" s="14"/>
      <c r="FG39" s="14"/>
      <c r="FH39" s="14"/>
      <c r="FI39" s="14"/>
      <c r="FJ39" s="14"/>
      <c r="FK39" s="14"/>
      <c r="FL39" s="14"/>
      <c r="FM39" s="14"/>
      <c r="FN39" s="14"/>
      <c r="FO39" s="14"/>
      <c r="FP39" s="14"/>
      <c r="FQ39" s="14"/>
      <c r="FR39" s="14"/>
      <c r="FS39" s="14"/>
      <c r="FT39" s="14"/>
      <c r="FU39" s="14"/>
      <c r="FV39" s="14"/>
      <c r="FW39" s="14"/>
      <c r="FX39" s="14"/>
      <c r="FY39" s="14"/>
      <c r="FZ39" s="14"/>
      <c r="GA39" s="14"/>
      <c r="GB39" s="14"/>
      <c r="GC39" s="14"/>
      <c r="GD39" s="14"/>
      <c r="GE39" s="14"/>
      <c r="GF39" s="14"/>
      <c r="GG39" s="14"/>
      <c r="GH39" s="14"/>
      <c r="GI39" s="14"/>
      <c r="GJ39" s="14"/>
      <c r="GK39" s="14"/>
      <c r="GL39" s="14"/>
      <c r="GM39" s="14"/>
      <c r="GN39" s="14"/>
      <c r="GO39" s="14"/>
      <c r="GP39" s="14"/>
      <c r="GQ39" s="14"/>
      <c r="GR39" s="14"/>
      <c r="GS39" s="14"/>
      <c r="GT39" s="14"/>
      <c r="GU39" s="14"/>
      <c r="GV39" s="14"/>
      <c r="GW39" s="14"/>
      <c r="GX39" s="14"/>
      <c r="GY39" s="14"/>
      <c r="GZ39" s="14"/>
      <c r="HA39" s="14"/>
      <c r="HB39" s="14"/>
      <c r="HC39" s="14"/>
      <c r="HD39" s="14"/>
      <c r="HE39" s="14"/>
      <c r="HF39" s="14"/>
      <c r="HG39" s="14"/>
      <c r="HH39" s="14"/>
      <c r="HI39" s="14"/>
      <c r="HJ39" s="14"/>
      <c r="HK39" s="14"/>
      <c r="HL39" s="14"/>
      <c r="HM39" s="14"/>
      <c r="HN39" s="14"/>
      <c r="HO39" s="14"/>
      <c r="HP39" s="14"/>
      <c r="HQ39" s="14"/>
      <c r="HR39" s="14"/>
      <c r="HS39" s="14"/>
      <c r="HT39" s="14"/>
      <c r="HU39" s="14"/>
      <c r="HV39" s="14"/>
      <c r="HW39" s="14"/>
      <c r="HX39" s="14"/>
      <c r="HY39" s="14"/>
      <c r="HZ39" s="14"/>
      <c r="IA39" s="14"/>
      <c r="IB39" s="14"/>
      <c r="IC39" s="14"/>
      <c r="ID39" s="14"/>
      <c r="IE39" s="14"/>
      <c r="IF39" s="14"/>
      <c r="IG39" s="14"/>
      <c r="IH39" s="14"/>
      <c r="II39" s="14"/>
      <c r="IJ39" s="14"/>
      <c r="IK39" s="14"/>
      <c r="IL39" s="14"/>
    </row>
    <row r="40" spans="1:246">
      <c r="A40" s="606"/>
      <c r="C40" s="12"/>
      <c r="D40" s="12"/>
      <c r="E40" s="12"/>
      <c r="F40" s="618"/>
      <c r="G40" s="764"/>
      <c r="H40" s="12"/>
      <c r="I40" s="12"/>
      <c r="J40" s="12"/>
      <c r="K40" s="12"/>
      <c r="L40" s="12"/>
      <c r="M40" s="12"/>
      <c r="N40" s="618"/>
      <c r="O40" s="14"/>
      <c r="P40" s="14"/>
      <c r="Q40" s="14"/>
      <c r="R40" s="14"/>
      <c r="S40" s="14"/>
      <c r="T40" s="14"/>
      <c r="U40" s="14"/>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c r="CC40" s="14"/>
      <c r="CD40" s="14"/>
      <c r="CE40" s="14"/>
      <c r="CF40" s="14"/>
      <c r="CG40" s="14"/>
      <c r="CH40" s="14"/>
      <c r="CI40" s="14"/>
      <c r="CJ40" s="14"/>
      <c r="CK40" s="14"/>
      <c r="CL40" s="14"/>
      <c r="CM40" s="14"/>
      <c r="CN40" s="14"/>
      <c r="CO40" s="14"/>
      <c r="CP40" s="14"/>
      <c r="CQ40" s="14"/>
      <c r="CR40" s="14"/>
      <c r="CS40" s="14"/>
      <c r="CT40" s="14"/>
      <c r="CU40" s="14"/>
      <c r="CV40" s="14"/>
      <c r="CW40" s="14"/>
      <c r="CX40" s="14"/>
      <c r="CY40" s="14"/>
      <c r="CZ40" s="14"/>
      <c r="DA40" s="14"/>
      <c r="DB40" s="14"/>
      <c r="DC40" s="14"/>
      <c r="DD40" s="14"/>
      <c r="DE40" s="14"/>
      <c r="DF40" s="14"/>
      <c r="DG40" s="14"/>
      <c r="DH40" s="14"/>
      <c r="DI40" s="14"/>
      <c r="DJ40" s="14"/>
      <c r="DK40" s="14"/>
      <c r="DL40" s="14"/>
      <c r="DM40" s="14"/>
      <c r="DN40" s="14"/>
      <c r="DO40" s="14"/>
      <c r="DP40" s="14"/>
      <c r="DQ40" s="14"/>
      <c r="DR40" s="14"/>
      <c r="DS40" s="14"/>
      <c r="DT40" s="14"/>
      <c r="DU40" s="14"/>
      <c r="DV40" s="14"/>
      <c r="DW40" s="14"/>
      <c r="DX40" s="14"/>
      <c r="DY40" s="14"/>
      <c r="DZ40" s="14"/>
      <c r="EA40" s="14"/>
      <c r="EB40" s="14"/>
      <c r="EC40" s="14"/>
      <c r="ED40" s="14"/>
      <c r="EE40" s="14"/>
      <c r="EF40" s="14"/>
      <c r="EG40" s="14"/>
      <c r="EH40" s="14"/>
      <c r="EI40" s="14"/>
      <c r="EJ40" s="14"/>
      <c r="EK40" s="14"/>
      <c r="EL40" s="14"/>
      <c r="EM40" s="14"/>
      <c r="EN40" s="14"/>
      <c r="EO40" s="14"/>
      <c r="EP40" s="14"/>
      <c r="EQ40" s="14"/>
      <c r="ER40" s="14"/>
      <c r="ES40" s="14"/>
      <c r="ET40" s="14"/>
      <c r="EU40" s="14"/>
      <c r="EV40" s="14"/>
      <c r="EW40" s="14"/>
      <c r="EX40" s="14"/>
      <c r="EY40" s="14"/>
      <c r="EZ40" s="14"/>
      <c r="FA40" s="14"/>
      <c r="FB40" s="14"/>
      <c r="FC40" s="14"/>
      <c r="FD40" s="14"/>
      <c r="FE40" s="14"/>
      <c r="FF40" s="14"/>
      <c r="FG40" s="14"/>
      <c r="FH40" s="14"/>
      <c r="FI40" s="14"/>
      <c r="FJ40" s="14"/>
      <c r="FK40" s="14"/>
      <c r="FL40" s="14"/>
      <c r="FM40" s="14"/>
      <c r="FN40" s="14"/>
      <c r="FO40" s="14"/>
      <c r="FP40" s="14"/>
      <c r="FQ40" s="14"/>
      <c r="FR40" s="14"/>
      <c r="FS40" s="14"/>
      <c r="FT40" s="14"/>
      <c r="FU40" s="14"/>
      <c r="FV40" s="14"/>
      <c r="FW40" s="14"/>
      <c r="FX40" s="14"/>
      <c r="FY40" s="14"/>
      <c r="FZ40" s="14"/>
      <c r="GA40" s="14"/>
      <c r="GB40" s="14"/>
      <c r="GC40" s="14"/>
      <c r="GD40" s="14"/>
      <c r="GE40" s="14"/>
      <c r="GF40" s="14"/>
      <c r="GG40" s="14"/>
      <c r="GH40" s="14"/>
      <c r="GI40" s="14"/>
      <c r="GJ40" s="14"/>
      <c r="GK40" s="14"/>
      <c r="GL40" s="14"/>
      <c r="GM40" s="14"/>
      <c r="GN40" s="14"/>
      <c r="GO40" s="14"/>
      <c r="GP40" s="14"/>
      <c r="GQ40" s="14"/>
      <c r="GR40" s="14"/>
      <c r="GS40" s="14"/>
      <c r="GT40" s="14"/>
      <c r="GU40" s="14"/>
      <c r="GV40" s="14"/>
      <c r="GW40" s="14"/>
      <c r="GX40" s="14"/>
      <c r="GY40" s="14"/>
      <c r="GZ40" s="14"/>
      <c r="HA40" s="14"/>
      <c r="HB40" s="14"/>
      <c r="HC40" s="14"/>
      <c r="HD40" s="14"/>
      <c r="HE40" s="14"/>
      <c r="HF40" s="14"/>
      <c r="HG40" s="14"/>
      <c r="HH40" s="14"/>
      <c r="HI40" s="14"/>
      <c r="HJ40" s="14"/>
      <c r="HK40" s="14"/>
      <c r="HL40" s="14"/>
      <c r="HM40" s="14"/>
      <c r="HN40" s="14"/>
      <c r="HO40" s="14"/>
      <c r="HP40" s="14"/>
      <c r="HQ40" s="14"/>
      <c r="HR40" s="14"/>
      <c r="HS40" s="14"/>
      <c r="HT40" s="14"/>
      <c r="HU40" s="14"/>
      <c r="HV40" s="14"/>
      <c r="HW40" s="14"/>
      <c r="HX40" s="14"/>
      <c r="HY40" s="14"/>
      <c r="HZ40" s="14"/>
      <c r="IA40" s="14"/>
      <c r="IB40" s="14"/>
      <c r="IC40" s="14"/>
      <c r="ID40" s="14"/>
      <c r="IE40" s="14"/>
      <c r="IF40" s="14"/>
      <c r="IG40" s="14"/>
      <c r="IH40" s="14"/>
      <c r="II40" s="14"/>
      <c r="IJ40" s="14"/>
      <c r="IK40" s="14"/>
      <c r="IL40" s="14"/>
    </row>
    <row r="41" spans="1:246">
      <c r="A41" s="606"/>
      <c r="C41" s="12"/>
      <c r="D41" s="12"/>
      <c r="E41" s="12"/>
      <c r="F41" s="618"/>
      <c r="G41" s="764"/>
      <c r="H41" s="12"/>
      <c r="I41" s="12"/>
      <c r="J41" s="12"/>
      <c r="K41" s="12"/>
      <c r="L41" s="12"/>
      <c r="M41" s="12"/>
      <c r="N41" s="618"/>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c r="DC41" s="14"/>
      <c r="DD41" s="14"/>
      <c r="DE41" s="14"/>
      <c r="DF41" s="14"/>
      <c r="DG41" s="14"/>
      <c r="DH41" s="14"/>
      <c r="DI41" s="14"/>
      <c r="DJ41" s="14"/>
      <c r="DK41" s="14"/>
      <c r="DL41" s="14"/>
      <c r="DM41" s="14"/>
      <c r="DN41" s="14"/>
      <c r="DO41" s="14"/>
      <c r="DP41" s="14"/>
      <c r="DQ41" s="14"/>
      <c r="DR41" s="14"/>
      <c r="DS41" s="14"/>
      <c r="DT41" s="14"/>
      <c r="DU41" s="14"/>
      <c r="DV41" s="14"/>
      <c r="DW41" s="14"/>
      <c r="DX41" s="14"/>
      <c r="DY41" s="14"/>
      <c r="DZ41" s="14"/>
      <c r="EA41" s="14"/>
      <c r="EB41" s="14"/>
      <c r="EC41" s="14"/>
      <c r="ED41" s="14"/>
      <c r="EE41" s="14"/>
      <c r="EF41" s="14"/>
      <c r="EG41" s="14"/>
      <c r="EH41" s="14"/>
      <c r="EI41" s="14"/>
      <c r="EJ41" s="14"/>
      <c r="EK41" s="14"/>
      <c r="EL41" s="14"/>
      <c r="EM41" s="14"/>
      <c r="EN41" s="14"/>
      <c r="EO41" s="14"/>
      <c r="EP41" s="14"/>
      <c r="EQ41" s="14"/>
      <c r="ER41" s="14"/>
      <c r="ES41" s="14"/>
      <c r="ET41" s="14"/>
      <c r="EU41" s="14"/>
      <c r="EV41" s="14"/>
      <c r="EW41" s="14"/>
      <c r="EX41" s="14"/>
      <c r="EY41" s="14"/>
      <c r="EZ41" s="14"/>
      <c r="FA41" s="14"/>
      <c r="FB41" s="14"/>
      <c r="FC41" s="14"/>
      <c r="FD41" s="14"/>
      <c r="FE41" s="14"/>
      <c r="FF41" s="14"/>
      <c r="FG41" s="14"/>
      <c r="FH41" s="14"/>
      <c r="FI41" s="14"/>
      <c r="FJ41" s="14"/>
      <c r="FK41" s="14"/>
      <c r="FL41" s="14"/>
      <c r="FM41" s="14"/>
      <c r="FN41" s="14"/>
      <c r="FO41" s="14"/>
      <c r="FP41" s="14"/>
      <c r="FQ41" s="14"/>
      <c r="FR41" s="14"/>
      <c r="FS41" s="14"/>
      <c r="FT41" s="14"/>
      <c r="FU41" s="14"/>
      <c r="FV41" s="14"/>
      <c r="FW41" s="14"/>
      <c r="FX41" s="14"/>
      <c r="FY41" s="14"/>
      <c r="FZ41" s="14"/>
      <c r="GA41" s="14"/>
      <c r="GB41" s="14"/>
      <c r="GC41" s="14"/>
      <c r="GD41" s="14"/>
      <c r="GE41" s="14"/>
      <c r="GF41" s="14"/>
      <c r="GG41" s="14"/>
      <c r="GH41" s="14"/>
      <c r="GI41" s="14"/>
      <c r="GJ41" s="14"/>
      <c r="GK41" s="14"/>
      <c r="GL41" s="14"/>
      <c r="GM41" s="14"/>
      <c r="GN41" s="14"/>
      <c r="GO41" s="14"/>
      <c r="GP41" s="14"/>
      <c r="GQ41" s="14"/>
      <c r="GR41" s="14"/>
      <c r="GS41" s="14"/>
      <c r="GT41" s="14"/>
      <c r="GU41" s="14"/>
      <c r="GV41" s="14"/>
      <c r="GW41" s="14"/>
      <c r="GX41" s="14"/>
      <c r="GY41" s="14"/>
      <c r="GZ41" s="14"/>
      <c r="HA41" s="14"/>
      <c r="HB41" s="14"/>
      <c r="HC41" s="14"/>
      <c r="HD41" s="14"/>
      <c r="HE41" s="14"/>
      <c r="HF41" s="14"/>
      <c r="HG41" s="14"/>
      <c r="HH41" s="14"/>
      <c r="HI41" s="14"/>
      <c r="HJ41" s="14"/>
      <c r="HK41" s="14"/>
      <c r="HL41" s="14"/>
      <c r="HM41" s="14"/>
      <c r="HN41" s="14"/>
      <c r="HO41" s="14"/>
      <c r="HP41" s="14"/>
      <c r="HQ41" s="14"/>
      <c r="HR41" s="14"/>
      <c r="HS41" s="14"/>
      <c r="HT41" s="14"/>
      <c r="HU41" s="14"/>
      <c r="HV41" s="14"/>
      <c r="HW41" s="14"/>
      <c r="HX41" s="14"/>
      <c r="HY41" s="14"/>
      <c r="HZ41" s="14"/>
      <c r="IA41" s="14"/>
      <c r="IB41" s="14"/>
      <c r="IC41" s="14"/>
      <c r="ID41" s="14"/>
      <c r="IE41" s="14"/>
      <c r="IF41" s="14"/>
      <c r="IG41" s="14"/>
      <c r="IH41" s="14"/>
      <c r="II41" s="14"/>
      <c r="IJ41" s="14"/>
      <c r="IK41" s="14"/>
      <c r="IL41" s="14"/>
    </row>
    <row r="42" spans="1:246">
      <c r="A42" s="606"/>
      <c r="F42" s="712"/>
      <c r="G42" s="606"/>
      <c r="N42" s="712"/>
      <c r="O42" s="14"/>
      <c r="P42" s="14"/>
      <c r="Q42" s="14"/>
      <c r="R42" s="14"/>
      <c r="S42" s="14"/>
      <c r="T42" s="14"/>
      <c r="U42" s="14"/>
      <c r="V42" s="14"/>
      <c r="W42" s="14"/>
      <c r="X42" s="14"/>
      <c r="Y42" s="14"/>
      <c r="Z42" s="14"/>
      <c r="AA42" s="14"/>
      <c r="AB42" s="14"/>
      <c r="AC42" s="14"/>
      <c r="AD42" s="14"/>
      <c r="AE42" s="14"/>
      <c r="AF42" s="14"/>
      <c r="AG42" s="14"/>
      <c r="AH42" s="14"/>
      <c r="AI42" s="14"/>
      <c r="AJ42" s="14"/>
      <c r="AK42" s="14"/>
      <c r="AL42" s="14"/>
      <c r="AM42" s="14"/>
      <c r="AN42" s="14"/>
      <c r="AO42" s="14"/>
      <c r="AP42" s="14"/>
      <c r="AQ42" s="14"/>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c r="CC42" s="14"/>
      <c r="CD42" s="14"/>
      <c r="CE42" s="14"/>
      <c r="CF42" s="14"/>
      <c r="CG42" s="14"/>
      <c r="CH42" s="14"/>
      <c r="CI42" s="14"/>
      <c r="CJ42" s="14"/>
      <c r="CK42" s="14"/>
      <c r="CL42" s="14"/>
      <c r="CM42" s="14"/>
      <c r="CN42" s="14"/>
      <c r="CO42" s="14"/>
      <c r="CP42" s="14"/>
      <c r="CQ42" s="14"/>
      <c r="CR42" s="14"/>
      <c r="CS42" s="14"/>
      <c r="CT42" s="14"/>
      <c r="CU42" s="14"/>
      <c r="CV42" s="14"/>
      <c r="CW42" s="14"/>
      <c r="CX42" s="14"/>
      <c r="CY42" s="14"/>
      <c r="CZ42" s="14"/>
      <c r="DA42" s="14"/>
      <c r="DB42" s="14"/>
      <c r="DC42" s="14"/>
      <c r="DD42" s="14"/>
      <c r="DE42" s="14"/>
      <c r="DF42" s="14"/>
      <c r="DG42" s="14"/>
      <c r="DH42" s="14"/>
      <c r="DI42" s="14"/>
      <c r="DJ42" s="14"/>
      <c r="DK42" s="14"/>
      <c r="DL42" s="14"/>
      <c r="DM42" s="14"/>
      <c r="DN42" s="14"/>
      <c r="DO42" s="14"/>
      <c r="DP42" s="14"/>
      <c r="DQ42" s="14"/>
      <c r="DR42" s="14"/>
      <c r="DS42" s="14"/>
      <c r="DT42" s="14"/>
      <c r="DU42" s="14"/>
      <c r="DV42" s="14"/>
      <c r="DW42" s="14"/>
      <c r="DX42" s="14"/>
      <c r="DY42" s="14"/>
      <c r="DZ42" s="14"/>
      <c r="EA42" s="14"/>
      <c r="EB42" s="14"/>
      <c r="EC42" s="14"/>
      <c r="ED42" s="14"/>
      <c r="EE42" s="14"/>
      <c r="EF42" s="14"/>
      <c r="EG42" s="14"/>
      <c r="EH42" s="14"/>
      <c r="EI42" s="14"/>
      <c r="EJ42" s="14"/>
      <c r="EK42" s="14"/>
      <c r="EL42" s="14"/>
      <c r="EM42" s="14"/>
      <c r="EN42" s="14"/>
      <c r="EO42" s="14"/>
      <c r="EP42" s="14"/>
      <c r="EQ42" s="14"/>
      <c r="ER42" s="14"/>
      <c r="ES42" s="14"/>
      <c r="ET42" s="14"/>
      <c r="EU42" s="14"/>
      <c r="EV42" s="14"/>
      <c r="EW42" s="14"/>
      <c r="EX42" s="14"/>
      <c r="EY42" s="14"/>
      <c r="EZ42" s="14"/>
      <c r="FA42" s="14"/>
      <c r="FB42" s="14"/>
      <c r="FC42" s="14"/>
      <c r="FD42" s="14"/>
      <c r="FE42" s="14"/>
      <c r="FF42" s="14"/>
      <c r="FG42" s="14"/>
      <c r="FH42" s="14"/>
      <c r="FI42" s="14"/>
      <c r="FJ42" s="14"/>
      <c r="FK42" s="14"/>
      <c r="FL42" s="14"/>
      <c r="FM42" s="14"/>
      <c r="FN42" s="14"/>
      <c r="FO42" s="14"/>
      <c r="FP42" s="14"/>
      <c r="FQ42" s="14"/>
      <c r="FR42" s="14"/>
      <c r="FS42" s="14"/>
      <c r="FT42" s="14"/>
      <c r="FU42" s="14"/>
      <c r="FV42" s="14"/>
      <c r="FW42" s="14"/>
      <c r="FX42" s="14"/>
      <c r="FY42" s="14"/>
      <c r="FZ42" s="14"/>
      <c r="GA42" s="14"/>
      <c r="GB42" s="14"/>
      <c r="GC42" s="14"/>
      <c r="GD42" s="14"/>
      <c r="GE42" s="14"/>
      <c r="GF42" s="14"/>
      <c r="GG42" s="14"/>
      <c r="GH42" s="14"/>
      <c r="GI42" s="14"/>
      <c r="GJ42" s="14"/>
      <c r="GK42" s="14"/>
      <c r="GL42" s="14"/>
      <c r="GM42" s="14"/>
      <c r="GN42" s="14"/>
      <c r="GO42" s="14"/>
      <c r="GP42" s="14"/>
      <c r="GQ42" s="14"/>
      <c r="GR42" s="14"/>
      <c r="GS42" s="14"/>
      <c r="GT42" s="14"/>
      <c r="GU42" s="14"/>
      <c r="GV42" s="14"/>
      <c r="GW42" s="14"/>
      <c r="GX42" s="14"/>
      <c r="GY42" s="14"/>
      <c r="GZ42" s="14"/>
      <c r="HA42" s="14"/>
      <c r="HB42" s="14"/>
      <c r="HC42" s="14"/>
      <c r="HD42" s="14"/>
      <c r="HE42" s="14"/>
      <c r="HF42" s="14"/>
      <c r="HG42" s="14"/>
      <c r="HH42" s="14"/>
      <c r="HI42" s="14"/>
      <c r="HJ42" s="14"/>
      <c r="HK42" s="14"/>
      <c r="HL42" s="14"/>
      <c r="HM42" s="14"/>
      <c r="HN42" s="14"/>
      <c r="HO42" s="14"/>
      <c r="HP42" s="14"/>
      <c r="HQ42" s="14"/>
      <c r="HR42" s="14"/>
      <c r="HS42" s="14"/>
      <c r="HT42" s="14"/>
      <c r="HU42" s="14"/>
      <c r="HV42" s="14"/>
      <c r="HW42" s="14"/>
      <c r="HX42" s="14"/>
      <c r="HY42" s="14"/>
      <c r="HZ42" s="14"/>
      <c r="IA42" s="14"/>
      <c r="IB42" s="14"/>
      <c r="IC42" s="14"/>
      <c r="ID42" s="14"/>
      <c r="IE42" s="14"/>
      <c r="IF42" s="14"/>
      <c r="IG42" s="14"/>
      <c r="IH42" s="14"/>
      <c r="II42" s="14"/>
      <c r="IJ42" s="14"/>
      <c r="IK42" s="14"/>
      <c r="IL42" s="14"/>
    </row>
    <row r="43" spans="1:246">
      <c r="A43" s="606"/>
      <c r="F43" s="712"/>
      <c r="G43" s="606"/>
      <c r="L43" s="1500"/>
      <c r="N43" s="712"/>
      <c r="O43" s="14"/>
      <c r="P43" s="14"/>
      <c r="Q43" s="14"/>
      <c r="R43" s="14"/>
      <c r="S43" s="14"/>
      <c r="T43" s="14"/>
      <c r="U43" s="14"/>
      <c r="V43" s="14"/>
      <c r="W43" s="14"/>
      <c r="X43" s="14"/>
      <c r="Y43" s="14"/>
      <c r="Z43" s="14"/>
      <c r="AA43" s="14"/>
      <c r="AB43" s="14"/>
      <c r="AC43" s="14"/>
      <c r="AD43" s="14"/>
      <c r="AE43" s="14"/>
      <c r="AF43" s="14"/>
      <c r="AG43" s="14"/>
      <c r="AH43" s="14"/>
      <c r="AI43" s="14"/>
      <c r="AJ43" s="14"/>
      <c r="AK43" s="14"/>
      <c r="AL43" s="14"/>
      <c r="AM43" s="14"/>
      <c r="AN43" s="14"/>
      <c r="AO43" s="14"/>
      <c r="AP43" s="14"/>
      <c r="AQ43" s="14"/>
      <c r="AR43" s="14"/>
      <c r="AS43" s="14"/>
      <c r="AT43" s="1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c r="BY43" s="14"/>
      <c r="BZ43" s="14"/>
      <c r="CA43" s="14"/>
      <c r="CB43" s="14"/>
      <c r="CC43" s="14"/>
      <c r="CD43" s="14"/>
      <c r="CE43" s="14"/>
      <c r="CF43" s="14"/>
      <c r="CG43" s="14"/>
      <c r="CH43" s="14"/>
      <c r="CI43" s="14"/>
      <c r="CJ43" s="14"/>
      <c r="CK43" s="14"/>
      <c r="CL43" s="14"/>
      <c r="CM43" s="14"/>
      <c r="CN43" s="14"/>
      <c r="CO43" s="14"/>
      <c r="CP43" s="14"/>
      <c r="CQ43" s="14"/>
      <c r="CR43" s="14"/>
      <c r="CS43" s="14"/>
      <c r="CT43" s="14"/>
      <c r="CU43" s="14"/>
      <c r="CV43" s="14"/>
      <c r="CW43" s="14"/>
      <c r="CX43" s="14"/>
      <c r="CY43" s="14"/>
      <c r="CZ43" s="14"/>
      <c r="DA43" s="14"/>
      <c r="DB43" s="14"/>
      <c r="DC43" s="14"/>
      <c r="DD43" s="14"/>
      <c r="DE43" s="14"/>
      <c r="DF43" s="14"/>
      <c r="DG43" s="14"/>
      <c r="DH43" s="14"/>
      <c r="DI43" s="14"/>
      <c r="DJ43" s="14"/>
      <c r="DK43" s="14"/>
      <c r="DL43" s="14"/>
      <c r="DM43" s="14"/>
      <c r="DN43" s="14"/>
      <c r="DO43" s="14"/>
      <c r="DP43" s="14"/>
      <c r="DQ43" s="14"/>
      <c r="DR43" s="14"/>
      <c r="DS43" s="14"/>
      <c r="DT43" s="14"/>
      <c r="DU43" s="14"/>
      <c r="DV43" s="14"/>
      <c r="DW43" s="14"/>
      <c r="DX43" s="14"/>
      <c r="DY43" s="14"/>
      <c r="DZ43" s="14"/>
      <c r="EA43" s="14"/>
      <c r="EB43" s="14"/>
      <c r="EC43" s="14"/>
      <c r="ED43" s="14"/>
      <c r="EE43" s="14"/>
      <c r="EF43" s="14"/>
      <c r="EG43" s="14"/>
      <c r="EH43" s="14"/>
      <c r="EI43" s="14"/>
      <c r="EJ43" s="14"/>
      <c r="EK43" s="14"/>
      <c r="EL43" s="14"/>
      <c r="EM43" s="14"/>
      <c r="EN43" s="14"/>
      <c r="EO43" s="14"/>
      <c r="EP43" s="14"/>
      <c r="EQ43" s="14"/>
      <c r="ER43" s="14"/>
      <c r="ES43" s="14"/>
      <c r="ET43" s="14"/>
      <c r="EU43" s="14"/>
      <c r="EV43" s="14"/>
      <c r="EW43" s="14"/>
      <c r="EX43" s="14"/>
      <c r="EY43" s="14"/>
      <c r="EZ43" s="14"/>
      <c r="FA43" s="14"/>
      <c r="FB43" s="14"/>
      <c r="FC43" s="14"/>
      <c r="FD43" s="14"/>
      <c r="FE43" s="14"/>
      <c r="FF43" s="14"/>
      <c r="FG43" s="14"/>
      <c r="FH43" s="14"/>
      <c r="FI43" s="14"/>
      <c r="FJ43" s="14"/>
      <c r="FK43" s="14"/>
      <c r="FL43" s="14"/>
      <c r="FM43" s="14"/>
      <c r="FN43" s="14"/>
      <c r="FO43" s="14"/>
      <c r="FP43" s="14"/>
      <c r="FQ43" s="14"/>
      <c r="FR43" s="14"/>
      <c r="FS43" s="14"/>
      <c r="FT43" s="14"/>
      <c r="FU43" s="14"/>
      <c r="FV43" s="14"/>
      <c r="FW43" s="14"/>
      <c r="FX43" s="14"/>
      <c r="FY43" s="14"/>
      <c r="FZ43" s="14"/>
      <c r="GA43" s="14"/>
      <c r="GB43" s="14"/>
      <c r="GC43" s="14"/>
      <c r="GD43" s="14"/>
      <c r="GE43" s="14"/>
      <c r="GF43" s="14"/>
      <c r="GG43" s="14"/>
      <c r="GH43" s="14"/>
      <c r="GI43" s="14"/>
      <c r="GJ43" s="14"/>
      <c r="GK43" s="14"/>
      <c r="GL43" s="14"/>
      <c r="GM43" s="14"/>
      <c r="GN43" s="14"/>
      <c r="GO43" s="14"/>
      <c r="GP43" s="14"/>
      <c r="GQ43" s="14"/>
      <c r="GR43" s="14"/>
      <c r="GS43" s="14"/>
      <c r="GT43" s="14"/>
      <c r="GU43" s="14"/>
      <c r="GV43" s="14"/>
      <c r="GW43" s="14"/>
      <c r="GX43" s="14"/>
      <c r="GY43" s="14"/>
      <c r="GZ43" s="14"/>
      <c r="HA43" s="14"/>
      <c r="HB43" s="14"/>
      <c r="HC43" s="14"/>
      <c r="HD43" s="14"/>
      <c r="HE43" s="14"/>
      <c r="HF43" s="14"/>
      <c r="HG43" s="14"/>
      <c r="HH43" s="14"/>
      <c r="HI43" s="14"/>
      <c r="HJ43" s="14"/>
      <c r="HK43" s="14"/>
      <c r="HL43" s="14"/>
      <c r="HM43" s="14"/>
      <c r="HN43" s="14"/>
      <c r="HO43" s="14"/>
      <c r="HP43" s="14"/>
      <c r="HQ43" s="14"/>
      <c r="HR43" s="14"/>
      <c r="HS43" s="14"/>
      <c r="HT43" s="14"/>
      <c r="HU43" s="14"/>
      <c r="HV43" s="14"/>
      <c r="HW43" s="14"/>
      <c r="HX43" s="14"/>
      <c r="HY43" s="14"/>
      <c r="HZ43" s="14"/>
      <c r="IA43" s="14"/>
      <c r="IB43" s="14"/>
      <c r="IC43" s="14"/>
      <c r="ID43" s="14"/>
      <c r="IE43" s="14"/>
      <c r="IF43" s="14"/>
      <c r="IG43" s="14"/>
      <c r="IH43" s="14"/>
      <c r="II43" s="14"/>
      <c r="IJ43" s="14"/>
      <c r="IK43" s="14"/>
      <c r="IL43" s="14"/>
    </row>
    <row r="44" spans="1:246">
      <c r="A44" s="606"/>
      <c r="F44" s="712"/>
      <c r="G44" s="606"/>
      <c r="N44" s="712"/>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14"/>
      <c r="CZ44" s="14"/>
      <c r="DA44" s="14"/>
      <c r="DB44" s="14"/>
      <c r="DC44" s="14"/>
      <c r="DD44" s="14"/>
      <c r="DE44" s="14"/>
      <c r="DF44" s="14"/>
      <c r="DG44" s="14"/>
      <c r="DH44" s="14"/>
      <c r="DI44" s="14"/>
      <c r="DJ44" s="14"/>
      <c r="DK44" s="14"/>
      <c r="DL44" s="14"/>
      <c r="DM44" s="14"/>
      <c r="DN44" s="14"/>
      <c r="DO44" s="14"/>
      <c r="DP44" s="14"/>
      <c r="DQ44" s="14"/>
      <c r="DR44" s="14"/>
      <c r="DS44" s="14"/>
      <c r="DT44" s="14"/>
      <c r="DU44" s="14"/>
      <c r="DV44" s="14"/>
      <c r="DW44" s="14"/>
      <c r="DX44" s="14"/>
      <c r="DY44" s="14"/>
      <c r="DZ44" s="14"/>
      <c r="EA44" s="14"/>
      <c r="EB44" s="14"/>
      <c r="EC44" s="14"/>
      <c r="ED44" s="14"/>
      <c r="EE44" s="14"/>
      <c r="EF44" s="14"/>
      <c r="EG44" s="14"/>
      <c r="EH44" s="14"/>
      <c r="EI44" s="14"/>
      <c r="EJ44" s="14"/>
      <c r="EK44" s="14"/>
      <c r="EL44" s="14"/>
      <c r="EM44" s="14"/>
      <c r="EN44" s="14"/>
      <c r="EO44" s="14"/>
      <c r="EP44" s="14"/>
      <c r="EQ44" s="14"/>
      <c r="ER44" s="14"/>
      <c r="ES44" s="14"/>
      <c r="ET44" s="14"/>
      <c r="EU44" s="14"/>
      <c r="EV44" s="14"/>
      <c r="EW44" s="14"/>
      <c r="EX44" s="14"/>
      <c r="EY44" s="14"/>
      <c r="EZ44" s="14"/>
      <c r="FA44" s="14"/>
      <c r="FB44" s="14"/>
      <c r="FC44" s="14"/>
      <c r="FD44" s="14"/>
      <c r="FE44" s="14"/>
      <c r="FF44" s="14"/>
      <c r="FG44" s="14"/>
      <c r="FH44" s="14"/>
      <c r="FI44" s="14"/>
      <c r="FJ44" s="14"/>
      <c r="FK44" s="14"/>
      <c r="FL44" s="14"/>
      <c r="FM44" s="14"/>
      <c r="FN44" s="14"/>
      <c r="FO44" s="14"/>
      <c r="FP44" s="14"/>
      <c r="FQ44" s="14"/>
      <c r="FR44" s="14"/>
      <c r="FS44" s="14"/>
      <c r="FT44" s="14"/>
      <c r="FU44" s="14"/>
      <c r="FV44" s="14"/>
      <c r="FW44" s="14"/>
      <c r="FX44" s="14"/>
      <c r="FY44" s="14"/>
      <c r="FZ44" s="14"/>
      <c r="GA44" s="14"/>
      <c r="GB44" s="14"/>
      <c r="GC44" s="14"/>
      <c r="GD44" s="14"/>
      <c r="GE44" s="14"/>
      <c r="GF44" s="14"/>
      <c r="GG44" s="14"/>
      <c r="GH44" s="14"/>
      <c r="GI44" s="14"/>
      <c r="GJ44" s="14"/>
      <c r="GK44" s="14"/>
      <c r="GL44" s="14"/>
      <c r="GM44" s="14"/>
      <c r="GN44" s="14"/>
      <c r="GO44" s="14"/>
      <c r="GP44" s="14"/>
      <c r="GQ44" s="14"/>
      <c r="GR44" s="14"/>
      <c r="GS44" s="14"/>
      <c r="GT44" s="14"/>
      <c r="GU44" s="14"/>
      <c r="GV44" s="14"/>
      <c r="GW44" s="14"/>
      <c r="GX44" s="14"/>
      <c r="GY44" s="14"/>
      <c r="GZ44" s="14"/>
      <c r="HA44" s="14"/>
      <c r="HB44" s="14"/>
      <c r="HC44" s="14"/>
      <c r="HD44" s="14"/>
      <c r="HE44" s="14"/>
      <c r="HF44" s="14"/>
      <c r="HG44" s="14"/>
      <c r="HH44" s="14"/>
      <c r="HI44" s="14"/>
      <c r="HJ44" s="14"/>
      <c r="HK44" s="14"/>
      <c r="HL44" s="14"/>
      <c r="HM44" s="14"/>
      <c r="HN44" s="14"/>
      <c r="HO44" s="14"/>
      <c r="HP44" s="14"/>
      <c r="HQ44" s="14"/>
      <c r="HR44" s="14"/>
      <c r="HS44" s="14"/>
      <c r="HT44" s="14"/>
      <c r="HU44" s="14"/>
      <c r="HV44" s="14"/>
      <c r="HW44" s="14"/>
      <c r="HX44" s="14"/>
      <c r="HY44" s="14"/>
      <c r="HZ44" s="14"/>
      <c r="IA44" s="14"/>
      <c r="IB44" s="14"/>
      <c r="IC44" s="14"/>
      <c r="ID44" s="14"/>
      <c r="IE44" s="14"/>
      <c r="IF44" s="14"/>
      <c r="IG44" s="14"/>
      <c r="IH44" s="14"/>
      <c r="II44" s="14"/>
      <c r="IJ44" s="14"/>
      <c r="IK44" s="14"/>
      <c r="IL44" s="14"/>
    </row>
    <row r="45" spans="1:246">
      <c r="A45" s="606"/>
      <c r="F45" s="712"/>
      <c r="G45" s="606"/>
      <c r="N45" s="712"/>
      <c r="O45" s="14"/>
      <c r="P45" s="14"/>
      <c r="Q45" s="14"/>
      <c r="R45" s="14"/>
      <c r="S45" s="14"/>
      <c r="T45" s="14"/>
      <c r="U45" s="14"/>
      <c r="V45" s="14"/>
      <c r="W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c r="CC45" s="14"/>
      <c r="CD45" s="14"/>
      <c r="CE45" s="14"/>
      <c r="CF45" s="14"/>
      <c r="CG45" s="14"/>
      <c r="CH45" s="14"/>
      <c r="CI45" s="14"/>
      <c r="CJ45" s="14"/>
      <c r="CK45" s="14"/>
      <c r="CL45" s="14"/>
      <c r="CM45" s="14"/>
      <c r="CN45" s="14"/>
      <c r="CO45" s="14"/>
      <c r="CP45" s="14"/>
      <c r="CQ45" s="14"/>
      <c r="CR45" s="14"/>
      <c r="CS45" s="14"/>
      <c r="CT45" s="14"/>
      <c r="CU45" s="14"/>
      <c r="CV45" s="14"/>
      <c r="CW45" s="14"/>
      <c r="CX45" s="14"/>
      <c r="CY45" s="14"/>
      <c r="CZ45" s="14"/>
      <c r="DA45" s="14"/>
      <c r="DB45" s="14"/>
      <c r="DC45" s="14"/>
      <c r="DD45" s="14"/>
      <c r="DE45" s="14"/>
      <c r="DF45" s="14"/>
      <c r="DG45" s="14"/>
      <c r="DH45" s="14"/>
      <c r="DI45" s="14"/>
      <c r="DJ45" s="14"/>
      <c r="DK45" s="14"/>
      <c r="DL45" s="14"/>
      <c r="DM45" s="14"/>
      <c r="DN45" s="14"/>
      <c r="DO45" s="14"/>
      <c r="DP45" s="14"/>
      <c r="DQ45" s="14"/>
      <c r="DR45" s="14"/>
      <c r="DS45" s="14"/>
      <c r="DT45" s="14"/>
      <c r="DU45" s="14"/>
      <c r="DV45" s="14"/>
      <c r="DW45" s="14"/>
      <c r="DX45" s="14"/>
      <c r="DY45" s="14"/>
      <c r="DZ45" s="14"/>
      <c r="EA45" s="14"/>
      <c r="EB45" s="14"/>
      <c r="EC45" s="14"/>
      <c r="ED45" s="14"/>
      <c r="EE45" s="14"/>
      <c r="EF45" s="14"/>
      <c r="EG45" s="14"/>
      <c r="EH45" s="14"/>
      <c r="EI45" s="14"/>
      <c r="EJ45" s="14"/>
      <c r="EK45" s="14"/>
      <c r="EL45" s="14"/>
      <c r="EM45" s="14"/>
      <c r="EN45" s="14"/>
      <c r="EO45" s="14"/>
      <c r="EP45" s="14"/>
      <c r="EQ45" s="14"/>
      <c r="ER45" s="14"/>
      <c r="ES45" s="14"/>
      <c r="ET45" s="14"/>
      <c r="EU45" s="14"/>
      <c r="EV45" s="14"/>
      <c r="EW45" s="14"/>
      <c r="EX45" s="14"/>
      <c r="EY45" s="14"/>
      <c r="EZ45" s="14"/>
      <c r="FA45" s="14"/>
      <c r="FB45" s="14"/>
      <c r="FC45" s="14"/>
      <c r="FD45" s="14"/>
      <c r="FE45" s="14"/>
      <c r="FF45" s="14"/>
      <c r="FG45" s="14"/>
      <c r="FH45" s="14"/>
      <c r="FI45" s="14"/>
      <c r="FJ45" s="14"/>
      <c r="FK45" s="14"/>
      <c r="FL45" s="14"/>
      <c r="FM45" s="14"/>
      <c r="FN45" s="14"/>
      <c r="FO45" s="14"/>
      <c r="FP45" s="14"/>
      <c r="FQ45" s="14"/>
      <c r="FR45" s="14"/>
      <c r="FS45" s="14"/>
      <c r="FT45" s="14"/>
      <c r="FU45" s="14"/>
      <c r="FV45" s="14"/>
      <c r="FW45" s="14"/>
      <c r="FX45" s="14"/>
      <c r="FY45" s="14"/>
      <c r="FZ45" s="14"/>
      <c r="GA45" s="14"/>
      <c r="GB45" s="14"/>
      <c r="GC45" s="14"/>
      <c r="GD45" s="14"/>
      <c r="GE45" s="14"/>
      <c r="GF45" s="14"/>
      <c r="GG45" s="14"/>
      <c r="GH45" s="14"/>
      <c r="GI45" s="14"/>
      <c r="GJ45" s="14"/>
      <c r="GK45" s="14"/>
      <c r="GL45" s="14"/>
      <c r="GM45" s="14"/>
      <c r="GN45" s="14"/>
      <c r="GO45" s="14"/>
      <c r="GP45" s="14"/>
      <c r="GQ45" s="14"/>
      <c r="GR45" s="14"/>
      <c r="GS45" s="14"/>
      <c r="GT45" s="14"/>
      <c r="GU45" s="14"/>
      <c r="GV45" s="14"/>
      <c r="GW45" s="14"/>
      <c r="GX45" s="14"/>
      <c r="GY45" s="14"/>
      <c r="GZ45" s="14"/>
      <c r="HA45" s="14"/>
      <c r="HB45" s="14"/>
      <c r="HC45" s="14"/>
      <c r="HD45" s="14"/>
      <c r="HE45" s="14"/>
      <c r="HF45" s="14"/>
      <c r="HG45" s="14"/>
      <c r="HH45" s="14"/>
      <c r="HI45" s="14"/>
      <c r="HJ45" s="14"/>
      <c r="HK45" s="14"/>
      <c r="HL45" s="14"/>
      <c r="HM45" s="14"/>
      <c r="HN45" s="14"/>
      <c r="HO45" s="14"/>
      <c r="HP45" s="14"/>
      <c r="HQ45" s="14"/>
      <c r="HR45" s="14"/>
      <c r="HS45" s="14"/>
      <c r="HT45" s="14"/>
      <c r="HU45" s="14"/>
      <c r="HV45" s="14"/>
      <c r="HW45" s="14"/>
      <c r="HX45" s="14"/>
      <c r="HY45" s="14"/>
      <c r="HZ45" s="14"/>
      <c r="IA45" s="14"/>
      <c r="IB45" s="14"/>
      <c r="IC45" s="14"/>
      <c r="ID45" s="14"/>
      <c r="IE45" s="14"/>
      <c r="IF45" s="14"/>
      <c r="IG45" s="14"/>
      <c r="IH45" s="14"/>
      <c r="II45" s="14"/>
      <c r="IJ45" s="14"/>
      <c r="IK45" s="14"/>
      <c r="IL45" s="14"/>
    </row>
    <row r="46" spans="1:246">
      <c r="A46" s="606"/>
      <c r="F46" s="712"/>
      <c r="G46" s="606"/>
      <c r="N46" s="712"/>
      <c r="O46" s="14"/>
      <c r="P46" s="14"/>
      <c r="Q46" s="14"/>
      <c r="R46" s="14"/>
      <c r="S46" s="14"/>
      <c r="T46" s="14"/>
      <c r="U46" s="14"/>
      <c r="V46" s="14"/>
      <c r="W46" s="14"/>
      <c r="X46" s="14"/>
      <c r="Y46" s="14"/>
      <c r="Z46" s="14"/>
      <c r="AA46" s="14"/>
      <c r="AB46" s="14"/>
      <c r="AC46" s="14"/>
      <c r="AD46" s="14"/>
      <c r="AE46" s="14"/>
      <c r="AF46" s="14"/>
      <c r="AG46" s="14"/>
      <c r="AH46" s="14"/>
      <c r="AI46" s="14"/>
      <c r="AJ46" s="14"/>
      <c r="AK46" s="14"/>
      <c r="AL46" s="14"/>
      <c r="AM46" s="14"/>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c r="CC46" s="14"/>
      <c r="CD46" s="14"/>
      <c r="CE46" s="14"/>
      <c r="CF46" s="14"/>
      <c r="CG46" s="14"/>
      <c r="CH46" s="14"/>
      <c r="CI46" s="14"/>
      <c r="CJ46" s="14"/>
      <c r="CK46" s="14"/>
      <c r="CL46" s="14"/>
      <c r="CM46" s="14"/>
      <c r="CN46" s="14"/>
      <c r="CO46" s="14"/>
      <c r="CP46" s="14"/>
      <c r="CQ46" s="14"/>
      <c r="CR46" s="14"/>
      <c r="CS46" s="14"/>
      <c r="CT46" s="14"/>
      <c r="CU46" s="14"/>
      <c r="CV46" s="14"/>
      <c r="CW46" s="14"/>
      <c r="CX46" s="14"/>
      <c r="CY46" s="14"/>
      <c r="CZ46" s="14"/>
      <c r="DA46" s="14"/>
      <c r="DB46" s="14"/>
      <c r="DC46" s="14"/>
      <c r="DD46" s="14"/>
      <c r="DE46" s="14"/>
      <c r="DF46" s="14"/>
      <c r="DG46" s="14"/>
      <c r="DH46" s="14"/>
      <c r="DI46" s="14"/>
      <c r="DJ46" s="14"/>
      <c r="DK46" s="14"/>
      <c r="DL46" s="14"/>
      <c r="DM46" s="14"/>
      <c r="DN46" s="14"/>
      <c r="DO46" s="14"/>
      <c r="DP46" s="14"/>
      <c r="DQ46" s="14"/>
      <c r="DR46" s="14"/>
      <c r="DS46" s="14"/>
      <c r="DT46" s="14"/>
      <c r="DU46" s="14"/>
      <c r="DV46" s="14"/>
      <c r="DW46" s="14"/>
      <c r="DX46" s="14"/>
      <c r="DY46" s="14"/>
      <c r="DZ46" s="14"/>
      <c r="EA46" s="14"/>
      <c r="EB46" s="14"/>
      <c r="EC46" s="14"/>
      <c r="ED46" s="14"/>
      <c r="EE46" s="14"/>
      <c r="EF46" s="14"/>
      <c r="EG46" s="14"/>
      <c r="EH46" s="14"/>
      <c r="EI46" s="14"/>
      <c r="EJ46" s="14"/>
      <c r="EK46" s="14"/>
      <c r="EL46" s="14"/>
      <c r="EM46" s="14"/>
      <c r="EN46" s="14"/>
      <c r="EO46" s="14"/>
      <c r="EP46" s="14"/>
      <c r="EQ46" s="14"/>
      <c r="ER46" s="14"/>
      <c r="ES46" s="14"/>
      <c r="ET46" s="14"/>
      <c r="EU46" s="14"/>
      <c r="EV46" s="14"/>
      <c r="EW46" s="14"/>
      <c r="EX46" s="14"/>
      <c r="EY46" s="14"/>
      <c r="EZ46" s="14"/>
      <c r="FA46" s="14"/>
      <c r="FB46" s="14"/>
      <c r="FC46" s="14"/>
      <c r="FD46" s="14"/>
      <c r="FE46" s="14"/>
      <c r="FF46" s="14"/>
      <c r="FG46" s="14"/>
      <c r="FH46" s="14"/>
      <c r="FI46" s="14"/>
      <c r="FJ46" s="14"/>
      <c r="FK46" s="14"/>
      <c r="FL46" s="14"/>
      <c r="FM46" s="14"/>
      <c r="FN46" s="14"/>
      <c r="FO46" s="14"/>
      <c r="FP46" s="14"/>
      <c r="FQ46" s="14"/>
      <c r="FR46" s="14"/>
      <c r="FS46" s="14"/>
      <c r="FT46" s="14"/>
      <c r="FU46" s="14"/>
      <c r="FV46" s="14"/>
      <c r="FW46" s="14"/>
      <c r="FX46" s="14"/>
      <c r="FY46" s="14"/>
      <c r="FZ46" s="14"/>
      <c r="GA46" s="14"/>
      <c r="GB46" s="14"/>
      <c r="GC46" s="14"/>
      <c r="GD46" s="14"/>
      <c r="GE46" s="14"/>
      <c r="GF46" s="14"/>
      <c r="GG46" s="14"/>
      <c r="GH46" s="14"/>
      <c r="GI46" s="14"/>
      <c r="GJ46" s="14"/>
      <c r="GK46" s="14"/>
      <c r="GL46" s="14"/>
      <c r="GM46" s="14"/>
      <c r="GN46" s="14"/>
      <c r="GO46" s="14"/>
      <c r="GP46" s="14"/>
      <c r="GQ46" s="14"/>
      <c r="GR46" s="14"/>
      <c r="GS46" s="14"/>
      <c r="GT46" s="14"/>
      <c r="GU46" s="14"/>
      <c r="GV46" s="14"/>
      <c r="GW46" s="14"/>
      <c r="GX46" s="14"/>
      <c r="GY46" s="14"/>
      <c r="GZ46" s="14"/>
      <c r="HA46" s="14"/>
      <c r="HB46" s="14"/>
      <c r="HC46" s="14"/>
      <c r="HD46" s="14"/>
      <c r="HE46" s="14"/>
      <c r="HF46" s="14"/>
      <c r="HG46" s="14"/>
      <c r="HH46" s="14"/>
      <c r="HI46" s="14"/>
      <c r="HJ46" s="14"/>
      <c r="HK46" s="14"/>
      <c r="HL46" s="14"/>
      <c r="HM46" s="14"/>
      <c r="HN46" s="14"/>
      <c r="HO46" s="14"/>
      <c r="HP46" s="14"/>
      <c r="HQ46" s="14"/>
      <c r="HR46" s="14"/>
      <c r="HS46" s="14"/>
      <c r="HT46" s="14"/>
      <c r="HU46" s="14"/>
      <c r="HV46" s="14"/>
      <c r="HW46" s="14"/>
      <c r="HX46" s="14"/>
      <c r="HY46" s="14"/>
      <c r="HZ46" s="14"/>
      <c r="IA46" s="14"/>
      <c r="IB46" s="14"/>
      <c r="IC46" s="14"/>
      <c r="ID46" s="14"/>
      <c r="IE46" s="14"/>
      <c r="IF46" s="14"/>
      <c r="IG46" s="14"/>
      <c r="IH46" s="14"/>
      <c r="II46" s="14"/>
      <c r="IJ46" s="14"/>
      <c r="IK46" s="14"/>
      <c r="IL46" s="14"/>
    </row>
    <row r="47" spans="1:246">
      <c r="A47" s="606"/>
      <c r="F47" s="712"/>
      <c r="G47" s="606"/>
      <c r="N47" s="712"/>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c r="CC47" s="14"/>
      <c r="CD47" s="14"/>
      <c r="CE47" s="14"/>
      <c r="CF47" s="14"/>
      <c r="CG47" s="14"/>
      <c r="CH47" s="14"/>
      <c r="CI47" s="14"/>
      <c r="CJ47" s="14"/>
      <c r="CK47" s="14"/>
      <c r="CL47" s="14"/>
      <c r="CM47" s="14"/>
      <c r="CN47" s="14"/>
      <c r="CO47" s="14"/>
      <c r="CP47" s="14"/>
      <c r="CQ47" s="14"/>
      <c r="CR47" s="14"/>
      <c r="CS47" s="14"/>
      <c r="CT47" s="14"/>
      <c r="CU47" s="14"/>
      <c r="CV47" s="14"/>
      <c r="CW47" s="14"/>
      <c r="CX47" s="14"/>
      <c r="CY47" s="14"/>
      <c r="CZ47" s="14"/>
      <c r="DA47" s="14"/>
      <c r="DB47" s="14"/>
      <c r="DC47" s="14"/>
      <c r="DD47" s="14"/>
      <c r="DE47" s="14"/>
      <c r="DF47" s="14"/>
      <c r="DG47" s="14"/>
      <c r="DH47" s="14"/>
      <c r="DI47" s="14"/>
      <c r="DJ47" s="14"/>
      <c r="DK47" s="14"/>
      <c r="DL47" s="14"/>
      <c r="DM47" s="14"/>
      <c r="DN47" s="14"/>
      <c r="DO47" s="14"/>
      <c r="DP47" s="14"/>
      <c r="DQ47" s="14"/>
      <c r="DR47" s="14"/>
      <c r="DS47" s="14"/>
      <c r="DT47" s="14"/>
      <c r="DU47" s="14"/>
      <c r="DV47" s="14"/>
      <c r="DW47" s="14"/>
      <c r="DX47" s="14"/>
      <c r="DY47" s="14"/>
      <c r="DZ47" s="14"/>
      <c r="EA47" s="14"/>
      <c r="EB47" s="14"/>
      <c r="EC47" s="14"/>
      <c r="ED47" s="14"/>
      <c r="EE47" s="14"/>
      <c r="EF47" s="14"/>
      <c r="EG47" s="14"/>
      <c r="EH47" s="14"/>
      <c r="EI47" s="14"/>
      <c r="EJ47" s="14"/>
      <c r="EK47" s="14"/>
      <c r="EL47" s="14"/>
      <c r="EM47" s="14"/>
      <c r="EN47" s="14"/>
      <c r="EO47" s="14"/>
      <c r="EP47" s="14"/>
      <c r="EQ47" s="14"/>
      <c r="ER47" s="14"/>
      <c r="ES47" s="14"/>
      <c r="ET47" s="14"/>
      <c r="EU47" s="14"/>
      <c r="EV47" s="14"/>
      <c r="EW47" s="14"/>
      <c r="EX47" s="14"/>
      <c r="EY47" s="14"/>
      <c r="EZ47" s="14"/>
      <c r="FA47" s="14"/>
      <c r="FB47" s="14"/>
      <c r="FC47" s="14"/>
      <c r="FD47" s="14"/>
      <c r="FE47" s="14"/>
      <c r="FF47" s="14"/>
      <c r="FG47" s="14"/>
      <c r="FH47" s="14"/>
      <c r="FI47" s="14"/>
      <c r="FJ47" s="14"/>
      <c r="FK47" s="14"/>
      <c r="FL47" s="14"/>
      <c r="FM47" s="14"/>
      <c r="FN47" s="14"/>
      <c r="FO47" s="14"/>
      <c r="FP47" s="14"/>
      <c r="FQ47" s="14"/>
      <c r="FR47" s="14"/>
      <c r="FS47" s="14"/>
      <c r="FT47" s="14"/>
      <c r="FU47" s="14"/>
      <c r="FV47" s="14"/>
      <c r="FW47" s="14"/>
      <c r="FX47" s="14"/>
      <c r="FY47" s="14"/>
      <c r="FZ47" s="14"/>
      <c r="GA47" s="14"/>
      <c r="GB47" s="14"/>
      <c r="GC47" s="14"/>
      <c r="GD47" s="14"/>
      <c r="GE47" s="14"/>
      <c r="GF47" s="14"/>
      <c r="GG47" s="14"/>
      <c r="GH47" s="14"/>
      <c r="GI47" s="14"/>
      <c r="GJ47" s="14"/>
      <c r="GK47" s="14"/>
      <c r="GL47" s="14"/>
      <c r="GM47" s="14"/>
      <c r="GN47" s="14"/>
      <c r="GO47" s="14"/>
      <c r="GP47" s="14"/>
      <c r="GQ47" s="14"/>
      <c r="GR47" s="14"/>
      <c r="GS47" s="14"/>
      <c r="GT47" s="14"/>
      <c r="GU47" s="14"/>
      <c r="GV47" s="14"/>
      <c r="GW47" s="14"/>
      <c r="GX47" s="14"/>
      <c r="GY47" s="14"/>
      <c r="GZ47" s="14"/>
      <c r="HA47" s="14"/>
      <c r="HB47" s="14"/>
      <c r="HC47" s="14"/>
      <c r="HD47" s="14"/>
      <c r="HE47" s="14"/>
      <c r="HF47" s="14"/>
      <c r="HG47" s="14"/>
      <c r="HH47" s="14"/>
      <c r="HI47" s="14"/>
      <c r="HJ47" s="14"/>
      <c r="HK47" s="14"/>
      <c r="HL47" s="14"/>
      <c r="HM47" s="14"/>
      <c r="HN47" s="14"/>
      <c r="HO47" s="14"/>
      <c r="HP47" s="14"/>
      <c r="HQ47" s="14"/>
      <c r="HR47" s="14"/>
      <c r="HS47" s="14"/>
      <c r="HT47" s="14"/>
      <c r="HU47" s="14"/>
      <c r="HV47" s="14"/>
      <c r="HW47" s="14"/>
      <c r="HX47" s="14"/>
      <c r="HY47" s="14"/>
      <c r="HZ47" s="14"/>
      <c r="IA47" s="14"/>
      <c r="IB47" s="14"/>
      <c r="IC47" s="14"/>
      <c r="ID47" s="14"/>
      <c r="IE47" s="14"/>
      <c r="IF47" s="14"/>
      <c r="IG47" s="14"/>
      <c r="IH47" s="14"/>
      <c r="II47" s="14"/>
      <c r="IJ47" s="14"/>
      <c r="IK47" s="14"/>
      <c r="IL47" s="14"/>
    </row>
    <row r="48" spans="1:246">
      <c r="A48" s="606"/>
      <c r="F48" s="712"/>
      <c r="G48" s="606"/>
      <c r="N48" s="712"/>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c r="CL48" s="14"/>
      <c r="CM48" s="14"/>
      <c r="CN48" s="14"/>
      <c r="CO48" s="14"/>
      <c r="CP48" s="14"/>
      <c r="CQ48" s="14"/>
      <c r="CR48" s="14"/>
      <c r="CS48" s="14"/>
      <c r="CT48" s="14"/>
      <c r="CU48" s="14"/>
      <c r="CV48" s="14"/>
      <c r="CW48" s="14"/>
      <c r="CX48" s="14"/>
      <c r="CY48" s="14"/>
      <c r="CZ48" s="14"/>
      <c r="DA48" s="14"/>
      <c r="DB48" s="14"/>
      <c r="DC48" s="14"/>
      <c r="DD48" s="14"/>
      <c r="DE48" s="14"/>
      <c r="DF48" s="14"/>
      <c r="DG48" s="14"/>
      <c r="DH48" s="14"/>
      <c r="DI48" s="14"/>
      <c r="DJ48" s="14"/>
      <c r="DK48" s="14"/>
      <c r="DL48" s="14"/>
      <c r="DM48" s="14"/>
      <c r="DN48" s="14"/>
      <c r="DO48" s="14"/>
      <c r="DP48" s="14"/>
      <c r="DQ48" s="14"/>
      <c r="DR48" s="14"/>
      <c r="DS48" s="14"/>
      <c r="DT48" s="14"/>
      <c r="DU48" s="14"/>
      <c r="DV48" s="14"/>
      <c r="DW48" s="14"/>
      <c r="DX48" s="14"/>
      <c r="DY48" s="14"/>
      <c r="DZ48" s="14"/>
      <c r="EA48" s="14"/>
      <c r="EB48" s="14"/>
      <c r="EC48" s="14"/>
      <c r="ED48" s="14"/>
      <c r="EE48" s="14"/>
      <c r="EF48" s="14"/>
      <c r="EG48" s="14"/>
      <c r="EH48" s="14"/>
      <c r="EI48" s="14"/>
      <c r="EJ48" s="14"/>
      <c r="EK48" s="14"/>
      <c r="EL48" s="14"/>
      <c r="EM48" s="14"/>
      <c r="EN48" s="14"/>
      <c r="EO48" s="14"/>
      <c r="EP48" s="14"/>
      <c r="EQ48" s="14"/>
      <c r="ER48" s="14"/>
      <c r="ES48" s="14"/>
      <c r="ET48" s="14"/>
      <c r="EU48" s="14"/>
      <c r="EV48" s="14"/>
      <c r="EW48" s="14"/>
      <c r="EX48" s="14"/>
      <c r="EY48" s="14"/>
      <c r="EZ48" s="14"/>
      <c r="FA48" s="14"/>
      <c r="FB48" s="14"/>
      <c r="FC48" s="14"/>
      <c r="FD48" s="14"/>
      <c r="FE48" s="14"/>
      <c r="FF48" s="14"/>
      <c r="FG48" s="14"/>
      <c r="FH48" s="14"/>
      <c r="FI48" s="14"/>
      <c r="FJ48" s="14"/>
      <c r="FK48" s="14"/>
      <c r="FL48" s="14"/>
      <c r="FM48" s="14"/>
      <c r="FN48" s="14"/>
      <c r="FO48" s="14"/>
      <c r="FP48" s="14"/>
      <c r="FQ48" s="14"/>
      <c r="FR48" s="14"/>
      <c r="FS48" s="14"/>
      <c r="FT48" s="14"/>
      <c r="FU48" s="14"/>
      <c r="FV48" s="14"/>
      <c r="FW48" s="14"/>
      <c r="FX48" s="14"/>
      <c r="FY48" s="14"/>
      <c r="FZ48" s="14"/>
      <c r="GA48" s="14"/>
      <c r="GB48" s="14"/>
      <c r="GC48" s="14"/>
      <c r="GD48" s="14"/>
      <c r="GE48" s="14"/>
      <c r="GF48" s="14"/>
      <c r="GG48" s="14"/>
      <c r="GH48" s="14"/>
      <c r="GI48" s="14"/>
      <c r="GJ48" s="14"/>
      <c r="GK48" s="14"/>
      <c r="GL48" s="14"/>
      <c r="GM48" s="14"/>
      <c r="GN48" s="14"/>
      <c r="GO48" s="14"/>
      <c r="GP48" s="14"/>
      <c r="GQ48" s="14"/>
      <c r="GR48" s="14"/>
      <c r="GS48" s="14"/>
      <c r="GT48" s="14"/>
      <c r="GU48" s="14"/>
      <c r="GV48" s="14"/>
      <c r="GW48" s="14"/>
      <c r="GX48" s="14"/>
      <c r="GY48" s="14"/>
      <c r="GZ48" s="14"/>
      <c r="HA48" s="14"/>
      <c r="HB48" s="14"/>
      <c r="HC48" s="14"/>
      <c r="HD48" s="14"/>
      <c r="HE48" s="14"/>
      <c r="HF48" s="14"/>
      <c r="HG48" s="14"/>
      <c r="HH48" s="14"/>
      <c r="HI48" s="14"/>
      <c r="HJ48" s="14"/>
      <c r="HK48" s="14"/>
      <c r="HL48" s="14"/>
      <c r="HM48" s="14"/>
      <c r="HN48" s="14"/>
      <c r="HO48" s="14"/>
      <c r="HP48" s="14"/>
      <c r="HQ48" s="14"/>
      <c r="HR48" s="14"/>
      <c r="HS48" s="14"/>
      <c r="HT48" s="14"/>
      <c r="HU48" s="14"/>
      <c r="HV48" s="14"/>
      <c r="HW48" s="14"/>
      <c r="HX48" s="14"/>
      <c r="HY48" s="14"/>
      <c r="HZ48" s="14"/>
      <c r="IA48" s="14"/>
      <c r="IB48" s="14"/>
      <c r="IC48" s="14"/>
      <c r="ID48" s="14"/>
      <c r="IE48" s="14"/>
      <c r="IF48" s="14"/>
      <c r="IG48" s="14"/>
      <c r="IH48" s="14"/>
      <c r="II48" s="14"/>
      <c r="IJ48" s="14"/>
      <c r="IK48" s="14"/>
      <c r="IL48" s="14"/>
    </row>
    <row r="49" spans="1:246">
      <c r="A49" s="606"/>
      <c r="F49" s="712"/>
      <c r="G49" s="606"/>
      <c r="N49" s="712"/>
      <c r="O49" s="14"/>
      <c r="P49" s="14"/>
      <c r="Q49" s="14"/>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c r="CC49" s="14"/>
      <c r="CD49" s="14"/>
      <c r="CE49" s="14"/>
      <c r="CF49" s="14"/>
      <c r="CG49" s="14"/>
      <c r="CH49" s="14"/>
      <c r="CI49" s="14"/>
      <c r="CJ49" s="14"/>
      <c r="CK49" s="14"/>
      <c r="CL49" s="14"/>
      <c r="CM49" s="14"/>
      <c r="CN49" s="14"/>
      <c r="CO49" s="14"/>
      <c r="CP49" s="14"/>
      <c r="CQ49" s="14"/>
      <c r="CR49" s="14"/>
      <c r="CS49" s="14"/>
      <c r="CT49" s="14"/>
      <c r="CU49" s="14"/>
      <c r="CV49" s="14"/>
      <c r="CW49" s="14"/>
      <c r="CX49" s="14"/>
      <c r="CY49" s="14"/>
      <c r="CZ49" s="14"/>
      <c r="DA49" s="14"/>
      <c r="DB49" s="14"/>
      <c r="DC49" s="14"/>
      <c r="DD49" s="14"/>
      <c r="DE49" s="14"/>
      <c r="DF49" s="14"/>
      <c r="DG49" s="14"/>
      <c r="DH49" s="14"/>
      <c r="DI49" s="14"/>
      <c r="DJ49" s="14"/>
      <c r="DK49" s="14"/>
      <c r="DL49" s="14"/>
      <c r="DM49" s="14"/>
      <c r="DN49" s="14"/>
      <c r="DO49" s="14"/>
      <c r="DP49" s="14"/>
      <c r="DQ49" s="14"/>
      <c r="DR49" s="14"/>
      <c r="DS49" s="14"/>
      <c r="DT49" s="14"/>
      <c r="DU49" s="14"/>
      <c r="DV49" s="14"/>
      <c r="DW49" s="14"/>
      <c r="DX49" s="14"/>
      <c r="DY49" s="14"/>
      <c r="DZ49" s="14"/>
      <c r="EA49" s="14"/>
      <c r="EB49" s="14"/>
      <c r="EC49" s="14"/>
      <c r="ED49" s="14"/>
      <c r="EE49" s="14"/>
      <c r="EF49" s="14"/>
      <c r="EG49" s="14"/>
      <c r="EH49" s="14"/>
      <c r="EI49" s="14"/>
      <c r="EJ49" s="14"/>
      <c r="EK49" s="14"/>
      <c r="EL49" s="14"/>
      <c r="EM49" s="14"/>
      <c r="EN49" s="14"/>
      <c r="EO49" s="14"/>
      <c r="EP49" s="14"/>
      <c r="EQ49" s="14"/>
      <c r="ER49" s="14"/>
      <c r="ES49" s="14"/>
      <c r="ET49" s="14"/>
      <c r="EU49" s="14"/>
      <c r="EV49" s="14"/>
      <c r="EW49" s="14"/>
      <c r="EX49" s="14"/>
      <c r="EY49" s="14"/>
      <c r="EZ49" s="14"/>
      <c r="FA49" s="14"/>
      <c r="FB49" s="14"/>
      <c r="FC49" s="14"/>
      <c r="FD49" s="14"/>
      <c r="FE49" s="14"/>
      <c r="FF49" s="14"/>
      <c r="FG49" s="14"/>
      <c r="FH49" s="14"/>
      <c r="FI49" s="14"/>
      <c r="FJ49" s="14"/>
      <c r="FK49" s="14"/>
      <c r="FL49" s="14"/>
      <c r="FM49" s="14"/>
      <c r="FN49" s="14"/>
      <c r="FO49" s="14"/>
      <c r="FP49" s="14"/>
      <c r="FQ49" s="14"/>
      <c r="FR49" s="14"/>
      <c r="FS49" s="14"/>
      <c r="FT49" s="14"/>
      <c r="FU49" s="14"/>
      <c r="FV49" s="14"/>
      <c r="FW49" s="14"/>
      <c r="FX49" s="14"/>
      <c r="FY49" s="14"/>
      <c r="FZ49" s="14"/>
      <c r="GA49" s="14"/>
      <c r="GB49" s="14"/>
      <c r="GC49" s="14"/>
      <c r="GD49" s="14"/>
      <c r="GE49" s="14"/>
      <c r="GF49" s="14"/>
      <c r="GG49" s="14"/>
      <c r="GH49" s="14"/>
      <c r="GI49" s="14"/>
      <c r="GJ49" s="14"/>
      <c r="GK49" s="14"/>
      <c r="GL49" s="14"/>
      <c r="GM49" s="14"/>
      <c r="GN49" s="14"/>
      <c r="GO49" s="14"/>
      <c r="GP49" s="14"/>
      <c r="GQ49" s="14"/>
      <c r="GR49" s="14"/>
      <c r="GS49" s="14"/>
      <c r="GT49" s="14"/>
      <c r="GU49" s="14"/>
      <c r="GV49" s="14"/>
      <c r="GW49" s="14"/>
      <c r="GX49" s="14"/>
      <c r="GY49" s="14"/>
      <c r="GZ49" s="14"/>
      <c r="HA49" s="14"/>
      <c r="HB49" s="14"/>
      <c r="HC49" s="14"/>
      <c r="HD49" s="14"/>
      <c r="HE49" s="14"/>
      <c r="HF49" s="14"/>
      <c r="HG49" s="14"/>
      <c r="HH49" s="14"/>
      <c r="HI49" s="14"/>
      <c r="HJ49" s="14"/>
      <c r="HK49" s="14"/>
      <c r="HL49" s="14"/>
      <c r="HM49" s="14"/>
      <c r="HN49" s="14"/>
      <c r="HO49" s="14"/>
      <c r="HP49" s="14"/>
      <c r="HQ49" s="14"/>
      <c r="HR49" s="14"/>
      <c r="HS49" s="14"/>
      <c r="HT49" s="14"/>
      <c r="HU49" s="14"/>
      <c r="HV49" s="14"/>
      <c r="HW49" s="14"/>
      <c r="HX49" s="14"/>
      <c r="HY49" s="14"/>
      <c r="HZ49" s="14"/>
      <c r="IA49" s="14"/>
      <c r="IB49" s="14"/>
      <c r="IC49" s="14"/>
      <c r="ID49" s="14"/>
      <c r="IE49" s="14"/>
      <c r="IF49" s="14"/>
      <c r="IG49" s="14"/>
      <c r="IH49" s="14"/>
      <c r="II49" s="14"/>
      <c r="IJ49" s="14"/>
      <c r="IK49" s="14"/>
      <c r="IL49" s="14"/>
    </row>
    <row r="50" spans="1:246">
      <c r="A50" s="606"/>
      <c r="F50" s="712"/>
      <c r="G50" s="606"/>
      <c r="N50" s="712"/>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c r="CC50" s="14"/>
      <c r="CD50" s="14"/>
      <c r="CE50" s="14"/>
      <c r="CF50" s="14"/>
      <c r="CG50" s="14"/>
      <c r="CH50" s="14"/>
      <c r="CI50" s="14"/>
      <c r="CJ50" s="14"/>
      <c r="CK50" s="14"/>
      <c r="CL50" s="14"/>
      <c r="CM50" s="14"/>
      <c r="CN50" s="14"/>
      <c r="CO50" s="14"/>
      <c r="CP50" s="14"/>
      <c r="CQ50" s="14"/>
      <c r="CR50" s="14"/>
      <c r="CS50" s="14"/>
      <c r="CT50" s="14"/>
      <c r="CU50" s="14"/>
      <c r="CV50" s="14"/>
      <c r="CW50" s="14"/>
      <c r="CX50" s="14"/>
      <c r="CY50" s="14"/>
      <c r="CZ50" s="14"/>
      <c r="DA50" s="14"/>
      <c r="DB50" s="14"/>
      <c r="DC50" s="14"/>
      <c r="DD50" s="14"/>
      <c r="DE50" s="14"/>
      <c r="DF50" s="14"/>
      <c r="DG50" s="14"/>
      <c r="DH50" s="14"/>
      <c r="DI50" s="14"/>
      <c r="DJ50" s="14"/>
      <c r="DK50" s="14"/>
      <c r="DL50" s="14"/>
      <c r="DM50" s="14"/>
      <c r="DN50" s="14"/>
      <c r="DO50" s="14"/>
      <c r="DP50" s="14"/>
      <c r="DQ50" s="14"/>
      <c r="DR50" s="14"/>
      <c r="DS50" s="14"/>
      <c r="DT50" s="14"/>
      <c r="DU50" s="14"/>
      <c r="DV50" s="14"/>
      <c r="DW50" s="14"/>
      <c r="DX50" s="14"/>
      <c r="DY50" s="14"/>
      <c r="DZ50" s="14"/>
      <c r="EA50" s="14"/>
      <c r="EB50" s="14"/>
      <c r="EC50" s="14"/>
      <c r="ED50" s="14"/>
      <c r="EE50" s="14"/>
      <c r="EF50" s="14"/>
      <c r="EG50" s="14"/>
      <c r="EH50" s="14"/>
      <c r="EI50" s="14"/>
      <c r="EJ50" s="14"/>
      <c r="EK50" s="14"/>
      <c r="EL50" s="14"/>
      <c r="EM50" s="14"/>
      <c r="EN50" s="14"/>
      <c r="EO50" s="14"/>
      <c r="EP50" s="14"/>
      <c r="EQ50" s="14"/>
      <c r="ER50" s="14"/>
      <c r="ES50" s="14"/>
      <c r="ET50" s="14"/>
      <c r="EU50" s="14"/>
      <c r="EV50" s="14"/>
      <c r="EW50" s="14"/>
      <c r="EX50" s="14"/>
      <c r="EY50" s="14"/>
      <c r="EZ50" s="14"/>
      <c r="FA50" s="14"/>
      <c r="FB50" s="14"/>
      <c r="FC50" s="14"/>
      <c r="FD50" s="14"/>
      <c r="FE50" s="14"/>
      <c r="FF50" s="14"/>
      <c r="FG50" s="14"/>
      <c r="FH50" s="14"/>
      <c r="FI50" s="14"/>
      <c r="FJ50" s="14"/>
      <c r="FK50" s="14"/>
      <c r="FL50" s="14"/>
      <c r="FM50" s="14"/>
      <c r="FN50" s="14"/>
      <c r="FO50" s="14"/>
      <c r="FP50" s="14"/>
      <c r="FQ50" s="14"/>
      <c r="FR50" s="14"/>
      <c r="FS50" s="14"/>
      <c r="FT50" s="14"/>
      <c r="FU50" s="14"/>
      <c r="FV50" s="14"/>
      <c r="FW50" s="14"/>
      <c r="FX50" s="14"/>
      <c r="FY50" s="14"/>
      <c r="FZ50" s="14"/>
      <c r="GA50" s="14"/>
      <c r="GB50" s="14"/>
      <c r="GC50" s="14"/>
      <c r="GD50" s="14"/>
      <c r="GE50" s="14"/>
      <c r="GF50" s="14"/>
      <c r="GG50" s="14"/>
      <c r="GH50" s="14"/>
      <c r="GI50" s="14"/>
      <c r="GJ50" s="14"/>
      <c r="GK50" s="14"/>
      <c r="GL50" s="14"/>
      <c r="GM50" s="14"/>
      <c r="GN50" s="14"/>
      <c r="GO50" s="14"/>
      <c r="GP50" s="14"/>
      <c r="GQ50" s="14"/>
      <c r="GR50" s="14"/>
      <c r="GS50" s="14"/>
      <c r="GT50" s="14"/>
      <c r="GU50" s="14"/>
      <c r="GV50" s="14"/>
      <c r="GW50" s="14"/>
      <c r="GX50" s="14"/>
      <c r="GY50" s="14"/>
      <c r="GZ50" s="14"/>
      <c r="HA50" s="14"/>
      <c r="HB50" s="14"/>
      <c r="HC50" s="14"/>
      <c r="HD50" s="14"/>
      <c r="HE50" s="14"/>
      <c r="HF50" s="14"/>
      <c r="HG50" s="14"/>
      <c r="HH50" s="14"/>
      <c r="HI50" s="14"/>
      <c r="HJ50" s="14"/>
      <c r="HK50" s="14"/>
      <c r="HL50" s="14"/>
      <c r="HM50" s="14"/>
      <c r="HN50" s="14"/>
      <c r="HO50" s="14"/>
      <c r="HP50" s="14"/>
      <c r="HQ50" s="14"/>
      <c r="HR50" s="14"/>
      <c r="HS50" s="14"/>
      <c r="HT50" s="14"/>
      <c r="HU50" s="14"/>
      <c r="HV50" s="14"/>
      <c r="HW50" s="14"/>
      <c r="HX50" s="14"/>
      <c r="HY50" s="14"/>
      <c r="HZ50" s="14"/>
      <c r="IA50" s="14"/>
      <c r="IB50" s="14"/>
      <c r="IC50" s="14"/>
      <c r="ID50" s="14"/>
      <c r="IE50" s="14"/>
      <c r="IF50" s="14"/>
      <c r="IG50" s="14"/>
      <c r="IH50" s="14"/>
      <c r="II50" s="14"/>
      <c r="IJ50" s="14"/>
      <c r="IK50" s="14"/>
      <c r="IL50" s="14"/>
    </row>
    <row r="51" spans="1:246">
      <c r="A51" s="606"/>
      <c r="F51" s="712"/>
      <c r="G51" s="606"/>
      <c r="N51" s="712"/>
      <c r="O51" s="14"/>
      <c r="P51" s="14"/>
      <c r="Q51" s="14"/>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c r="CC51" s="14"/>
      <c r="CD51" s="14"/>
      <c r="CE51" s="14"/>
      <c r="CF51" s="14"/>
      <c r="CG51" s="14"/>
      <c r="CH51" s="14"/>
      <c r="CI51" s="14"/>
      <c r="CJ51" s="14"/>
      <c r="CK51" s="14"/>
      <c r="CL51" s="14"/>
      <c r="CM51" s="14"/>
      <c r="CN51" s="14"/>
      <c r="CO51" s="14"/>
      <c r="CP51" s="14"/>
      <c r="CQ51" s="14"/>
      <c r="CR51" s="14"/>
      <c r="CS51" s="14"/>
      <c r="CT51" s="14"/>
      <c r="CU51" s="14"/>
      <c r="CV51" s="14"/>
      <c r="CW51" s="14"/>
      <c r="CX51" s="14"/>
      <c r="CY51" s="14"/>
      <c r="CZ51" s="14"/>
      <c r="DA51" s="14"/>
      <c r="DB51" s="14"/>
      <c r="DC51" s="14"/>
      <c r="DD51" s="14"/>
      <c r="DE51" s="14"/>
      <c r="DF51" s="14"/>
      <c r="DG51" s="14"/>
      <c r="DH51" s="14"/>
      <c r="DI51" s="14"/>
      <c r="DJ51" s="14"/>
      <c r="DK51" s="14"/>
      <c r="DL51" s="14"/>
      <c r="DM51" s="14"/>
      <c r="DN51" s="14"/>
      <c r="DO51" s="14"/>
      <c r="DP51" s="14"/>
      <c r="DQ51" s="14"/>
      <c r="DR51" s="14"/>
      <c r="DS51" s="14"/>
      <c r="DT51" s="14"/>
      <c r="DU51" s="14"/>
      <c r="DV51" s="14"/>
      <c r="DW51" s="14"/>
      <c r="DX51" s="14"/>
      <c r="DY51" s="14"/>
      <c r="DZ51" s="14"/>
      <c r="EA51" s="14"/>
      <c r="EB51" s="14"/>
      <c r="EC51" s="14"/>
      <c r="ED51" s="14"/>
      <c r="EE51" s="14"/>
      <c r="EF51" s="14"/>
      <c r="EG51" s="14"/>
      <c r="EH51" s="14"/>
      <c r="EI51" s="14"/>
      <c r="EJ51" s="14"/>
      <c r="EK51" s="14"/>
      <c r="EL51" s="14"/>
      <c r="EM51" s="14"/>
      <c r="EN51" s="14"/>
      <c r="EO51" s="14"/>
      <c r="EP51" s="14"/>
      <c r="EQ51" s="14"/>
      <c r="ER51" s="14"/>
      <c r="ES51" s="14"/>
      <c r="ET51" s="14"/>
      <c r="EU51" s="14"/>
      <c r="EV51" s="14"/>
      <c r="EW51" s="14"/>
      <c r="EX51" s="14"/>
      <c r="EY51" s="14"/>
      <c r="EZ51" s="14"/>
      <c r="FA51" s="14"/>
      <c r="FB51" s="14"/>
      <c r="FC51" s="14"/>
      <c r="FD51" s="14"/>
      <c r="FE51" s="14"/>
      <c r="FF51" s="14"/>
      <c r="FG51" s="14"/>
      <c r="FH51" s="14"/>
      <c r="FI51" s="14"/>
      <c r="FJ51" s="14"/>
      <c r="FK51" s="14"/>
      <c r="FL51" s="14"/>
      <c r="FM51" s="14"/>
      <c r="FN51" s="14"/>
      <c r="FO51" s="14"/>
      <c r="FP51" s="14"/>
      <c r="FQ51" s="14"/>
      <c r="FR51" s="14"/>
      <c r="FS51" s="14"/>
      <c r="FT51" s="14"/>
      <c r="FU51" s="14"/>
      <c r="FV51" s="14"/>
      <c r="FW51" s="14"/>
      <c r="FX51" s="14"/>
      <c r="FY51" s="14"/>
      <c r="FZ51" s="14"/>
      <c r="GA51" s="14"/>
      <c r="GB51" s="14"/>
      <c r="GC51" s="14"/>
      <c r="GD51" s="14"/>
      <c r="GE51" s="14"/>
      <c r="GF51" s="14"/>
      <c r="GG51" s="14"/>
      <c r="GH51" s="14"/>
      <c r="GI51" s="14"/>
      <c r="GJ51" s="14"/>
      <c r="GK51" s="14"/>
      <c r="GL51" s="14"/>
      <c r="GM51" s="14"/>
      <c r="GN51" s="14"/>
      <c r="GO51" s="14"/>
      <c r="GP51" s="14"/>
      <c r="GQ51" s="14"/>
      <c r="GR51" s="14"/>
      <c r="GS51" s="14"/>
      <c r="GT51" s="14"/>
      <c r="GU51" s="14"/>
      <c r="GV51" s="14"/>
      <c r="GW51" s="14"/>
      <c r="GX51" s="14"/>
      <c r="GY51" s="14"/>
      <c r="GZ51" s="14"/>
      <c r="HA51" s="14"/>
      <c r="HB51" s="14"/>
      <c r="HC51" s="14"/>
      <c r="HD51" s="14"/>
      <c r="HE51" s="14"/>
      <c r="HF51" s="14"/>
      <c r="HG51" s="14"/>
      <c r="HH51" s="14"/>
      <c r="HI51" s="14"/>
      <c r="HJ51" s="14"/>
      <c r="HK51" s="14"/>
      <c r="HL51" s="14"/>
      <c r="HM51" s="14"/>
      <c r="HN51" s="14"/>
      <c r="HO51" s="14"/>
      <c r="HP51" s="14"/>
      <c r="HQ51" s="14"/>
      <c r="HR51" s="14"/>
      <c r="HS51" s="14"/>
      <c r="HT51" s="14"/>
      <c r="HU51" s="14"/>
      <c r="HV51" s="14"/>
      <c r="HW51" s="14"/>
      <c r="HX51" s="14"/>
      <c r="HY51" s="14"/>
      <c r="HZ51" s="14"/>
      <c r="IA51" s="14"/>
      <c r="IB51" s="14"/>
      <c r="IC51" s="14"/>
      <c r="ID51" s="14"/>
      <c r="IE51" s="14"/>
      <c r="IF51" s="14"/>
      <c r="IG51" s="14"/>
      <c r="IH51" s="14"/>
      <c r="II51" s="14"/>
      <c r="IJ51" s="14"/>
      <c r="IK51" s="14"/>
      <c r="IL51" s="14"/>
    </row>
    <row r="52" spans="1:246">
      <c r="A52" s="606"/>
      <c r="F52" s="712"/>
      <c r="G52" s="606"/>
      <c r="N52" s="712"/>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c r="CC52" s="14"/>
      <c r="CD52" s="14"/>
      <c r="CE52" s="14"/>
      <c r="CF52" s="14"/>
      <c r="CG52" s="14"/>
      <c r="CH52" s="14"/>
      <c r="CI52" s="14"/>
      <c r="CJ52" s="14"/>
      <c r="CK52" s="14"/>
      <c r="CL52" s="14"/>
      <c r="CM52" s="14"/>
      <c r="CN52" s="14"/>
      <c r="CO52" s="14"/>
      <c r="CP52" s="14"/>
      <c r="CQ52" s="14"/>
      <c r="CR52" s="14"/>
      <c r="CS52" s="14"/>
      <c r="CT52" s="14"/>
      <c r="CU52" s="14"/>
      <c r="CV52" s="14"/>
      <c r="CW52" s="14"/>
      <c r="CX52" s="14"/>
      <c r="CY52" s="14"/>
      <c r="CZ52" s="14"/>
      <c r="DA52" s="14"/>
      <c r="DB52" s="14"/>
      <c r="DC52" s="14"/>
      <c r="DD52" s="14"/>
      <c r="DE52" s="14"/>
      <c r="DF52" s="14"/>
      <c r="DG52" s="14"/>
      <c r="DH52" s="14"/>
      <c r="DI52" s="14"/>
      <c r="DJ52" s="14"/>
      <c r="DK52" s="14"/>
      <c r="DL52" s="14"/>
      <c r="DM52" s="14"/>
      <c r="DN52" s="14"/>
      <c r="DO52" s="14"/>
      <c r="DP52" s="14"/>
      <c r="DQ52" s="14"/>
      <c r="DR52" s="14"/>
      <c r="DS52" s="14"/>
      <c r="DT52" s="14"/>
      <c r="DU52" s="14"/>
      <c r="DV52" s="14"/>
      <c r="DW52" s="14"/>
      <c r="DX52" s="14"/>
      <c r="DY52" s="14"/>
      <c r="DZ52" s="14"/>
      <c r="EA52" s="14"/>
      <c r="EB52" s="14"/>
      <c r="EC52" s="14"/>
      <c r="ED52" s="14"/>
      <c r="EE52" s="14"/>
      <c r="EF52" s="14"/>
      <c r="EG52" s="14"/>
      <c r="EH52" s="14"/>
      <c r="EI52" s="14"/>
      <c r="EJ52" s="14"/>
      <c r="EK52" s="14"/>
      <c r="EL52" s="14"/>
      <c r="EM52" s="14"/>
      <c r="EN52" s="14"/>
      <c r="EO52" s="14"/>
      <c r="EP52" s="14"/>
      <c r="EQ52" s="14"/>
      <c r="ER52" s="14"/>
      <c r="ES52" s="14"/>
      <c r="ET52" s="14"/>
      <c r="EU52" s="14"/>
      <c r="EV52" s="14"/>
      <c r="EW52" s="14"/>
      <c r="EX52" s="14"/>
      <c r="EY52" s="14"/>
      <c r="EZ52" s="14"/>
      <c r="FA52" s="14"/>
      <c r="FB52" s="14"/>
      <c r="FC52" s="14"/>
      <c r="FD52" s="14"/>
      <c r="FE52" s="14"/>
      <c r="FF52" s="14"/>
      <c r="FG52" s="14"/>
      <c r="FH52" s="14"/>
      <c r="FI52" s="14"/>
      <c r="FJ52" s="14"/>
      <c r="FK52" s="14"/>
      <c r="FL52" s="14"/>
      <c r="FM52" s="14"/>
      <c r="FN52" s="14"/>
      <c r="FO52" s="14"/>
      <c r="FP52" s="14"/>
      <c r="FQ52" s="14"/>
      <c r="FR52" s="14"/>
      <c r="FS52" s="14"/>
      <c r="FT52" s="14"/>
      <c r="FU52" s="14"/>
      <c r="FV52" s="14"/>
      <c r="FW52" s="14"/>
      <c r="FX52" s="14"/>
      <c r="FY52" s="14"/>
      <c r="FZ52" s="14"/>
      <c r="GA52" s="14"/>
      <c r="GB52" s="14"/>
      <c r="GC52" s="14"/>
      <c r="GD52" s="14"/>
      <c r="GE52" s="14"/>
      <c r="GF52" s="14"/>
      <c r="GG52" s="14"/>
      <c r="GH52" s="14"/>
      <c r="GI52" s="14"/>
      <c r="GJ52" s="14"/>
      <c r="GK52" s="14"/>
      <c r="GL52" s="14"/>
      <c r="GM52" s="14"/>
      <c r="GN52" s="14"/>
      <c r="GO52" s="14"/>
      <c r="GP52" s="14"/>
      <c r="GQ52" s="14"/>
      <c r="GR52" s="14"/>
      <c r="GS52" s="14"/>
      <c r="GT52" s="14"/>
      <c r="GU52" s="14"/>
      <c r="GV52" s="14"/>
      <c r="GW52" s="14"/>
      <c r="GX52" s="14"/>
      <c r="GY52" s="14"/>
      <c r="GZ52" s="14"/>
      <c r="HA52" s="14"/>
      <c r="HB52" s="14"/>
      <c r="HC52" s="14"/>
      <c r="HD52" s="14"/>
      <c r="HE52" s="14"/>
      <c r="HF52" s="14"/>
      <c r="HG52" s="14"/>
      <c r="HH52" s="14"/>
      <c r="HI52" s="14"/>
      <c r="HJ52" s="14"/>
      <c r="HK52" s="14"/>
      <c r="HL52" s="14"/>
      <c r="HM52" s="14"/>
      <c r="HN52" s="14"/>
      <c r="HO52" s="14"/>
      <c r="HP52" s="14"/>
      <c r="HQ52" s="14"/>
      <c r="HR52" s="14"/>
      <c r="HS52" s="14"/>
      <c r="HT52" s="14"/>
      <c r="HU52" s="14"/>
      <c r="HV52" s="14"/>
      <c r="HW52" s="14"/>
      <c r="HX52" s="14"/>
      <c r="HY52" s="14"/>
      <c r="HZ52" s="14"/>
      <c r="IA52" s="14"/>
      <c r="IB52" s="14"/>
      <c r="IC52" s="14"/>
      <c r="ID52" s="14"/>
      <c r="IE52" s="14"/>
      <c r="IF52" s="14"/>
      <c r="IG52" s="14"/>
      <c r="IH52" s="14"/>
      <c r="II52" s="14"/>
      <c r="IJ52" s="14"/>
      <c r="IK52" s="14"/>
      <c r="IL52" s="14"/>
    </row>
    <row r="53" spans="1:246">
      <c r="A53" s="606"/>
      <c r="F53" s="712"/>
      <c r="G53" s="606"/>
      <c r="N53" s="712"/>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c r="CC53" s="14"/>
      <c r="CD53" s="14"/>
      <c r="CE53" s="14"/>
      <c r="CF53" s="14"/>
      <c r="CG53" s="14"/>
      <c r="CH53" s="14"/>
      <c r="CI53" s="14"/>
      <c r="CJ53" s="14"/>
      <c r="CK53" s="14"/>
      <c r="CL53" s="14"/>
      <c r="CM53" s="14"/>
      <c r="CN53" s="14"/>
      <c r="CO53" s="14"/>
      <c r="CP53" s="14"/>
      <c r="CQ53" s="14"/>
      <c r="CR53" s="14"/>
      <c r="CS53" s="14"/>
      <c r="CT53" s="14"/>
      <c r="CU53" s="14"/>
      <c r="CV53" s="14"/>
      <c r="CW53" s="14"/>
      <c r="CX53" s="14"/>
      <c r="CY53" s="14"/>
      <c r="CZ53" s="14"/>
      <c r="DA53" s="14"/>
      <c r="DB53" s="14"/>
      <c r="DC53" s="14"/>
      <c r="DD53" s="14"/>
      <c r="DE53" s="14"/>
      <c r="DF53" s="14"/>
      <c r="DG53" s="14"/>
      <c r="DH53" s="14"/>
      <c r="DI53" s="14"/>
      <c r="DJ53" s="14"/>
      <c r="DK53" s="14"/>
      <c r="DL53" s="14"/>
      <c r="DM53" s="14"/>
      <c r="DN53" s="14"/>
      <c r="DO53" s="14"/>
      <c r="DP53" s="14"/>
      <c r="DQ53" s="14"/>
      <c r="DR53" s="14"/>
      <c r="DS53" s="14"/>
      <c r="DT53" s="14"/>
      <c r="DU53" s="14"/>
      <c r="DV53" s="14"/>
      <c r="DW53" s="14"/>
      <c r="DX53" s="14"/>
      <c r="DY53" s="14"/>
      <c r="DZ53" s="14"/>
      <c r="EA53" s="14"/>
      <c r="EB53" s="14"/>
      <c r="EC53" s="14"/>
      <c r="ED53" s="14"/>
      <c r="EE53" s="14"/>
      <c r="EF53" s="14"/>
      <c r="EG53" s="14"/>
      <c r="EH53" s="14"/>
      <c r="EI53" s="14"/>
      <c r="EJ53" s="14"/>
      <c r="EK53" s="14"/>
      <c r="EL53" s="14"/>
      <c r="EM53" s="14"/>
      <c r="EN53" s="14"/>
      <c r="EO53" s="14"/>
      <c r="EP53" s="14"/>
      <c r="EQ53" s="14"/>
      <c r="ER53" s="14"/>
      <c r="ES53" s="14"/>
      <c r="ET53" s="14"/>
      <c r="EU53" s="14"/>
      <c r="EV53" s="14"/>
      <c r="EW53" s="14"/>
      <c r="EX53" s="14"/>
      <c r="EY53" s="14"/>
      <c r="EZ53" s="14"/>
      <c r="FA53" s="14"/>
      <c r="FB53" s="14"/>
      <c r="FC53" s="14"/>
      <c r="FD53" s="14"/>
      <c r="FE53" s="14"/>
      <c r="FF53" s="14"/>
      <c r="FG53" s="14"/>
      <c r="FH53" s="14"/>
      <c r="FI53" s="14"/>
      <c r="FJ53" s="14"/>
      <c r="FK53" s="14"/>
      <c r="FL53" s="14"/>
      <c r="FM53" s="14"/>
      <c r="FN53" s="14"/>
      <c r="FO53" s="14"/>
      <c r="FP53" s="14"/>
      <c r="FQ53" s="14"/>
      <c r="FR53" s="14"/>
      <c r="FS53" s="14"/>
      <c r="FT53" s="14"/>
      <c r="FU53" s="14"/>
      <c r="FV53" s="14"/>
      <c r="FW53" s="14"/>
      <c r="FX53" s="14"/>
      <c r="FY53" s="14"/>
      <c r="FZ53" s="14"/>
      <c r="GA53" s="14"/>
      <c r="GB53" s="14"/>
      <c r="GC53" s="14"/>
      <c r="GD53" s="14"/>
      <c r="GE53" s="14"/>
      <c r="GF53" s="14"/>
      <c r="GG53" s="14"/>
      <c r="GH53" s="14"/>
      <c r="GI53" s="14"/>
      <c r="GJ53" s="14"/>
      <c r="GK53" s="14"/>
      <c r="GL53" s="14"/>
      <c r="GM53" s="14"/>
      <c r="GN53" s="14"/>
      <c r="GO53" s="14"/>
      <c r="GP53" s="14"/>
      <c r="GQ53" s="14"/>
      <c r="GR53" s="14"/>
      <c r="GS53" s="14"/>
      <c r="GT53" s="14"/>
      <c r="GU53" s="14"/>
      <c r="GV53" s="14"/>
      <c r="GW53" s="14"/>
      <c r="GX53" s="14"/>
      <c r="GY53" s="14"/>
      <c r="GZ53" s="14"/>
      <c r="HA53" s="14"/>
      <c r="HB53" s="14"/>
      <c r="HC53" s="14"/>
      <c r="HD53" s="14"/>
      <c r="HE53" s="14"/>
      <c r="HF53" s="14"/>
      <c r="HG53" s="14"/>
      <c r="HH53" s="14"/>
      <c r="HI53" s="14"/>
      <c r="HJ53" s="14"/>
      <c r="HK53" s="14"/>
      <c r="HL53" s="14"/>
      <c r="HM53" s="14"/>
      <c r="HN53" s="14"/>
      <c r="HO53" s="14"/>
      <c r="HP53" s="14"/>
      <c r="HQ53" s="14"/>
      <c r="HR53" s="14"/>
      <c r="HS53" s="14"/>
      <c r="HT53" s="14"/>
      <c r="HU53" s="14"/>
      <c r="HV53" s="14"/>
      <c r="HW53" s="14"/>
      <c r="HX53" s="14"/>
      <c r="HY53" s="14"/>
      <c r="HZ53" s="14"/>
      <c r="IA53" s="14"/>
      <c r="IB53" s="14"/>
      <c r="IC53" s="14"/>
      <c r="ID53" s="14"/>
      <c r="IE53" s="14"/>
      <c r="IF53" s="14"/>
      <c r="IG53" s="14"/>
      <c r="IH53" s="14"/>
      <c r="II53" s="14"/>
      <c r="IJ53" s="14"/>
      <c r="IK53" s="14"/>
      <c r="IL53" s="14"/>
    </row>
    <row r="54" spans="1:246">
      <c r="A54" s="606"/>
      <c r="F54" s="712"/>
      <c r="G54" s="606"/>
      <c r="N54" s="712"/>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c r="CC54" s="14"/>
      <c r="CD54" s="14"/>
      <c r="CE54" s="14"/>
      <c r="CF54" s="14"/>
      <c r="CG54" s="14"/>
      <c r="CH54" s="14"/>
      <c r="CI54" s="14"/>
      <c r="CJ54" s="14"/>
      <c r="CK54" s="14"/>
      <c r="CL54" s="14"/>
      <c r="CM54" s="14"/>
      <c r="CN54" s="14"/>
      <c r="CO54" s="14"/>
      <c r="CP54" s="14"/>
      <c r="CQ54" s="14"/>
      <c r="CR54" s="14"/>
      <c r="CS54" s="14"/>
      <c r="CT54" s="14"/>
      <c r="CU54" s="14"/>
      <c r="CV54" s="14"/>
      <c r="CW54" s="14"/>
      <c r="CX54" s="14"/>
      <c r="CY54" s="14"/>
      <c r="CZ54" s="14"/>
      <c r="DA54" s="14"/>
      <c r="DB54" s="14"/>
      <c r="DC54" s="14"/>
      <c r="DD54" s="14"/>
      <c r="DE54" s="14"/>
      <c r="DF54" s="14"/>
      <c r="DG54" s="14"/>
      <c r="DH54" s="14"/>
      <c r="DI54" s="14"/>
      <c r="DJ54" s="14"/>
      <c r="DK54" s="14"/>
      <c r="DL54" s="14"/>
      <c r="DM54" s="14"/>
      <c r="DN54" s="14"/>
      <c r="DO54" s="14"/>
      <c r="DP54" s="14"/>
      <c r="DQ54" s="14"/>
      <c r="DR54" s="14"/>
      <c r="DS54" s="14"/>
      <c r="DT54" s="14"/>
      <c r="DU54" s="14"/>
      <c r="DV54" s="14"/>
      <c r="DW54" s="14"/>
      <c r="DX54" s="14"/>
      <c r="DY54" s="14"/>
      <c r="DZ54" s="14"/>
      <c r="EA54" s="14"/>
      <c r="EB54" s="14"/>
      <c r="EC54" s="14"/>
      <c r="ED54" s="14"/>
      <c r="EE54" s="14"/>
      <c r="EF54" s="14"/>
      <c r="EG54" s="14"/>
      <c r="EH54" s="14"/>
      <c r="EI54" s="14"/>
      <c r="EJ54" s="14"/>
      <c r="EK54" s="14"/>
      <c r="EL54" s="14"/>
      <c r="EM54" s="14"/>
      <c r="EN54" s="14"/>
      <c r="EO54" s="14"/>
      <c r="EP54" s="14"/>
      <c r="EQ54" s="14"/>
      <c r="ER54" s="14"/>
      <c r="ES54" s="14"/>
      <c r="ET54" s="14"/>
      <c r="EU54" s="14"/>
      <c r="EV54" s="14"/>
      <c r="EW54" s="14"/>
      <c r="EX54" s="14"/>
      <c r="EY54" s="14"/>
      <c r="EZ54" s="14"/>
      <c r="FA54" s="14"/>
      <c r="FB54" s="14"/>
      <c r="FC54" s="14"/>
      <c r="FD54" s="14"/>
      <c r="FE54" s="14"/>
      <c r="FF54" s="14"/>
      <c r="FG54" s="14"/>
      <c r="FH54" s="14"/>
      <c r="FI54" s="14"/>
      <c r="FJ54" s="14"/>
      <c r="FK54" s="14"/>
      <c r="FL54" s="14"/>
      <c r="FM54" s="14"/>
      <c r="FN54" s="14"/>
      <c r="FO54" s="14"/>
      <c r="FP54" s="14"/>
      <c r="FQ54" s="14"/>
      <c r="FR54" s="14"/>
      <c r="FS54" s="14"/>
      <c r="FT54" s="14"/>
      <c r="FU54" s="14"/>
      <c r="FV54" s="14"/>
      <c r="FW54" s="14"/>
      <c r="FX54" s="14"/>
      <c r="FY54" s="14"/>
      <c r="FZ54" s="14"/>
      <c r="GA54" s="14"/>
      <c r="GB54" s="14"/>
      <c r="GC54" s="14"/>
      <c r="GD54" s="14"/>
      <c r="GE54" s="14"/>
      <c r="GF54" s="14"/>
      <c r="GG54" s="14"/>
      <c r="GH54" s="14"/>
      <c r="GI54" s="14"/>
      <c r="GJ54" s="14"/>
      <c r="GK54" s="14"/>
      <c r="GL54" s="14"/>
      <c r="GM54" s="14"/>
      <c r="GN54" s="14"/>
      <c r="GO54" s="14"/>
      <c r="GP54" s="14"/>
      <c r="GQ54" s="14"/>
      <c r="GR54" s="14"/>
      <c r="GS54" s="14"/>
      <c r="GT54" s="14"/>
      <c r="GU54" s="14"/>
      <c r="GV54" s="14"/>
      <c r="GW54" s="14"/>
      <c r="GX54" s="14"/>
      <c r="GY54" s="14"/>
      <c r="GZ54" s="14"/>
      <c r="HA54" s="14"/>
      <c r="HB54" s="14"/>
      <c r="HC54" s="14"/>
      <c r="HD54" s="14"/>
      <c r="HE54" s="14"/>
      <c r="HF54" s="14"/>
      <c r="HG54" s="14"/>
      <c r="HH54" s="14"/>
      <c r="HI54" s="14"/>
      <c r="HJ54" s="14"/>
      <c r="HK54" s="14"/>
      <c r="HL54" s="14"/>
      <c r="HM54" s="14"/>
      <c r="HN54" s="14"/>
      <c r="HO54" s="14"/>
      <c r="HP54" s="14"/>
      <c r="HQ54" s="14"/>
      <c r="HR54" s="14"/>
      <c r="HS54" s="14"/>
      <c r="HT54" s="14"/>
      <c r="HU54" s="14"/>
      <c r="HV54" s="14"/>
      <c r="HW54" s="14"/>
      <c r="HX54" s="14"/>
      <c r="HY54" s="14"/>
      <c r="HZ54" s="14"/>
      <c r="IA54" s="14"/>
      <c r="IB54" s="14"/>
      <c r="IC54" s="14"/>
      <c r="ID54" s="14"/>
      <c r="IE54" s="14"/>
      <c r="IF54" s="14"/>
      <c r="IG54" s="14"/>
      <c r="IH54" s="14"/>
      <c r="II54" s="14"/>
      <c r="IJ54" s="14"/>
      <c r="IK54" s="14"/>
      <c r="IL54" s="14"/>
    </row>
    <row r="55" spans="1:246">
      <c r="A55" s="606"/>
      <c r="F55" s="712"/>
      <c r="G55" s="606"/>
      <c r="N55" s="712"/>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c r="CC55" s="14"/>
      <c r="CD55" s="14"/>
      <c r="CE55" s="14"/>
      <c r="CF55" s="14"/>
      <c r="CG55" s="14"/>
      <c r="CH55" s="14"/>
      <c r="CI55" s="14"/>
      <c r="CJ55" s="14"/>
      <c r="CK55" s="14"/>
      <c r="CL55" s="14"/>
      <c r="CM55" s="14"/>
      <c r="CN55" s="14"/>
      <c r="CO55" s="14"/>
      <c r="CP55" s="14"/>
      <c r="CQ55" s="14"/>
      <c r="CR55" s="14"/>
      <c r="CS55" s="14"/>
      <c r="CT55" s="14"/>
      <c r="CU55" s="14"/>
      <c r="CV55" s="14"/>
      <c r="CW55" s="14"/>
      <c r="CX55" s="14"/>
      <c r="CY55" s="14"/>
      <c r="CZ55" s="14"/>
      <c r="DA55" s="14"/>
      <c r="DB55" s="14"/>
      <c r="DC55" s="14"/>
      <c r="DD55" s="14"/>
      <c r="DE55" s="14"/>
      <c r="DF55" s="14"/>
      <c r="DG55" s="14"/>
      <c r="DH55" s="14"/>
      <c r="DI55" s="14"/>
      <c r="DJ55" s="14"/>
      <c r="DK55" s="14"/>
      <c r="DL55" s="14"/>
      <c r="DM55" s="14"/>
      <c r="DN55" s="14"/>
      <c r="DO55" s="14"/>
      <c r="DP55" s="14"/>
      <c r="DQ55" s="14"/>
      <c r="DR55" s="14"/>
      <c r="DS55" s="14"/>
      <c r="DT55" s="14"/>
      <c r="DU55" s="14"/>
      <c r="DV55" s="14"/>
      <c r="DW55" s="14"/>
      <c r="DX55" s="14"/>
      <c r="DY55" s="14"/>
      <c r="DZ55" s="14"/>
      <c r="EA55" s="14"/>
      <c r="EB55" s="14"/>
      <c r="EC55" s="14"/>
      <c r="ED55" s="14"/>
      <c r="EE55" s="14"/>
      <c r="EF55" s="14"/>
      <c r="EG55" s="14"/>
      <c r="EH55" s="14"/>
      <c r="EI55" s="14"/>
      <c r="EJ55" s="14"/>
      <c r="EK55" s="14"/>
      <c r="EL55" s="14"/>
      <c r="EM55" s="14"/>
      <c r="EN55" s="14"/>
      <c r="EO55" s="14"/>
      <c r="EP55" s="14"/>
      <c r="EQ55" s="14"/>
      <c r="ER55" s="14"/>
      <c r="ES55" s="14"/>
      <c r="ET55" s="14"/>
      <c r="EU55" s="14"/>
      <c r="EV55" s="14"/>
      <c r="EW55" s="14"/>
      <c r="EX55" s="14"/>
      <c r="EY55" s="14"/>
      <c r="EZ55" s="14"/>
      <c r="FA55" s="14"/>
      <c r="FB55" s="14"/>
      <c r="FC55" s="14"/>
      <c r="FD55" s="14"/>
      <c r="FE55" s="14"/>
      <c r="FF55" s="14"/>
      <c r="FG55" s="14"/>
      <c r="FH55" s="14"/>
      <c r="FI55" s="14"/>
      <c r="FJ55" s="14"/>
      <c r="FK55" s="14"/>
      <c r="FL55" s="14"/>
      <c r="FM55" s="14"/>
      <c r="FN55" s="14"/>
      <c r="FO55" s="14"/>
      <c r="FP55" s="14"/>
      <c r="FQ55" s="14"/>
      <c r="FR55" s="14"/>
      <c r="FS55" s="14"/>
      <c r="FT55" s="14"/>
      <c r="FU55" s="14"/>
      <c r="FV55" s="14"/>
      <c r="FW55" s="14"/>
      <c r="FX55" s="14"/>
      <c r="FY55" s="14"/>
      <c r="FZ55" s="14"/>
      <c r="GA55" s="14"/>
      <c r="GB55" s="14"/>
      <c r="GC55" s="14"/>
      <c r="GD55" s="14"/>
      <c r="GE55" s="14"/>
      <c r="GF55" s="14"/>
      <c r="GG55" s="14"/>
      <c r="GH55" s="14"/>
      <c r="GI55" s="14"/>
      <c r="GJ55" s="14"/>
      <c r="GK55" s="14"/>
      <c r="GL55" s="14"/>
      <c r="GM55" s="14"/>
      <c r="GN55" s="14"/>
      <c r="GO55" s="14"/>
      <c r="GP55" s="14"/>
      <c r="GQ55" s="14"/>
      <c r="GR55" s="14"/>
      <c r="GS55" s="14"/>
      <c r="GT55" s="14"/>
      <c r="GU55" s="14"/>
      <c r="GV55" s="14"/>
      <c r="GW55" s="14"/>
      <c r="GX55" s="14"/>
      <c r="GY55" s="14"/>
      <c r="GZ55" s="14"/>
      <c r="HA55" s="14"/>
      <c r="HB55" s="14"/>
      <c r="HC55" s="14"/>
      <c r="HD55" s="14"/>
      <c r="HE55" s="14"/>
      <c r="HF55" s="14"/>
      <c r="HG55" s="14"/>
      <c r="HH55" s="14"/>
      <c r="HI55" s="14"/>
      <c r="HJ55" s="14"/>
      <c r="HK55" s="14"/>
      <c r="HL55" s="14"/>
      <c r="HM55" s="14"/>
      <c r="HN55" s="14"/>
      <c r="HO55" s="14"/>
      <c r="HP55" s="14"/>
      <c r="HQ55" s="14"/>
      <c r="HR55" s="14"/>
      <c r="HS55" s="14"/>
      <c r="HT55" s="14"/>
      <c r="HU55" s="14"/>
      <c r="HV55" s="14"/>
      <c r="HW55" s="14"/>
      <c r="HX55" s="14"/>
      <c r="HY55" s="14"/>
      <c r="HZ55" s="14"/>
      <c r="IA55" s="14"/>
      <c r="IB55" s="14"/>
      <c r="IC55" s="14"/>
      <c r="ID55" s="14"/>
      <c r="IE55" s="14"/>
      <c r="IF55" s="14"/>
      <c r="IG55" s="14"/>
      <c r="IH55" s="14"/>
      <c r="II55" s="14"/>
      <c r="IJ55" s="14"/>
      <c r="IK55" s="14"/>
      <c r="IL55" s="14"/>
    </row>
    <row r="56" spans="1:246">
      <c r="A56" s="606"/>
      <c r="F56" s="712"/>
      <c r="G56" s="606"/>
      <c r="N56" s="712"/>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c r="CC56" s="14"/>
      <c r="CD56" s="14"/>
      <c r="CE56" s="14"/>
      <c r="CF56" s="14"/>
      <c r="CG56" s="14"/>
      <c r="CH56" s="14"/>
      <c r="CI56" s="14"/>
      <c r="CJ56" s="14"/>
      <c r="CK56" s="14"/>
      <c r="CL56" s="14"/>
      <c r="CM56" s="14"/>
      <c r="CN56" s="14"/>
      <c r="CO56" s="14"/>
      <c r="CP56" s="14"/>
      <c r="CQ56" s="14"/>
      <c r="CR56" s="14"/>
      <c r="CS56" s="14"/>
      <c r="CT56" s="14"/>
      <c r="CU56" s="14"/>
      <c r="CV56" s="14"/>
      <c r="CW56" s="14"/>
      <c r="CX56" s="14"/>
      <c r="CY56" s="14"/>
      <c r="CZ56" s="14"/>
      <c r="DA56" s="14"/>
      <c r="DB56" s="14"/>
      <c r="DC56" s="14"/>
      <c r="DD56" s="14"/>
      <c r="DE56" s="14"/>
      <c r="DF56" s="14"/>
      <c r="DG56" s="14"/>
      <c r="DH56" s="14"/>
      <c r="DI56" s="14"/>
      <c r="DJ56" s="14"/>
      <c r="DK56" s="14"/>
      <c r="DL56" s="14"/>
      <c r="DM56" s="14"/>
      <c r="DN56" s="14"/>
      <c r="DO56" s="14"/>
      <c r="DP56" s="14"/>
      <c r="DQ56" s="14"/>
      <c r="DR56" s="14"/>
      <c r="DS56" s="14"/>
      <c r="DT56" s="14"/>
      <c r="DU56" s="14"/>
      <c r="DV56" s="14"/>
      <c r="DW56" s="14"/>
      <c r="DX56" s="14"/>
      <c r="DY56" s="14"/>
      <c r="DZ56" s="14"/>
      <c r="EA56" s="14"/>
      <c r="EB56" s="14"/>
      <c r="EC56" s="14"/>
      <c r="ED56" s="14"/>
      <c r="EE56" s="14"/>
      <c r="EF56" s="14"/>
      <c r="EG56" s="14"/>
      <c r="EH56" s="14"/>
      <c r="EI56" s="14"/>
      <c r="EJ56" s="14"/>
      <c r="EK56" s="14"/>
      <c r="EL56" s="14"/>
      <c r="EM56" s="14"/>
      <c r="EN56" s="14"/>
      <c r="EO56" s="14"/>
      <c r="EP56" s="14"/>
      <c r="EQ56" s="14"/>
      <c r="ER56" s="14"/>
      <c r="ES56" s="14"/>
      <c r="ET56" s="14"/>
      <c r="EU56" s="14"/>
      <c r="EV56" s="14"/>
      <c r="EW56" s="14"/>
      <c r="EX56" s="14"/>
      <c r="EY56" s="14"/>
      <c r="EZ56" s="14"/>
      <c r="FA56" s="14"/>
      <c r="FB56" s="14"/>
      <c r="FC56" s="14"/>
      <c r="FD56" s="14"/>
      <c r="FE56" s="14"/>
      <c r="FF56" s="14"/>
      <c r="FG56" s="14"/>
      <c r="FH56" s="14"/>
      <c r="FI56" s="14"/>
      <c r="FJ56" s="14"/>
      <c r="FK56" s="14"/>
      <c r="FL56" s="14"/>
      <c r="FM56" s="14"/>
      <c r="FN56" s="14"/>
      <c r="FO56" s="14"/>
      <c r="FP56" s="14"/>
      <c r="FQ56" s="14"/>
      <c r="FR56" s="14"/>
      <c r="FS56" s="14"/>
      <c r="FT56" s="14"/>
      <c r="FU56" s="14"/>
      <c r="FV56" s="14"/>
      <c r="FW56" s="14"/>
      <c r="FX56" s="14"/>
      <c r="FY56" s="14"/>
      <c r="FZ56" s="14"/>
      <c r="GA56" s="14"/>
      <c r="GB56" s="14"/>
      <c r="GC56" s="14"/>
      <c r="GD56" s="14"/>
      <c r="GE56" s="14"/>
      <c r="GF56" s="14"/>
      <c r="GG56" s="14"/>
      <c r="GH56" s="14"/>
      <c r="GI56" s="14"/>
      <c r="GJ56" s="14"/>
      <c r="GK56" s="14"/>
      <c r="GL56" s="14"/>
      <c r="GM56" s="14"/>
      <c r="GN56" s="14"/>
      <c r="GO56" s="14"/>
      <c r="GP56" s="14"/>
      <c r="GQ56" s="14"/>
      <c r="GR56" s="14"/>
      <c r="GS56" s="14"/>
      <c r="GT56" s="14"/>
      <c r="GU56" s="14"/>
      <c r="GV56" s="14"/>
      <c r="GW56" s="14"/>
      <c r="GX56" s="14"/>
      <c r="GY56" s="14"/>
      <c r="GZ56" s="14"/>
      <c r="HA56" s="14"/>
      <c r="HB56" s="14"/>
      <c r="HC56" s="14"/>
      <c r="HD56" s="14"/>
      <c r="HE56" s="14"/>
      <c r="HF56" s="14"/>
      <c r="HG56" s="14"/>
      <c r="HH56" s="14"/>
      <c r="HI56" s="14"/>
      <c r="HJ56" s="14"/>
      <c r="HK56" s="14"/>
      <c r="HL56" s="14"/>
      <c r="HM56" s="14"/>
      <c r="HN56" s="14"/>
      <c r="HO56" s="14"/>
      <c r="HP56" s="14"/>
      <c r="HQ56" s="14"/>
      <c r="HR56" s="14"/>
      <c r="HS56" s="14"/>
      <c r="HT56" s="14"/>
      <c r="HU56" s="14"/>
      <c r="HV56" s="14"/>
      <c r="HW56" s="14"/>
      <c r="HX56" s="14"/>
      <c r="HY56" s="14"/>
      <c r="HZ56" s="14"/>
      <c r="IA56" s="14"/>
      <c r="IB56" s="14"/>
      <c r="IC56" s="14"/>
      <c r="ID56" s="14"/>
      <c r="IE56" s="14"/>
      <c r="IF56" s="14"/>
      <c r="IG56" s="14"/>
      <c r="IH56" s="14"/>
      <c r="II56" s="14"/>
      <c r="IJ56" s="14"/>
      <c r="IK56" s="14"/>
      <c r="IL56" s="14"/>
    </row>
    <row r="57" spans="1:246">
      <c r="A57" s="606"/>
      <c r="F57" s="712"/>
      <c r="G57" s="606"/>
      <c r="N57" s="712"/>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c r="CC57" s="14"/>
      <c r="CD57" s="14"/>
      <c r="CE57" s="14"/>
      <c r="CF57" s="14"/>
      <c r="CG57" s="14"/>
      <c r="CH57" s="14"/>
      <c r="CI57" s="14"/>
      <c r="CJ57" s="14"/>
      <c r="CK57" s="14"/>
      <c r="CL57" s="14"/>
      <c r="CM57" s="14"/>
      <c r="CN57" s="14"/>
      <c r="CO57" s="14"/>
      <c r="CP57" s="14"/>
      <c r="CQ57" s="14"/>
      <c r="CR57" s="14"/>
      <c r="CS57" s="14"/>
      <c r="CT57" s="14"/>
      <c r="CU57" s="14"/>
      <c r="CV57" s="14"/>
      <c r="CW57" s="14"/>
      <c r="CX57" s="14"/>
      <c r="CY57" s="14"/>
      <c r="CZ57" s="14"/>
      <c r="DA57" s="14"/>
      <c r="DB57" s="14"/>
      <c r="DC57" s="14"/>
      <c r="DD57" s="14"/>
      <c r="DE57" s="14"/>
      <c r="DF57" s="14"/>
      <c r="DG57" s="14"/>
      <c r="DH57" s="14"/>
      <c r="DI57" s="14"/>
      <c r="DJ57" s="14"/>
      <c r="DK57" s="14"/>
      <c r="DL57" s="14"/>
      <c r="DM57" s="14"/>
      <c r="DN57" s="14"/>
      <c r="DO57" s="14"/>
      <c r="DP57" s="14"/>
      <c r="DQ57" s="14"/>
      <c r="DR57" s="14"/>
      <c r="DS57" s="14"/>
      <c r="DT57" s="14"/>
      <c r="DU57" s="14"/>
      <c r="DV57" s="14"/>
      <c r="DW57" s="14"/>
      <c r="DX57" s="14"/>
      <c r="DY57" s="14"/>
      <c r="DZ57" s="14"/>
      <c r="EA57" s="14"/>
      <c r="EB57" s="14"/>
      <c r="EC57" s="14"/>
      <c r="ED57" s="14"/>
      <c r="EE57" s="14"/>
      <c r="EF57" s="14"/>
      <c r="EG57" s="14"/>
      <c r="EH57" s="14"/>
      <c r="EI57" s="14"/>
      <c r="EJ57" s="14"/>
      <c r="EK57" s="14"/>
      <c r="EL57" s="14"/>
      <c r="EM57" s="14"/>
      <c r="EN57" s="14"/>
      <c r="EO57" s="14"/>
      <c r="EP57" s="14"/>
      <c r="EQ57" s="14"/>
      <c r="ER57" s="14"/>
      <c r="ES57" s="14"/>
      <c r="ET57" s="14"/>
      <c r="EU57" s="14"/>
      <c r="EV57" s="14"/>
      <c r="EW57" s="14"/>
      <c r="EX57" s="14"/>
      <c r="EY57" s="14"/>
      <c r="EZ57" s="14"/>
      <c r="FA57" s="14"/>
      <c r="FB57" s="14"/>
      <c r="FC57" s="14"/>
      <c r="FD57" s="14"/>
      <c r="FE57" s="14"/>
      <c r="FF57" s="14"/>
      <c r="FG57" s="14"/>
      <c r="FH57" s="14"/>
      <c r="FI57" s="14"/>
      <c r="FJ57" s="14"/>
      <c r="FK57" s="14"/>
      <c r="FL57" s="14"/>
      <c r="FM57" s="14"/>
      <c r="FN57" s="14"/>
      <c r="FO57" s="14"/>
      <c r="FP57" s="14"/>
      <c r="FQ57" s="14"/>
      <c r="FR57" s="14"/>
      <c r="FS57" s="14"/>
      <c r="FT57" s="14"/>
      <c r="FU57" s="14"/>
      <c r="FV57" s="14"/>
      <c r="FW57" s="14"/>
      <c r="FX57" s="14"/>
      <c r="FY57" s="14"/>
      <c r="FZ57" s="14"/>
      <c r="GA57" s="14"/>
      <c r="GB57" s="14"/>
      <c r="GC57" s="14"/>
      <c r="GD57" s="14"/>
      <c r="GE57" s="14"/>
      <c r="GF57" s="14"/>
      <c r="GG57" s="14"/>
      <c r="GH57" s="14"/>
      <c r="GI57" s="14"/>
      <c r="GJ57" s="14"/>
      <c r="GK57" s="14"/>
      <c r="GL57" s="14"/>
      <c r="GM57" s="14"/>
      <c r="GN57" s="14"/>
      <c r="GO57" s="14"/>
      <c r="GP57" s="14"/>
      <c r="GQ57" s="14"/>
      <c r="GR57" s="14"/>
      <c r="GS57" s="14"/>
      <c r="GT57" s="14"/>
      <c r="GU57" s="14"/>
      <c r="GV57" s="14"/>
      <c r="GW57" s="14"/>
      <c r="GX57" s="14"/>
      <c r="GY57" s="14"/>
      <c r="GZ57" s="14"/>
      <c r="HA57" s="14"/>
      <c r="HB57" s="14"/>
      <c r="HC57" s="14"/>
      <c r="HD57" s="14"/>
      <c r="HE57" s="14"/>
      <c r="HF57" s="14"/>
      <c r="HG57" s="14"/>
      <c r="HH57" s="14"/>
      <c r="HI57" s="14"/>
      <c r="HJ57" s="14"/>
      <c r="HK57" s="14"/>
      <c r="HL57" s="14"/>
      <c r="HM57" s="14"/>
      <c r="HN57" s="14"/>
      <c r="HO57" s="14"/>
      <c r="HP57" s="14"/>
      <c r="HQ57" s="14"/>
      <c r="HR57" s="14"/>
      <c r="HS57" s="14"/>
      <c r="HT57" s="14"/>
      <c r="HU57" s="14"/>
      <c r="HV57" s="14"/>
      <c r="HW57" s="14"/>
      <c r="HX57" s="14"/>
      <c r="HY57" s="14"/>
      <c r="HZ57" s="14"/>
      <c r="IA57" s="14"/>
      <c r="IB57" s="14"/>
      <c r="IC57" s="14"/>
      <c r="ID57" s="14"/>
      <c r="IE57" s="14"/>
      <c r="IF57" s="14"/>
      <c r="IG57" s="14"/>
      <c r="IH57" s="14"/>
      <c r="II57" s="14"/>
      <c r="IJ57" s="14"/>
      <c r="IK57" s="14"/>
      <c r="IL57" s="14"/>
    </row>
    <row r="58" spans="1:246">
      <c r="A58" s="782"/>
      <c r="B58" s="783"/>
      <c r="C58" s="783"/>
      <c r="D58" s="783"/>
      <c r="E58" s="783"/>
      <c r="F58" s="784"/>
      <c r="G58" s="782"/>
      <c r="H58" s="783"/>
      <c r="I58" s="783"/>
      <c r="J58" s="783"/>
      <c r="K58" s="783"/>
      <c r="L58" s="783"/>
      <c r="M58" s="783"/>
      <c r="N58" s="784"/>
      <c r="O58" s="425"/>
      <c r="P58" s="425"/>
      <c r="Q58" s="425"/>
      <c r="R58" s="425"/>
      <c r="S58" s="425"/>
      <c r="T58" s="425"/>
      <c r="U58" s="425"/>
      <c r="V58" s="425"/>
      <c r="W58" s="425"/>
      <c r="X58" s="425"/>
      <c r="Y58" s="425"/>
      <c r="Z58" s="425"/>
      <c r="AA58" s="425"/>
      <c r="AB58" s="425"/>
      <c r="AC58" s="425"/>
      <c r="AD58" s="425"/>
      <c r="AE58" s="425"/>
      <c r="AF58" s="425"/>
      <c r="AG58" s="425"/>
      <c r="AH58" s="425"/>
      <c r="AI58" s="425"/>
      <c r="AJ58" s="425"/>
      <c r="AK58" s="425"/>
    </row>
    <row r="59" spans="1:246" ht="15.75" thickBot="1">
      <c r="A59" s="785"/>
      <c r="B59" s="786"/>
      <c r="C59" s="786"/>
      <c r="D59" s="786"/>
      <c r="E59" s="786"/>
      <c r="F59" s="787"/>
      <c r="G59" s="785"/>
      <c r="H59" s="786"/>
      <c r="I59" s="786"/>
      <c r="J59" s="786"/>
      <c r="K59" s="786"/>
      <c r="L59" s="786"/>
      <c r="M59" s="786"/>
      <c r="N59" s="787"/>
      <c r="O59" s="425"/>
      <c r="P59" s="425"/>
      <c r="Q59" s="425"/>
      <c r="R59" s="425"/>
      <c r="S59" s="425"/>
      <c r="T59" s="425"/>
      <c r="U59" s="425"/>
      <c r="V59" s="425"/>
      <c r="W59" s="425"/>
      <c r="X59" s="425"/>
      <c r="Y59" s="425"/>
      <c r="Z59" s="425"/>
      <c r="AA59" s="425"/>
      <c r="AB59" s="425"/>
      <c r="AC59" s="425"/>
      <c r="AD59" s="425"/>
      <c r="AE59" s="425"/>
      <c r="AF59" s="425"/>
      <c r="AG59" s="425"/>
      <c r="AH59" s="425"/>
      <c r="AI59" s="425"/>
      <c r="AJ59" s="425"/>
      <c r="AK59" s="425"/>
    </row>
    <row r="60" spans="1:246">
      <c r="A60" s="783"/>
      <c r="B60" s="783"/>
      <c r="C60" s="783"/>
      <c r="D60" s="783"/>
      <c r="E60" s="783"/>
      <c r="F60" s="783"/>
      <c r="G60" s="783"/>
      <c r="H60" s="783"/>
      <c r="I60" s="783"/>
      <c r="J60" s="783"/>
      <c r="K60" s="783"/>
      <c r="L60" s="783"/>
      <c r="M60" s="783"/>
      <c r="N60" s="783"/>
      <c r="O60" s="425"/>
      <c r="P60" s="425"/>
      <c r="Q60" s="425"/>
      <c r="R60" s="425"/>
      <c r="S60" s="425"/>
      <c r="T60" s="425"/>
      <c r="U60" s="425"/>
      <c r="V60" s="425"/>
      <c r="W60" s="425"/>
      <c r="X60" s="425"/>
      <c r="Y60" s="425"/>
      <c r="Z60" s="425"/>
      <c r="AA60" s="425"/>
      <c r="AB60" s="425"/>
      <c r="AC60" s="425"/>
      <c r="AD60" s="425"/>
      <c r="AE60" s="425"/>
      <c r="AF60" s="425"/>
      <c r="AG60" s="425"/>
      <c r="AH60" s="425"/>
      <c r="AI60" s="425"/>
      <c r="AJ60" s="425"/>
      <c r="AK60" s="425"/>
    </row>
    <row r="61" spans="1:246">
      <c r="A61" s="773" t="s">
        <v>3564</v>
      </c>
      <c r="B61" s="773"/>
      <c r="C61" s="773"/>
      <c r="E61" s="788"/>
      <c r="F61" s="788"/>
      <c r="G61" s="12" t="s">
        <v>3564</v>
      </c>
      <c r="H61" s="788"/>
      <c r="I61" s="788"/>
      <c r="K61" s="788"/>
      <c r="L61" s="788"/>
      <c r="M61" s="788"/>
      <c r="N61" s="783"/>
      <c r="O61" s="425"/>
      <c r="P61" s="425"/>
      <c r="Q61" s="425"/>
      <c r="R61" s="425"/>
      <c r="S61" s="425"/>
      <c r="T61" s="425"/>
      <c r="U61" s="425"/>
      <c r="V61" s="425"/>
      <c r="W61" s="425"/>
      <c r="X61" s="425"/>
      <c r="Y61" s="425"/>
      <c r="Z61" s="425"/>
      <c r="AA61" s="425"/>
      <c r="AB61" s="425"/>
      <c r="AC61" s="425"/>
      <c r="AD61" s="425"/>
      <c r="AE61" s="425"/>
      <c r="AF61" s="425"/>
      <c r="AG61" s="425"/>
      <c r="AH61" s="425"/>
      <c r="AI61" s="425"/>
      <c r="AJ61" s="425"/>
      <c r="AK61" s="425"/>
    </row>
    <row r="62" spans="1:246">
      <c r="A62" s="12" t="s">
        <v>926</v>
      </c>
      <c r="B62" s="12"/>
      <c r="C62" s="12"/>
      <c r="D62" s="12"/>
      <c r="E62" s="788"/>
      <c r="F62" s="788"/>
      <c r="G62" s="12" t="s">
        <v>927</v>
      </c>
      <c r="H62" s="788"/>
      <c r="I62" s="788"/>
      <c r="J62" s="788"/>
      <c r="K62" s="788"/>
      <c r="L62" s="788"/>
      <c r="M62" s="788"/>
      <c r="N62" s="788"/>
      <c r="O62" s="425"/>
      <c r="P62" s="425"/>
      <c r="Q62" s="425"/>
      <c r="R62" s="425"/>
      <c r="S62" s="425"/>
      <c r="T62" s="425"/>
      <c r="U62" s="425"/>
      <c r="V62" s="425"/>
      <c r="W62" s="425"/>
      <c r="X62" s="425"/>
      <c r="Y62" s="425"/>
      <c r="Z62" s="425"/>
      <c r="AA62" s="425"/>
      <c r="AB62" s="425"/>
      <c r="AC62" s="425"/>
      <c r="AD62" s="425"/>
      <c r="AE62" s="425"/>
      <c r="AF62" s="425"/>
      <c r="AG62" s="425"/>
      <c r="AH62" s="425"/>
      <c r="AI62" s="425"/>
      <c r="AJ62" s="425"/>
      <c r="AK62" s="425"/>
    </row>
    <row r="64" spans="1:246" ht="15.75">
      <c r="A64" s="711" t="s">
        <v>565</v>
      </c>
      <c r="B64" s="711"/>
      <c r="C64" s="12"/>
      <c r="D64" s="12"/>
      <c r="E64" s="12"/>
      <c r="F64" s="12"/>
    </row>
    <row r="66" spans="1:14" ht="15.75" thickBot="1">
      <c r="A66" s="9" t="s">
        <v>4724</v>
      </c>
      <c r="E66" s="708"/>
      <c r="F66" s="838" t="str">
        <f>'Data Sheet'!$C$38</f>
        <v>12/31/2015</v>
      </c>
      <c r="G66" s="9" t="str">
        <f>'Data Sheet'!$C$25</f>
        <v>National Fuel Gas Distribution Corporation</v>
      </c>
      <c r="K66" s="708"/>
      <c r="M66" s="838" t="str">
        <f>'Data Sheet'!$C$38</f>
        <v>12/31/2015</v>
      </c>
    </row>
    <row r="67" spans="1:14">
      <c r="A67" s="770" t="s">
        <v>913</v>
      </c>
      <c r="B67" s="771"/>
      <c r="C67" s="771"/>
      <c r="D67" s="771"/>
      <c r="E67" s="771"/>
      <c r="F67" s="772"/>
      <c r="G67" s="770" t="s">
        <v>914</v>
      </c>
      <c r="H67" s="771"/>
      <c r="I67" s="771"/>
      <c r="J67" s="771"/>
      <c r="K67" s="771"/>
      <c r="L67" s="771"/>
      <c r="M67" s="771"/>
      <c r="N67" s="709"/>
    </row>
    <row r="68" spans="1:14">
      <c r="A68" s="606"/>
      <c r="F68" s="712"/>
      <c r="G68" s="606"/>
      <c r="N68" s="712"/>
    </row>
    <row r="69" spans="1:14">
      <c r="A69" s="727"/>
      <c r="B69" s="729"/>
      <c r="C69" s="728"/>
      <c r="D69" s="729"/>
      <c r="E69" s="767" t="s">
        <v>2221</v>
      </c>
      <c r="F69" s="752"/>
      <c r="G69" s="750" t="s">
        <v>2221</v>
      </c>
      <c r="H69" s="751"/>
      <c r="I69" s="767" t="s">
        <v>2222</v>
      </c>
      <c r="J69" s="751"/>
      <c r="K69" s="751"/>
      <c r="L69" s="751"/>
      <c r="M69" s="754"/>
      <c r="N69" s="730"/>
    </row>
    <row r="70" spans="1:14">
      <c r="A70" s="713" t="s">
        <v>1729</v>
      </c>
      <c r="B70" s="385"/>
      <c r="D70" s="756" t="s">
        <v>1837</v>
      </c>
      <c r="E70" s="756" t="s">
        <v>299</v>
      </c>
      <c r="F70" s="724" t="s">
        <v>299</v>
      </c>
      <c r="G70" s="713" t="s">
        <v>299</v>
      </c>
      <c r="H70" s="756" t="s">
        <v>299</v>
      </c>
      <c r="I70" s="758" t="s">
        <v>543</v>
      </c>
      <c r="J70" s="613"/>
      <c r="K70" s="758" t="s">
        <v>540</v>
      </c>
      <c r="L70" s="613"/>
      <c r="M70" s="725" t="s">
        <v>1837</v>
      </c>
      <c r="N70" s="724" t="s">
        <v>1729</v>
      </c>
    </row>
    <row r="71" spans="1:14">
      <c r="A71" s="713" t="s">
        <v>1732</v>
      </c>
      <c r="B71" s="385"/>
      <c r="C71" s="723" t="s">
        <v>573</v>
      </c>
      <c r="D71" s="756" t="s">
        <v>881</v>
      </c>
      <c r="E71" s="756" t="s">
        <v>2225</v>
      </c>
      <c r="F71" s="724" t="s">
        <v>2226</v>
      </c>
      <c r="G71" s="713" t="s">
        <v>2225</v>
      </c>
      <c r="H71" s="756" t="s">
        <v>2226</v>
      </c>
      <c r="I71" s="756" t="s">
        <v>2227</v>
      </c>
      <c r="J71" s="756" t="s">
        <v>1841</v>
      </c>
      <c r="K71" s="756" t="s">
        <v>2227</v>
      </c>
      <c r="L71" s="756" t="s">
        <v>1841</v>
      </c>
      <c r="M71" s="725" t="s">
        <v>2516</v>
      </c>
      <c r="N71" s="724" t="s">
        <v>1732</v>
      </c>
    </row>
    <row r="72" spans="1:14">
      <c r="A72" s="713"/>
      <c r="B72" s="385"/>
      <c r="D72" s="756" t="s">
        <v>557</v>
      </c>
      <c r="E72" s="756" t="s">
        <v>2274</v>
      </c>
      <c r="F72" s="724" t="s">
        <v>2275</v>
      </c>
      <c r="G72" s="713" t="s">
        <v>2276</v>
      </c>
      <c r="H72" s="756" t="s">
        <v>2231</v>
      </c>
      <c r="I72" s="756" t="s">
        <v>2232</v>
      </c>
      <c r="J72" s="385"/>
      <c r="K72" s="756" t="s">
        <v>2233</v>
      </c>
      <c r="L72" s="385"/>
      <c r="M72" s="715"/>
      <c r="N72" s="724"/>
    </row>
    <row r="73" spans="1:14">
      <c r="A73" s="731"/>
      <c r="B73" s="424"/>
      <c r="C73" s="760" t="s">
        <v>3021</v>
      </c>
      <c r="D73" s="762" t="s">
        <v>3022</v>
      </c>
      <c r="E73" s="762" t="s">
        <v>3023</v>
      </c>
      <c r="F73" s="732" t="s">
        <v>3024</v>
      </c>
      <c r="G73" s="731" t="s">
        <v>2347</v>
      </c>
      <c r="H73" s="762" t="s">
        <v>2348</v>
      </c>
      <c r="I73" s="762" t="s">
        <v>2349</v>
      </c>
      <c r="J73" s="762" t="s">
        <v>2350</v>
      </c>
      <c r="K73" s="762" t="s">
        <v>2351</v>
      </c>
      <c r="L73" s="762" t="s">
        <v>2352</v>
      </c>
      <c r="M73" s="761" t="s">
        <v>2353</v>
      </c>
      <c r="N73" s="732"/>
    </row>
    <row r="74" spans="1:14">
      <c r="A74" s="731">
        <v>1</v>
      </c>
      <c r="B74" s="385"/>
      <c r="C74" s="406" t="s">
        <v>920</v>
      </c>
      <c r="D74" s="397"/>
      <c r="E74" s="398"/>
      <c r="F74" s="399"/>
      <c r="G74" s="400" t="s">
        <v>1789</v>
      </c>
      <c r="H74" s="398" t="s">
        <v>1789</v>
      </c>
      <c r="I74" s="401"/>
      <c r="J74" s="401"/>
      <c r="K74" s="401"/>
      <c r="L74" s="401"/>
      <c r="M74" s="778"/>
      <c r="N74" s="732">
        <v>1</v>
      </c>
    </row>
    <row r="75" spans="1:14">
      <c r="A75" s="731">
        <v>2</v>
      </c>
      <c r="B75" s="729"/>
      <c r="C75" s="406" t="s">
        <v>2235</v>
      </c>
      <c r="D75" s="779"/>
      <c r="E75" s="403"/>
      <c r="F75" s="780"/>
      <c r="G75" s="372" t="s">
        <v>1789</v>
      </c>
      <c r="H75" s="369" t="s">
        <v>1789</v>
      </c>
      <c r="I75" s="403"/>
      <c r="J75" s="403"/>
      <c r="K75" s="403"/>
      <c r="L75" s="403"/>
      <c r="M75" s="781"/>
      <c r="N75" s="732">
        <v>2</v>
      </c>
    </row>
    <row r="76" spans="1:14">
      <c r="A76" s="731">
        <v>3</v>
      </c>
      <c r="B76" s="729"/>
      <c r="C76" s="406"/>
      <c r="D76" s="258"/>
      <c r="E76" s="258"/>
      <c r="F76" s="240"/>
      <c r="G76" s="422"/>
      <c r="H76" s="258"/>
      <c r="I76" s="424"/>
      <c r="J76" s="258"/>
      <c r="K76" s="424"/>
      <c r="L76" s="258"/>
      <c r="M76" s="271">
        <f t="shared" ref="M76" si="2">D76+E76-F76+G76-H76-J76+L76</f>
        <v>0</v>
      </c>
      <c r="N76" s="732">
        <v>3</v>
      </c>
    </row>
    <row r="77" spans="1:14">
      <c r="A77" s="731">
        <v>4</v>
      </c>
      <c r="B77" s="729"/>
      <c r="C77" s="406" t="s">
        <v>928</v>
      </c>
      <c r="D77" s="223">
        <f>SUM(D76:D76)</f>
        <v>0</v>
      </c>
      <c r="E77" s="223">
        <f>SUM(E76:E76)</f>
        <v>0</v>
      </c>
      <c r="F77" s="222">
        <f>SUM(F76:F76)</f>
        <v>0</v>
      </c>
      <c r="G77" s="378">
        <f>SUM(G76:G76)</f>
        <v>0</v>
      </c>
      <c r="H77" s="223">
        <f>SUM(H76:H76)</f>
        <v>0</v>
      </c>
      <c r="I77" s="206"/>
      <c r="J77" s="223">
        <f>SUM(J76:J76)</f>
        <v>0</v>
      </c>
      <c r="K77" s="206"/>
      <c r="L77" s="223">
        <f>SUM(L76:L76)</f>
        <v>0</v>
      </c>
      <c r="M77" s="223">
        <f>SUM(M76:M76)</f>
        <v>0</v>
      </c>
      <c r="N77" s="732">
        <v>4</v>
      </c>
    </row>
    <row r="78" spans="1:14">
      <c r="A78" s="731">
        <v>5</v>
      </c>
      <c r="B78" s="729"/>
      <c r="C78" s="406" t="s">
        <v>923</v>
      </c>
      <c r="D78" s="258"/>
      <c r="E78" s="258"/>
      <c r="F78" s="240"/>
      <c r="G78" s="422"/>
      <c r="H78" s="258"/>
      <c r="I78" s="424"/>
      <c r="J78" s="258"/>
      <c r="K78" s="424"/>
      <c r="L78" s="258"/>
      <c r="M78" s="271"/>
      <c r="N78" s="732">
        <v>5</v>
      </c>
    </row>
    <row r="79" spans="1:14">
      <c r="A79" s="731">
        <v>6</v>
      </c>
      <c r="B79" s="729"/>
      <c r="C79" s="406" t="s">
        <v>2331</v>
      </c>
      <c r="D79" s="258"/>
      <c r="E79" s="258"/>
      <c r="F79" s="240"/>
      <c r="G79" s="422"/>
      <c r="H79" s="258"/>
      <c r="I79" s="424"/>
      <c r="J79" s="258"/>
      <c r="K79" s="424"/>
      <c r="L79" s="258"/>
      <c r="M79" s="271"/>
      <c r="N79" s="732">
        <v>6</v>
      </c>
    </row>
    <row r="80" spans="1:14">
      <c r="A80" s="731">
        <v>7</v>
      </c>
      <c r="B80" s="729"/>
      <c r="C80" s="406"/>
      <c r="D80" s="258"/>
      <c r="E80" s="258"/>
      <c r="F80" s="240"/>
      <c r="G80" s="422"/>
      <c r="H80" s="258"/>
      <c r="I80" s="424"/>
      <c r="J80" s="258"/>
      <c r="K80" s="424"/>
      <c r="L80" s="258"/>
      <c r="M80" s="271"/>
      <c r="N80" s="732">
        <v>7</v>
      </c>
    </row>
    <row r="81" spans="1:14">
      <c r="A81" s="731">
        <v>8</v>
      </c>
      <c r="B81" s="729"/>
      <c r="C81" s="406" t="s">
        <v>5259</v>
      </c>
      <c r="D81" s="258">
        <v>28715226</v>
      </c>
      <c r="E81" s="258"/>
      <c r="F81" s="240"/>
      <c r="G81" s="422"/>
      <c r="H81" s="258"/>
      <c r="I81" s="424"/>
      <c r="J81" s="258"/>
      <c r="K81" s="424"/>
      <c r="L81" s="258"/>
      <c r="M81" s="271">
        <f t="shared" ref="M81:M95" si="3">D81+E81-F81+G81-H81-J81+L81</f>
        <v>28715226</v>
      </c>
      <c r="N81" s="732">
        <v>8</v>
      </c>
    </row>
    <row r="82" spans="1:14">
      <c r="A82" s="731">
        <v>9</v>
      </c>
      <c r="B82" s="729"/>
      <c r="C82" s="406" t="s">
        <v>5260</v>
      </c>
      <c r="D82" s="258">
        <v>0</v>
      </c>
      <c r="E82" s="258"/>
      <c r="F82" s="240"/>
      <c r="G82" s="422"/>
      <c r="H82" s="258"/>
      <c r="I82" s="424"/>
      <c r="J82" s="258"/>
      <c r="K82" s="424"/>
      <c r="L82" s="258"/>
      <c r="M82" s="271">
        <f t="shared" si="3"/>
        <v>0</v>
      </c>
      <c r="N82" s="732">
        <v>9</v>
      </c>
    </row>
    <row r="83" spans="1:14">
      <c r="A83" s="731">
        <v>10</v>
      </c>
      <c r="B83" s="729"/>
      <c r="C83" s="406" t="s">
        <v>5261</v>
      </c>
      <c r="D83" s="258">
        <v>56911</v>
      </c>
      <c r="E83" s="258"/>
      <c r="F83" s="240"/>
      <c r="G83" s="422"/>
      <c r="H83" s="258"/>
      <c r="I83" s="424"/>
      <c r="J83" s="258"/>
      <c r="K83" s="424"/>
      <c r="L83" s="258"/>
      <c r="M83" s="271">
        <f t="shared" si="3"/>
        <v>56911</v>
      </c>
      <c r="N83" s="732">
        <v>10</v>
      </c>
    </row>
    <row r="84" spans="1:14">
      <c r="A84" s="731">
        <v>11</v>
      </c>
      <c r="B84" s="729"/>
      <c r="C84" s="406" t="s">
        <v>5262</v>
      </c>
      <c r="D84" s="258">
        <v>4</v>
      </c>
      <c r="E84" s="258"/>
      <c r="F84" s="240"/>
      <c r="G84" s="422"/>
      <c r="H84" s="258"/>
      <c r="I84" s="424"/>
      <c r="J84" s="258"/>
      <c r="K84" s="424"/>
      <c r="L84" s="258"/>
      <c r="M84" s="271">
        <f t="shared" si="3"/>
        <v>4</v>
      </c>
      <c r="N84" s="732">
        <v>11</v>
      </c>
    </row>
    <row r="85" spans="1:14">
      <c r="A85" s="731">
        <v>12</v>
      </c>
      <c r="B85" s="729"/>
      <c r="C85" s="406" t="s">
        <v>5263</v>
      </c>
      <c r="D85" s="258">
        <v>11637</v>
      </c>
      <c r="E85" s="258"/>
      <c r="F85" s="240"/>
      <c r="G85" s="422"/>
      <c r="H85" s="258"/>
      <c r="I85" s="424"/>
      <c r="J85" s="258"/>
      <c r="K85" s="424"/>
      <c r="L85" s="258"/>
      <c r="M85" s="271">
        <f t="shared" si="3"/>
        <v>11637</v>
      </c>
      <c r="N85" s="732">
        <v>12</v>
      </c>
    </row>
    <row r="86" spans="1:14">
      <c r="A86" s="731">
        <v>13</v>
      </c>
      <c r="B86" s="729"/>
      <c r="C86" s="406" t="s">
        <v>5264</v>
      </c>
      <c r="D86" s="258">
        <v>-8</v>
      </c>
      <c r="E86" s="258"/>
      <c r="F86" s="240"/>
      <c r="G86" s="422"/>
      <c r="H86" s="258"/>
      <c r="I86" s="424"/>
      <c r="J86" s="258"/>
      <c r="K86" s="424"/>
      <c r="L86" s="258"/>
      <c r="M86" s="271">
        <f t="shared" si="3"/>
        <v>-8</v>
      </c>
      <c r="N86" s="732">
        <v>13</v>
      </c>
    </row>
    <row r="87" spans="1:14">
      <c r="A87" s="731">
        <v>14</v>
      </c>
      <c r="B87" s="729"/>
      <c r="C87" s="406" t="s">
        <v>5265</v>
      </c>
      <c r="D87" s="258">
        <v>-10192321</v>
      </c>
      <c r="E87" s="258">
        <v>4556684</v>
      </c>
      <c r="F87" s="240">
        <v>7045775</v>
      </c>
      <c r="G87" s="422"/>
      <c r="H87" s="258"/>
      <c r="I87" s="424"/>
      <c r="J87" s="258"/>
      <c r="K87" s="424"/>
      <c r="L87" s="258"/>
      <c r="M87" s="271">
        <f>D87+E87-F87+G87-H87-J87+L87</f>
        <v>-12681412</v>
      </c>
      <c r="N87" s="732">
        <v>14</v>
      </c>
    </row>
    <row r="88" spans="1:14">
      <c r="A88" s="731">
        <v>15</v>
      </c>
      <c r="B88" s="729"/>
      <c r="C88" s="406" t="s">
        <v>5266</v>
      </c>
      <c r="D88" s="258">
        <v>-15170</v>
      </c>
      <c r="E88" s="258"/>
      <c r="F88" s="240"/>
      <c r="G88" s="422"/>
      <c r="H88" s="258"/>
      <c r="I88" s="424"/>
      <c r="J88" s="258"/>
      <c r="K88" s="424"/>
      <c r="L88" s="258"/>
      <c r="M88" s="271">
        <f t="shared" si="3"/>
        <v>-15170</v>
      </c>
      <c r="N88" s="732">
        <v>15</v>
      </c>
    </row>
    <row r="89" spans="1:14">
      <c r="A89" s="731">
        <v>16</v>
      </c>
      <c r="B89" s="729"/>
      <c r="C89" s="406" t="s">
        <v>5267</v>
      </c>
      <c r="D89" s="258">
        <v>-1716065</v>
      </c>
      <c r="E89" s="258">
        <v>102</v>
      </c>
      <c r="F89" s="240">
        <v>0</v>
      </c>
      <c r="G89" s="422"/>
      <c r="H89" s="258"/>
      <c r="I89" s="424"/>
      <c r="J89" s="258"/>
      <c r="K89" s="424"/>
      <c r="L89" s="258"/>
      <c r="M89" s="271">
        <f t="shared" si="3"/>
        <v>-1715963</v>
      </c>
      <c r="N89" s="732">
        <v>16</v>
      </c>
    </row>
    <row r="90" spans="1:14">
      <c r="A90" s="731">
        <v>17</v>
      </c>
      <c r="B90" s="729"/>
      <c r="C90" s="406" t="s">
        <v>5268</v>
      </c>
      <c r="D90" s="258">
        <v>127809</v>
      </c>
      <c r="E90" s="258"/>
      <c r="F90" s="240"/>
      <c r="G90" s="422"/>
      <c r="H90" s="258"/>
      <c r="I90" s="424"/>
      <c r="J90" s="258"/>
      <c r="K90" s="424"/>
      <c r="L90" s="258"/>
      <c r="M90" s="271">
        <f t="shared" si="3"/>
        <v>127809</v>
      </c>
      <c r="N90" s="732">
        <v>17</v>
      </c>
    </row>
    <row r="91" spans="1:14">
      <c r="A91" s="731">
        <v>18</v>
      </c>
      <c r="B91" s="729"/>
      <c r="C91" s="406" t="s">
        <v>5269</v>
      </c>
      <c r="D91" s="258">
        <v>2451074</v>
      </c>
      <c r="E91" s="258"/>
      <c r="F91" s="240"/>
      <c r="G91" s="422"/>
      <c r="H91" s="258"/>
      <c r="I91" s="424"/>
      <c r="J91" s="258"/>
      <c r="K91" s="424"/>
      <c r="L91" s="258"/>
      <c r="M91" s="271">
        <f t="shared" si="3"/>
        <v>2451074</v>
      </c>
      <c r="N91" s="732">
        <v>18</v>
      </c>
    </row>
    <row r="92" spans="1:14">
      <c r="A92" s="731">
        <v>19</v>
      </c>
      <c r="B92" s="729"/>
      <c r="C92" s="406" t="s">
        <v>5270</v>
      </c>
      <c r="D92" s="258">
        <v>-550124</v>
      </c>
      <c r="E92" s="258"/>
      <c r="F92" s="240">
        <v>251580</v>
      </c>
      <c r="G92" s="422"/>
      <c r="H92" s="258"/>
      <c r="I92" s="424"/>
      <c r="J92" s="258"/>
      <c r="K92" s="424"/>
      <c r="L92" s="258"/>
      <c r="M92" s="271">
        <f>D92+E92-F92+G92-H92-J92+L92</f>
        <v>-801704</v>
      </c>
      <c r="N92" s="732">
        <v>19</v>
      </c>
    </row>
    <row r="93" spans="1:14">
      <c r="A93" s="731">
        <v>20</v>
      </c>
      <c r="B93" s="729"/>
      <c r="C93" s="406" t="s">
        <v>5271</v>
      </c>
      <c r="D93" s="258">
        <v>-86859</v>
      </c>
      <c r="E93" s="258">
        <v>86282</v>
      </c>
      <c r="F93" s="240">
        <v>382</v>
      </c>
      <c r="G93" s="422"/>
      <c r="H93" s="258"/>
      <c r="I93" s="424"/>
      <c r="J93" s="258"/>
      <c r="K93" s="424"/>
      <c r="L93" s="258"/>
      <c r="M93" s="271">
        <f t="shared" si="3"/>
        <v>-959</v>
      </c>
      <c r="N93" s="732">
        <v>20</v>
      </c>
    </row>
    <row r="94" spans="1:14">
      <c r="A94" s="731">
        <v>21</v>
      </c>
      <c r="B94" s="729"/>
      <c r="C94" s="406" t="s">
        <v>5272</v>
      </c>
      <c r="D94" s="258">
        <v>73277</v>
      </c>
      <c r="E94" s="258"/>
      <c r="F94" s="240"/>
      <c r="G94" s="422"/>
      <c r="H94" s="258"/>
      <c r="I94" s="424"/>
      <c r="J94" s="258"/>
      <c r="K94" s="424"/>
      <c r="L94" s="258"/>
      <c r="M94" s="271">
        <f t="shared" si="3"/>
        <v>73277</v>
      </c>
      <c r="N94" s="732">
        <v>21</v>
      </c>
    </row>
    <row r="95" spans="1:14">
      <c r="A95" s="731">
        <v>22</v>
      </c>
      <c r="B95" s="729"/>
      <c r="C95" s="406" t="s">
        <v>5273</v>
      </c>
      <c r="D95" s="258">
        <v>440307</v>
      </c>
      <c r="E95" s="258">
        <v>833507</v>
      </c>
      <c r="F95" s="240">
        <v>765648</v>
      </c>
      <c r="G95" s="422"/>
      <c r="H95" s="258"/>
      <c r="I95" s="424"/>
      <c r="J95" s="258"/>
      <c r="K95" s="424"/>
      <c r="L95" s="258"/>
      <c r="M95" s="271">
        <f t="shared" si="3"/>
        <v>508166</v>
      </c>
      <c r="N95" s="732">
        <v>22</v>
      </c>
    </row>
    <row r="96" spans="1:14">
      <c r="A96" s="731">
        <v>23</v>
      </c>
      <c r="B96" s="729"/>
      <c r="C96" s="406" t="s">
        <v>5274</v>
      </c>
      <c r="D96" s="258">
        <v>1124226</v>
      </c>
      <c r="E96" s="258">
        <v>743656</v>
      </c>
      <c r="F96" s="240">
        <v>2042680</v>
      </c>
      <c r="G96" s="422"/>
      <c r="H96" s="258"/>
      <c r="I96" s="424"/>
      <c r="J96" s="258"/>
      <c r="K96" s="424"/>
      <c r="L96" s="258"/>
      <c r="M96" s="271">
        <f t="shared" ref="M96:M116" si="4">D96+E96-F96+G96-H96-J96+L96</f>
        <v>-174798</v>
      </c>
      <c r="N96" s="732">
        <v>23</v>
      </c>
    </row>
    <row r="97" spans="1:14">
      <c r="A97" s="731">
        <v>24</v>
      </c>
      <c r="B97" s="729"/>
      <c r="C97" s="406" t="s">
        <v>5275</v>
      </c>
      <c r="D97" s="258">
        <v>-67430</v>
      </c>
      <c r="E97" s="258"/>
      <c r="F97" s="240"/>
      <c r="G97" s="422"/>
      <c r="H97" s="258"/>
      <c r="I97" s="424"/>
      <c r="J97" s="258"/>
      <c r="K97" s="424"/>
      <c r="L97" s="258"/>
      <c r="M97" s="271">
        <f t="shared" si="4"/>
        <v>-67430</v>
      </c>
      <c r="N97" s="732">
        <v>24</v>
      </c>
    </row>
    <row r="98" spans="1:14">
      <c r="A98" s="731">
        <v>25</v>
      </c>
      <c r="B98" s="729"/>
      <c r="C98" s="406" t="s">
        <v>5276</v>
      </c>
      <c r="D98" s="258">
        <v>-5494083</v>
      </c>
      <c r="E98" s="258"/>
      <c r="F98" s="240"/>
      <c r="G98" s="422"/>
      <c r="H98" s="258"/>
      <c r="I98" s="424"/>
      <c r="J98" s="258"/>
      <c r="K98" s="424"/>
      <c r="L98" s="258"/>
      <c r="M98" s="271">
        <f t="shared" si="4"/>
        <v>-5494083</v>
      </c>
      <c r="N98" s="732">
        <v>25</v>
      </c>
    </row>
    <row r="99" spans="1:14">
      <c r="A99" s="731">
        <v>26</v>
      </c>
      <c r="B99" s="729"/>
      <c r="C99" s="406" t="s">
        <v>5277</v>
      </c>
      <c r="D99" s="258">
        <v>-666215</v>
      </c>
      <c r="E99" s="258">
        <v>204083</v>
      </c>
      <c r="F99" s="240">
        <v>-1092</v>
      </c>
      <c r="G99" s="422"/>
      <c r="H99" s="258"/>
      <c r="I99" s="424"/>
      <c r="J99" s="258"/>
      <c r="K99" s="424"/>
      <c r="L99" s="258"/>
      <c r="M99" s="271">
        <f t="shared" si="4"/>
        <v>-461040</v>
      </c>
      <c r="N99" s="732">
        <v>26</v>
      </c>
    </row>
    <row r="100" spans="1:14">
      <c r="A100" s="731">
        <v>27</v>
      </c>
      <c r="B100" s="729"/>
      <c r="C100" s="406" t="s">
        <v>5278</v>
      </c>
      <c r="D100" s="258">
        <v>-1644966</v>
      </c>
      <c r="E100" s="258">
        <v>85422</v>
      </c>
      <c r="F100" s="240">
        <v>332</v>
      </c>
      <c r="G100" s="422"/>
      <c r="H100" s="258"/>
      <c r="I100" s="424"/>
      <c r="J100" s="258"/>
      <c r="K100" s="424"/>
      <c r="L100" s="258"/>
      <c r="M100" s="271">
        <f>D100+E100-F100+G100-H100-J100+L100</f>
        <v>-1559876</v>
      </c>
      <c r="N100" s="732">
        <v>27</v>
      </c>
    </row>
    <row r="101" spans="1:14">
      <c r="A101" s="731">
        <v>28</v>
      </c>
      <c r="B101" s="729"/>
      <c r="C101" s="406" t="s">
        <v>5279</v>
      </c>
      <c r="D101" s="258">
        <v>1446489</v>
      </c>
      <c r="E101" s="258">
        <v>41207</v>
      </c>
      <c r="F101" s="240">
        <v>310191</v>
      </c>
      <c r="G101" s="422"/>
      <c r="H101" s="258"/>
      <c r="I101" s="424"/>
      <c r="J101" s="258"/>
      <c r="K101" s="424"/>
      <c r="L101" s="258"/>
      <c r="M101" s="271">
        <f t="shared" si="4"/>
        <v>1177505</v>
      </c>
      <c r="N101" s="732">
        <v>28</v>
      </c>
    </row>
    <row r="102" spans="1:14">
      <c r="A102" s="731">
        <v>29</v>
      </c>
      <c r="B102" s="729"/>
      <c r="C102" s="406" t="s">
        <v>5280</v>
      </c>
      <c r="D102" s="258">
        <v>-3014873</v>
      </c>
      <c r="E102" s="258">
        <v>168658</v>
      </c>
      <c r="F102" s="240"/>
      <c r="G102" s="422"/>
      <c r="H102" s="258"/>
      <c r="I102" s="424"/>
      <c r="J102" s="258"/>
      <c r="K102" s="424"/>
      <c r="L102" s="258"/>
      <c r="M102" s="271">
        <f t="shared" si="4"/>
        <v>-2846215</v>
      </c>
      <c r="N102" s="732">
        <v>29</v>
      </c>
    </row>
    <row r="103" spans="1:14">
      <c r="A103" s="731">
        <v>30</v>
      </c>
      <c r="B103" s="729"/>
      <c r="C103" s="406" t="s">
        <v>5281</v>
      </c>
      <c r="D103" s="258">
        <v>20100423</v>
      </c>
      <c r="E103" s="258">
        <v>51721</v>
      </c>
      <c r="F103" s="240">
        <v>3403553</v>
      </c>
      <c r="G103" s="422"/>
      <c r="H103" s="258"/>
      <c r="I103" s="424"/>
      <c r="J103" s="258"/>
      <c r="K103" s="424"/>
      <c r="L103" s="258"/>
      <c r="M103" s="271">
        <f t="shared" si="4"/>
        <v>16748591</v>
      </c>
      <c r="N103" s="732">
        <v>30</v>
      </c>
    </row>
    <row r="104" spans="1:14">
      <c r="A104" s="731">
        <v>31</v>
      </c>
      <c r="B104" s="729"/>
      <c r="C104" s="406" t="s">
        <v>5282</v>
      </c>
      <c r="D104" s="258">
        <v>-281880</v>
      </c>
      <c r="E104" s="258">
        <v>704200</v>
      </c>
      <c r="F104" s="240">
        <v>0</v>
      </c>
      <c r="G104" s="422"/>
      <c r="H104" s="258"/>
      <c r="I104" s="424"/>
      <c r="J104" s="258"/>
      <c r="K104" s="424"/>
      <c r="L104" s="258"/>
      <c r="M104" s="271">
        <f t="shared" si="4"/>
        <v>422320</v>
      </c>
      <c r="N104" s="732">
        <v>31</v>
      </c>
    </row>
    <row r="105" spans="1:14">
      <c r="A105" s="731">
        <v>32</v>
      </c>
      <c r="B105" s="729"/>
      <c r="C105" s="406" t="s">
        <v>5283</v>
      </c>
      <c r="D105" s="258">
        <v>-4449</v>
      </c>
      <c r="E105" s="258"/>
      <c r="F105" s="240"/>
      <c r="G105" s="422"/>
      <c r="H105" s="258"/>
      <c r="I105" s="424"/>
      <c r="J105" s="258"/>
      <c r="K105" s="424"/>
      <c r="L105" s="258"/>
      <c r="M105" s="271">
        <f t="shared" si="4"/>
        <v>-4449</v>
      </c>
      <c r="N105" s="732">
        <v>32</v>
      </c>
    </row>
    <row r="106" spans="1:14">
      <c r="A106" s="731">
        <v>33</v>
      </c>
      <c r="B106" s="729"/>
      <c r="C106" s="406" t="s">
        <v>5284</v>
      </c>
      <c r="D106" s="226">
        <v>-3763</v>
      </c>
      <c r="E106" s="226"/>
      <c r="F106" s="225"/>
      <c r="G106" s="306"/>
      <c r="H106" s="226"/>
      <c r="I106" s="223"/>
      <c r="J106" s="226"/>
      <c r="K106" s="223"/>
      <c r="L106" s="226"/>
      <c r="M106" s="271">
        <f t="shared" si="4"/>
        <v>-3763</v>
      </c>
      <c r="N106" s="732">
        <v>33</v>
      </c>
    </row>
    <row r="107" spans="1:14">
      <c r="A107" s="731">
        <v>34</v>
      </c>
      <c r="B107" s="729"/>
      <c r="C107" s="406" t="s">
        <v>5259</v>
      </c>
      <c r="D107" s="258">
        <v>-138740</v>
      </c>
      <c r="E107" s="258"/>
      <c r="F107" s="240"/>
      <c r="G107" s="422"/>
      <c r="H107" s="258"/>
      <c r="I107" s="424"/>
      <c r="J107" s="258"/>
      <c r="K107" s="424"/>
      <c r="L107" s="258"/>
      <c r="M107" s="271">
        <f t="shared" si="4"/>
        <v>-138740</v>
      </c>
      <c r="N107" s="732">
        <v>34</v>
      </c>
    </row>
    <row r="108" spans="1:14">
      <c r="A108" s="731">
        <v>35</v>
      </c>
      <c r="B108" s="729"/>
      <c r="C108" s="406" t="s">
        <v>5285</v>
      </c>
      <c r="D108" s="258">
        <v>115931</v>
      </c>
      <c r="E108" s="258"/>
      <c r="F108" s="240"/>
      <c r="G108" s="422"/>
      <c r="H108" s="258"/>
      <c r="I108" s="424"/>
      <c r="J108" s="258"/>
      <c r="K108" s="424"/>
      <c r="L108" s="258"/>
      <c r="M108" s="271">
        <f t="shared" si="4"/>
        <v>115931</v>
      </c>
      <c r="N108" s="732">
        <v>35</v>
      </c>
    </row>
    <row r="109" spans="1:14">
      <c r="A109" s="731">
        <v>36</v>
      </c>
      <c r="B109" s="729"/>
      <c r="C109" s="406" t="s">
        <v>5286</v>
      </c>
      <c r="D109" s="258">
        <v>0</v>
      </c>
      <c r="E109" s="258"/>
      <c r="F109" s="240"/>
      <c r="G109" s="422"/>
      <c r="H109" s="258"/>
      <c r="I109" s="424"/>
      <c r="J109" s="258"/>
      <c r="K109" s="424"/>
      <c r="L109" s="258"/>
      <c r="M109" s="271">
        <f t="shared" si="4"/>
        <v>0</v>
      </c>
      <c r="N109" s="732">
        <v>36</v>
      </c>
    </row>
    <row r="110" spans="1:14">
      <c r="A110" s="731">
        <v>37</v>
      </c>
      <c r="B110" s="729"/>
      <c r="C110" s="406" t="s">
        <v>5287</v>
      </c>
      <c r="D110" s="258">
        <v>-12999941</v>
      </c>
      <c r="E110" s="258">
        <v>878592</v>
      </c>
      <c r="F110" s="240">
        <v>-611505</v>
      </c>
      <c r="G110" s="422"/>
      <c r="H110" s="258"/>
      <c r="I110" s="424"/>
      <c r="J110" s="258"/>
      <c r="K110" s="424"/>
      <c r="L110" s="258"/>
      <c r="M110" s="271">
        <f t="shared" si="4"/>
        <v>-11509844</v>
      </c>
      <c r="N110" s="732">
        <v>37</v>
      </c>
    </row>
    <row r="111" spans="1:14">
      <c r="A111" s="731">
        <v>38</v>
      </c>
      <c r="B111" s="729"/>
      <c r="C111" s="406" t="s">
        <v>5288</v>
      </c>
      <c r="D111" s="258">
        <v>-50682</v>
      </c>
      <c r="E111" s="258">
        <v>42186</v>
      </c>
      <c r="F111" s="240">
        <v>37714</v>
      </c>
      <c r="G111" s="422"/>
      <c r="H111" s="258"/>
      <c r="I111" s="424"/>
      <c r="J111" s="258"/>
      <c r="K111" s="424"/>
      <c r="L111" s="258"/>
      <c r="M111" s="271">
        <f t="shared" si="4"/>
        <v>-46210</v>
      </c>
      <c r="N111" s="732">
        <v>38</v>
      </c>
    </row>
    <row r="112" spans="1:14">
      <c r="A112" s="731">
        <v>39</v>
      </c>
      <c r="B112" s="729"/>
      <c r="C112" s="406" t="s">
        <v>5289</v>
      </c>
      <c r="D112" s="258">
        <v>-13930589</v>
      </c>
      <c r="E112" s="258"/>
      <c r="F112" s="240"/>
      <c r="G112" s="422"/>
      <c r="H112" s="258"/>
      <c r="I112" s="424"/>
      <c r="J112" s="258"/>
      <c r="K112" s="424"/>
      <c r="L112" s="258"/>
      <c r="M112" s="271">
        <f t="shared" si="4"/>
        <v>-13930589</v>
      </c>
      <c r="N112" s="732">
        <v>39</v>
      </c>
    </row>
    <row r="113" spans="1:14">
      <c r="A113" s="731">
        <v>40</v>
      </c>
      <c r="B113" s="729"/>
      <c r="C113" s="406" t="s">
        <v>5290</v>
      </c>
      <c r="D113" s="226">
        <v>13886121</v>
      </c>
      <c r="E113" s="226"/>
      <c r="F113" s="225">
        <v>36</v>
      </c>
      <c r="G113" s="306"/>
      <c r="H113" s="226"/>
      <c r="I113" s="223"/>
      <c r="J113" s="226"/>
      <c r="K113" s="223"/>
      <c r="L113" s="226"/>
      <c r="M113" s="271">
        <f t="shared" si="4"/>
        <v>13886085</v>
      </c>
      <c r="N113" s="732">
        <v>40</v>
      </c>
    </row>
    <row r="114" spans="1:14">
      <c r="A114" s="731">
        <v>41</v>
      </c>
      <c r="B114" s="729"/>
      <c r="C114" s="406" t="s">
        <v>5291</v>
      </c>
      <c r="D114" s="258">
        <v>20222</v>
      </c>
      <c r="E114" s="258"/>
      <c r="F114" s="240"/>
      <c r="G114" s="422"/>
      <c r="H114" s="258"/>
      <c r="I114" s="424"/>
      <c r="J114" s="258"/>
      <c r="K114" s="424"/>
      <c r="L114" s="258"/>
      <c r="M114" s="271">
        <f t="shared" si="4"/>
        <v>20222</v>
      </c>
      <c r="N114" s="732">
        <v>41</v>
      </c>
    </row>
    <row r="115" spans="1:14">
      <c r="A115" s="731">
        <v>42</v>
      </c>
      <c r="B115" s="729"/>
      <c r="C115" s="406" t="s">
        <v>5292</v>
      </c>
      <c r="D115" s="258">
        <v>-51351</v>
      </c>
      <c r="E115" s="258">
        <v>58</v>
      </c>
      <c r="F115" s="240">
        <v>167</v>
      </c>
      <c r="G115" s="422"/>
      <c r="H115" s="258"/>
      <c r="I115" s="424"/>
      <c r="J115" s="258"/>
      <c r="K115" s="424"/>
      <c r="L115" s="258"/>
      <c r="M115" s="271">
        <f t="shared" si="4"/>
        <v>-51460</v>
      </c>
      <c r="N115" s="732">
        <v>42</v>
      </c>
    </row>
    <row r="116" spans="1:14">
      <c r="A116" s="731">
        <v>43</v>
      </c>
      <c r="B116" s="729"/>
      <c r="C116" s="406" t="s">
        <v>5293</v>
      </c>
      <c r="D116" s="258">
        <v>3923547</v>
      </c>
      <c r="E116" s="258">
        <v>425805</v>
      </c>
      <c r="F116" s="240">
        <v>163528</v>
      </c>
      <c r="G116" s="422"/>
      <c r="H116" s="258"/>
      <c r="I116" s="424"/>
      <c r="J116" s="258"/>
      <c r="K116" s="424"/>
      <c r="L116" s="258"/>
      <c r="M116" s="271">
        <f t="shared" si="4"/>
        <v>4185824</v>
      </c>
      <c r="N116" s="732">
        <v>43</v>
      </c>
    </row>
    <row r="117" spans="1:14">
      <c r="A117" s="731">
        <v>44</v>
      </c>
      <c r="B117" s="729"/>
      <c r="C117" s="406" t="s">
        <v>5294</v>
      </c>
      <c r="D117" s="273">
        <v>-2746041</v>
      </c>
      <c r="E117" s="273">
        <v>12140</v>
      </c>
      <c r="F117" s="341">
        <v>586675</v>
      </c>
      <c r="G117" s="421"/>
      <c r="H117" s="273"/>
      <c r="I117" s="424"/>
      <c r="J117" s="273"/>
      <c r="K117" s="424"/>
      <c r="L117" s="273"/>
      <c r="M117" s="409">
        <f t="shared" ref="M117:M123" si="5">D117+E117-F117+G117-H117-J117+L117</f>
        <v>-3320576</v>
      </c>
      <c r="N117" s="732">
        <v>44</v>
      </c>
    </row>
    <row r="118" spans="1:14">
      <c r="A118" s="731">
        <v>45</v>
      </c>
      <c r="B118" s="729"/>
      <c r="C118" s="406" t="s">
        <v>5295</v>
      </c>
      <c r="D118" s="258">
        <v>-227</v>
      </c>
      <c r="E118" s="258"/>
      <c r="F118" s="240"/>
      <c r="G118" s="422"/>
      <c r="H118" s="258"/>
      <c r="I118" s="424"/>
      <c r="J118" s="258"/>
      <c r="K118" s="424"/>
      <c r="L118" s="258"/>
      <c r="M118" s="271">
        <f t="shared" si="5"/>
        <v>-227</v>
      </c>
      <c r="N118" s="732">
        <v>45</v>
      </c>
    </row>
    <row r="119" spans="1:14">
      <c r="A119" s="731">
        <v>46</v>
      </c>
      <c r="B119" s="729"/>
      <c r="C119" s="406" t="s">
        <v>5296</v>
      </c>
      <c r="D119" s="226">
        <v>-783</v>
      </c>
      <c r="E119" s="226"/>
      <c r="F119" s="225"/>
      <c r="G119" s="306"/>
      <c r="H119" s="226"/>
      <c r="I119" s="223"/>
      <c r="J119" s="226"/>
      <c r="K119" s="223"/>
      <c r="L119" s="226"/>
      <c r="M119" s="271">
        <f t="shared" si="5"/>
        <v>-783</v>
      </c>
      <c r="N119" s="732">
        <v>46</v>
      </c>
    </row>
    <row r="120" spans="1:14">
      <c r="A120" s="731">
        <v>47</v>
      </c>
      <c r="B120" s="729"/>
      <c r="C120" s="406" t="s">
        <v>5297</v>
      </c>
      <c r="D120" s="258">
        <v>70494</v>
      </c>
      <c r="E120" s="258"/>
      <c r="F120" s="240"/>
      <c r="G120" s="422"/>
      <c r="H120" s="258"/>
      <c r="I120" s="424"/>
      <c r="J120" s="258"/>
      <c r="K120" s="424"/>
      <c r="L120" s="258"/>
      <c r="M120" s="271">
        <f t="shared" si="5"/>
        <v>70494</v>
      </c>
      <c r="N120" s="732">
        <v>47</v>
      </c>
    </row>
    <row r="121" spans="1:14">
      <c r="A121" s="731">
        <v>48</v>
      </c>
      <c r="B121" s="729"/>
      <c r="C121" s="406" t="s">
        <v>5298</v>
      </c>
      <c r="D121" s="258">
        <v>-3320752</v>
      </c>
      <c r="E121" s="258">
        <v>1135101</v>
      </c>
      <c r="F121" s="240">
        <v>438776</v>
      </c>
      <c r="G121" s="422"/>
      <c r="H121" s="258"/>
      <c r="I121" s="424"/>
      <c r="J121" s="258"/>
      <c r="K121" s="424"/>
      <c r="L121" s="258"/>
      <c r="M121" s="271">
        <f t="shared" si="5"/>
        <v>-2624427</v>
      </c>
      <c r="N121" s="732">
        <v>48</v>
      </c>
    </row>
    <row r="122" spans="1:14">
      <c r="A122" s="731">
        <v>49</v>
      </c>
      <c r="B122" s="729"/>
      <c r="C122" s="406" t="s">
        <v>5299</v>
      </c>
      <c r="D122" s="258">
        <v>-177203</v>
      </c>
      <c r="E122" s="258"/>
      <c r="F122" s="240"/>
      <c r="G122" s="422"/>
      <c r="H122" s="258"/>
      <c r="I122" s="424"/>
      <c r="J122" s="258"/>
      <c r="K122" s="424"/>
      <c r="L122" s="258"/>
      <c r="M122" s="271">
        <f t="shared" si="5"/>
        <v>-177203</v>
      </c>
      <c r="N122" s="732">
        <v>49</v>
      </c>
    </row>
    <row r="123" spans="1:14" ht="15.75" thickBot="1">
      <c r="A123" s="789">
        <v>50</v>
      </c>
      <c r="B123" s="426"/>
      <c r="C123" s="622" t="s">
        <v>5300</v>
      </c>
      <c r="D123" s="232">
        <v>-88291</v>
      </c>
      <c r="E123" s="232"/>
      <c r="F123" s="230"/>
      <c r="G123" s="389"/>
      <c r="H123" s="232"/>
      <c r="I123" s="215"/>
      <c r="J123" s="232"/>
      <c r="K123" s="215"/>
      <c r="L123" s="232"/>
      <c r="M123" s="3520">
        <f t="shared" si="5"/>
        <v>-88291</v>
      </c>
      <c r="N123" s="790">
        <v>50</v>
      </c>
    </row>
    <row r="125" spans="1:14">
      <c r="A125" s="12" t="s">
        <v>1627</v>
      </c>
      <c r="B125" s="12"/>
      <c r="C125" s="12"/>
      <c r="D125" s="12"/>
      <c r="E125" s="12"/>
      <c r="F125" s="12"/>
      <c r="G125" s="12" t="s">
        <v>1628</v>
      </c>
      <c r="H125" s="12"/>
      <c r="I125" s="12"/>
      <c r="J125" s="12"/>
      <c r="K125" s="12"/>
      <c r="L125" s="12"/>
      <c r="M125" s="12"/>
      <c r="N125" s="12"/>
    </row>
    <row r="126" spans="1:14" ht="15.75" thickBot="1">
      <c r="A126" s="9" t="s">
        <v>4724</v>
      </c>
      <c r="E126" s="708"/>
      <c r="F126" s="838" t="str">
        <f>'Data Sheet'!$C$38</f>
        <v>12/31/2015</v>
      </c>
      <c r="G126" s="9" t="str">
        <f>'Data Sheet'!$C$25</f>
        <v>National Fuel Gas Distribution Corporation</v>
      </c>
      <c r="K126" s="708"/>
      <c r="M126" s="838" t="str">
        <f>'Data Sheet'!$C$38</f>
        <v>12/31/2015</v>
      </c>
    </row>
    <row r="127" spans="1:14">
      <c r="A127" s="770" t="s">
        <v>913</v>
      </c>
      <c r="B127" s="771"/>
      <c r="C127" s="771"/>
      <c r="D127" s="771"/>
      <c r="E127" s="771"/>
      <c r="F127" s="772"/>
      <c r="G127" s="770" t="s">
        <v>914</v>
      </c>
      <c r="H127" s="771"/>
      <c r="I127" s="771"/>
      <c r="J127" s="771"/>
      <c r="K127" s="771"/>
      <c r="L127" s="771"/>
      <c r="M127" s="771"/>
      <c r="N127" s="709"/>
    </row>
    <row r="128" spans="1:14">
      <c r="A128" s="606"/>
      <c r="F128" s="712"/>
      <c r="G128" s="606"/>
      <c r="N128" s="712"/>
    </row>
    <row r="129" spans="1:14">
      <c r="A129" s="727"/>
      <c r="B129" s="729"/>
      <c r="C129" s="728"/>
      <c r="D129" s="729"/>
      <c r="E129" s="767" t="s">
        <v>2221</v>
      </c>
      <c r="F129" s="752"/>
      <c r="G129" s="750" t="s">
        <v>2221</v>
      </c>
      <c r="H129" s="751"/>
      <c r="I129" s="767" t="s">
        <v>2222</v>
      </c>
      <c r="J129" s="751"/>
      <c r="K129" s="751"/>
      <c r="L129" s="751"/>
      <c r="M129" s="754"/>
      <c r="N129" s="730"/>
    </row>
    <row r="130" spans="1:14">
      <c r="A130" s="713" t="s">
        <v>1729</v>
      </c>
      <c r="B130" s="385"/>
      <c r="D130" s="756" t="s">
        <v>1837</v>
      </c>
      <c r="E130" s="756" t="s">
        <v>299</v>
      </c>
      <c r="F130" s="724" t="s">
        <v>299</v>
      </c>
      <c r="G130" s="713" t="s">
        <v>299</v>
      </c>
      <c r="H130" s="756" t="s">
        <v>299</v>
      </c>
      <c r="I130" s="758" t="s">
        <v>543</v>
      </c>
      <c r="J130" s="613"/>
      <c r="K130" s="758" t="s">
        <v>540</v>
      </c>
      <c r="L130" s="613"/>
      <c r="M130" s="725" t="s">
        <v>1837</v>
      </c>
      <c r="N130" s="724" t="s">
        <v>1729</v>
      </c>
    </row>
    <row r="131" spans="1:14">
      <c r="A131" s="713" t="s">
        <v>1732</v>
      </c>
      <c r="B131" s="385"/>
      <c r="C131" s="723" t="s">
        <v>573</v>
      </c>
      <c r="D131" s="756" t="s">
        <v>881</v>
      </c>
      <c r="E131" s="756" t="s">
        <v>2225</v>
      </c>
      <c r="F131" s="724" t="s">
        <v>2226</v>
      </c>
      <c r="G131" s="713" t="s">
        <v>2225</v>
      </c>
      <c r="H131" s="756" t="s">
        <v>2226</v>
      </c>
      <c r="I131" s="756" t="s">
        <v>2227</v>
      </c>
      <c r="J131" s="756" t="s">
        <v>1841</v>
      </c>
      <c r="K131" s="756" t="s">
        <v>2227</v>
      </c>
      <c r="L131" s="756" t="s">
        <v>1841</v>
      </c>
      <c r="M131" s="725" t="s">
        <v>2516</v>
      </c>
      <c r="N131" s="724" t="s">
        <v>1732</v>
      </c>
    </row>
    <row r="132" spans="1:14">
      <c r="A132" s="713"/>
      <c r="B132" s="385"/>
      <c r="D132" s="756" t="s">
        <v>557</v>
      </c>
      <c r="E132" s="756" t="s">
        <v>2274</v>
      </c>
      <c r="F132" s="724" t="s">
        <v>2275</v>
      </c>
      <c r="G132" s="713" t="s">
        <v>2276</v>
      </c>
      <c r="H132" s="756" t="s">
        <v>2231</v>
      </c>
      <c r="I132" s="756" t="s">
        <v>2232</v>
      </c>
      <c r="J132" s="385"/>
      <c r="K132" s="756" t="s">
        <v>2233</v>
      </c>
      <c r="L132" s="385"/>
      <c r="M132" s="715"/>
      <c r="N132" s="724"/>
    </row>
    <row r="133" spans="1:14">
      <c r="A133" s="731"/>
      <c r="B133" s="424"/>
      <c r="C133" s="760" t="s">
        <v>3021</v>
      </c>
      <c r="D133" s="762" t="s">
        <v>3022</v>
      </c>
      <c r="E133" s="762" t="s">
        <v>3023</v>
      </c>
      <c r="F133" s="732" t="s">
        <v>3024</v>
      </c>
      <c r="G133" s="731" t="s">
        <v>2347</v>
      </c>
      <c r="H133" s="762" t="s">
        <v>2348</v>
      </c>
      <c r="I133" s="762" t="s">
        <v>2349</v>
      </c>
      <c r="J133" s="762" t="s">
        <v>2350</v>
      </c>
      <c r="K133" s="762" t="s">
        <v>2351</v>
      </c>
      <c r="L133" s="762" t="s">
        <v>2352</v>
      </c>
      <c r="M133" s="761" t="s">
        <v>2353</v>
      </c>
      <c r="N133" s="732"/>
    </row>
    <row r="134" spans="1:14">
      <c r="A134" s="731">
        <v>1</v>
      </c>
      <c r="B134" s="729"/>
      <c r="C134" s="406" t="s">
        <v>5301</v>
      </c>
      <c r="D134" s="258">
        <v>-11619</v>
      </c>
      <c r="E134" s="258"/>
      <c r="F134" s="240"/>
      <c r="G134" s="422" t="s">
        <v>1789</v>
      </c>
      <c r="H134" s="258" t="s">
        <v>1789</v>
      </c>
      <c r="I134" s="424"/>
      <c r="J134" s="258"/>
      <c r="K134" s="424"/>
      <c r="L134" s="258"/>
      <c r="M134" s="271">
        <f t="shared" ref="M134:M183" si="6">D134+E134-F134+G134-H134-J134+L134</f>
        <v>-11619</v>
      </c>
      <c r="N134" s="732">
        <v>1</v>
      </c>
    </row>
    <row r="135" spans="1:14">
      <c r="A135" s="731">
        <v>2</v>
      </c>
      <c r="B135" s="729"/>
      <c r="C135" s="406" t="s">
        <v>5302</v>
      </c>
      <c r="D135" s="258">
        <v>1445778</v>
      </c>
      <c r="E135" s="258"/>
      <c r="F135" s="240">
        <v>129781</v>
      </c>
      <c r="G135" s="422" t="s">
        <v>1789</v>
      </c>
      <c r="H135" s="258" t="s">
        <v>1789</v>
      </c>
      <c r="I135" s="424"/>
      <c r="J135" s="258"/>
      <c r="K135" s="424"/>
      <c r="L135" s="258"/>
      <c r="M135" s="271">
        <f t="shared" si="6"/>
        <v>1315997</v>
      </c>
      <c r="N135" s="732">
        <v>2</v>
      </c>
    </row>
    <row r="136" spans="1:14">
      <c r="A136" s="731">
        <v>3</v>
      </c>
      <c r="B136" s="729"/>
      <c r="C136" s="406" t="s">
        <v>5303</v>
      </c>
      <c r="D136" s="258">
        <v>-407443</v>
      </c>
      <c r="E136" s="258">
        <v>290324</v>
      </c>
      <c r="F136" s="240">
        <v>-51602</v>
      </c>
      <c r="G136" s="422"/>
      <c r="H136" s="258"/>
      <c r="I136" s="424"/>
      <c r="J136" s="258"/>
      <c r="K136" s="424"/>
      <c r="L136" s="258"/>
      <c r="M136" s="271">
        <f>D136+E136-F136+G136-H136-J136+L136</f>
        <v>-65517</v>
      </c>
      <c r="N136" s="732">
        <v>3</v>
      </c>
    </row>
    <row r="137" spans="1:14">
      <c r="A137" s="731">
        <v>4</v>
      </c>
      <c r="B137" s="729"/>
      <c r="C137" s="406" t="s">
        <v>5304</v>
      </c>
      <c r="D137" s="258">
        <v>-29357</v>
      </c>
      <c r="E137" s="258"/>
      <c r="F137" s="240"/>
      <c r="G137" s="422"/>
      <c r="H137" s="258"/>
      <c r="I137" s="424"/>
      <c r="J137" s="258"/>
      <c r="K137" s="424"/>
      <c r="L137" s="258"/>
      <c r="M137" s="271">
        <f t="shared" si="6"/>
        <v>-29357</v>
      </c>
      <c r="N137" s="732">
        <v>4</v>
      </c>
    </row>
    <row r="138" spans="1:14">
      <c r="A138" s="731">
        <v>5</v>
      </c>
      <c r="B138" s="729"/>
      <c r="C138" s="406" t="s">
        <v>5305</v>
      </c>
      <c r="D138" s="258">
        <v>3767408</v>
      </c>
      <c r="E138" s="258">
        <v>1079267</v>
      </c>
      <c r="F138" s="240">
        <v>0</v>
      </c>
      <c r="G138" s="422"/>
      <c r="H138" s="258"/>
      <c r="I138" s="424"/>
      <c r="J138" s="258"/>
      <c r="K138" s="424"/>
      <c r="L138" s="258"/>
      <c r="M138" s="271">
        <f t="shared" si="6"/>
        <v>4846675</v>
      </c>
      <c r="N138" s="732">
        <v>5</v>
      </c>
    </row>
    <row r="139" spans="1:14">
      <c r="A139" s="731">
        <v>6</v>
      </c>
      <c r="B139" s="729"/>
      <c r="C139" s="406" t="s">
        <v>5306</v>
      </c>
      <c r="D139" s="258">
        <v>-842954</v>
      </c>
      <c r="E139" s="258">
        <v>0</v>
      </c>
      <c r="F139" s="240">
        <v>76490</v>
      </c>
      <c r="G139" s="422"/>
      <c r="H139" s="258"/>
      <c r="I139" s="424"/>
      <c r="J139" s="258"/>
      <c r="K139" s="424"/>
      <c r="L139" s="258"/>
      <c r="M139" s="271">
        <f t="shared" si="6"/>
        <v>-919444</v>
      </c>
      <c r="N139" s="732">
        <v>6</v>
      </c>
    </row>
    <row r="140" spans="1:14">
      <c r="A140" s="731">
        <v>7</v>
      </c>
      <c r="B140" s="729"/>
      <c r="C140" s="406" t="s">
        <v>5307</v>
      </c>
      <c r="D140" s="258">
        <v>-27063</v>
      </c>
      <c r="E140" s="258"/>
      <c r="F140" s="240"/>
      <c r="G140" s="422"/>
      <c r="H140" s="258"/>
      <c r="I140" s="424"/>
      <c r="J140" s="258"/>
      <c r="K140" s="424"/>
      <c r="L140" s="258"/>
      <c r="M140" s="271">
        <f t="shared" si="6"/>
        <v>-27063</v>
      </c>
      <c r="N140" s="732">
        <v>7</v>
      </c>
    </row>
    <row r="141" spans="1:14">
      <c r="A141" s="731">
        <v>8</v>
      </c>
      <c r="B141" s="729"/>
      <c r="C141" s="406" t="s">
        <v>5308</v>
      </c>
      <c r="D141" s="258">
        <v>281440</v>
      </c>
      <c r="E141" s="258"/>
      <c r="F141" s="240"/>
      <c r="G141" s="422"/>
      <c r="H141" s="258"/>
      <c r="I141" s="424"/>
      <c r="J141" s="258"/>
      <c r="K141" s="424"/>
      <c r="L141" s="258"/>
      <c r="M141" s="271">
        <f t="shared" si="6"/>
        <v>281440</v>
      </c>
      <c r="N141" s="732">
        <v>8</v>
      </c>
    </row>
    <row r="142" spans="1:14">
      <c r="A142" s="731">
        <v>9</v>
      </c>
      <c r="B142" s="729"/>
      <c r="C142" s="406" t="s">
        <v>5309</v>
      </c>
      <c r="D142" s="226">
        <v>355918</v>
      </c>
      <c r="E142" s="226"/>
      <c r="F142" s="225"/>
      <c r="G142" s="306"/>
      <c r="H142" s="226"/>
      <c r="I142" s="223"/>
      <c r="J142" s="226"/>
      <c r="K142" s="223"/>
      <c r="L142" s="226"/>
      <c r="M142" s="271">
        <f t="shared" si="6"/>
        <v>355918</v>
      </c>
      <c r="N142" s="732">
        <v>9</v>
      </c>
    </row>
    <row r="143" spans="1:14">
      <c r="A143" s="731">
        <v>10</v>
      </c>
      <c r="B143" s="729"/>
      <c r="C143" s="406" t="s">
        <v>5310</v>
      </c>
      <c r="D143" s="258">
        <v>-10494</v>
      </c>
      <c r="E143" s="258"/>
      <c r="F143" s="240"/>
      <c r="G143" s="422"/>
      <c r="H143" s="258"/>
      <c r="I143" s="424"/>
      <c r="J143" s="258"/>
      <c r="K143" s="424"/>
      <c r="L143" s="258"/>
      <c r="M143" s="271">
        <f t="shared" si="6"/>
        <v>-10494</v>
      </c>
      <c r="N143" s="732">
        <v>10</v>
      </c>
    </row>
    <row r="144" spans="1:14">
      <c r="A144" s="731">
        <v>11</v>
      </c>
      <c r="B144" s="729"/>
      <c r="C144" s="406" t="s">
        <v>5311</v>
      </c>
      <c r="D144" s="258">
        <v>-5486711</v>
      </c>
      <c r="E144" s="258">
        <v>-1278685</v>
      </c>
      <c r="F144" s="240">
        <v>5382104</v>
      </c>
      <c r="G144" s="422"/>
      <c r="H144" s="258"/>
      <c r="I144" s="424"/>
      <c r="J144" s="258"/>
      <c r="K144" s="424"/>
      <c r="L144" s="258"/>
      <c r="M144" s="271">
        <f t="shared" si="6"/>
        <v>-12147500</v>
      </c>
      <c r="N144" s="732">
        <v>11</v>
      </c>
    </row>
    <row r="145" spans="1:14">
      <c r="A145" s="731">
        <v>12</v>
      </c>
      <c r="B145" s="729"/>
      <c r="C145" s="406" t="s">
        <v>5312</v>
      </c>
      <c r="D145" s="258">
        <v>33831</v>
      </c>
      <c r="E145" s="258"/>
      <c r="F145" s="240">
        <v>127192</v>
      </c>
      <c r="G145" s="422"/>
      <c r="H145" s="258"/>
      <c r="I145" s="424"/>
      <c r="J145" s="258"/>
      <c r="K145" s="424"/>
      <c r="L145" s="258"/>
      <c r="M145" s="271">
        <f>D145+E145-F145+G145-H145-J145+L145</f>
        <v>-93361</v>
      </c>
      <c r="N145" s="732">
        <v>12</v>
      </c>
    </row>
    <row r="146" spans="1:14">
      <c r="A146" s="731">
        <v>13</v>
      </c>
      <c r="B146" s="729"/>
      <c r="C146" s="406" t="s">
        <v>5313</v>
      </c>
      <c r="D146" s="258">
        <v>188698</v>
      </c>
      <c r="E146" s="258"/>
      <c r="F146" s="240"/>
      <c r="G146" s="422"/>
      <c r="H146" s="258"/>
      <c r="I146" s="424"/>
      <c r="J146" s="258"/>
      <c r="K146" s="424"/>
      <c r="L146" s="258"/>
      <c r="M146" s="271">
        <f t="shared" si="6"/>
        <v>188698</v>
      </c>
      <c r="N146" s="732">
        <v>13</v>
      </c>
    </row>
    <row r="147" spans="1:14">
      <c r="A147" s="731">
        <v>14</v>
      </c>
      <c r="B147" s="729"/>
      <c r="C147" s="406" t="s">
        <v>5215</v>
      </c>
      <c r="D147" s="258">
        <v>-897282</v>
      </c>
      <c r="E147" s="258"/>
      <c r="F147" s="240"/>
      <c r="G147" s="422"/>
      <c r="H147" s="258"/>
      <c r="I147" s="424"/>
      <c r="J147" s="258"/>
      <c r="K147" s="424"/>
      <c r="L147" s="258"/>
      <c r="M147" s="271">
        <f t="shared" si="6"/>
        <v>-897282</v>
      </c>
      <c r="N147" s="732">
        <v>14</v>
      </c>
    </row>
    <row r="148" spans="1:14">
      <c r="A148" s="731">
        <v>15</v>
      </c>
      <c r="B148" s="729"/>
      <c r="C148" s="406" t="s">
        <v>5314</v>
      </c>
      <c r="D148" s="226">
        <v>-3129907</v>
      </c>
      <c r="E148" s="226">
        <v>167888</v>
      </c>
      <c r="F148" s="225"/>
      <c r="G148" s="306"/>
      <c r="H148" s="226"/>
      <c r="I148" s="223"/>
      <c r="J148" s="226"/>
      <c r="K148" s="223"/>
      <c r="L148" s="226"/>
      <c r="M148" s="271">
        <f t="shared" si="6"/>
        <v>-2962019</v>
      </c>
      <c r="N148" s="732">
        <v>15</v>
      </c>
    </row>
    <row r="149" spans="1:14">
      <c r="A149" s="731">
        <v>16</v>
      </c>
      <c r="B149" s="729"/>
      <c r="C149" s="406" t="s">
        <v>5315</v>
      </c>
      <c r="D149" s="258">
        <v>-5396</v>
      </c>
      <c r="E149" s="258">
        <v>3946</v>
      </c>
      <c r="F149" s="240"/>
      <c r="G149" s="422"/>
      <c r="H149" s="258"/>
      <c r="I149" s="424"/>
      <c r="J149" s="258"/>
      <c r="K149" s="424"/>
      <c r="L149" s="258"/>
      <c r="M149" s="271">
        <f t="shared" si="6"/>
        <v>-1450</v>
      </c>
      <c r="N149" s="732">
        <v>16</v>
      </c>
    </row>
    <row r="150" spans="1:14">
      <c r="A150" s="731">
        <v>17</v>
      </c>
      <c r="B150" s="729"/>
      <c r="C150" s="406" t="s">
        <v>5316</v>
      </c>
      <c r="D150" s="258">
        <v>1262</v>
      </c>
      <c r="E150" s="258"/>
      <c r="F150" s="240"/>
      <c r="G150" s="422"/>
      <c r="H150" s="258"/>
      <c r="I150" s="424"/>
      <c r="J150" s="258"/>
      <c r="K150" s="424"/>
      <c r="L150" s="258"/>
      <c r="M150" s="271">
        <f t="shared" si="6"/>
        <v>1262</v>
      </c>
      <c r="N150" s="732">
        <v>17</v>
      </c>
    </row>
    <row r="151" spans="1:14">
      <c r="A151" s="731">
        <v>18</v>
      </c>
      <c r="B151" s="729"/>
      <c r="C151" s="406" t="s">
        <v>5317</v>
      </c>
      <c r="D151" s="226">
        <v>-351</v>
      </c>
      <c r="E151" s="226"/>
      <c r="F151" s="225"/>
      <c r="G151" s="306"/>
      <c r="H151" s="226"/>
      <c r="I151" s="223"/>
      <c r="J151" s="226"/>
      <c r="K151" s="223"/>
      <c r="L151" s="226"/>
      <c r="M151" s="271">
        <f t="shared" si="6"/>
        <v>-351</v>
      </c>
      <c r="N151" s="732">
        <v>18</v>
      </c>
    </row>
    <row r="152" spans="1:14">
      <c r="A152" s="731">
        <v>19</v>
      </c>
      <c r="B152" s="729"/>
      <c r="C152" s="406" t="s">
        <v>5318</v>
      </c>
      <c r="D152" s="258">
        <v>1</v>
      </c>
      <c r="E152" s="258"/>
      <c r="F152" s="240"/>
      <c r="G152" s="422"/>
      <c r="H152" s="258"/>
      <c r="I152" s="424"/>
      <c r="J152" s="258"/>
      <c r="K152" s="424"/>
      <c r="L152" s="258"/>
      <c r="M152" s="271">
        <f t="shared" si="6"/>
        <v>1</v>
      </c>
      <c r="N152" s="732">
        <v>19</v>
      </c>
    </row>
    <row r="153" spans="1:14">
      <c r="A153" s="713">
        <v>20</v>
      </c>
      <c r="B153" s="729"/>
      <c r="C153" s="406" t="s">
        <v>5319</v>
      </c>
      <c r="D153" s="258">
        <v>-1864109</v>
      </c>
      <c r="E153" s="258"/>
      <c r="F153" s="240"/>
      <c r="G153" s="422"/>
      <c r="H153" s="258"/>
      <c r="I153" s="424"/>
      <c r="J153" s="258"/>
      <c r="K153" s="424"/>
      <c r="L153" s="258"/>
      <c r="M153" s="271">
        <f t="shared" si="6"/>
        <v>-1864109</v>
      </c>
      <c r="N153" s="732">
        <v>20</v>
      </c>
    </row>
    <row r="154" spans="1:14">
      <c r="A154" s="731">
        <v>21</v>
      </c>
      <c r="B154" s="729"/>
      <c r="C154" s="406" t="s">
        <v>5319</v>
      </c>
      <c r="D154" s="258">
        <v>0</v>
      </c>
      <c r="E154" s="258"/>
      <c r="F154" s="240"/>
      <c r="G154" s="422"/>
      <c r="H154" s="258"/>
      <c r="I154" s="424"/>
      <c r="J154" s="258"/>
      <c r="K154" s="424"/>
      <c r="L154" s="258"/>
      <c r="M154" s="271"/>
      <c r="N154" s="732">
        <v>21</v>
      </c>
    </row>
    <row r="155" spans="1:14">
      <c r="A155" s="731">
        <v>22</v>
      </c>
      <c r="B155" s="729"/>
      <c r="C155" s="406" t="s">
        <v>5319</v>
      </c>
      <c r="D155" s="258">
        <v>0</v>
      </c>
      <c r="E155" s="258"/>
      <c r="F155" s="240"/>
      <c r="G155" s="422"/>
      <c r="H155" s="258"/>
      <c r="I155" s="424"/>
      <c r="J155" s="258"/>
      <c r="K155" s="424"/>
      <c r="L155" s="258"/>
      <c r="M155" s="271"/>
      <c r="N155" s="732">
        <v>22</v>
      </c>
    </row>
    <row r="156" spans="1:14">
      <c r="A156" s="731">
        <v>23</v>
      </c>
      <c r="B156" s="729"/>
      <c r="C156" s="406" t="s">
        <v>5319</v>
      </c>
      <c r="D156" s="258">
        <v>0</v>
      </c>
      <c r="E156" s="258"/>
      <c r="F156" s="240"/>
      <c r="G156" s="422"/>
      <c r="H156" s="258"/>
      <c r="I156" s="424"/>
      <c r="J156" s="258"/>
      <c r="K156" s="424"/>
      <c r="L156" s="258"/>
      <c r="M156" s="271"/>
      <c r="N156" s="732">
        <v>23</v>
      </c>
    </row>
    <row r="157" spans="1:14">
      <c r="A157" s="731">
        <v>24</v>
      </c>
      <c r="B157" s="729"/>
      <c r="C157" s="406" t="s">
        <v>5320</v>
      </c>
      <c r="D157" s="258">
        <v>-166854</v>
      </c>
      <c r="E157" s="258">
        <v>121123</v>
      </c>
      <c r="F157" s="240"/>
      <c r="G157" s="422"/>
      <c r="H157" s="258"/>
      <c r="I157" s="424"/>
      <c r="J157" s="258"/>
      <c r="K157" s="424"/>
      <c r="L157" s="258"/>
      <c r="M157" s="271">
        <f t="shared" si="6"/>
        <v>-45731</v>
      </c>
      <c r="N157" s="732">
        <v>24</v>
      </c>
    </row>
    <row r="158" spans="1:14">
      <c r="A158" s="731">
        <v>25</v>
      </c>
      <c r="B158" s="729"/>
      <c r="C158" s="406" t="s">
        <v>5321</v>
      </c>
      <c r="D158" s="258"/>
      <c r="E158" s="258"/>
      <c r="F158" s="240"/>
      <c r="G158" s="422"/>
      <c r="H158" s="258"/>
      <c r="I158" s="424"/>
      <c r="J158" s="258"/>
      <c r="K158" s="424"/>
      <c r="L158" s="258"/>
      <c r="M158" s="271">
        <f t="shared" si="6"/>
        <v>0</v>
      </c>
      <c r="N158" s="732">
        <v>25</v>
      </c>
    </row>
    <row r="159" spans="1:14">
      <c r="A159" s="731">
        <v>26</v>
      </c>
      <c r="B159" s="729"/>
      <c r="C159" s="406" t="s">
        <v>5322</v>
      </c>
      <c r="D159" s="258">
        <v>80269026</v>
      </c>
      <c r="E159" s="258"/>
      <c r="F159" s="240"/>
      <c r="G159" s="422"/>
      <c r="H159" s="258"/>
      <c r="I159" s="3523">
        <v>186</v>
      </c>
      <c r="J159" s="3524">
        <v>1802376</v>
      </c>
      <c r="K159" s="3525" t="s">
        <v>4897</v>
      </c>
      <c r="L159" s="3524">
        <f>1437512+3300307</f>
        <v>4737819</v>
      </c>
      <c r="M159" s="271">
        <f>D159+E159-F159+G159-H159-J159+L159</f>
        <v>83204469</v>
      </c>
      <c r="N159" s="732">
        <v>26</v>
      </c>
    </row>
    <row r="160" spans="1:14">
      <c r="A160" s="731">
        <v>27</v>
      </c>
      <c r="B160" s="729"/>
      <c r="C160" s="406"/>
      <c r="D160" s="258"/>
      <c r="E160" s="258"/>
      <c r="F160" s="240"/>
      <c r="G160" s="422"/>
      <c r="H160" s="258"/>
      <c r="I160" s="424"/>
      <c r="J160" s="258"/>
      <c r="K160" s="424"/>
      <c r="L160" s="258"/>
      <c r="M160" s="271">
        <f t="shared" si="6"/>
        <v>0</v>
      </c>
      <c r="N160" s="732">
        <v>27</v>
      </c>
    </row>
    <row r="161" spans="1:14">
      <c r="A161" s="731">
        <v>28</v>
      </c>
      <c r="B161" s="729"/>
      <c r="C161" s="406"/>
      <c r="D161" s="258"/>
      <c r="E161" s="258"/>
      <c r="F161" s="240"/>
      <c r="G161" s="422"/>
      <c r="H161" s="258"/>
      <c r="I161" s="424"/>
      <c r="J161" s="258"/>
      <c r="K161" s="424"/>
      <c r="L161" s="258"/>
      <c r="M161" s="271">
        <f t="shared" si="6"/>
        <v>0</v>
      </c>
      <c r="N161" s="732">
        <v>28</v>
      </c>
    </row>
    <row r="162" spans="1:14">
      <c r="A162" s="731">
        <v>29</v>
      </c>
      <c r="B162" s="729"/>
      <c r="C162" s="3519" t="s">
        <v>5323</v>
      </c>
      <c r="D162" s="223">
        <f>SUM(D134:D161,D81:D123)</f>
        <v>88784714</v>
      </c>
      <c r="E162" s="223">
        <f>SUM(E134:E161,E81:E123)</f>
        <v>10353267</v>
      </c>
      <c r="F162" s="3522">
        <f>SUM(F134:F161,F81:F123)</f>
        <v>20098405</v>
      </c>
      <c r="G162" s="3521">
        <f>SUM(G134:G161,G81:G123)</f>
        <v>0</v>
      </c>
      <c r="H162" s="223">
        <f>SUM(H134:H161,H81:H123)</f>
        <v>0</v>
      </c>
      <c r="I162" s="223"/>
      <c r="J162" s="223">
        <f>SUM(J134:J161,J81:J123)</f>
        <v>1802376</v>
      </c>
      <c r="K162" s="206"/>
      <c r="L162" s="223">
        <f>SUM(L134:L161,L81:L123)</f>
        <v>4737819</v>
      </c>
      <c r="M162" s="223">
        <f>D162+E162-F162+G162-H162-J162+L162</f>
        <v>81975019</v>
      </c>
      <c r="N162" s="732">
        <v>29</v>
      </c>
    </row>
    <row r="163" spans="1:14">
      <c r="A163" s="731">
        <v>31</v>
      </c>
      <c r="B163" s="729"/>
      <c r="C163" s="406"/>
      <c r="D163" s="258"/>
      <c r="E163" s="258"/>
      <c r="F163" s="240"/>
      <c r="G163" s="422"/>
      <c r="H163" s="258"/>
      <c r="I163" s="424"/>
      <c r="J163" s="258"/>
      <c r="K163" s="424"/>
      <c r="L163" s="258"/>
      <c r="M163" s="271">
        <f t="shared" si="6"/>
        <v>0</v>
      </c>
      <c r="N163" s="732">
        <v>31</v>
      </c>
    </row>
    <row r="164" spans="1:14">
      <c r="A164" s="731">
        <v>32</v>
      </c>
      <c r="B164" s="729"/>
      <c r="C164" s="406"/>
      <c r="D164" s="226"/>
      <c r="E164" s="226"/>
      <c r="F164" s="225"/>
      <c r="G164" s="306"/>
      <c r="H164" s="226"/>
      <c r="I164" s="223"/>
      <c r="J164" s="226"/>
      <c r="K164" s="223"/>
      <c r="L164" s="226"/>
      <c r="M164" s="271">
        <f t="shared" si="6"/>
        <v>0</v>
      </c>
      <c r="N164" s="732">
        <v>32</v>
      </c>
    </row>
    <row r="165" spans="1:14">
      <c r="A165" s="731">
        <v>33</v>
      </c>
      <c r="B165" s="729"/>
      <c r="C165" s="406"/>
      <c r="D165" s="258"/>
      <c r="E165" s="258"/>
      <c r="F165" s="240"/>
      <c r="G165" s="422"/>
      <c r="H165" s="258"/>
      <c r="I165" s="424"/>
      <c r="J165" s="258"/>
      <c r="K165" s="424"/>
      <c r="L165" s="258"/>
      <c r="M165" s="271">
        <f t="shared" si="6"/>
        <v>0</v>
      </c>
      <c r="N165" s="732">
        <v>33</v>
      </c>
    </row>
    <row r="166" spans="1:14">
      <c r="A166" s="731">
        <v>34</v>
      </c>
      <c r="B166" s="729"/>
      <c r="C166" s="406"/>
      <c r="D166" s="258"/>
      <c r="E166" s="258"/>
      <c r="F166" s="240"/>
      <c r="G166" s="422"/>
      <c r="H166" s="258"/>
      <c r="I166" s="424"/>
      <c r="J166" s="258"/>
      <c r="K166" s="424"/>
      <c r="L166" s="258"/>
      <c r="M166" s="271">
        <f t="shared" si="6"/>
        <v>0</v>
      </c>
      <c r="N166" s="732">
        <v>34</v>
      </c>
    </row>
    <row r="167" spans="1:14">
      <c r="A167" s="731">
        <v>35</v>
      </c>
      <c r="B167" s="729"/>
      <c r="C167" s="406"/>
      <c r="D167" s="258"/>
      <c r="E167" s="258"/>
      <c r="F167" s="240"/>
      <c r="G167" s="422"/>
      <c r="H167" s="258"/>
      <c r="I167" s="424"/>
      <c r="J167" s="258"/>
      <c r="K167" s="424"/>
      <c r="L167" s="258"/>
      <c r="M167" s="271">
        <f t="shared" si="6"/>
        <v>0</v>
      </c>
      <c r="N167" s="732">
        <v>35</v>
      </c>
    </row>
    <row r="168" spans="1:14">
      <c r="A168" s="731">
        <v>36</v>
      </c>
      <c r="B168" s="729"/>
      <c r="C168" s="406"/>
      <c r="D168" s="258"/>
      <c r="E168" s="258"/>
      <c r="F168" s="240"/>
      <c r="G168" s="422"/>
      <c r="H168" s="258"/>
      <c r="I168" s="424"/>
      <c r="J168" s="258"/>
      <c r="K168" s="424"/>
      <c r="L168" s="258"/>
      <c r="M168" s="271">
        <f t="shared" si="6"/>
        <v>0</v>
      </c>
      <c r="N168" s="732">
        <v>36</v>
      </c>
    </row>
    <row r="169" spans="1:14">
      <c r="A169" s="731">
        <v>37</v>
      </c>
      <c r="B169" s="729"/>
      <c r="C169" s="406"/>
      <c r="D169" s="258"/>
      <c r="E169" s="258"/>
      <c r="F169" s="240"/>
      <c r="G169" s="422"/>
      <c r="H169" s="258"/>
      <c r="I169" s="424"/>
      <c r="J169" s="258"/>
      <c r="K169" s="424"/>
      <c r="L169" s="258"/>
      <c r="M169" s="271">
        <f t="shared" si="6"/>
        <v>0</v>
      </c>
      <c r="N169" s="732">
        <v>37</v>
      </c>
    </row>
    <row r="170" spans="1:14">
      <c r="A170" s="731">
        <v>38</v>
      </c>
      <c r="B170" s="729"/>
      <c r="C170" s="406"/>
      <c r="D170" s="258"/>
      <c r="E170" s="258"/>
      <c r="F170" s="240"/>
      <c r="G170" s="422"/>
      <c r="H170" s="258"/>
      <c r="I170" s="424"/>
      <c r="J170" s="258"/>
      <c r="K170" s="424"/>
      <c r="L170" s="258"/>
      <c r="M170" s="271">
        <f t="shared" si="6"/>
        <v>0</v>
      </c>
      <c r="N170" s="732">
        <v>38</v>
      </c>
    </row>
    <row r="171" spans="1:14">
      <c r="A171" s="731">
        <v>39</v>
      </c>
      <c r="B171" s="729"/>
      <c r="C171" s="406"/>
      <c r="D171" s="226"/>
      <c r="E171" s="226"/>
      <c r="F171" s="225"/>
      <c r="G171" s="306"/>
      <c r="H171" s="226"/>
      <c r="I171" s="223"/>
      <c r="J171" s="226"/>
      <c r="K171" s="223"/>
      <c r="L171" s="226"/>
      <c r="M171" s="271">
        <f t="shared" si="6"/>
        <v>0</v>
      </c>
      <c r="N171" s="732">
        <v>39</v>
      </c>
    </row>
    <row r="172" spans="1:14">
      <c r="A172" s="713">
        <v>40</v>
      </c>
      <c r="B172" s="729"/>
      <c r="C172" s="406"/>
      <c r="D172" s="258"/>
      <c r="E172" s="258"/>
      <c r="F172" s="240"/>
      <c r="G172" s="422"/>
      <c r="H172" s="258"/>
      <c r="I172" s="424"/>
      <c r="J172" s="258"/>
      <c r="K172" s="424"/>
      <c r="L172" s="258"/>
      <c r="M172" s="271">
        <f t="shared" si="6"/>
        <v>0</v>
      </c>
      <c r="N172" s="724">
        <v>40</v>
      </c>
    </row>
    <row r="173" spans="1:14">
      <c r="A173" s="731">
        <v>41</v>
      </c>
      <c r="B173" s="729"/>
      <c r="C173" s="406"/>
      <c r="D173" s="258"/>
      <c r="E173" s="258"/>
      <c r="F173" s="240"/>
      <c r="G173" s="422"/>
      <c r="H173" s="258"/>
      <c r="I173" s="424"/>
      <c r="J173" s="258"/>
      <c r="K173" s="424"/>
      <c r="L173" s="258"/>
      <c r="M173" s="271">
        <f t="shared" si="6"/>
        <v>0</v>
      </c>
      <c r="N173" s="732">
        <v>41</v>
      </c>
    </row>
    <row r="174" spans="1:14">
      <c r="A174" s="731">
        <v>42</v>
      </c>
      <c r="B174" s="729"/>
      <c r="C174" s="406"/>
      <c r="D174" s="258"/>
      <c r="E174" s="258"/>
      <c r="F174" s="240"/>
      <c r="G174" s="422"/>
      <c r="H174" s="258"/>
      <c r="I174" s="424"/>
      <c r="J174" s="258"/>
      <c r="K174" s="424"/>
      <c r="L174" s="258"/>
      <c r="M174" s="271">
        <f t="shared" si="6"/>
        <v>0</v>
      </c>
      <c r="N174" s="732">
        <v>42</v>
      </c>
    </row>
    <row r="175" spans="1:14">
      <c r="A175" s="731">
        <v>43</v>
      </c>
      <c r="B175" s="729"/>
      <c r="C175" s="406"/>
      <c r="D175" s="258"/>
      <c r="E175" s="258"/>
      <c r="F175" s="240"/>
      <c r="G175" s="422"/>
      <c r="H175" s="258"/>
      <c r="I175" s="424"/>
      <c r="J175" s="258"/>
      <c r="K175" s="424"/>
      <c r="L175" s="258"/>
      <c r="M175" s="271">
        <f t="shared" si="6"/>
        <v>0</v>
      </c>
      <c r="N175" s="732">
        <v>43</v>
      </c>
    </row>
    <row r="176" spans="1:14">
      <c r="A176" s="731">
        <v>44</v>
      </c>
      <c r="B176" s="729"/>
      <c r="C176" s="406"/>
      <c r="D176" s="258"/>
      <c r="E176" s="258"/>
      <c r="F176" s="240"/>
      <c r="G176" s="422"/>
      <c r="H176" s="258"/>
      <c r="I176" s="424"/>
      <c r="J176" s="258"/>
      <c r="K176" s="424"/>
      <c r="L176" s="258"/>
      <c r="M176" s="271">
        <f t="shared" si="6"/>
        <v>0</v>
      </c>
      <c r="N176" s="732">
        <v>44</v>
      </c>
    </row>
    <row r="177" spans="1:14">
      <c r="A177" s="731">
        <v>45</v>
      </c>
      <c r="B177" s="729"/>
      <c r="C177" s="406"/>
      <c r="D177" s="258"/>
      <c r="E177" s="258"/>
      <c r="F177" s="240"/>
      <c r="G177" s="422"/>
      <c r="H177" s="258"/>
      <c r="I177" s="424"/>
      <c r="J177" s="258"/>
      <c r="K177" s="424"/>
      <c r="L177" s="258"/>
      <c r="M177" s="271">
        <f t="shared" si="6"/>
        <v>0</v>
      </c>
      <c r="N177" s="732">
        <v>45</v>
      </c>
    </row>
    <row r="178" spans="1:14">
      <c r="A178" s="731">
        <v>46</v>
      </c>
      <c r="B178" s="729"/>
      <c r="C178" s="406"/>
      <c r="D178" s="258"/>
      <c r="E178" s="258"/>
      <c r="F178" s="240"/>
      <c r="G178" s="422"/>
      <c r="H178" s="258"/>
      <c r="I178" s="424"/>
      <c r="J178" s="258"/>
      <c r="K178" s="424"/>
      <c r="L178" s="258"/>
      <c r="M178" s="271">
        <f t="shared" si="6"/>
        <v>0</v>
      </c>
      <c r="N178" s="732">
        <v>46</v>
      </c>
    </row>
    <row r="179" spans="1:14">
      <c r="A179" s="731">
        <v>47</v>
      </c>
      <c r="B179" s="729"/>
      <c r="C179" s="406"/>
      <c r="D179" s="226"/>
      <c r="E179" s="226"/>
      <c r="F179" s="225"/>
      <c r="G179" s="306"/>
      <c r="H179" s="226"/>
      <c r="I179" s="223"/>
      <c r="J179" s="226"/>
      <c r="K179" s="223"/>
      <c r="L179" s="226"/>
      <c r="M179" s="271">
        <f t="shared" si="6"/>
        <v>0</v>
      </c>
      <c r="N179" s="732">
        <v>47</v>
      </c>
    </row>
    <row r="180" spans="1:14">
      <c r="A180" s="731">
        <v>48</v>
      </c>
      <c r="B180" s="729"/>
      <c r="C180" s="406"/>
      <c r="D180" s="258"/>
      <c r="E180" s="258"/>
      <c r="F180" s="240"/>
      <c r="G180" s="422"/>
      <c r="H180" s="258"/>
      <c r="I180" s="424"/>
      <c r="J180" s="258"/>
      <c r="K180" s="424"/>
      <c r="L180" s="258"/>
      <c r="M180" s="271">
        <f t="shared" si="6"/>
        <v>0</v>
      </c>
      <c r="N180" s="732">
        <v>48</v>
      </c>
    </row>
    <row r="181" spans="1:14">
      <c r="A181" s="731">
        <v>49</v>
      </c>
      <c r="B181" s="729"/>
      <c r="C181" s="406"/>
      <c r="D181" s="258"/>
      <c r="E181" s="258"/>
      <c r="F181" s="240"/>
      <c r="G181" s="422"/>
      <c r="H181" s="258"/>
      <c r="I181" s="424"/>
      <c r="J181" s="258"/>
      <c r="K181" s="424"/>
      <c r="L181" s="258"/>
      <c r="M181" s="271">
        <f t="shared" si="6"/>
        <v>0</v>
      </c>
      <c r="N181" s="732">
        <v>49</v>
      </c>
    </row>
    <row r="182" spans="1:14">
      <c r="A182" s="731">
        <v>50</v>
      </c>
      <c r="B182" s="729"/>
      <c r="C182" s="406"/>
      <c r="D182" s="258"/>
      <c r="E182" s="258"/>
      <c r="F182" s="240"/>
      <c r="G182" s="422"/>
      <c r="H182" s="258"/>
      <c r="I182" s="424"/>
      <c r="J182" s="258"/>
      <c r="K182" s="424"/>
      <c r="L182" s="258"/>
      <c r="M182" s="271">
        <f t="shared" si="6"/>
        <v>0</v>
      </c>
      <c r="N182" s="732">
        <v>50</v>
      </c>
    </row>
    <row r="183" spans="1:14">
      <c r="A183" s="731">
        <v>51</v>
      </c>
      <c r="B183" s="729"/>
      <c r="C183" s="406"/>
      <c r="D183" s="226"/>
      <c r="E183" s="226"/>
      <c r="F183" s="225"/>
      <c r="G183" s="306"/>
      <c r="H183" s="226"/>
      <c r="I183" s="223"/>
      <c r="J183" s="226"/>
      <c r="K183" s="223"/>
      <c r="L183" s="226"/>
      <c r="M183" s="271">
        <f t="shared" si="6"/>
        <v>0</v>
      </c>
      <c r="N183" s="732">
        <v>51</v>
      </c>
    </row>
    <row r="184" spans="1:14" ht="15.75" thickBot="1">
      <c r="A184" s="789">
        <v>52</v>
      </c>
      <c r="B184" s="426"/>
      <c r="C184" s="622"/>
      <c r="D184" s="427"/>
      <c r="E184" s="427"/>
      <c r="F184" s="428"/>
      <c r="G184" s="429"/>
      <c r="H184" s="427"/>
      <c r="I184" s="215"/>
      <c r="J184" s="427"/>
      <c r="K184" s="215"/>
      <c r="L184" s="427"/>
      <c r="M184" s="430">
        <f>SUM(M177:M183)</f>
        <v>0</v>
      </c>
      <c r="N184" s="790">
        <v>52</v>
      </c>
    </row>
    <row r="186" spans="1:14">
      <c r="A186" s="12" t="s">
        <v>1629</v>
      </c>
      <c r="B186" s="12"/>
      <c r="C186" s="12"/>
      <c r="D186" s="12"/>
      <c r="E186" s="12"/>
      <c r="F186" s="12"/>
      <c r="G186" s="12" t="s">
        <v>1630</v>
      </c>
      <c r="H186" s="12"/>
      <c r="I186" s="12"/>
      <c r="J186" s="12"/>
      <c r="K186" s="12"/>
      <c r="L186" s="12"/>
      <c r="M186" s="12"/>
      <c r="N186" s="12"/>
    </row>
  </sheetData>
  <printOptions horizontalCentered="1" verticalCentered="1"/>
  <pageMargins left="0.5" right="0.5" top="0.5" bottom="0.5" header="0.5" footer="0.5"/>
  <pageSetup scale="70" orientation="portrait" horizontalDpi="300" verticalDpi="300" r:id="rId1"/>
  <headerFooter alignWithMargins="0"/>
  <rowBreaks count="2" manualBreakCount="2">
    <brk id="62" max="16383" man="1"/>
    <brk id="125" max="16383" man="1"/>
  </rowBreaks>
  <colBreaks count="1" manualBreakCount="1">
    <brk id="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47157" r:id="rId4" name="Button 53">
              <controlPr locked="0" defaultSize="0" autoFill="0" autoLine="0" autoPict="0">
                <anchor moveWithCells="1" sizeWithCells="1">
                  <from>
                    <xdr:col>3</xdr:col>
                    <xdr:colOff>228600</xdr:colOff>
                    <xdr:row>62</xdr:row>
                    <xdr:rowOff>0</xdr:rowOff>
                  </from>
                  <to>
                    <xdr:col>4</xdr:col>
                    <xdr:colOff>276225</xdr:colOff>
                    <xdr:row>62</xdr:row>
                    <xdr:rowOff>0</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48">
    <pageSetUpPr fitToPage="1"/>
  </sheetPr>
  <dimension ref="A1:K128"/>
  <sheetViews>
    <sheetView defaultGridColor="0" topLeftCell="A100" colorId="22" zoomScaleNormal="100" zoomScaleSheetLayoutView="80" workbookViewId="0">
      <selection activeCell="B43" sqref="B43"/>
    </sheetView>
  </sheetViews>
  <sheetFormatPr defaultColWidth="9.6640625" defaultRowHeight="15"/>
  <cols>
    <col min="1" max="1" width="4.6640625" style="850" customWidth="1"/>
    <col min="2" max="2" width="36.6640625" style="850" customWidth="1"/>
    <col min="3" max="3" width="19.88671875" style="850" bestFit="1" customWidth="1"/>
    <col min="4" max="4" width="10.6640625" style="850" customWidth="1"/>
    <col min="5" max="5" width="14.6640625" style="850" customWidth="1"/>
    <col min="6" max="6" width="17.6640625" style="850" customWidth="1"/>
    <col min="7" max="7" width="16.6640625" style="850" customWidth="1"/>
    <col min="8" max="8" width="11.44140625" style="850" bestFit="1" customWidth="1"/>
    <col min="9" max="16384" width="9.6640625" style="850"/>
  </cols>
  <sheetData>
    <row r="1" spans="1:10">
      <c r="A1" s="1264" t="s">
        <v>1800</v>
      </c>
      <c r="B1" s="1265"/>
      <c r="C1" s="1265"/>
      <c r="D1" s="1311" t="s">
        <v>1344</v>
      </c>
      <c r="E1" s="1265"/>
      <c r="F1" s="1311" t="s">
        <v>1802</v>
      </c>
      <c r="G1" s="1321" t="s">
        <v>1803</v>
      </c>
    </row>
    <row r="2" spans="1:10">
      <c r="A2" s="851" t="s">
        <v>4724</v>
      </c>
      <c r="D2" s="1290" t="s">
        <v>1631</v>
      </c>
      <c r="F2" s="1290" t="s">
        <v>1805</v>
      </c>
      <c r="G2" s="1318"/>
    </row>
    <row r="3" spans="1:10" ht="15" customHeight="1">
      <c r="A3" s="1279"/>
      <c r="D3" s="1290" t="s">
        <v>1632</v>
      </c>
      <c r="F3" s="910" t="str">
        <f>'Data Sheet'!$C$40</f>
        <v>3/31/2016</v>
      </c>
      <c r="G3" s="911" t="str">
        <f>'Data Sheet'!$C$38</f>
        <v>12/31/2015</v>
      </c>
    </row>
    <row r="4" spans="1:10" ht="15" customHeight="1">
      <c r="A4" s="1366" t="s">
        <v>1633</v>
      </c>
      <c r="B4" s="1367"/>
      <c r="C4" s="1367"/>
      <c r="D4" s="1367"/>
      <c r="E4" s="1367"/>
      <c r="F4" s="1367"/>
      <c r="G4" s="1368"/>
    </row>
    <row r="5" spans="1:10">
      <c r="A5" s="1314"/>
      <c r="B5" s="1283"/>
      <c r="C5" s="1283"/>
      <c r="D5" s="1283"/>
      <c r="E5" s="1283"/>
      <c r="F5" s="1283"/>
      <c r="G5" s="1315"/>
    </row>
    <row r="6" spans="1:10">
      <c r="A6" s="1279"/>
      <c r="B6" s="850" t="s">
        <v>1846</v>
      </c>
      <c r="G6" s="1269"/>
    </row>
    <row r="7" spans="1:10">
      <c r="A7" s="1279"/>
      <c r="B7" s="850" t="s">
        <v>537</v>
      </c>
      <c r="G7" s="1269"/>
    </row>
    <row r="8" spans="1:10">
      <c r="A8" s="1279"/>
      <c r="B8" s="850" t="s">
        <v>1847</v>
      </c>
      <c r="G8" s="1269"/>
    </row>
    <row r="9" spans="1:10">
      <c r="A9" s="1555"/>
      <c r="B9" s="1231" t="s">
        <v>210</v>
      </c>
      <c r="C9" s="1231"/>
      <c r="D9" s="1231"/>
      <c r="E9" s="1231"/>
      <c r="F9" s="1231"/>
      <c r="G9" s="1558"/>
    </row>
    <row r="10" spans="1:10">
      <c r="A10" s="1555"/>
      <c r="B10" s="1231" t="s">
        <v>4632</v>
      </c>
      <c r="C10" s="1231"/>
      <c r="D10" s="1231"/>
      <c r="E10" s="1231"/>
      <c r="F10" s="1231"/>
      <c r="G10" s="1558" t="s">
        <v>1789</v>
      </c>
      <c r="H10" s="850" t="s">
        <v>1789</v>
      </c>
      <c r="I10" s="850" t="s">
        <v>1789</v>
      </c>
      <c r="J10" s="850" t="s">
        <v>1789</v>
      </c>
    </row>
    <row r="11" spans="1:10">
      <c r="A11" s="1555"/>
      <c r="B11" s="1554" t="s">
        <v>4374</v>
      </c>
      <c r="C11" s="1231"/>
      <c r="D11" s="1231"/>
      <c r="E11" s="1231"/>
      <c r="F11" s="1231"/>
      <c r="G11" s="1558"/>
    </row>
    <row r="12" spans="1:10">
      <c r="A12" s="1555"/>
      <c r="B12" s="1554" t="s">
        <v>4419</v>
      </c>
      <c r="C12" s="1231"/>
      <c r="D12" s="1231"/>
      <c r="E12" s="1231"/>
      <c r="F12" s="1231"/>
      <c r="G12" s="1558"/>
    </row>
    <row r="13" spans="1:10">
      <c r="A13" s="1555"/>
      <c r="B13" s="1554" t="s">
        <v>4375</v>
      </c>
      <c r="C13" s="1231"/>
      <c r="D13" s="1231"/>
      <c r="E13" s="1231"/>
      <c r="F13" s="1231"/>
      <c r="G13" s="1558"/>
    </row>
    <row r="14" spans="1:10">
      <c r="A14" s="1555"/>
      <c r="B14" s="1231" t="s">
        <v>4420</v>
      </c>
      <c r="C14" s="1231"/>
      <c r="D14" s="1231"/>
      <c r="E14" s="1231"/>
      <c r="F14" s="1231"/>
      <c r="G14" s="1558"/>
    </row>
    <row r="15" spans="1:10">
      <c r="A15" s="1279"/>
      <c r="G15" s="1269"/>
    </row>
    <row r="16" spans="1:10">
      <c r="A16" s="1362"/>
      <c r="B16" s="1281"/>
      <c r="C16" s="1559" t="s">
        <v>3977</v>
      </c>
      <c r="D16" s="1316" t="s">
        <v>1458</v>
      </c>
      <c r="E16" s="1276"/>
      <c r="F16" s="1281"/>
      <c r="G16" s="1317"/>
    </row>
    <row r="17" spans="1:8">
      <c r="A17" s="1323"/>
      <c r="B17" s="1286" t="s">
        <v>1459</v>
      </c>
      <c r="C17" s="1560" t="s">
        <v>3978</v>
      </c>
      <c r="D17" s="1286" t="s">
        <v>176</v>
      </c>
      <c r="E17" s="1286" t="s">
        <v>1841</v>
      </c>
      <c r="F17" s="1286" t="s">
        <v>540</v>
      </c>
      <c r="G17" s="1289" t="s">
        <v>3192</v>
      </c>
    </row>
    <row r="18" spans="1:8">
      <c r="A18" s="1323" t="s">
        <v>572</v>
      </c>
      <c r="B18" s="1286" t="s">
        <v>1683</v>
      </c>
      <c r="C18" s="1560" t="s">
        <v>4421</v>
      </c>
      <c r="D18" s="1286" t="s">
        <v>2232</v>
      </c>
      <c r="E18" s="1290"/>
      <c r="F18" s="1290"/>
      <c r="G18" s="1289" t="s">
        <v>2516</v>
      </c>
    </row>
    <row r="19" spans="1:8">
      <c r="A19" s="1324" t="s">
        <v>1460</v>
      </c>
      <c r="B19" s="1325" t="s">
        <v>3554</v>
      </c>
      <c r="C19" s="1561" t="s">
        <v>3022</v>
      </c>
      <c r="D19" s="1325" t="s">
        <v>3023</v>
      </c>
      <c r="E19" s="1325" t="s">
        <v>3024</v>
      </c>
      <c r="F19" s="1325" t="s">
        <v>545</v>
      </c>
      <c r="G19" s="1293" t="s">
        <v>559</v>
      </c>
    </row>
    <row r="20" spans="1:8">
      <c r="A20" s="1323">
        <v>1</v>
      </c>
      <c r="B20" s="1290" t="s">
        <v>5233</v>
      </c>
      <c r="C20" s="1326">
        <v>82711776</v>
      </c>
      <c r="D20" s="2228" t="s">
        <v>4810</v>
      </c>
      <c r="E20" s="1326">
        <v>3974002</v>
      </c>
      <c r="F20" s="1326">
        <v>673695</v>
      </c>
      <c r="G20" s="1246">
        <v>79411469</v>
      </c>
      <c r="H20" s="2229"/>
    </row>
    <row r="21" spans="1:8">
      <c r="A21" s="1323">
        <v>2</v>
      </c>
      <c r="B21" s="1290"/>
      <c r="C21" s="2227"/>
      <c r="D21" s="2227"/>
      <c r="E21" s="2227"/>
      <c r="F21" s="1261"/>
      <c r="G21" s="1247"/>
    </row>
    <row r="22" spans="1:8">
      <c r="A22" s="1323">
        <v>3</v>
      </c>
      <c r="B22" s="1290" t="s">
        <v>5249</v>
      </c>
      <c r="C22" s="2227">
        <v>1818507</v>
      </c>
      <c r="D22" s="2228">
        <v>495</v>
      </c>
      <c r="E22" s="2227">
        <v>443688</v>
      </c>
      <c r="F22" s="1261">
        <v>0</v>
      </c>
      <c r="G22" s="1247">
        <v>1374819</v>
      </c>
      <c r="H22" s="2229"/>
    </row>
    <row r="23" spans="1:8">
      <c r="A23" s="1323">
        <v>4</v>
      </c>
      <c r="B23" s="1290"/>
      <c r="C23" s="2227"/>
      <c r="D23" s="2227"/>
      <c r="E23" s="2227"/>
      <c r="F23" s="1261"/>
      <c r="G23" s="1247"/>
    </row>
    <row r="24" spans="1:8">
      <c r="A24" s="1323">
        <v>5</v>
      </c>
      <c r="B24" s="1290" t="s">
        <v>5250</v>
      </c>
      <c r="C24" s="2227">
        <v>403606</v>
      </c>
      <c r="D24" s="2228" t="s">
        <v>4727</v>
      </c>
      <c r="E24" s="2227">
        <v>564053</v>
      </c>
      <c r="F24" s="1261">
        <v>1396</v>
      </c>
      <c r="G24" s="1247">
        <v>-159051</v>
      </c>
      <c r="H24" s="2229"/>
    </row>
    <row r="25" spans="1:8">
      <c r="A25" s="1323">
        <v>6</v>
      </c>
      <c r="B25" s="1290"/>
      <c r="C25" s="2227"/>
      <c r="D25" s="2227"/>
      <c r="E25" s="2227"/>
      <c r="F25" s="1261"/>
      <c r="G25" s="1247"/>
      <c r="H25" s="2229"/>
    </row>
    <row r="26" spans="1:8">
      <c r="A26" s="1323">
        <v>7</v>
      </c>
      <c r="B26" s="1290" t="s">
        <v>5253</v>
      </c>
      <c r="C26" s="2227">
        <v>-68182</v>
      </c>
      <c r="D26" s="2228" t="s">
        <v>4727</v>
      </c>
      <c r="E26" s="2227">
        <v>120682</v>
      </c>
      <c r="F26" s="1261">
        <v>145780</v>
      </c>
      <c r="G26" s="1247">
        <v>-43084</v>
      </c>
      <c r="H26" s="2229"/>
    </row>
    <row r="27" spans="1:8">
      <c r="A27" s="1323">
        <v>8</v>
      </c>
      <c r="B27" s="1290"/>
      <c r="C27" s="2227"/>
      <c r="D27" s="2227"/>
      <c r="E27" s="2227"/>
      <c r="F27" s="1261"/>
      <c r="G27" s="1247"/>
    </row>
    <row r="28" spans="1:8">
      <c r="A28" s="1323">
        <v>9</v>
      </c>
      <c r="B28" s="1290" t="s">
        <v>5254</v>
      </c>
      <c r="C28" s="2227">
        <v>-7219547</v>
      </c>
      <c r="D28" s="2228" t="s">
        <v>4727</v>
      </c>
      <c r="E28" s="2227">
        <v>440506</v>
      </c>
      <c r="F28" s="1261">
        <v>458477</v>
      </c>
      <c r="G28" s="1247">
        <v>-7201576</v>
      </c>
      <c r="H28" s="2229"/>
    </row>
    <row r="29" spans="1:8">
      <c r="A29" s="1323">
        <v>10</v>
      </c>
      <c r="B29" s="1290"/>
      <c r="C29" s="2227"/>
      <c r="D29" s="2228"/>
      <c r="E29" s="2227"/>
      <c r="F29" s="1261"/>
      <c r="G29" s="1247"/>
      <c r="H29" s="2229"/>
    </row>
    <row r="30" spans="1:8">
      <c r="A30" s="1323">
        <v>11</v>
      </c>
      <c r="B30" s="1290" t="s">
        <v>5257</v>
      </c>
      <c r="C30" s="2227">
        <v>2592680</v>
      </c>
      <c r="D30" s="2228">
        <v>107</v>
      </c>
      <c r="E30" s="1261">
        <v>144809</v>
      </c>
      <c r="F30" s="1261">
        <v>0</v>
      </c>
      <c r="G30" s="1247">
        <v>2447871</v>
      </c>
      <c r="H30" s="2229"/>
    </row>
    <row r="31" spans="1:8">
      <c r="A31" s="1323">
        <v>12</v>
      </c>
      <c r="B31" s="1290"/>
      <c r="C31" s="1562"/>
      <c r="D31" s="1290"/>
      <c r="E31" s="1261"/>
      <c r="F31" s="1261"/>
      <c r="G31" s="1247"/>
    </row>
    <row r="32" spans="1:8" ht="15.75" thickBot="1">
      <c r="A32" s="1323">
        <v>13</v>
      </c>
      <c r="B32" s="1370" t="s">
        <v>1461</v>
      </c>
      <c r="C32" s="1243">
        <f>SUM(C20:C30)</f>
        <v>80238840</v>
      </c>
      <c r="D32" s="1371"/>
      <c r="E32" s="1243">
        <f>SUM(E20:E30)</f>
        <v>5687740</v>
      </c>
      <c r="F32" s="1243">
        <f>SUM(F20:F30)</f>
        <v>1279348</v>
      </c>
      <c r="G32" s="3511">
        <f>SUM(G20:G30)</f>
        <v>75830448</v>
      </c>
    </row>
    <row r="33" spans="1:7">
      <c r="A33" s="1323">
        <v>14</v>
      </c>
      <c r="B33" s="1311"/>
      <c r="C33" s="3512"/>
      <c r="D33" s="1265"/>
      <c r="E33" s="3513"/>
      <c r="F33" s="3513"/>
      <c r="G33" s="1263"/>
    </row>
    <row r="34" spans="1:7">
      <c r="A34" s="1323">
        <v>15</v>
      </c>
      <c r="B34" s="1290" t="s">
        <v>5251</v>
      </c>
      <c r="C34" s="2432"/>
      <c r="D34" s="1215"/>
      <c r="E34" s="1211"/>
      <c r="F34" s="1211"/>
      <c r="G34" s="1263"/>
    </row>
    <row r="35" spans="1:7">
      <c r="A35" s="1323">
        <v>16</v>
      </c>
      <c r="B35" s="1290"/>
      <c r="C35" s="2432"/>
      <c r="D35" s="1215"/>
      <c r="E35" s="1211"/>
      <c r="F35" s="1211"/>
      <c r="G35" s="1263"/>
    </row>
    <row r="36" spans="1:7">
      <c r="A36" s="1323">
        <v>17</v>
      </c>
      <c r="B36" s="1562" t="s">
        <v>5256</v>
      </c>
      <c r="C36" s="2432"/>
      <c r="D36" s="1215"/>
      <c r="E36" s="1211"/>
      <c r="F36" s="1211"/>
      <c r="G36" s="1263"/>
    </row>
    <row r="37" spans="1:7">
      <c r="A37" s="1323">
        <v>18</v>
      </c>
      <c r="B37" s="1290"/>
      <c r="C37" s="2432"/>
      <c r="D37" s="1215"/>
      <c r="E37" s="1211"/>
      <c r="F37" s="1211"/>
      <c r="G37" s="1263"/>
    </row>
    <row r="38" spans="1:7">
      <c r="A38" s="1323">
        <v>19</v>
      </c>
      <c r="B38" s="1290" t="s">
        <v>5252</v>
      </c>
      <c r="C38" s="2432"/>
      <c r="D38" s="1215"/>
      <c r="E38" s="1211"/>
      <c r="F38" s="1211"/>
      <c r="G38" s="1263"/>
    </row>
    <row r="39" spans="1:7">
      <c r="A39" s="1323">
        <v>20</v>
      </c>
      <c r="B39" s="1290"/>
      <c r="C39" s="2432"/>
      <c r="D39" s="1215"/>
      <c r="E39" s="1211"/>
      <c r="F39" s="1211"/>
      <c r="G39" s="1263"/>
    </row>
    <row r="40" spans="1:7">
      <c r="A40" s="1323">
        <v>21</v>
      </c>
      <c r="B40" s="1290" t="s">
        <v>5255</v>
      </c>
      <c r="C40" s="2432"/>
      <c r="D40" s="1215"/>
      <c r="E40" s="1211"/>
      <c r="F40" s="1211"/>
      <c r="G40" s="1263"/>
    </row>
    <row r="41" spans="1:7">
      <c r="A41" s="1323">
        <v>22</v>
      </c>
      <c r="B41" s="1290"/>
      <c r="C41" s="2432"/>
      <c r="D41" s="1215"/>
      <c r="E41" s="1211"/>
      <c r="F41" s="1211"/>
      <c r="G41" s="1263"/>
    </row>
    <row r="42" spans="1:7">
      <c r="A42" s="1323">
        <v>23</v>
      </c>
      <c r="B42" s="1290" t="s">
        <v>5324</v>
      </c>
      <c r="C42" s="2432"/>
      <c r="D42" s="1215"/>
      <c r="E42" s="1211"/>
      <c r="F42" s="1211"/>
      <c r="G42" s="1263"/>
    </row>
    <row r="43" spans="1:7">
      <c r="A43" s="1323">
        <v>24</v>
      </c>
      <c r="B43" s="1290" t="s">
        <v>5337</v>
      </c>
      <c r="C43" s="2432"/>
      <c r="D43" s="1215"/>
      <c r="E43" s="1211"/>
      <c r="F43" s="1211"/>
      <c r="G43" s="1263"/>
    </row>
    <row r="44" spans="1:7">
      <c r="A44" s="1323">
        <v>25</v>
      </c>
      <c r="B44" s="1290" t="s">
        <v>5325</v>
      </c>
      <c r="C44" s="2432"/>
      <c r="D44" s="1215"/>
      <c r="E44" s="1211"/>
      <c r="F44" s="1211"/>
      <c r="G44" s="1263"/>
    </row>
    <row r="45" spans="1:7">
      <c r="A45" s="1323">
        <v>26</v>
      </c>
      <c r="B45" s="1290" t="s">
        <v>5326</v>
      </c>
      <c r="C45" s="2432"/>
      <c r="D45" s="1215"/>
      <c r="E45" s="1211"/>
      <c r="F45" s="1211"/>
      <c r="G45" s="1263"/>
    </row>
    <row r="46" spans="1:7">
      <c r="A46" s="1323">
        <v>27</v>
      </c>
      <c r="B46" s="1290"/>
      <c r="C46" s="2432"/>
      <c r="D46" s="1215"/>
      <c r="E46" s="1211"/>
      <c r="F46" s="1211"/>
      <c r="G46" s="1263"/>
    </row>
    <row r="47" spans="1:7">
      <c r="A47" s="1323">
        <v>28</v>
      </c>
      <c r="B47" s="1290"/>
      <c r="C47" s="2432"/>
      <c r="D47" s="1215"/>
      <c r="E47" s="1211"/>
      <c r="F47" s="1211"/>
      <c r="G47" s="1263"/>
    </row>
    <row r="48" spans="1:7">
      <c r="A48" s="1323">
        <v>29</v>
      </c>
      <c r="B48" s="1290"/>
      <c r="C48" s="2432"/>
      <c r="D48" s="1215"/>
      <c r="E48" s="1211"/>
      <c r="F48" s="1211"/>
      <c r="G48" s="1263"/>
    </row>
    <row r="49" spans="1:11">
      <c r="A49" s="1323">
        <v>30</v>
      </c>
      <c r="B49" s="1290"/>
      <c r="C49" s="2432"/>
      <c r="D49" s="1215"/>
      <c r="E49" s="1211"/>
      <c r="F49" s="1211"/>
      <c r="G49" s="1263"/>
    </row>
    <row r="50" spans="1:11">
      <c r="A50" s="1323">
        <v>31</v>
      </c>
      <c r="B50" s="1290"/>
      <c r="C50" s="2432"/>
      <c r="D50" s="1215"/>
      <c r="E50" s="1211"/>
      <c r="F50" s="1211"/>
      <c r="G50" s="1263"/>
    </row>
    <row r="51" spans="1:11">
      <c r="A51" s="1323">
        <v>32</v>
      </c>
      <c r="B51" s="1290"/>
      <c r="C51" s="2432"/>
      <c r="D51" s="1215"/>
      <c r="E51" s="1211"/>
      <c r="F51" s="1211"/>
      <c r="G51" s="1263"/>
    </row>
    <row r="52" spans="1:11">
      <c r="A52" s="1323">
        <v>33</v>
      </c>
      <c r="B52" s="1290"/>
      <c r="C52" s="2432"/>
      <c r="D52" s="1215"/>
      <c r="E52" s="1211"/>
      <c r="F52" s="1211"/>
      <c r="G52" s="1263"/>
    </row>
    <row r="53" spans="1:11">
      <c r="A53" s="1323">
        <v>34</v>
      </c>
      <c r="B53" s="1290"/>
      <c r="C53" s="2432"/>
      <c r="D53" s="1215"/>
      <c r="E53" s="1211"/>
      <c r="F53" s="1211"/>
      <c r="G53" s="1263"/>
    </row>
    <row r="54" spans="1:11">
      <c r="A54" s="1323">
        <v>35</v>
      </c>
      <c r="B54" s="1290"/>
      <c r="C54" s="2432"/>
      <c r="D54" s="1215"/>
      <c r="E54" s="1211"/>
      <c r="F54" s="1211"/>
      <c r="G54" s="1263"/>
    </row>
    <row r="55" spans="1:11">
      <c r="A55" s="1323">
        <v>36</v>
      </c>
      <c r="B55" s="1290"/>
      <c r="C55" s="2432"/>
      <c r="D55" s="1215"/>
      <c r="E55" s="1211"/>
      <c r="F55" s="1211"/>
      <c r="G55" s="1263"/>
      <c r="K55" s="850" t="s">
        <v>1789</v>
      </c>
    </row>
    <row r="56" spans="1:11">
      <c r="A56" s="1323">
        <v>37</v>
      </c>
      <c r="B56" s="1290"/>
      <c r="C56" s="2432"/>
      <c r="D56" s="1215"/>
      <c r="E56" s="1211"/>
      <c r="F56" s="1211"/>
      <c r="G56" s="1263"/>
    </row>
    <row r="57" spans="1:11">
      <c r="A57" s="1323">
        <v>38</v>
      </c>
      <c r="B57" s="1290"/>
      <c r="C57" s="2432"/>
      <c r="D57" s="1215"/>
      <c r="E57" s="1211"/>
      <c r="F57" s="1211"/>
      <c r="G57" s="1263"/>
    </row>
    <row r="58" spans="1:11">
      <c r="A58" s="1323">
        <v>39</v>
      </c>
      <c r="B58" s="1290"/>
      <c r="C58" s="2432"/>
      <c r="D58" s="1215"/>
      <c r="E58" s="1211"/>
      <c r="F58" s="1211"/>
      <c r="G58" s="1263"/>
    </row>
    <row r="59" spans="1:11">
      <c r="A59" s="1323">
        <v>40</v>
      </c>
      <c r="B59" s="1290"/>
      <c r="C59" s="2432"/>
      <c r="D59" s="1215"/>
      <c r="E59" s="1211"/>
      <c r="F59" s="1211"/>
      <c r="G59" s="1263"/>
    </row>
    <row r="60" spans="1:11">
      <c r="A60" s="1323">
        <v>41</v>
      </c>
      <c r="B60" s="1290"/>
      <c r="C60" s="2432"/>
      <c r="D60" s="1215"/>
      <c r="E60" s="1211"/>
      <c r="F60" s="1211"/>
      <c r="G60" s="1263"/>
    </row>
    <row r="61" spans="1:11" ht="15.75" thickBot="1">
      <c r="A61" s="3514">
        <v>42</v>
      </c>
      <c r="B61" s="3515"/>
      <c r="C61" s="3517"/>
      <c r="D61" s="3517"/>
      <c r="E61" s="3517"/>
      <c r="F61" s="3517"/>
      <c r="G61" s="3516"/>
    </row>
    <row r="62" spans="1:11">
      <c r="A62" s="850" t="s">
        <v>1789</v>
      </c>
      <c r="C62" s="850" t="s">
        <v>3898</v>
      </c>
    </row>
    <row r="63" spans="1:11">
      <c r="A63" s="1563" t="s">
        <v>4674</v>
      </c>
      <c r="B63" s="1563"/>
      <c r="C63" s="1372"/>
      <c r="D63" s="1372"/>
      <c r="F63" s="948" t="s">
        <v>1462</v>
      </c>
      <c r="G63" s="948"/>
    </row>
    <row r="64" spans="1:11">
      <c r="A64" s="948" t="s">
        <v>1463</v>
      </c>
      <c r="B64" s="948"/>
      <c r="C64" s="948"/>
      <c r="D64" s="948"/>
      <c r="E64" s="948"/>
      <c r="F64" s="948"/>
      <c r="G64" s="948"/>
      <c r="H64" s="850" t="s">
        <v>1789</v>
      </c>
    </row>
    <row r="65" spans="1:7">
      <c r="A65" s="1565"/>
      <c r="B65" s="1215"/>
      <c r="C65" s="1564"/>
      <c r="D65" s="1215"/>
      <c r="E65" s="1215"/>
      <c r="F65" s="1215"/>
      <c r="G65" s="1215"/>
    </row>
    <row r="66" spans="1:7">
      <c r="B66" s="1215"/>
      <c r="C66" s="1215"/>
      <c r="D66" s="1215"/>
      <c r="E66" s="1215"/>
      <c r="F66" s="1215"/>
      <c r="G66" s="1215"/>
    </row>
    <row r="67" spans="1:7" ht="15.75">
      <c r="A67" s="1355" t="s">
        <v>565</v>
      </c>
      <c r="B67" s="948"/>
      <c r="C67" s="948"/>
      <c r="D67" s="948"/>
      <c r="E67" s="948"/>
      <c r="F67" s="948"/>
      <c r="G67" s="948"/>
    </row>
    <row r="69" spans="1:7" ht="15.75" thickBot="1">
      <c r="A69" s="850" t="s">
        <v>4724</v>
      </c>
      <c r="F69" s="1356"/>
      <c r="G69" s="1373" t="str">
        <f>'Data Sheet'!$C$38</f>
        <v>12/31/2015</v>
      </c>
    </row>
    <row r="70" spans="1:7">
      <c r="A70" s="1264"/>
      <c r="B70" s="1265"/>
      <c r="C70" s="1265"/>
      <c r="D70" s="1265"/>
      <c r="E70" s="1265"/>
      <c r="F70" s="1265"/>
      <c r="G70" s="899"/>
    </row>
    <row r="71" spans="1:7">
      <c r="A71" s="1360" t="s">
        <v>1633</v>
      </c>
      <c r="B71" s="948"/>
      <c r="C71" s="948"/>
      <c r="D71" s="948"/>
      <c r="E71" s="948"/>
      <c r="F71" s="948"/>
      <c r="G71" s="1361"/>
    </row>
    <row r="72" spans="1:7">
      <c r="A72" s="1270"/>
      <c r="B72" s="909"/>
      <c r="C72" s="909"/>
      <c r="D72" s="909"/>
      <c r="E72" s="909"/>
      <c r="F72" s="909"/>
      <c r="G72" s="1313"/>
    </row>
    <row r="73" spans="1:7">
      <c r="A73" s="1362"/>
      <c r="B73" s="1281"/>
      <c r="C73" s="1559" t="s">
        <v>3977</v>
      </c>
      <c r="D73" s="1316" t="s">
        <v>1458</v>
      </c>
      <c r="E73" s="1276"/>
      <c r="F73" s="1281"/>
      <c r="G73" s="1317"/>
    </row>
    <row r="74" spans="1:7">
      <c r="A74" s="1323"/>
      <c r="B74" s="1286" t="s">
        <v>1459</v>
      </c>
      <c r="C74" s="1560" t="s">
        <v>3978</v>
      </c>
      <c r="D74" s="1286" t="s">
        <v>176</v>
      </c>
      <c r="E74" s="1286" t="s">
        <v>1841</v>
      </c>
      <c r="F74" s="1286" t="s">
        <v>540</v>
      </c>
      <c r="G74" s="1289" t="s">
        <v>3192</v>
      </c>
    </row>
    <row r="75" spans="1:7">
      <c r="A75" s="1323" t="s">
        <v>572</v>
      </c>
      <c r="B75" s="1286" t="s">
        <v>1683</v>
      </c>
      <c r="C75" s="1560" t="s">
        <v>4421</v>
      </c>
      <c r="D75" s="1286" t="s">
        <v>2232</v>
      </c>
      <c r="E75" s="1290"/>
      <c r="F75" s="1290"/>
      <c r="G75" s="1289" t="s">
        <v>2516</v>
      </c>
    </row>
    <row r="76" spans="1:7">
      <c r="A76" s="1324" t="s">
        <v>1460</v>
      </c>
      <c r="B76" s="1325" t="s">
        <v>3554</v>
      </c>
      <c r="C76" s="1561" t="s">
        <v>3022</v>
      </c>
      <c r="D76" s="1325" t="s">
        <v>3023</v>
      </c>
      <c r="E76" s="1325" t="s">
        <v>3024</v>
      </c>
      <c r="F76" s="1293" t="s">
        <v>545</v>
      </c>
      <c r="G76" s="1293" t="s">
        <v>559</v>
      </c>
    </row>
    <row r="77" spans="1:7">
      <c r="A77" s="1323">
        <v>1</v>
      </c>
      <c r="B77" s="1290"/>
      <c r="C77" s="1290"/>
      <c r="D77" s="1290"/>
      <c r="E77" s="1326"/>
      <c r="F77" s="1326"/>
      <c r="G77" s="1246"/>
    </row>
    <row r="78" spans="1:7">
      <c r="A78" s="1323">
        <v>2</v>
      </c>
      <c r="B78" s="1290"/>
      <c r="C78" s="1290"/>
      <c r="D78" s="1290"/>
      <c r="E78" s="1261"/>
      <c r="F78" s="1261"/>
      <c r="G78" s="1247"/>
    </row>
    <row r="79" spans="1:7">
      <c r="A79" s="1323">
        <v>3</v>
      </c>
      <c r="B79" s="1290"/>
      <c r="C79" s="1290"/>
      <c r="D79" s="1290"/>
      <c r="E79" s="1261"/>
      <c r="F79" s="1261"/>
      <c r="G79" s="1247"/>
    </row>
    <row r="80" spans="1:7">
      <c r="A80" s="1323">
        <v>4</v>
      </c>
      <c r="B80" s="1290"/>
      <c r="C80" s="1290"/>
      <c r="D80" s="1290"/>
      <c r="E80" s="1261"/>
      <c r="F80" s="1261"/>
      <c r="G80" s="1247"/>
    </row>
    <row r="81" spans="1:7">
      <c r="A81" s="1323">
        <v>5</v>
      </c>
      <c r="B81" s="1290"/>
      <c r="C81" s="1290"/>
      <c r="D81" s="1290"/>
      <c r="E81" s="1261"/>
      <c r="F81" s="1261"/>
      <c r="G81" s="1247"/>
    </row>
    <row r="82" spans="1:7">
      <c r="A82" s="1323">
        <v>6</v>
      </c>
      <c r="B82" s="1290"/>
      <c r="C82" s="1290"/>
      <c r="D82" s="1290"/>
      <c r="E82" s="1261"/>
      <c r="F82" s="1261"/>
      <c r="G82" s="1247"/>
    </row>
    <row r="83" spans="1:7">
      <c r="A83" s="1323">
        <v>7</v>
      </c>
      <c r="B83" s="1290"/>
      <c r="C83" s="1290"/>
      <c r="D83" s="1290"/>
      <c r="E83" s="1261"/>
      <c r="F83" s="1261"/>
      <c r="G83" s="1247"/>
    </row>
    <row r="84" spans="1:7">
      <c r="A84" s="1323">
        <v>8</v>
      </c>
      <c r="B84" s="1290"/>
      <c r="C84" s="1290"/>
      <c r="D84" s="1290"/>
      <c r="E84" s="1261"/>
      <c r="F84" s="1261"/>
      <c r="G84" s="1247"/>
    </row>
    <row r="85" spans="1:7">
      <c r="A85" s="1323">
        <v>9</v>
      </c>
      <c r="B85" s="1290"/>
      <c r="C85" s="1290"/>
      <c r="D85" s="1290"/>
      <c r="E85" s="1261"/>
      <c r="F85" s="1261"/>
      <c r="G85" s="1247"/>
    </row>
    <row r="86" spans="1:7">
      <c r="A86" s="1323">
        <v>10</v>
      </c>
      <c r="B86" s="1290"/>
      <c r="C86" s="1290"/>
      <c r="D86" s="1369"/>
      <c r="E86" s="1261"/>
      <c r="F86" s="1261"/>
      <c r="G86" s="1247"/>
    </row>
    <row r="87" spans="1:7">
      <c r="A87" s="1323">
        <v>11</v>
      </c>
      <c r="B87" s="1290"/>
      <c r="C87" s="1290"/>
      <c r="D87" s="1290"/>
      <c r="E87" s="1261"/>
      <c r="F87" s="1261"/>
      <c r="G87" s="1247"/>
    </row>
    <row r="88" spans="1:7">
      <c r="A88" s="1323">
        <v>12</v>
      </c>
      <c r="B88" s="1290"/>
      <c r="C88" s="1290"/>
      <c r="D88" s="1290"/>
      <c r="E88" s="1261"/>
      <c r="F88" s="1261"/>
      <c r="G88" s="1247"/>
    </row>
    <row r="89" spans="1:7">
      <c r="A89" s="1323">
        <v>13</v>
      </c>
      <c r="B89" s="1290"/>
      <c r="C89" s="1290"/>
      <c r="D89" s="1290"/>
      <c r="E89" s="1261"/>
      <c r="F89" s="1261"/>
      <c r="G89" s="1247"/>
    </row>
    <row r="90" spans="1:7">
      <c r="A90" s="1323">
        <v>14</v>
      </c>
      <c r="B90" s="1290"/>
      <c r="C90" s="1290"/>
      <c r="D90" s="1290"/>
      <c r="E90" s="1261"/>
      <c r="F90" s="1261"/>
      <c r="G90" s="1247"/>
    </row>
    <row r="91" spans="1:7">
      <c r="A91" s="1323">
        <v>15</v>
      </c>
      <c r="B91" s="1290"/>
      <c r="C91" s="1290"/>
      <c r="D91" s="1290"/>
      <c r="E91" s="1261"/>
      <c r="F91" s="1261"/>
      <c r="G91" s="1247"/>
    </row>
    <row r="92" spans="1:7">
      <c r="A92" s="1323">
        <v>16</v>
      </c>
      <c r="B92" s="1290"/>
      <c r="C92" s="1290"/>
      <c r="D92" s="1290"/>
      <c r="E92" s="1261"/>
      <c r="F92" s="1261"/>
      <c r="G92" s="1247"/>
    </row>
    <row r="93" spans="1:7">
      <c r="A93" s="1323">
        <v>17</v>
      </c>
      <c r="B93" s="1290"/>
      <c r="C93" s="1290"/>
      <c r="D93" s="1290"/>
      <c r="E93" s="1261"/>
      <c r="F93" s="1261"/>
      <c r="G93" s="1247"/>
    </row>
    <row r="94" spans="1:7">
      <c r="A94" s="1323">
        <v>18</v>
      </c>
      <c r="B94" s="1290"/>
      <c r="C94" s="1290"/>
      <c r="D94" s="1290"/>
      <c r="E94" s="1261"/>
      <c r="F94" s="1261"/>
      <c r="G94" s="1247"/>
    </row>
    <row r="95" spans="1:7">
      <c r="A95" s="1323">
        <v>19</v>
      </c>
      <c r="B95" s="1290"/>
      <c r="C95" s="1290"/>
      <c r="D95" s="1290"/>
      <c r="E95" s="1261"/>
      <c r="F95" s="1261"/>
      <c r="G95" s="1247"/>
    </row>
    <row r="96" spans="1:7">
      <c r="A96" s="1323">
        <v>20</v>
      </c>
      <c r="B96" s="1290"/>
      <c r="C96" s="1290"/>
      <c r="D96" s="1290"/>
      <c r="E96" s="1261"/>
      <c r="F96" s="1261"/>
      <c r="G96" s="1247"/>
    </row>
    <row r="97" spans="1:7">
      <c r="A97" s="1323">
        <v>21</v>
      </c>
      <c r="B97" s="1290"/>
      <c r="C97" s="1290"/>
      <c r="D97" s="1290"/>
      <c r="E97" s="1261"/>
      <c r="F97" s="1261"/>
      <c r="G97" s="1247"/>
    </row>
    <row r="98" spans="1:7">
      <c r="A98" s="1323">
        <v>22</v>
      </c>
      <c r="B98" s="1290"/>
      <c r="C98" s="1290"/>
      <c r="D98" s="1290"/>
      <c r="E98" s="1261"/>
      <c r="F98" s="1261"/>
      <c r="G98" s="1247"/>
    </row>
    <row r="99" spans="1:7">
      <c r="A99" s="1323">
        <v>23</v>
      </c>
      <c r="B99" s="1290"/>
      <c r="C99" s="1290"/>
      <c r="D99" s="1290"/>
      <c r="E99" s="1261"/>
      <c r="F99" s="1261"/>
      <c r="G99" s="1247"/>
    </row>
    <row r="100" spans="1:7">
      <c r="A100" s="1323">
        <v>24</v>
      </c>
      <c r="B100" s="1290"/>
      <c r="C100" s="1290"/>
      <c r="D100" s="1290"/>
      <c r="E100" s="1261"/>
      <c r="F100" s="1261"/>
      <c r="G100" s="1247"/>
    </row>
    <row r="101" spans="1:7">
      <c r="A101" s="1323">
        <v>25</v>
      </c>
      <c r="B101" s="1290"/>
      <c r="C101" s="1290"/>
      <c r="D101" s="1290"/>
      <c r="E101" s="1261"/>
      <c r="F101" s="1261"/>
      <c r="G101" s="1247"/>
    </row>
    <row r="102" spans="1:7">
      <c r="A102" s="1323">
        <v>26</v>
      </c>
      <c r="B102" s="1290"/>
      <c r="C102" s="1290"/>
      <c r="D102" s="1290"/>
      <c r="E102" s="1261"/>
      <c r="F102" s="1261"/>
      <c r="G102" s="1247"/>
    </row>
    <row r="103" spans="1:7">
      <c r="A103" s="1323">
        <v>27</v>
      </c>
      <c r="B103" s="1290"/>
      <c r="C103" s="1290"/>
      <c r="D103" s="1290"/>
      <c r="E103" s="1261"/>
      <c r="F103" s="1261"/>
      <c r="G103" s="1247"/>
    </row>
    <row r="104" spans="1:7">
      <c r="A104" s="1323">
        <v>28</v>
      </c>
      <c r="B104" s="1290"/>
      <c r="C104" s="1290"/>
      <c r="D104" s="1290"/>
      <c r="E104" s="1261"/>
      <c r="F104" s="1261"/>
      <c r="G104" s="1247"/>
    </row>
    <row r="105" spans="1:7">
      <c r="A105" s="1323">
        <v>29</v>
      </c>
      <c r="B105" s="1290"/>
      <c r="C105" s="1290"/>
      <c r="D105" s="1290"/>
      <c r="E105" s="1261"/>
      <c r="F105" s="1261"/>
      <c r="G105" s="1247"/>
    </row>
    <row r="106" spans="1:7">
      <c r="A106" s="1323">
        <v>30</v>
      </c>
      <c r="B106" s="1290"/>
      <c r="C106" s="1290"/>
      <c r="D106" s="1290"/>
      <c r="E106" s="1261"/>
      <c r="F106" s="1261"/>
      <c r="G106" s="1247"/>
    </row>
    <row r="107" spans="1:7">
      <c r="A107" s="1323">
        <v>31</v>
      </c>
      <c r="B107" s="1290"/>
      <c r="C107" s="1290"/>
      <c r="D107" s="1290"/>
      <c r="E107" s="1261"/>
      <c r="F107" s="1261"/>
      <c r="G107" s="1247"/>
    </row>
    <row r="108" spans="1:7">
      <c r="A108" s="1323">
        <v>32</v>
      </c>
      <c r="B108" s="1290"/>
      <c r="C108" s="1290"/>
      <c r="D108" s="1290"/>
      <c r="E108" s="1261"/>
      <c r="F108" s="1261"/>
      <c r="G108" s="1247"/>
    </row>
    <row r="109" spans="1:7">
      <c r="A109" s="1323">
        <v>33</v>
      </c>
      <c r="B109" s="1290"/>
      <c r="C109" s="1290"/>
      <c r="D109" s="1290"/>
      <c r="E109" s="1261"/>
      <c r="F109" s="1261"/>
      <c r="G109" s="1247"/>
    </row>
    <row r="110" spans="1:7">
      <c r="A110" s="1285">
        <v>34</v>
      </c>
      <c r="B110" s="1312"/>
      <c r="C110" s="901"/>
      <c r="D110" s="901"/>
      <c r="E110" s="1319"/>
      <c r="F110" s="1320"/>
      <c r="G110" s="1247"/>
    </row>
    <row r="111" spans="1:7">
      <c r="A111" s="1285">
        <v>35</v>
      </c>
      <c r="B111" s="1312"/>
      <c r="C111" s="901"/>
      <c r="D111" s="901"/>
      <c r="E111" s="1319"/>
      <c r="F111" s="1320"/>
      <c r="G111" s="1247"/>
    </row>
    <row r="112" spans="1:7">
      <c r="A112" s="1285">
        <v>36</v>
      </c>
      <c r="B112" s="1312"/>
      <c r="C112" s="901"/>
      <c r="D112" s="901"/>
      <c r="E112" s="1319"/>
      <c r="F112" s="1320"/>
      <c r="G112" s="1247"/>
    </row>
    <row r="113" spans="1:7">
      <c r="A113" s="1285">
        <v>37</v>
      </c>
      <c r="B113" s="1312"/>
      <c r="C113" s="901"/>
      <c r="D113" s="901"/>
      <c r="E113" s="1319"/>
      <c r="F113" s="1320"/>
      <c r="G113" s="1247"/>
    </row>
    <row r="114" spans="1:7">
      <c r="A114" s="1285">
        <v>38</v>
      </c>
      <c r="B114" s="1312"/>
      <c r="C114" s="901"/>
      <c r="D114" s="901"/>
      <c r="E114" s="1319"/>
      <c r="F114" s="1320"/>
      <c r="G114" s="1247"/>
    </row>
    <row r="115" spans="1:7">
      <c r="A115" s="1285">
        <v>39</v>
      </c>
      <c r="B115" s="1312"/>
      <c r="C115" s="901"/>
      <c r="D115" s="901"/>
      <c r="E115" s="1319"/>
      <c r="F115" s="1320"/>
      <c r="G115" s="1247"/>
    </row>
    <row r="116" spans="1:7">
      <c r="A116" s="1285">
        <v>40</v>
      </c>
      <c r="B116" s="1312"/>
      <c r="C116" s="901"/>
      <c r="D116" s="901"/>
      <c r="E116" s="1319"/>
      <c r="F116" s="1320"/>
      <c r="G116" s="1247"/>
    </row>
    <row r="117" spans="1:7">
      <c r="A117" s="1285">
        <v>41</v>
      </c>
      <c r="B117" s="1312"/>
      <c r="C117" s="901"/>
      <c r="D117" s="901"/>
      <c r="E117" s="1319"/>
      <c r="F117" s="1320"/>
      <c r="G117" s="1247"/>
    </row>
    <row r="118" spans="1:7">
      <c r="A118" s="1285">
        <v>42</v>
      </c>
      <c r="B118" s="1312"/>
      <c r="C118" s="901"/>
      <c r="D118" s="901"/>
      <c r="E118" s="1319"/>
      <c r="F118" s="1320"/>
      <c r="G118" s="1247"/>
    </row>
    <row r="119" spans="1:7">
      <c r="A119" s="1285">
        <v>43</v>
      </c>
      <c r="B119" s="1312"/>
      <c r="C119" s="901"/>
      <c r="D119" s="901"/>
      <c r="E119" s="1319"/>
      <c r="F119" s="1320"/>
      <c r="G119" s="1247"/>
    </row>
    <row r="120" spans="1:7">
      <c r="A120" s="1285">
        <v>44</v>
      </c>
      <c r="B120" s="1312"/>
      <c r="C120" s="901"/>
      <c r="D120" s="901"/>
      <c r="E120" s="1319"/>
      <c r="F120" s="1320"/>
      <c r="G120" s="1247"/>
    </row>
    <row r="121" spans="1:7">
      <c r="A121" s="1285">
        <v>45</v>
      </c>
      <c r="B121" s="1312"/>
      <c r="C121" s="901"/>
      <c r="D121" s="901"/>
      <c r="E121" s="1319"/>
      <c r="F121" s="1320"/>
      <c r="G121" s="1247"/>
    </row>
    <row r="122" spans="1:7">
      <c r="A122" s="1285">
        <v>46</v>
      </c>
      <c r="B122" s="1312"/>
      <c r="C122" s="901"/>
      <c r="D122" s="901"/>
      <c r="E122" s="1319"/>
      <c r="F122" s="1320"/>
      <c r="G122" s="1247"/>
    </row>
    <row r="123" spans="1:7">
      <c r="A123" s="1285">
        <v>47</v>
      </c>
      <c r="B123" s="901"/>
      <c r="C123" s="901"/>
      <c r="D123" s="901"/>
      <c r="E123" s="1320"/>
      <c r="F123" s="1320"/>
      <c r="G123" s="1263"/>
    </row>
    <row r="124" spans="1:7">
      <c r="A124" s="1285">
        <v>48</v>
      </c>
      <c r="B124" s="1312"/>
      <c r="C124" s="901"/>
      <c r="D124" s="901"/>
      <c r="E124" s="1319"/>
      <c r="F124" s="1320"/>
      <c r="G124" s="1263"/>
    </row>
    <row r="125" spans="1:7" ht="15.75" thickBot="1">
      <c r="A125" s="1352">
        <v>49</v>
      </c>
      <c r="B125" s="1370" t="s">
        <v>1461</v>
      </c>
      <c r="C125" s="1370"/>
      <c r="D125" s="1371"/>
      <c r="E125" s="1243">
        <f>SUM(E77:E124)</f>
        <v>0</v>
      </c>
      <c r="F125" s="1243">
        <f>SUM(F77:F124)</f>
        <v>0</v>
      </c>
      <c r="G125" s="1242">
        <f>SUM(G77:G124)</f>
        <v>0</v>
      </c>
    </row>
    <row r="126" spans="1:7">
      <c r="A126" s="850" t="s">
        <v>1789</v>
      </c>
    </row>
    <row r="127" spans="1:7">
      <c r="A127" s="1563" t="s">
        <v>4674</v>
      </c>
      <c r="B127" s="1563"/>
      <c r="C127" s="948"/>
      <c r="D127" s="948"/>
      <c r="F127" s="948" t="s">
        <v>1462</v>
      </c>
      <c r="G127" s="948"/>
    </row>
    <row r="128" spans="1:7">
      <c r="A128" s="948" t="s">
        <v>1464</v>
      </c>
      <c r="B128" s="948"/>
      <c r="C128" s="948"/>
      <c r="D128" s="948"/>
      <c r="E128" s="948"/>
      <c r="F128" s="948"/>
      <c r="G128" s="948"/>
    </row>
  </sheetData>
  <printOptions horizontalCentered="1" verticalCentered="1"/>
  <pageMargins left="0.5" right="0.5" top="0.5" bottom="0.5" header="0.5" footer="0.5"/>
  <pageSetup scale="66" fitToHeight="2" orientation="portrait" horizontalDpi="300" verticalDpi="300" r:id="rId1"/>
  <headerFooter alignWithMargins="0"/>
  <rowBreaks count="1" manualBreakCount="1">
    <brk id="67" max="5" man="1"/>
  </rowBreaks>
  <colBreaks count="1" manualBreakCount="1">
    <brk id="7"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48182" r:id="rId4" name="Button 54">
              <controlPr locked="0" defaultSize="0" autoFill="0" autoLine="0" autoPict="0">
                <anchor moveWithCells="1" sizeWithCells="1">
                  <from>
                    <xdr:col>3</xdr:col>
                    <xdr:colOff>38100</xdr:colOff>
                    <xdr:row>65</xdr:row>
                    <xdr:rowOff>0</xdr:rowOff>
                  </from>
                  <to>
                    <xdr:col>4</xdr:col>
                    <xdr:colOff>647700</xdr:colOff>
                    <xdr:row>65</xdr:row>
                    <xdr:rowOff>0</xdr:rowOff>
                  </to>
                </anchor>
              </controlPr>
            </control>
          </mc:Choice>
        </mc:AlternateContent>
        <mc:AlternateContent xmlns:mc="http://schemas.openxmlformats.org/markup-compatibility/2006">
          <mc:Choice Requires="x14">
            <control shapeId="48183" r:id="rId5" name="Button 55">
              <controlPr locked="0" defaultSize="0" autoFill="0" autoLine="0" autoPict="0">
                <anchor moveWithCells="1" sizeWithCells="1">
                  <from>
                    <xdr:col>3</xdr:col>
                    <xdr:colOff>38100</xdr:colOff>
                    <xdr:row>65</xdr:row>
                    <xdr:rowOff>0</xdr:rowOff>
                  </from>
                  <to>
                    <xdr:col>4</xdr:col>
                    <xdr:colOff>647700</xdr:colOff>
                    <xdr:row>65</xdr:row>
                    <xdr:rowOff>0</xdr:rowOff>
                  </to>
                </anchor>
              </controlPr>
            </control>
          </mc:Choice>
        </mc:AlternateContent>
      </controls>
    </mc:Choice>
  </mc:AlternateConten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49"/>
  <dimension ref="A1:J76"/>
  <sheetViews>
    <sheetView defaultGridColor="0" view="pageBreakPreview" colorId="22" zoomScale="50" zoomScaleNormal="80" zoomScaleSheetLayoutView="50" workbookViewId="0">
      <selection sqref="A1:XFD1048576"/>
    </sheetView>
  </sheetViews>
  <sheetFormatPr defaultColWidth="9.6640625" defaultRowHeight="15"/>
  <cols>
    <col min="1" max="1" width="4.6640625" style="1593" customWidth="1"/>
    <col min="2" max="2" width="45.6640625" style="1593" customWidth="1"/>
    <col min="3" max="3" width="18.44140625" style="1593" customWidth="1"/>
    <col min="4" max="4" width="25.6640625" style="1593" customWidth="1"/>
    <col min="5" max="5" width="32" style="1593" customWidth="1"/>
    <col min="6" max="7" width="36.6640625" style="1593" customWidth="1"/>
    <col min="8" max="9" width="25.6640625" style="1593" customWidth="1"/>
    <col min="10" max="10" width="5.77734375" style="1593" customWidth="1"/>
    <col min="11" max="256" width="9.6640625" style="1593"/>
    <col min="257" max="257" width="4.6640625" style="1593" customWidth="1"/>
    <col min="258" max="258" width="45.6640625" style="1593" customWidth="1"/>
    <col min="259" max="259" width="18.44140625" style="1593" customWidth="1"/>
    <col min="260" max="260" width="25.6640625" style="1593" customWidth="1"/>
    <col min="261" max="261" width="32" style="1593" customWidth="1"/>
    <col min="262" max="263" width="36.6640625" style="1593" customWidth="1"/>
    <col min="264" max="265" width="25.6640625" style="1593" customWidth="1"/>
    <col min="266" max="266" width="4.6640625" style="1593" customWidth="1"/>
    <col min="267" max="512" width="9.6640625" style="1593"/>
    <col min="513" max="513" width="4.6640625" style="1593" customWidth="1"/>
    <col min="514" max="514" width="45.6640625" style="1593" customWidth="1"/>
    <col min="515" max="515" width="18.44140625" style="1593" customWidth="1"/>
    <col min="516" max="516" width="25.6640625" style="1593" customWidth="1"/>
    <col min="517" max="517" width="32" style="1593" customWidth="1"/>
    <col min="518" max="519" width="36.6640625" style="1593" customWidth="1"/>
    <col min="520" max="521" width="25.6640625" style="1593" customWidth="1"/>
    <col min="522" max="522" width="4.6640625" style="1593" customWidth="1"/>
    <col min="523" max="768" width="9.6640625" style="1593"/>
    <col min="769" max="769" width="4.6640625" style="1593" customWidth="1"/>
    <col min="770" max="770" width="45.6640625" style="1593" customWidth="1"/>
    <col min="771" max="771" width="18.44140625" style="1593" customWidth="1"/>
    <col min="772" max="772" width="25.6640625" style="1593" customWidth="1"/>
    <col min="773" max="773" width="32" style="1593" customWidth="1"/>
    <col min="774" max="775" width="36.6640625" style="1593" customWidth="1"/>
    <col min="776" max="777" width="25.6640625" style="1593" customWidth="1"/>
    <col min="778" max="778" width="4.6640625" style="1593" customWidth="1"/>
    <col min="779" max="1024" width="9.6640625" style="1593"/>
    <col min="1025" max="1025" width="4.6640625" style="1593" customWidth="1"/>
    <col min="1026" max="1026" width="45.6640625" style="1593" customWidth="1"/>
    <col min="1027" max="1027" width="18.44140625" style="1593" customWidth="1"/>
    <col min="1028" max="1028" width="25.6640625" style="1593" customWidth="1"/>
    <col min="1029" max="1029" width="32" style="1593" customWidth="1"/>
    <col min="1030" max="1031" width="36.6640625" style="1593" customWidth="1"/>
    <col min="1032" max="1033" width="25.6640625" style="1593" customWidth="1"/>
    <col min="1034" max="1034" width="4.6640625" style="1593" customWidth="1"/>
    <col min="1035" max="1280" width="9.6640625" style="1593"/>
    <col min="1281" max="1281" width="4.6640625" style="1593" customWidth="1"/>
    <col min="1282" max="1282" width="45.6640625" style="1593" customWidth="1"/>
    <col min="1283" max="1283" width="18.44140625" style="1593" customWidth="1"/>
    <col min="1284" max="1284" width="25.6640625" style="1593" customWidth="1"/>
    <col min="1285" max="1285" width="32" style="1593" customWidth="1"/>
    <col min="1286" max="1287" width="36.6640625" style="1593" customWidth="1"/>
    <col min="1288" max="1289" width="25.6640625" style="1593" customWidth="1"/>
    <col min="1290" max="1290" width="4.6640625" style="1593" customWidth="1"/>
    <col min="1291" max="1536" width="9.6640625" style="1593"/>
    <col min="1537" max="1537" width="4.6640625" style="1593" customWidth="1"/>
    <col min="1538" max="1538" width="45.6640625" style="1593" customWidth="1"/>
    <col min="1539" max="1539" width="18.44140625" style="1593" customWidth="1"/>
    <col min="1540" max="1540" width="25.6640625" style="1593" customWidth="1"/>
    <col min="1541" max="1541" width="32" style="1593" customWidth="1"/>
    <col min="1542" max="1543" width="36.6640625" style="1593" customWidth="1"/>
    <col min="1544" max="1545" width="25.6640625" style="1593" customWidth="1"/>
    <col min="1546" max="1546" width="4.6640625" style="1593" customWidth="1"/>
    <col min="1547" max="1792" width="9.6640625" style="1593"/>
    <col min="1793" max="1793" width="4.6640625" style="1593" customWidth="1"/>
    <col min="1794" max="1794" width="45.6640625" style="1593" customWidth="1"/>
    <col min="1795" max="1795" width="18.44140625" style="1593" customWidth="1"/>
    <col min="1796" max="1796" width="25.6640625" style="1593" customWidth="1"/>
    <col min="1797" max="1797" width="32" style="1593" customWidth="1"/>
    <col min="1798" max="1799" width="36.6640625" style="1593" customWidth="1"/>
    <col min="1800" max="1801" width="25.6640625" style="1593" customWidth="1"/>
    <col min="1802" max="1802" width="4.6640625" style="1593" customWidth="1"/>
    <col min="1803" max="2048" width="9.6640625" style="1593"/>
    <col min="2049" max="2049" width="4.6640625" style="1593" customWidth="1"/>
    <col min="2050" max="2050" width="45.6640625" style="1593" customWidth="1"/>
    <col min="2051" max="2051" width="18.44140625" style="1593" customWidth="1"/>
    <col min="2052" max="2052" width="25.6640625" style="1593" customWidth="1"/>
    <col min="2053" max="2053" width="32" style="1593" customWidth="1"/>
    <col min="2054" max="2055" width="36.6640625" style="1593" customWidth="1"/>
    <col min="2056" max="2057" width="25.6640625" style="1593" customWidth="1"/>
    <col min="2058" max="2058" width="4.6640625" style="1593" customWidth="1"/>
    <col min="2059" max="2304" width="9.6640625" style="1593"/>
    <col min="2305" max="2305" width="4.6640625" style="1593" customWidth="1"/>
    <col min="2306" max="2306" width="45.6640625" style="1593" customWidth="1"/>
    <col min="2307" max="2307" width="18.44140625" style="1593" customWidth="1"/>
    <col min="2308" max="2308" width="25.6640625" style="1593" customWidth="1"/>
    <col min="2309" max="2309" width="32" style="1593" customWidth="1"/>
    <col min="2310" max="2311" width="36.6640625" style="1593" customWidth="1"/>
    <col min="2312" max="2313" width="25.6640625" style="1593" customWidth="1"/>
    <col min="2314" max="2314" width="4.6640625" style="1593" customWidth="1"/>
    <col min="2315" max="2560" width="9.6640625" style="1593"/>
    <col min="2561" max="2561" width="4.6640625" style="1593" customWidth="1"/>
    <col min="2562" max="2562" width="45.6640625" style="1593" customWidth="1"/>
    <col min="2563" max="2563" width="18.44140625" style="1593" customWidth="1"/>
    <col min="2564" max="2564" width="25.6640625" style="1593" customWidth="1"/>
    <col min="2565" max="2565" width="32" style="1593" customWidth="1"/>
    <col min="2566" max="2567" width="36.6640625" style="1593" customWidth="1"/>
    <col min="2568" max="2569" width="25.6640625" style="1593" customWidth="1"/>
    <col min="2570" max="2570" width="4.6640625" style="1593" customWidth="1"/>
    <col min="2571" max="2816" width="9.6640625" style="1593"/>
    <col min="2817" max="2817" width="4.6640625" style="1593" customWidth="1"/>
    <col min="2818" max="2818" width="45.6640625" style="1593" customWidth="1"/>
    <col min="2819" max="2819" width="18.44140625" style="1593" customWidth="1"/>
    <col min="2820" max="2820" width="25.6640625" style="1593" customWidth="1"/>
    <col min="2821" max="2821" width="32" style="1593" customWidth="1"/>
    <col min="2822" max="2823" width="36.6640625" style="1593" customWidth="1"/>
    <col min="2824" max="2825" width="25.6640625" style="1593" customWidth="1"/>
    <col min="2826" max="2826" width="4.6640625" style="1593" customWidth="1"/>
    <col min="2827" max="3072" width="9.6640625" style="1593"/>
    <col min="3073" max="3073" width="4.6640625" style="1593" customWidth="1"/>
    <col min="3074" max="3074" width="45.6640625" style="1593" customWidth="1"/>
    <col min="3075" max="3075" width="18.44140625" style="1593" customWidth="1"/>
    <col min="3076" max="3076" width="25.6640625" style="1593" customWidth="1"/>
    <col min="3077" max="3077" width="32" style="1593" customWidth="1"/>
    <col min="3078" max="3079" width="36.6640625" style="1593" customWidth="1"/>
    <col min="3080" max="3081" width="25.6640625" style="1593" customWidth="1"/>
    <col min="3082" max="3082" width="4.6640625" style="1593" customWidth="1"/>
    <col min="3083" max="3328" width="9.6640625" style="1593"/>
    <col min="3329" max="3329" width="4.6640625" style="1593" customWidth="1"/>
    <col min="3330" max="3330" width="45.6640625" style="1593" customWidth="1"/>
    <col min="3331" max="3331" width="18.44140625" style="1593" customWidth="1"/>
    <col min="3332" max="3332" width="25.6640625" style="1593" customWidth="1"/>
    <col min="3333" max="3333" width="32" style="1593" customWidth="1"/>
    <col min="3334" max="3335" width="36.6640625" style="1593" customWidth="1"/>
    <col min="3336" max="3337" width="25.6640625" style="1593" customWidth="1"/>
    <col min="3338" max="3338" width="4.6640625" style="1593" customWidth="1"/>
    <col min="3339" max="3584" width="9.6640625" style="1593"/>
    <col min="3585" max="3585" width="4.6640625" style="1593" customWidth="1"/>
    <col min="3586" max="3586" width="45.6640625" style="1593" customWidth="1"/>
    <col min="3587" max="3587" width="18.44140625" style="1593" customWidth="1"/>
    <col min="3588" max="3588" width="25.6640625" style="1593" customWidth="1"/>
    <col min="3589" max="3589" width="32" style="1593" customWidth="1"/>
    <col min="3590" max="3591" width="36.6640625" style="1593" customWidth="1"/>
    <col min="3592" max="3593" width="25.6640625" style="1593" customWidth="1"/>
    <col min="3594" max="3594" width="4.6640625" style="1593" customWidth="1"/>
    <col min="3595" max="3840" width="9.6640625" style="1593"/>
    <col min="3841" max="3841" width="4.6640625" style="1593" customWidth="1"/>
    <col min="3842" max="3842" width="45.6640625" style="1593" customWidth="1"/>
    <col min="3843" max="3843" width="18.44140625" style="1593" customWidth="1"/>
    <col min="3844" max="3844" width="25.6640625" style="1593" customWidth="1"/>
    <col min="3845" max="3845" width="32" style="1593" customWidth="1"/>
    <col min="3846" max="3847" width="36.6640625" style="1593" customWidth="1"/>
    <col min="3848" max="3849" width="25.6640625" style="1593" customWidth="1"/>
    <col min="3850" max="3850" width="4.6640625" style="1593" customWidth="1"/>
    <col min="3851" max="4096" width="9.6640625" style="1593"/>
    <col min="4097" max="4097" width="4.6640625" style="1593" customWidth="1"/>
    <col min="4098" max="4098" width="45.6640625" style="1593" customWidth="1"/>
    <col min="4099" max="4099" width="18.44140625" style="1593" customWidth="1"/>
    <col min="4100" max="4100" width="25.6640625" style="1593" customWidth="1"/>
    <col min="4101" max="4101" width="32" style="1593" customWidth="1"/>
    <col min="4102" max="4103" width="36.6640625" style="1593" customWidth="1"/>
    <col min="4104" max="4105" width="25.6640625" style="1593" customWidth="1"/>
    <col min="4106" max="4106" width="4.6640625" style="1593" customWidth="1"/>
    <col min="4107" max="4352" width="9.6640625" style="1593"/>
    <col min="4353" max="4353" width="4.6640625" style="1593" customWidth="1"/>
    <col min="4354" max="4354" width="45.6640625" style="1593" customWidth="1"/>
    <col min="4355" max="4355" width="18.44140625" style="1593" customWidth="1"/>
    <col min="4356" max="4356" width="25.6640625" style="1593" customWidth="1"/>
    <col min="4357" max="4357" width="32" style="1593" customWidth="1"/>
    <col min="4358" max="4359" width="36.6640625" style="1593" customWidth="1"/>
    <col min="4360" max="4361" width="25.6640625" style="1593" customWidth="1"/>
    <col min="4362" max="4362" width="4.6640625" style="1593" customWidth="1"/>
    <col min="4363" max="4608" width="9.6640625" style="1593"/>
    <col min="4609" max="4609" width="4.6640625" style="1593" customWidth="1"/>
    <col min="4610" max="4610" width="45.6640625" style="1593" customWidth="1"/>
    <col min="4611" max="4611" width="18.44140625" style="1593" customWidth="1"/>
    <col min="4612" max="4612" width="25.6640625" style="1593" customWidth="1"/>
    <col min="4613" max="4613" width="32" style="1593" customWidth="1"/>
    <col min="4614" max="4615" width="36.6640625" style="1593" customWidth="1"/>
    <col min="4616" max="4617" width="25.6640625" style="1593" customWidth="1"/>
    <col min="4618" max="4618" width="4.6640625" style="1593" customWidth="1"/>
    <col min="4619" max="4864" width="9.6640625" style="1593"/>
    <col min="4865" max="4865" width="4.6640625" style="1593" customWidth="1"/>
    <col min="4866" max="4866" width="45.6640625" style="1593" customWidth="1"/>
    <col min="4867" max="4867" width="18.44140625" style="1593" customWidth="1"/>
    <col min="4868" max="4868" width="25.6640625" style="1593" customWidth="1"/>
    <col min="4869" max="4869" width="32" style="1593" customWidth="1"/>
    <col min="4870" max="4871" width="36.6640625" style="1593" customWidth="1"/>
    <col min="4872" max="4873" width="25.6640625" style="1593" customWidth="1"/>
    <col min="4874" max="4874" width="4.6640625" style="1593" customWidth="1"/>
    <col min="4875" max="5120" width="9.6640625" style="1593"/>
    <col min="5121" max="5121" width="4.6640625" style="1593" customWidth="1"/>
    <col min="5122" max="5122" width="45.6640625" style="1593" customWidth="1"/>
    <col min="5123" max="5123" width="18.44140625" style="1593" customWidth="1"/>
    <col min="5124" max="5124" width="25.6640625" style="1593" customWidth="1"/>
    <col min="5125" max="5125" width="32" style="1593" customWidth="1"/>
    <col min="5126" max="5127" width="36.6640625" style="1593" customWidth="1"/>
    <col min="5128" max="5129" width="25.6640625" style="1593" customWidth="1"/>
    <col min="5130" max="5130" width="4.6640625" style="1593" customWidth="1"/>
    <col min="5131" max="5376" width="9.6640625" style="1593"/>
    <col min="5377" max="5377" width="4.6640625" style="1593" customWidth="1"/>
    <col min="5378" max="5378" width="45.6640625" style="1593" customWidth="1"/>
    <col min="5379" max="5379" width="18.44140625" style="1593" customWidth="1"/>
    <col min="5380" max="5380" width="25.6640625" style="1593" customWidth="1"/>
    <col min="5381" max="5381" width="32" style="1593" customWidth="1"/>
    <col min="5382" max="5383" width="36.6640625" style="1593" customWidth="1"/>
    <col min="5384" max="5385" width="25.6640625" style="1593" customWidth="1"/>
    <col min="5386" max="5386" width="4.6640625" style="1593" customWidth="1"/>
    <col min="5387" max="5632" width="9.6640625" style="1593"/>
    <col min="5633" max="5633" width="4.6640625" style="1593" customWidth="1"/>
    <col min="5634" max="5634" width="45.6640625" style="1593" customWidth="1"/>
    <col min="5635" max="5635" width="18.44140625" style="1593" customWidth="1"/>
    <col min="5636" max="5636" width="25.6640625" style="1593" customWidth="1"/>
    <col min="5637" max="5637" width="32" style="1593" customWidth="1"/>
    <col min="5638" max="5639" width="36.6640625" style="1593" customWidth="1"/>
    <col min="5640" max="5641" width="25.6640625" style="1593" customWidth="1"/>
    <col min="5642" max="5642" width="4.6640625" style="1593" customWidth="1"/>
    <col min="5643" max="5888" width="9.6640625" style="1593"/>
    <col min="5889" max="5889" width="4.6640625" style="1593" customWidth="1"/>
    <col min="5890" max="5890" width="45.6640625" style="1593" customWidth="1"/>
    <col min="5891" max="5891" width="18.44140625" style="1593" customWidth="1"/>
    <col min="5892" max="5892" width="25.6640625" style="1593" customWidth="1"/>
    <col min="5893" max="5893" width="32" style="1593" customWidth="1"/>
    <col min="5894" max="5895" width="36.6640625" style="1593" customWidth="1"/>
    <col min="5896" max="5897" width="25.6640625" style="1593" customWidth="1"/>
    <col min="5898" max="5898" width="4.6640625" style="1593" customWidth="1"/>
    <col min="5899" max="6144" width="9.6640625" style="1593"/>
    <col min="6145" max="6145" width="4.6640625" style="1593" customWidth="1"/>
    <col min="6146" max="6146" width="45.6640625" style="1593" customWidth="1"/>
    <col min="6147" max="6147" width="18.44140625" style="1593" customWidth="1"/>
    <col min="6148" max="6148" width="25.6640625" style="1593" customWidth="1"/>
    <col min="6149" max="6149" width="32" style="1593" customWidth="1"/>
    <col min="6150" max="6151" width="36.6640625" style="1593" customWidth="1"/>
    <col min="6152" max="6153" width="25.6640625" style="1593" customWidth="1"/>
    <col min="6154" max="6154" width="4.6640625" style="1593" customWidth="1"/>
    <col min="6155" max="6400" width="9.6640625" style="1593"/>
    <col min="6401" max="6401" width="4.6640625" style="1593" customWidth="1"/>
    <col min="6402" max="6402" width="45.6640625" style="1593" customWidth="1"/>
    <col min="6403" max="6403" width="18.44140625" style="1593" customWidth="1"/>
    <col min="6404" max="6404" width="25.6640625" style="1593" customWidth="1"/>
    <col min="6405" max="6405" width="32" style="1593" customWidth="1"/>
    <col min="6406" max="6407" width="36.6640625" style="1593" customWidth="1"/>
    <col min="6408" max="6409" width="25.6640625" style="1593" customWidth="1"/>
    <col min="6410" max="6410" width="4.6640625" style="1593" customWidth="1"/>
    <col min="6411" max="6656" width="9.6640625" style="1593"/>
    <col min="6657" max="6657" width="4.6640625" style="1593" customWidth="1"/>
    <col min="6658" max="6658" width="45.6640625" style="1593" customWidth="1"/>
    <col min="6659" max="6659" width="18.44140625" style="1593" customWidth="1"/>
    <col min="6660" max="6660" width="25.6640625" style="1593" customWidth="1"/>
    <col min="6661" max="6661" width="32" style="1593" customWidth="1"/>
    <col min="6662" max="6663" width="36.6640625" style="1593" customWidth="1"/>
    <col min="6664" max="6665" width="25.6640625" style="1593" customWidth="1"/>
    <col min="6666" max="6666" width="4.6640625" style="1593" customWidth="1"/>
    <col min="6667" max="6912" width="9.6640625" style="1593"/>
    <col min="6913" max="6913" width="4.6640625" style="1593" customWidth="1"/>
    <col min="6914" max="6914" width="45.6640625" style="1593" customWidth="1"/>
    <col min="6915" max="6915" width="18.44140625" style="1593" customWidth="1"/>
    <col min="6916" max="6916" width="25.6640625" style="1593" customWidth="1"/>
    <col min="6917" max="6917" width="32" style="1593" customWidth="1"/>
    <col min="6918" max="6919" width="36.6640625" style="1593" customWidth="1"/>
    <col min="6920" max="6921" width="25.6640625" style="1593" customWidth="1"/>
    <col min="6922" max="6922" width="4.6640625" style="1593" customWidth="1"/>
    <col min="6923" max="7168" width="9.6640625" style="1593"/>
    <col min="7169" max="7169" width="4.6640625" style="1593" customWidth="1"/>
    <col min="7170" max="7170" width="45.6640625" style="1593" customWidth="1"/>
    <col min="7171" max="7171" width="18.44140625" style="1593" customWidth="1"/>
    <col min="7172" max="7172" width="25.6640625" style="1593" customWidth="1"/>
    <col min="7173" max="7173" width="32" style="1593" customWidth="1"/>
    <col min="7174" max="7175" width="36.6640625" style="1593" customWidth="1"/>
    <col min="7176" max="7177" width="25.6640625" style="1593" customWidth="1"/>
    <col min="7178" max="7178" width="4.6640625" style="1593" customWidth="1"/>
    <col min="7179" max="7424" width="9.6640625" style="1593"/>
    <col min="7425" max="7425" width="4.6640625" style="1593" customWidth="1"/>
    <col min="7426" max="7426" width="45.6640625" style="1593" customWidth="1"/>
    <col min="7427" max="7427" width="18.44140625" style="1593" customWidth="1"/>
    <col min="7428" max="7428" width="25.6640625" style="1593" customWidth="1"/>
    <col min="7429" max="7429" width="32" style="1593" customWidth="1"/>
    <col min="7430" max="7431" width="36.6640625" style="1593" customWidth="1"/>
    <col min="7432" max="7433" width="25.6640625" style="1593" customWidth="1"/>
    <col min="7434" max="7434" width="4.6640625" style="1593" customWidth="1"/>
    <col min="7435" max="7680" width="9.6640625" style="1593"/>
    <col min="7681" max="7681" width="4.6640625" style="1593" customWidth="1"/>
    <col min="7682" max="7682" width="45.6640625" style="1593" customWidth="1"/>
    <col min="7683" max="7683" width="18.44140625" style="1593" customWidth="1"/>
    <col min="7684" max="7684" width="25.6640625" style="1593" customWidth="1"/>
    <col min="7685" max="7685" width="32" style="1593" customWidth="1"/>
    <col min="7686" max="7687" width="36.6640625" style="1593" customWidth="1"/>
    <col min="7688" max="7689" width="25.6640625" style="1593" customWidth="1"/>
    <col min="7690" max="7690" width="4.6640625" style="1593" customWidth="1"/>
    <col min="7691" max="7936" width="9.6640625" style="1593"/>
    <col min="7937" max="7937" width="4.6640625" style="1593" customWidth="1"/>
    <col min="7938" max="7938" width="45.6640625" style="1593" customWidth="1"/>
    <col min="7939" max="7939" width="18.44140625" style="1593" customWidth="1"/>
    <col min="7940" max="7940" width="25.6640625" style="1593" customWidth="1"/>
    <col min="7941" max="7941" width="32" style="1593" customWidth="1"/>
    <col min="7942" max="7943" width="36.6640625" style="1593" customWidth="1"/>
    <col min="7944" max="7945" width="25.6640625" style="1593" customWidth="1"/>
    <col min="7946" max="7946" width="4.6640625" style="1593" customWidth="1"/>
    <col min="7947" max="8192" width="9.6640625" style="1593"/>
    <col min="8193" max="8193" width="4.6640625" style="1593" customWidth="1"/>
    <col min="8194" max="8194" width="45.6640625" style="1593" customWidth="1"/>
    <col min="8195" max="8195" width="18.44140625" style="1593" customWidth="1"/>
    <col min="8196" max="8196" width="25.6640625" style="1593" customWidth="1"/>
    <col min="8197" max="8197" width="32" style="1593" customWidth="1"/>
    <col min="8198" max="8199" width="36.6640625" style="1593" customWidth="1"/>
    <col min="8200" max="8201" width="25.6640625" style="1593" customWidth="1"/>
    <col min="8202" max="8202" width="4.6640625" style="1593" customWidth="1"/>
    <col min="8203" max="8448" width="9.6640625" style="1593"/>
    <col min="8449" max="8449" width="4.6640625" style="1593" customWidth="1"/>
    <col min="8450" max="8450" width="45.6640625" style="1593" customWidth="1"/>
    <col min="8451" max="8451" width="18.44140625" style="1593" customWidth="1"/>
    <col min="8452" max="8452" width="25.6640625" style="1593" customWidth="1"/>
    <col min="8453" max="8453" width="32" style="1593" customWidth="1"/>
    <col min="8454" max="8455" width="36.6640625" style="1593" customWidth="1"/>
    <col min="8456" max="8457" width="25.6640625" style="1593" customWidth="1"/>
    <col min="8458" max="8458" width="4.6640625" style="1593" customWidth="1"/>
    <col min="8459" max="8704" width="9.6640625" style="1593"/>
    <col min="8705" max="8705" width="4.6640625" style="1593" customWidth="1"/>
    <col min="8706" max="8706" width="45.6640625" style="1593" customWidth="1"/>
    <col min="8707" max="8707" width="18.44140625" style="1593" customWidth="1"/>
    <col min="8708" max="8708" width="25.6640625" style="1593" customWidth="1"/>
    <col min="8709" max="8709" width="32" style="1593" customWidth="1"/>
    <col min="8710" max="8711" width="36.6640625" style="1593" customWidth="1"/>
    <col min="8712" max="8713" width="25.6640625" style="1593" customWidth="1"/>
    <col min="8714" max="8714" width="4.6640625" style="1593" customWidth="1"/>
    <col min="8715" max="8960" width="9.6640625" style="1593"/>
    <col min="8961" max="8961" width="4.6640625" style="1593" customWidth="1"/>
    <col min="8962" max="8962" width="45.6640625" style="1593" customWidth="1"/>
    <col min="8963" max="8963" width="18.44140625" style="1593" customWidth="1"/>
    <col min="8964" max="8964" width="25.6640625" style="1593" customWidth="1"/>
    <col min="8965" max="8965" width="32" style="1593" customWidth="1"/>
    <col min="8966" max="8967" width="36.6640625" style="1593" customWidth="1"/>
    <col min="8968" max="8969" width="25.6640625" style="1593" customWidth="1"/>
    <col min="8970" max="8970" width="4.6640625" style="1593" customWidth="1"/>
    <col min="8971" max="9216" width="9.6640625" style="1593"/>
    <col min="9217" max="9217" width="4.6640625" style="1593" customWidth="1"/>
    <col min="9218" max="9218" width="45.6640625" style="1593" customWidth="1"/>
    <col min="9219" max="9219" width="18.44140625" style="1593" customWidth="1"/>
    <col min="9220" max="9220" width="25.6640625" style="1593" customWidth="1"/>
    <col min="9221" max="9221" width="32" style="1593" customWidth="1"/>
    <col min="9222" max="9223" width="36.6640625" style="1593" customWidth="1"/>
    <col min="9224" max="9225" width="25.6640625" style="1593" customWidth="1"/>
    <col min="9226" max="9226" width="4.6640625" style="1593" customWidth="1"/>
    <col min="9227" max="9472" width="9.6640625" style="1593"/>
    <col min="9473" max="9473" width="4.6640625" style="1593" customWidth="1"/>
    <col min="9474" max="9474" width="45.6640625" style="1593" customWidth="1"/>
    <col min="9475" max="9475" width="18.44140625" style="1593" customWidth="1"/>
    <col min="9476" max="9476" width="25.6640625" style="1593" customWidth="1"/>
    <col min="9477" max="9477" width="32" style="1593" customWidth="1"/>
    <col min="9478" max="9479" width="36.6640625" style="1593" customWidth="1"/>
    <col min="9480" max="9481" width="25.6640625" style="1593" customWidth="1"/>
    <col min="9482" max="9482" width="4.6640625" style="1593" customWidth="1"/>
    <col min="9483" max="9728" width="9.6640625" style="1593"/>
    <col min="9729" max="9729" width="4.6640625" style="1593" customWidth="1"/>
    <col min="9730" max="9730" width="45.6640625" style="1593" customWidth="1"/>
    <col min="9731" max="9731" width="18.44140625" style="1593" customWidth="1"/>
    <col min="9732" max="9732" width="25.6640625" style="1593" customWidth="1"/>
    <col min="9733" max="9733" width="32" style="1593" customWidth="1"/>
    <col min="9734" max="9735" width="36.6640625" style="1593" customWidth="1"/>
    <col min="9736" max="9737" width="25.6640625" style="1593" customWidth="1"/>
    <col min="9738" max="9738" width="4.6640625" style="1593" customWidth="1"/>
    <col min="9739" max="9984" width="9.6640625" style="1593"/>
    <col min="9985" max="9985" width="4.6640625" style="1593" customWidth="1"/>
    <col min="9986" max="9986" width="45.6640625" style="1593" customWidth="1"/>
    <col min="9987" max="9987" width="18.44140625" style="1593" customWidth="1"/>
    <col min="9988" max="9988" width="25.6640625" style="1593" customWidth="1"/>
    <col min="9989" max="9989" width="32" style="1593" customWidth="1"/>
    <col min="9990" max="9991" width="36.6640625" style="1593" customWidth="1"/>
    <col min="9992" max="9993" width="25.6640625" style="1593" customWidth="1"/>
    <col min="9994" max="9994" width="4.6640625" style="1593" customWidth="1"/>
    <col min="9995" max="10240" width="9.6640625" style="1593"/>
    <col min="10241" max="10241" width="4.6640625" style="1593" customWidth="1"/>
    <col min="10242" max="10242" width="45.6640625" style="1593" customWidth="1"/>
    <col min="10243" max="10243" width="18.44140625" style="1593" customWidth="1"/>
    <col min="10244" max="10244" width="25.6640625" style="1593" customWidth="1"/>
    <col min="10245" max="10245" width="32" style="1593" customWidth="1"/>
    <col min="10246" max="10247" width="36.6640625" style="1593" customWidth="1"/>
    <col min="10248" max="10249" width="25.6640625" style="1593" customWidth="1"/>
    <col min="10250" max="10250" width="4.6640625" style="1593" customWidth="1"/>
    <col min="10251" max="10496" width="9.6640625" style="1593"/>
    <col min="10497" max="10497" width="4.6640625" style="1593" customWidth="1"/>
    <col min="10498" max="10498" width="45.6640625" style="1593" customWidth="1"/>
    <col min="10499" max="10499" width="18.44140625" style="1593" customWidth="1"/>
    <col min="10500" max="10500" width="25.6640625" style="1593" customWidth="1"/>
    <col min="10501" max="10501" width="32" style="1593" customWidth="1"/>
    <col min="10502" max="10503" width="36.6640625" style="1593" customWidth="1"/>
    <col min="10504" max="10505" width="25.6640625" style="1593" customWidth="1"/>
    <col min="10506" max="10506" width="4.6640625" style="1593" customWidth="1"/>
    <col min="10507" max="10752" width="9.6640625" style="1593"/>
    <col min="10753" max="10753" width="4.6640625" style="1593" customWidth="1"/>
    <col min="10754" max="10754" width="45.6640625" style="1593" customWidth="1"/>
    <col min="10755" max="10755" width="18.44140625" style="1593" customWidth="1"/>
    <col min="10756" max="10756" width="25.6640625" style="1593" customWidth="1"/>
    <col min="10757" max="10757" width="32" style="1593" customWidth="1"/>
    <col min="10758" max="10759" width="36.6640625" style="1593" customWidth="1"/>
    <col min="10760" max="10761" width="25.6640625" style="1593" customWidth="1"/>
    <col min="10762" max="10762" width="4.6640625" style="1593" customWidth="1"/>
    <col min="10763" max="11008" width="9.6640625" style="1593"/>
    <col min="11009" max="11009" width="4.6640625" style="1593" customWidth="1"/>
    <col min="11010" max="11010" width="45.6640625" style="1593" customWidth="1"/>
    <col min="11011" max="11011" width="18.44140625" style="1593" customWidth="1"/>
    <col min="11012" max="11012" width="25.6640625" style="1593" customWidth="1"/>
    <col min="11013" max="11013" width="32" style="1593" customWidth="1"/>
    <col min="11014" max="11015" width="36.6640625" style="1593" customWidth="1"/>
    <col min="11016" max="11017" width="25.6640625" style="1593" customWidth="1"/>
    <col min="11018" max="11018" width="4.6640625" style="1593" customWidth="1"/>
    <col min="11019" max="11264" width="9.6640625" style="1593"/>
    <col min="11265" max="11265" width="4.6640625" style="1593" customWidth="1"/>
    <col min="11266" max="11266" width="45.6640625" style="1593" customWidth="1"/>
    <col min="11267" max="11267" width="18.44140625" style="1593" customWidth="1"/>
    <col min="11268" max="11268" width="25.6640625" style="1593" customWidth="1"/>
    <col min="11269" max="11269" width="32" style="1593" customWidth="1"/>
    <col min="11270" max="11271" width="36.6640625" style="1593" customWidth="1"/>
    <col min="11272" max="11273" width="25.6640625" style="1593" customWidth="1"/>
    <col min="11274" max="11274" width="4.6640625" style="1593" customWidth="1"/>
    <col min="11275" max="11520" width="9.6640625" style="1593"/>
    <col min="11521" max="11521" width="4.6640625" style="1593" customWidth="1"/>
    <col min="11522" max="11522" width="45.6640625" style="1593" customWidth="1"/>
    <col min="11523" max="11523" width="18.44140625" style="1593" customWidth="1"/>
    <col min="11524" max="11524" width="25.6640625" style="1593" customWidth="1"/>
    <col min="11525" max="11525" width="32" style="1593" customWidth="1"/>
    <col min="11526" max="11527" width="36.6640625" style="1593" customWidth="1"/>
    <col min="11528" max="11529" width="25.6640625" style="1593" customWidth="1"/>
    <col min="11530" max="11530" width="4.6640625" style="1593" customWidth="1"/>
    <col min="11531" max="11776" width="9.6640625" style="1593"/>
    <col min="11777" max="11777" width="4.6640625" style="1593" customWidth="1"/>
    <col min="11778" max="11778" width="45.6640625" style="1593" customWidth="1"/>
    <col min="11779" max="11779" width="18.44140625" style="1593" customWidth="1"/>
    <col min="11780" max="11780" width="25.6640625" style="1593" customWidth="1"/>
    <col min="11781" max="11781" width="32" style="1593" customWidth="1"/>
    <col min="11782" max="11783" width="36.6640625" style="1593" customWidth="1"/>
    <col min="11784" max="11785" width="25.6640625" style="1593" customWidth="1"/>
    <col min="11786" max="11786" width="4.6640625" style="1593" customWidth="1"/>
    <col min="11787" max="12032" width="9.6640625" style="1593"/>
    <col min="12033" max="12033" width="4.6640625" style="1593" customWidth="1"/>
    <col min="12034" max="12034" width="45.6640625" style="1593" customWidth="1"/>
    <col min="12035" max="12035" width="18.44140625" style="1593" customWidth="1"/>
    <col min="12036" max="12036" width="25.6640625" style="1593" customWidth="1"/>
    <col min="12037" max="12037" width="32" style="1593" customWidth="1"/>
    <col min="12038" max="12039" width="36.6640625" style="1593" customWidth="1"/>
    <col min="12040" max="12041" width="25.6640625" style="1593" customWidth="1"/>
    <col min="12042" max="12042" width="4.6640625" style="1593" customWidth="1"/>
    <col min="12043" max="12288" width="9.6640625" style="1593"/>
    <col min="12289" max="12289" width="4.6640625" style="1593" customWidth="1"/>
    <col min="12290" max="12290" width="45.6640625" style="1593" customWidth="1"/>
    <col min="12291" max="12291" width="18.44140625" style="1593" customWidth="1"/>
    <col min="12292" max="12292" width="25.6640625" style="1593" customWidth="1"/>
    <col min="12293" max="12293" width="32" style="1593" customWidth="1"/>
    <col min="12294" max="12295" width="36.6640625" style="1593" customWidth="1"/>
    <col min="12296" max="12297" width="25.6640625" style="1593" customWidth="1"/>
    <col min="12298" max="12298" width="4.6640625" style="1593" customWidth="1"/>
    <col min="12299" max="12544" width="9.6640625" style="1593"/>
    <col min="12545" max="12545" width="4.6640625" style="1593" customWidth="1"/>
    <col min="12546" max="12546" width="45.6640625" style="1593" customWidth="1"/>
    <col min="12547" max="12547" width="18.44140625" style="1593" customWidth="1"/>
    <col min="12548" max="12548" width="25.6640625" style="1593" customWidth="1"/>
    <col min="12549" max="12549" width="32" style="1593" customWidth="1"/>
    <col min="12550" max="12551" width="36.6640625" style="1593" customWidth="1"/>
    <col min="12552" max="12553" width="25.6640625" style="1593" customWidth="1"/>
    <col min="12554" max="12554" width="4.6640625" style="1593" customWidth="1"/>
    <col min="12555" max="12800" width="9.6640625" style="1593"/>
    <col min="12801" max="12801" width="4.6640625" style="1593" customWidth="1"/>
    <col min="12802" max="12802" width="45.6640625" style="1593" customWidth="1"/>
    <col min="12803" max="12803" width="18.44140625" style="1593" customWidth="1"/>
    <col min="12804" max="12804" width="25.6640625" style="1593" customWidth="1"/>
    <col min="12805" max="12805" width="32" style="1593" customWidth="1"/>
    <col min="12806" max="12807" width="36.6640625" style="1593" customWidth="1"/>
    <col min="12808" max="12809" width="25.6640625" style="1593" customWidth="1"/>
    <col min="12810" max="12810" width="4.6640625" style="1593" customWidth="1"/>
    <col min="12811" max="13056" width="9.6640625" style="1593"/>
    <col min="13057" max="13057" width="4.6640625" style="1593" customWidth="1"/>
    <col min="13058" max="13058" width="45.6640625" style="1593" customWidth="1"/>
    <col min="13059" max="13059" width="18.44140625" style="1593" customWidth="1"/>
    <col min="13060" max="13060" width="25.6640625" style="1593" customWidth="1"/>
    <col min="13061" max="13061" width="32" style="1593" customWidth="1"/>
    <col min="13062" max="13063" width="36.6640625" style="1593" customWidth="1"/>
    <col min="13064" max="13065" width="25.6640625" style="1593" customWidth="1"/>
    <col min="13066" max="13066" width="4.6640625" style="1593" customWidth="1"/>
    <col min="13067" max="13312" width="9.6640625" style="1593"/>
    <col min="13313" max="13313" width="4.6640625" style="1593" customWidth="1"/>
    <col min="13314" max="13314" width="45.6640625" style="1593" customWidth="1"/>
    <col min="13315" max="13315" width="18.44140625" style="1593" customWidth="1"/>
    <col min="13316" max="13316" width="25.6640625" style="1593" customWidth="1"/>
    <col min="13317" max="13317" width="32" style="1593" customWidth="1"/>
    <col min="13318" max="13319" width="36.6640625" style="1593" customWidth="1"/>
    <col min="13320" max="13321" width="25.6640625" style="1593" customWidth="1"/>
    <col min="13322" max="13322" width="4.6640625" style="1593" customWidth="1"/>
    <col min="13323" max="13568" width="9.6640625" style="1593"/>
    <col min="13569" max="13569" width="4.6640625" style="1593" customWidth="1"/>
    <col min="13570" max="13570" width="45.6640625" style="1593" customWidth="1"/>
    <col min="13571" max="13571" width="18.44140625" style="1593" customWidth="1"/>
    <col min="13572" max="13572" width="25.6640625" style="1593" customWidth="1"/>
    <col min="13573" max="13573" width="32" style="1593" customWidth="1"/>
    <col min="13574" max="13575" width="36.6640625" style="1593" customWidth="1"/>
    <col min="13576" max="13577" width="25.6640625" style="1593" customWidth="1"/>
    <col min="13578" max="13578" width="4.6640625" style="1593" customWidth="1"/>
    <col min="13579" max="13824" width="9.6640625" style="1593"/>
    <col min="13825" max="13825" width="4.6640625" style="1593" customWidth="1"/>
    <col min="13826" max="13826" width="45.6640625" style="1593" customWidth="1"/>
    <col min="13827" max="13827" width="18.44140625" style="1593" customWidth="1"/>
    <col min="13828" max="13828" width="25.6640625" style="1593" customWidth="1"/>
    <col min="13829" max="13829" width="32" style="1593" customWidth="1"/>
    <col min="13830" max="13831" width="36.6640625" style="1593" customWidth="1"/>
    <col min="13832" max="13833" width="25.6640625" style="1593" customWidth="1"/>
    <col min="13834" max="13834" width="4.6640625" style="1593" customWidth="1"/>
    <col min="13835" max="14080" width="9.6640625" style="1593"/>
    <col min="14081" max="14081" width="4.6640625" style="1593" customWidth="1"/>
    <col min="14082" max="14082" width="45.6640625" style="1593" customWidth="1"/>
    <col min="14083" max="14083" width="18.44140625" style="1593" customWidth="1"/>
    <col min="14084" max="14084" width="25.6640625" style="1593" customWidth="1"/>
    <col min="14085" max="14085" width="32" style="1593" customWidth="1"/>
    <col min="14086" max="14087" width="36.6640625" style="1593" customWidth="1"/>
    <col min="14088" max="14089" width="25.6640625" style="1593" customWidth="1"/>
    <col min="14090" max="14090" width="4.6640625" style="1593" customWidth="1"/>
    <col min="14091" max="14336" width="9.6640625" style="1593"/>
    <col min="14337" max="14337" width="4.6640625" style="1593" customWidth="1"/>
    <col min="14338" max="14338" width="45.6640625" style="1593" customWidth="1"/>
    <col min="14339" max="14339" width="18.44140625" style="1593" customWidth="1"/>
    <col min="14340" max="14340" width="25.6640625" style="1593" customWidth="1"/>
    <col min="14341" max="14341" width="32" style="1593" customWidth="1"/>
    <col min="14342" max="14343" width="36.6640625" style="1593" customWidth="1"/>
    <col min="14344" max="14345" width="25.6640625" style="1593" customWidth="1"/>
    <col min="14346" max="14346" width="4.6640625" style="1593" customWidth="1"/>
    <col min="14347" max="14592" width="9.6640625" style="1593"/>
    <col min="14593" max="14593" width="4.6640625" style="1593" customWidth="1"/>
    <col min="14594" max="14594" width="45.6640625" style="1593" customWidth="1"/>
    <col min="14595" max="14595" width="18.44140625" style="1593" customWidth="1"/>
    <col min="14596" max="14596" width="25.6640625" style="1593" customWidth="1"/>
    <col min="14597" max="14597" width="32" style="1593" customWidth="1"/>
    <col min="14598" max="14599" width="36.6640625" style="1593" customWidth="1"/>
    <col min="14600" max="14601" width="25.6640625" style="1593" customWidth="1"/>
    <col min="14602" max="14602" width="4.6640625" style="1593" customWidth="1"/>
    <col min="14603" max="14848" width="9.6640625" style="1593"/>
    <col min="14849" max="14849" width="4.6640625" style="1593" customWidth="1"/>
    <col min="14850" max="14850" width="45.6640625" style="1593" customWidth="1"/>
    <col min="14851" max="14851" width="18.44140625" style="1593" customWidth="1"/>
    <col min="14852" max="14852" width="25.6640625" style="1593" customWidth="1"/>
    <col min="14853" max="14853" width="32" style="1593" customWidth="1"/>
    <col min="14854" max="14855" width="36.6640625" style="1593" customWidth="1"/>
    <col min="14856" max="14857" width="25.6640625" style="1593" customWidth="1"/>
    <col min="14858" max="14858" width="4.6640625" style="1593" customWidth="1"/>
    <col min="14859" max="15104" width="9.6640625" style="1593"/>
    <col min="15105" max="15105" width="4.6640625" style="1593" customWidth="1"/>
    <col min="15106" max="15106" width="45.6640625" style="1593" customWidth="1"/>
    <col min="15107" max="15107" width="18.44140625" style="1593" customWidth="1"/>
    <col min="15108" max="15108" width="25.6640625" style="1593" customWidth="1"/>
    <col min="15109" max="15109" width="32" style="1593" customWidth="1"/>
    <col min="15110" max="15111" width="36.6640625" style="1593" customWidth="1"/>
    <col min="15112" max="15113" width="25.6640625" style="1593" customWidth="1"/>
    <col min="15114" max="15114" width="4.6640625" style="1593" customWidth="1"/>
    <col min="15115" max="15360" width="9.6640625" style="1593"/>
    <col min="15361" max="15361" width="4.6640625" style="1593" customWidth="1"/>
    <col min="15362" max="15362" width="45.6640625" style="1593" customWidth="1"/>
    <col min="15363" max="15363" width="18.44140625" style="1593" customWidth="1"/>
    <col min="15364" max="15364" width="25.6640625" style="1593" customWidth="1"/>
    <col min="15365" max="15365" width="32" style="1593" customWidth="1"/>
    <col min="15366" max="15367" width="36.6640625" style="1593" customWidth="1"/>
    <col min="15368" max="15369" width="25.6640625" style="1593" customWidth="1"/>
    <col min="15370" max="15370" width="4.6640625" style="1593" customWidth="1"/>
    <col min="15371" max="15616" width="9.6640625" style="1593"/>
    <col min="15617" max="15617" width="4.6640625" style="1593" customWidth="1"/>
    <col min="15618" max="15618" width="45.6640625" style="1593" customWidth="1"/>
    <col min="15619" max="15619" width="18.44140625" style="1593" customWidth="1"/>
    <col min="15620" max="15620" width="25.6640625" style="1593" customWidth="1"/>
    <col min="15621" max="15621" width="32" style="1593" customWidth="1"/>
    <col min="15622" max="15623" width="36.6640625" style="1593" customWidth="1"/>
    <col min="15624" max="15625" width="25.6640625" style="1593" customWidth="1"/>
    <col min="15626" max="15626" width="4.6640625" style="1593" customWidth="1"/>
    <col min="15627" max="15872" width="9.6640625" style="1593"/>
    <col min="15873" max="15873" width="4.6640625" style="1593" customWidth="1"/>
    <col min="15874" max="15874" width="45.6640625" style="1593" customWidth="1"/>
    <col min="15875" max="15875" width="18.44140625" style="1593" customWidth="1"/>
    <col min="15876" max="15876" width="25.6640625" style="1593" customWidth="1"/>
    <col min="15877" max="15877" width="32" style="1593" customWidth="1"/>
    <col min="15878" max="15879" width="36.6640625" style="1593" customWidth="1"/>
    <col min="15880" max="15881" width="25.6640625" style="1593" customWidth="1"/>
    <col min="15882" max="15882" width="4.6640625" style="1593" customWidth="1"/>
    <col min="15883" max="16128" width="9.6640625" style="1593"/>
    <col min="16129" max="16129" width="4.6640625" style="1593" customWidth="1"/>
    <col min="16130" max="16130" width="45.6640625" style="1593" customWidth="1"/>
    <col min="16131" max="16131" width="18.44140625" style="1593" customWidth="1"/>
    <col min="16132" max="16132" width="25.6640625" style="1593" customWidth="1"/>
    <col min="16133" max="16133" width="32" style="1593" customWidth="1"/>
    <col min="16134" max="16135" width="36.6640625" style="1593" customWidth="1"/>
    <col min="16136" max="16137" width="25.6640625" style="1593" customWidth="1"/>
    <col min="16138" max="16138" width="4.6640625" style="1593" customWidth="1"/>
    <col min="16139" max="16384" width="9.6640625" style="1593"/>
  </cols>
  <sheetData>
    <row r="1" spans="1:10">
      <c r="A1" s="1586" t="s">
        <v>1800</v>
      </c>
      <c r="B1" s="1587"/>
      <c r="C1" s="2250" t="s">
        <v>3291</v>
      </c>
      <c r="D1" s="1591" t="s">
        <v>1802</v>
      </c>
      <c r="E1" s="2546" t="s">
        <v>1803</v>
      </c>
      <c r="F1" s="1586" t="s">
        <v>1800</v>
      </c>
      <c r="G1" s="1591" t="s">
        <v>3291</v>
      </c>
      <c r="H1" s="2284" t="s">
        <v>1802</v>
      </c>
      <c r="I1" s="1591" t="s">
        <v>1803</v>
      </c>
      <c r="J1" s="1589"/>
    </row>
    <row r="2" spans="1:10">
      <c r="A2" s="1690" t="str">
        <f>'[6]Data Sheet'!$C$25</f>
        <v xml:space="preserve"> </v>
      </c>
      <c r="B2" s="1597"/>
      <c r="C2" s="1622" t="s">
        <v>1724</v>
      </c>
      <c r="D2" s="1600" t="s">
        <v>1805</v>
      </c>
      <c r="E2" s="1644"/>
      <c r="F2" s="1690" t="str">
        <f>'[6]Data Sheet'!$C$25</f>
        <v xml:space="preserve"> </v>
      </c>
      <c r="G2" s="1600" t="s">
        <v>1724</v>
      </c>
      <c r="H2" s="1600" t="s">
        <v>1805</v>
      </c>
      <c r="I2" s="2547"/>
      <c r="J2" s="1637"/>
    </row>
    <row r="3" spans="1:10" ht="15" customHeight="1">
      <c r="A3" s="1603"/>
      <c r="B3" s="2253"/>
      <c r="C3" s="1629" t="s">
        <v>1726</v>
      </c>
      <c r="D3" s="2548" t="str">
        <f>'[6]Data Sheet'!$C$40</f>
        <v xml:space="preserve"> </v>
      </c>
      <c r="E3" s="1607">
        <f>'[6]Data Sheet'!$D$38</f>
        <v>0</v>
      </c>
      <c r="F3" s="1603"/>
      <c r="G3" s="1608" t="s">
        <v>1726</v>
      </c>
      <c r="H3" s="2549" t="str">
        <f>'[6]Data Sheet'!$C$40</f>
        <v xml:space="preserve"> </v>
      </c>
      <c r="I3" s="2550" t="str">
        <f>'[6]Data Sheet'!$C$38</f>
        <v xml:space="preserve"> </v>
      </c>
      <c r="J3" s="1607"/>
    </row>
    <row r="4" spans="1:10" ht="15" customHeight="1">
      <c r="A4" s="2551" t="s">
        <v>1465</v>
      </c>
      <c r="B4" s="2552"/>
      <c r="C4" s="2552"/>
      <c r="D4" s="2552"/>
      <c r="E4" s="2553"/>
      <c r="F4" s="2551" t="s">
        <v>1466</v>
      </c>
      <c r="G4" s="1851"/>
      <c r="H4" s="2552"/>
      <c r="I4" s="2552"/>
      <c r="J4" s="2553"/>
    </row>
    <row r="5" spans="1:10">
      <c r="A5" s="1594"/>
      <c r="B5" s="1622"/>
      <c r="C5" s="1622"/>
      <c r="D5" s="1622"/>
      <c r="E5" s="1637"/>
      <c r="F5" s="2554"/>
      <c r="G5" s="2555"/>
      <c r="H5" s="2555"/>
      <c r="I5" s="2555"/>
      <c r="J5" s="2556"/>
    </row>
    <row r="6" spans="1:10">
      <c r="A6" s="1594"/>
      <c r="B6" s="1622"/>
      <c r="C6" s="1622"/>
      <c r="E6" s="1637"/>
      <c r="F6" s="1594"/>
      <c r="G6" s="1622"/>
      <c r="H6" s="1622"/>
      <c r="I6" s="1622"/>
      <c r="J6" s="1637"/>
    </row>
    <row r="7" spans="1:10" ht="18">
      <c r="A7" s="1690"/>
      <c r="B7" s="1593" t="s">
        <v>3982</v>
      </c>
      <c r="D7" s="2557" t="s">
        <v>4376</v>
      </c>
      <c r="E7" s="1637"/>
      <c r="F7" s="2558" t="s">
        <v>3989</v>
      </c>
      <c r="G7" s="2557"/>
      <c r="H7" s="2557" t="s">
        <v>3991</v>
      </c>
      <c r="I7" s="2557"/>
      <c r="J7" s="1637"/>
    </row>
    <row r="8" spans="1:10" ht="18">
      <c r="A8" s="1690"/>
      <c r="B8" s="1593" t="s">
        <v>3983</v>
      </c>
      <c r="D8" s="2557" t="s">
        <v>4377</v>
      </c>
      <c r="E8" s="1637"/>
      <c r="F8" s="2558" t="s">
        <v>3984</v>
      </c>
      <c r="G8" s="2557"/>
      <c r="H8" s="2557" t="s">
        <v>1467</v>
      </c>
      <c r="I8" s="2557"/>
      <c r="J8" s="1637"/>
    </row>
    <row r="9" spans="1:10" ht="18">
      <c r="A9" s="1690"/>
      <c r="B9" s="1593" t="s">
        <v>4378</v>
      </c>
      <c r="D9" s="2557" t="s">
        <v>4379</v>
      </c>
      <c r="E9" s="1637"/>
      <c r="F9" s="2558" t="s">
        <v>3990</v>
      </c>
      <c r="G9" s="2557"/>
      <c r="H9" s="2557" t="s">
        <v>1468</v>
      </c>
      <c r="I9" s="2557"/>
      <c r="J9" s="1637"/>
    </row>
    <row r="10" spans="1:10" ht="18">
      <c r="A10" s="1690"/>
      <c r="B10" s="1593" t="s">
        <v>4380</v>
      </c>
      <c r="D10" s="2557" t="s">
        <v>4381</v>
      </c>
      <c r="E10" s="1637"/>
      <c r="F10" s="2558" t="s">
        <v>3985</v>
      </c>
      <c r="G10" s="2557"/>
      <c r="H10" s="2557" t="s">
        <v>4382</v>
      </c>
      <c r="I10" s="2557"/>
      <c r="J10" s="1637"/>
    </row>
    <row r="11" spans="1:10" ht="18">
      <c r="A11" s="1690"/>
      <c r="B11" s="2557" t="s">
        <v>4383</v>
      </c>
      <c r="C11" s="1622"/>
      <c r="D11" s="2557" t="s">
        <v>4384</v>
      </c>
      <c r="E11" s="1637"/>
      <c r="F11" s="2558" t="s">
        <v>3986</v>
      </c>
      <c r="G11" s="2557"/>
      <c r="H11" s="2557" t="s">
        <v>266</v>
      </c>
      <c r="I11" s="2557"/>
      <c r="J11" s="1637"/>
    </row>
    <row r="12" spans="1:10" ht="18">
      <c r="A12" s="1690"/>
      <c r="B12" s="2557" t="s">
        <v>4385</v>
      </c>
      <c r="C12" s="1622"/>
      <c r="D12" s="2557" t="s">
        <v>4386</v>
      </c>
      <c r="E12" s="1637"/>
      <c r="F12" s="2558" t="s">
        <v>3987</v>
      </c>
      <c r="G12" s="2557"/>
      <c r="H12" s="2557" t="s">
        <v>3992</v>
      </c>
      <c r="I12" s="2557"/>
      <c r="J12" s="1637"/>
    </row>
    <row r="13" spans="1:10" ht="18">
      <c r="A13" s="1690"/>
      <c r="B13" s="2557" t="s">
        <v>4387</v>
      </c>
      <c r="C13" s="1622"/>
      <c r="D13" s="2557" t="s">
        <v>4388</v>
      </c>
      <c r="E13" s="1637"/>
      <c r="F13" s="2558" t="s">
        <v>3988</v>
      </c>
      <c r="G13" s="2557"/>
      <c r="H13" s="2557" t="s">
        <v>268</v>
      </c>
      <c r="I13" s="2557"/>
      <c r="J13" s="1637"/>
    </row>
    <row r="14" spans="1:10" ht="18">
      <c r="A14" s="1690"/>
      <c r="B14" s="2557" t="s">
        <v>4389</v>
      </c>
      <c r="C14" s="1622"/>
      <c r="D14" s="2557" t="s">
        <v>268</v>
      </c>
      <c r="E14" s="1637"/>
      <c r="F14" s="2558" t="s">
        <v>267</v>
      </c>
      <c r="G14" s="2557"/>
      <c r="H14" s="2557"/>
      <c r="I14" s="2557"/>
      <c r="J14" s="1637"/>
    </row>
    <row r="15" spans="1:10" ht="18">
      <c r="A15" s="1690"/>
      <c r="B15" s="2557" t="s">
        <v>4390</v>
      </c>
      <c r="C15" s="1622"/>
      <c r="D15" s="2557"/>
      <c r="E15" s="1637"/>
      <c r="F15" s="2558"/>
      <c r="G15" s="2557"/>
      <c r="H15" s="2557"/>
      <c r="I15" s="2557"/>
      <c r="J15" s="1637"/>
    </row>
    <row r="16" spans="1:10">
      <c r="A16" s="1594"/>
      <c r="D16" s="1622"/>
      <c r="E16" s="1637"/>
      <c r="F16" s="1594"/>
      <c r="G16" s="1622"/>
      <c r="H16" s="1622"/>
      <c r="I16" s="1622"/>
      <c r="J16" s="1637"/>
    </row>
    <row r="17" spans="1:10">
      <c r="A17" s="1603"/>
      <c r="B17" s="1629"/>
      <c r="C17" s="1629"/>
      <c r="D17" s="1612"/>
      <c r="E17" s="1613"/>
      <c r="F17" s="1603"/>
      <c r="G17" s="1629"/>
      <c r="H17" s="1629"/>
      <c r="I17" s="1629"/>
      <c r="J17" s="1607"/>
    </row>
    <row r="18" spans="1:10">
      <c r="A18" s="2554"/>
      <c r="B18" s="2555"/>
      <c r="C18" s="2555"/>
      <c r="D18" s="2559" t="s">
        <v>269</v>
      </c>
      <c r="E18" s="2553"/>
      <c r="F18" s="1850" t="s">
        <v>270</v>
      </c>
      <c r="G18" s="2552"/>
      <c r="H18" s="2559" t="s">
        <v>271</v>
      </c>
      <c r="I18" s="2552"/>
      <c r="J18" s="1635"/>
    </row>
    <row r="19" spans="1:10">
      <c r="A19" s="1642" t="s">
        <v>1729</v>
      </c>
      <c r="B19" s="2298" t="s">
        <v>272</v>
      </c>
      <c r="C19" s="1622"/>
      <c r="D19" s="2265" t="s">
        <v>273</v>
      </c>
      <c r="E19" s="1639" t="s">
        <v>274</v>
      </c>
      <c r="F19" s="1642" t="s">
        <v>273</v>
      </c>
      <c r="G19" s="2265" t="s">
        <v>275</v>
      </c>
      <c r="H19" s="2265" t="s">
        <v>276</v>
      </c>
      <c r="I19" s="2265" t="s">
        <v>277</v>
      </c>
      <c r="J19" s="1644" t="s">
        <v>1729</v>
      </c>
    </row>
    <row r="20" spans="1:10">
      <c r="A20" s="1594"/>
      <c r="B20" s="1622"/>
      <c r="C20" s="1622"/>
      <c r="D20" s="2265"/>
      <c r="E20" s="1639" t="s">
        <v>180</v>
      </c>
      <c r="F20" s="1594"/>
      <c r="G20" s="1600"/>
      <c r="H20" s="1600"/>
      <c r="I20" s="1600"/>
      <c r="J20" s="1644"/>
    </row>
    <row r="21" spans="1:10">
      <c r="A21" s="2560" t="s">
        <v>1732</v>
      </c>
      <c r="B21" s="2290" t="s">
        <v>3021</v>
      </c>
      <c r="C21" s="1629"/>
      <c r="D21" s="2267" t="s">
        <v>3022</v>
      </c>
      <c r="E21" s="2561" t="s">
        <v>3023</v>
      </c>
      <c r="F21" s="2560" t="s">
        <v>3024</v>
      </c>
      <c r="G21" s="2267" t="s">
        <v>2347</v>
      </c>
      <c r="H21" s="2267" t="s">
        <v>2348</v>
      </c>
      <c r="I21" s="2267" t="s">
        <v>2349</v>
      </c>
      <c r="J21" s="1648" t="s">
        <v>1732</v>
      </c>
    </row>
    <row r="22" spans="1:10">
      <c r="A22" s="2562">
        <v>1</v>
      </c>
      <c r="B22" s="2563" t="s">
        <v>278</v>
      </c>
      <c r="C22" s="2564"/>
      <c r="D22" s="2565"/>
      <c r="E22" s="2566"/>
      <c r="F22" s="2567"/>
      <c r="G22" s="2568"/>
      <c r="H22" s="2568"/>
      <c r="I22" s="2568"/>
      <c r="J22" s="2569">
        <v>1</v>
      </c>
    </row>
    <row r="23" spans="1:10">
      <c r="A23" s="2562">
        <v>2</v>
      </c>
      <c r="B23" s="2570" t="s">
        <v>4361</v>
      </c>
      <c r="C23" s="2564"/>
      <c r="D23" s="2565"/>
      <c r="E23" s="2566"/>
      <c r="F23" s="2567"/>
      <c r="G23" s="2568"/>
      <c r="H23" s="2568"/>
      <c r="I23" s="2568"/>
      <c r="J23" s="2569">
        <v>2</v>
      </c>
    </row>
    <row r="24" spans="1:10">
      <c r="A24" s="2562">
        <v>3</v>
      </c>
      <c r="B24" s="2571" t="s">
        <v>279</v>
      </c>
      <c r="C24" s="2564"/>
      <c r="D24" s="2572"/>
      <c r="E24" s="2573"/>
      <c r="F24" s="2574"/>
      <c r="G24" s="2575"/>
      <c r="H24" s="2575"/>
      <c r="I24" s="2575"/>
      <c r="J24" s="2569">
        <v>3</v>
      </c>
    </row>
    <row r="25" spans="1:10">
      <c r="A25" s="2562">
        <v>4</v>
      </c>
      <c r="B25" s="2571" t="s">
        <v>280</v>
      </c>
      <c r="C25" s="2564"/>
      <c r="D25" s="2565"/>
      <c r="E25" s="2566"/>
      <c r="F25" s="2567"/>
      <c r="G25" s="2568"/>
      <c r="H25" s="2568"/>
      <c r="I25" s="2568"/>
      <c r="J25" s="2569">
        <v>4</v>
      </c>
    </row>
    <row r="26" spans="1:10">
      <c r="A26" s="2562">
        <v>5</v>
      </c>
      <c r="B26" s="2571" t="s">
        <v>4362</v>
      </c>
      <c r="C26" s="2564"/>
      <c r="D26" s="2572"/>
      <c r="E26" s="2573"/>
      <c r="F26" s="2574"/>
      <c r="G26" s="2575"/>
      <c r="H26" s="2575"/>
      <c r="I26" s="2575"/>
      <c r="J26" s="2569">
        <v>5</v>
      </c>
    </row>
    <row r="27" spans="1:10">
      <c r="A27" s="2562">
        <v>6</v>
      </c>
      <c r="B27" s="2571" t="s">
        <v>4363</v>
      </c>
      <c r="C27" s="2564"/>
      <c r="D27" s="2572"/>
      <c r="E27" s="2573"/>
      <c r="F27" s="2574"/>
      <c r="G27" s="2575"/>
      <c r="H27" s="2575"/>
      <c r="I27" s="2575"/>
      <c r="J27" s="2569">
        <v>6</v>
      </c>
    </row>
    <row r="28" spans="1:10">
      <c r="A28" s="2562">
        <v>7</v>
      </c>
      <c r="B28" s="2571" t="s">
        <v>281</v>
      </c>
      <c r="C28" s="2564"/>
      <c r="D28" s="2575"/>
      <c r="E28" s="2576"/>
      <c r="F28" s="2574"/>
      <c r="G28" s="2575"/>
      <c r="H28" s="2575"/>
      <c r="I28" s="2575"/>
      <c r="J28" s="2569">
        <v>7</v>
      </c>
    </row>
    <row r="29" spans="1:10">
      <c r="A29" s="2562">
        <v>8</v>
      </c>
      <c r="B29" s="2571" t="s">
        <v>282</v>
      </c>
      <c r="C29" s="2564"/>
      <c r="D29" s="2575"/>
      <c r="E29" s="2576"/>
      <c r="F29" s="2574"/>
      <c r="G29" s="2575"/>
      <c r="H29" s="2575"/>
      <c r="I29" s="2575"/>
      <c r="J29" s="2569">
        <v>8</v>
      </c>
    </row>
    <row r="30" spans="1:10">
      <c r="A30" s="2562">
        <v>9</v>
      </c>
      <c r="B30" s="2571" t="s">
        <v>1422</v>
      </c>
      <c r="C30" s="2564"/>
      <c r="D30" s="2575"/>
      <c r="E30" s="2576"/>
      <c r="F30" s="2574"/>
      <c r="G30" s="2575"/>
      <c r="H30" s="2575"/>
      <c r="I30" s="2575"/>
      <c r="J30" s="2569">
        <v>9</v>
      </c>
    </row>
    <row r="31" spans="1:10">
      <c r="A31" s="2562">
        <v>10</v>
      </c>
      <c r="B31" s="2571" t="s">
        <v>1423</v>
      </c>
      <c r="C31" s="2564"/>
      <c r="D31" s="2575"/>
      <c r="E31" s="2576"/>
      <c r="F31" s="2574"/>
      <c r="G31" s="2575"/>
      <c r="H31" s="2575"/>
      <c r="I31" s="2575"/>
      <c r="J31" s="2569">
        <v>10</v>
      </c>
    </row>
    <row r="32" spans="1:10">
      <c r="A32" s="2562">
        <v>11</v>
      </c>
      <c r="B32" s="2571" t="s">
        <v>2738</v>
      </c>
      <c r="C32" s="2564"/>
      <c r="D32" s="2575">
        <f>SUM(D24:D31)</f>
        <v>0</v>
      </c>
      <c r="E32" s="2576">
        <f t="shared" ref="E32:I32" si="0">SUM(E24:E31)</f>
        <v>0</v>
      </c>
      <c r="F32" s="2574">
        <f t="shared" si="0"/>
        <v>0</v>
      </c>
      <c r="G32" s="2575">
        <f t="shared" si="0"/>
        <v>0</v>
      </c>
      <c r="H32" s="2575">
        <f t="shared" si="0"/>
        <v>0</v>
      </c>
      <c r="I32" s="2575">
        <f t="shared" si="0"/>
        <v>0</v>
      </c>
      <c r="J32" s="2569">
        <v>11</v>
      </c>
    </row>
    <row r="33" spans="1:10">
      <c r="A33" s="2562">
        <v>12</v>
      </c>
      <c r="B33" s="2571" t="s">
        <v>2739</v>
      </c>
      <c r="C33" s="2564"/>
      <c r="D33" s="2575"/>
      <c r="E33" s="2576"/>
      <c r="F33" s="2574"/>
      <c r="G33" s="2575"/>
      <c r="H33" s="2575"/>
      <c r="I33" s="2575"/>
      <c r="J33" s="2569">
        <v>12</v>
      </c>
    </row>
    <row r="34" spans="1:10">
      <c r="A34" s="2562">
        <v>13</v>
      </c>
      <c r="B34" s="2571" t="s">
        <v>2740</v>
      </c>
      <c r="C34" s="2564"/>
      <c r="D34" s="2575">
        <f>SUM(D32:D33)</f>
        <v>0</v>
      </c>
      <c r="E34" s="2576">
        <f>SUM(E32:E33)</f>
        <v>0</v>
      </c>
      <c r="F34" s="2574">
        <f t="shared" ref="F34:H34" si="1">SUM(F32:F33)</f>
        <v>0</v>
      </c>
      <c r="G34" s="2575">
        <f t="shared" si="1"/>
        <v>0</v>
      </c>
      <c r="H34" s="2575">
        <f t="shared" si="1"/>
        <v>0</v>
      </c>
      <c r="I34" s="2575">
        <f>SUM(I32:I33)</f>
        <v>0</v>
      </c>
      <c r="J34" s="2569">
        <v>13</v>
      </c>
    </row>
    <row r="35" spans="1:10">
      <c r="A35" s="2562">
        <v>14</v>
      </c>
      <c r="B35" s="2571" t="s">
        <v>2741</v>
      </c>
      <c r="C35" s="2564"/>
      <c r="D35" s="2575"/>
      <c r="E35" s="2576"/>
      <c r="F35" s="2574"/>
      <c r="G35" s="2575"/>
      <c r="H35" s="2575"/>
      <c r="I35" s="2575"/>
      <c r="J35" s="2569">
        <v>14</v>
      </c>
    </row>
    <row r="36" spans="1:10">
      <c r="A36" s="2562">
        <v>15</v>
      </c>
      <c r="B36" s="2571" t="s">
        <v>2742</v>
      </c>
      <c r="C36" s="2564"/>
      <c r="D36" s="2575">
        <f>D34-D35</f>
        <v>0</v>
      </c>
      <c r="E36" s="2576">
        <f>E34-E35</f>
        <v>0</v>
      </c>
      <c r="F36" s="2574">
        <f t="shared" ref="F36:H36" si="2">F34-F35</f>
        <v>0</v>
      </c>
      <c r="G36" s="2575">
        <f t="shared" si="2"/>
        <v>0</v>
      </c>
      <c r="H36" s="2575">
        <f t="shared" si="2"/>
        <v>0</v>
      </c>
      <c r="I36" s="2575">
        <f>I34-I35</f>
        <v>0</v>
      </c>
      <c r="J36" s="2569">
        <v>15</v>
      </c>
    </row>
    <row r="37" spans="1:10">
      <c r="A37" s="2562">
        <v>16</v>
      </c>
      <c r="B37" s="2570" t="s">
        <v>4694</v>
      </c>
      <c r="C37" s="2564"/>
      <c r="D37" s="2568"/>
      <c r="E37" s="2577"/>
      <c r="F37" s="2574"/>
      <c r="G37" s="2575"/>
      <c r="H37" s="2575"/>
      <c r="I37" s="2575"/>
      <c r="J37" s="2569">
        <v>16</v>
      </c>
    </row>
    <row r="38" spans="1:10">
      <c r="A38" s="2562">
        <v>17</v>
      </c>
      <c r="B38" s="2571" t="s">
        <v>2743</v>
      </c>
      <c r="C38" s="2564"/>
      <c r="D38" s="2575"/>
      <c r="E38" s="2576"/>
      <c r="F38" s="2574"/>
      <c r="G38" s="2575"/>
      <c r="H38" s="2575"/>
      <c r="I38" s="2575"/>
      <c r="J38" s="2569">
        <v>17</v>
      </c>
    </row>
    <row r="39" spans="1:10">
      <c r="A39" s="2562">
        <v>18</v>
      </c>
      <c r="B39" s="2571" t="s">
        <v>2744</v>
      </c>
      <c r="C39" s="2564"/>
      <c r="D39" s="2575"/>
      <c r="E39" s="2576"/>
      <c r="F39" s="2574"/>
      <c r="G39" s="2575"/>
      <c r="H39" s="2575"/>
      <c r="I39" s="2575"/>
      <c r="J39" s="2569">
        <v>18</v>
      </c>
    </row>
    <row r="40" spans="1:10">
      <c r="A40" s="2562">
        <v>19</v>
      </c>
      <c r="B40" s="2571" t="s">
        <v>2745</v>
      </c>
      <c r="C40" s="2564"/>
      <c r="D40" s="2575"/>
      <c r="E40" s="2576"/>
      <c r="F40" s="2574"/>
      <c r="G40" s="2575"/>
      <c r="H40" s="2575"/>
      <c r="I40" s="2575"/>
      <c r="J40" s="2569">
        <v>19</v>
      </c>
    </row>
    <row r="41" spans="1:10">
      <c r="A41" s="2562">
        <v>20</v>
      </c>
      <c r="B41" s="2571" t="s">
        <v>2747</v>
      </c>
      <c r="C41" s="2564"/>
      <c r="D41" s="2575"/>
      <c r="E41" s="2576"/>
      <c r="F41" s="2574"/>
      <c r="G41" s="2575"/>
      <c r="H41" s="2575"/>
      <c r="I41" s="2575"/>
      <c r="J41" s="2569">
        <v>20</v>
      </c>
    </row>
    <row r="42" spans="1:10">
      <c r="A42" s="2562">
        <v>21</v>
      </c>
      <c r="B42" s="2571" t="s">
        <v>2748</v>
      </c>
      <c r="C42" s="2564"/>
      <c r="D42" s="2575"/>
      <c r="E42" s="2576"/>
      <c r="F42" s="2574"/>
      <c r="G42" s="2575"/>
      <c r="H42" s="2575"/>
      <c r="I42" s="2575"/>
      <c r="J42" s="2569">
        <v>21</v>
      </c>
    </row>
    <row r="43" spans="1:10">
      <c r="A43" s="2562">
        <v>22</v>
      </c>
      <c r="B43" s="2571" t="s">
        <v>2750</v>
      </c>
      <c r="C43" s="2564"/>
      <c r="D43" s="2575"/>
      <c r="E43" s="2576"/>
      <c r="F43" s="2574"/>
      <c r="G43" s="2575"/>
      <c r="H43" s="2575"/>
      <c r="I43" s="2575"/>
      <c r="J43" s="2569">
        <v>22</v>
      </c>
    </row>
    <row r="44" spans="1:10">
      <c r="A44" s="2562">
        <v>23</v>
      </c>
      <c r="B44" s="2571" t="s">
        <v>3979</v>
      </c>
      <c r="C44" s="2564"/>
      <c r="D44" s="2575"/>
      <c r="E44" s="2573"/>
      <c r="F44" s="2575"/>
      <c r="G44" s="2575"/>
      <c r="H44" s="2575"/>
      <c r="I44" s="2575"/>
      <c r="J44" s="2569">
        <v>23</v>
      </c>
    </row>
    <row r="45" spans="1:10">
      <c r="A45" s="2562">
        <v>24</v>
      </c>
      <c r="B45" s="2571" t="s">
        <v>4364</v>
      </c>
      <c r="C45" s="2564"/>
      <c r="D45" s="2575">
        <f>D46+D48+D49</f>
        <v>0</v>
      </c>
      <c r="E45" s="2578">
        <f>E46+E48+E49</f>
        <v>0</v>
      </c>
      <c r="F45" s="2575">
        <f>F46+F48+F49</f>
        <v>0</v>
      </c>
      <c r="G45" s="2575">
        <f t="shared" ref="G45" si="3">G46+G48+G49</f>
        <v>0</v>
      </c>
      <c r="H45" s="2575">
        <f>H46+H48+H49</f>
        <v>0</v>
      </c>
      <c r="I45" s="2575">
        <f>I46+I48+I49</f>
        <v>0</v>
      </c>
      <c r="J45" s="2569">
        <v>24</v>
      </c>
    </row>
    <row r="46" spans="1:10">
      <c r="A46" s="2562">
        <v>25</v>
      </c>
      <c r="B46" s="2571" t="s">
        <v>4365</v>
      </c>
      <c r="C46" s="2564"/>
      <c r="D46" s="2572"/>
      <c r="E46" s="2573"/>
      <c r="F46" s="2574"/>
      <c r="G46" s="2575"/>
      <c r="H46" s="2575"/>
      <c r="I46" s="2575"/>
      <c r="J46" s="2569">
        <v>25</v>
      </c>
    </row>
    <row r="47" spans="1:10">
      <c r="A47" s="2562">
        <v>26</v>
      </c>
      <c r="B47" s="2571" t="s">
        <v>4366</v>
      </c>
      <c r="C47" s="2564"/>
      <c r="D47" s="2565"/>
      <c r="E47" s="2566"/>
      <c r="F47" s="2567"/>
      <c r="G47" s="2568"/>
      <c r="H47" s="2568"/>
      <c r="I47" s="2568"/>
      <c r="J47" s="2569">
        <v>26</v>
      </c>
    </row>
    <row r="48" spans="1:10">
      <c r="A48" s="2562">
        <v>27</v>
      </c>
      <c r="B48" s="2571" t="s">
        <v>4367</v>
      </c>
      <c r="C48" s="2564"/>
      <c r="D48" s="2572"/>
      <c r="E48" s="2573"/>
      <c r="F48" s="2574"/>
      <c r="G48" s="2575"/>
      <c r="H48" s="2575"/>
      <c r="I48" s="2575"/>
      <c r="J48" s="2569">
        <v>27</v>
      </c>
    </row>
    <row r="49" spans="1:10">
      <c r="A49" s="2562">
        <v>28</v>
      </c>
      <c r="B49" s="2571" t="s">
        <v>4368</v>
      </c>
      <c r="C49" s="2564"/>
      <c r="D49" s="2572"/>
      <c r="E49" s="2573"/>
      <c r="F49" s="2574"/>
      <c r="G49" s="2575"/>
      <c r="H49" s="2575"/>
      <c r="I49" s="2575"/>
      <c r="J49" s="2569">
        <v>28</v>
      </c>
    </row>
    <row r="50" spans="1:10">
      <c r="A50" s="2562">
        <v>29</v>
      </c>
      <c r="B50" s="2571" t="s">
        <v>4369</v>
      </c>
      <c r="C50" s="2564"/>
      <c r="D50" s="2572"/>
      <c r="E50" s="2573"/>
      <c r="F50" s="2574"/>
      <c r="G50" s="2575"/>
      <c r="H50" s="2575"/>
      <c r="I50" s="2575"/>
      <c r="J50" s="2569">
        <v>29</v>
      </c>
    </row>
    <row r="51" spans="1:10">
      <c r="A51" s="2562">
        <v>30</v>
      </c>
      <c r="B51" s="2571" t="s">
        <v>4370</v>
      </c>
      <c r="C51" s="2564"/>
      <c r="D51" s="2572"/>
      <c r="E51" s="2573"/>
      <c r="F51" s="2574"/>
      <c r="G51" s="2575"/>
      <c r="H51" s="2575"/>
      <c r="I51" s="2575"/>
      <c r="J51" s="2569">
        <v>30</v>
      </c>
    </row>
    <row r="52" spans="1:10">
      <c r="A52" s="2562">
        <v>31</v>
      </c>
      <c r="B52" s="2571" t="s">
        <v>4371</v>
      </c>
      <c r="C52" s="2564"/>
      <c r="D52" s="2572"/>
      <c r="E52" s="2573"/>
      <c r="F52" s="2574"/>
      <c r="G52" s="2575"/>
      <c r="H52" s="2575"/>
      <c r="I52" s="2575"/>
      <c r="J52" s="2569">
        <v>31</v>
      </c>
    </row>
    <row r="53" spans="1:10">
      <c r="A53" s="2562">
        <v>32</v>
      </c>
      <c r="B53" s="2571" t="s">
        <v>4372</v>
      </c>
      <c r="C53" s="2564"/>
      <c r="D53" s="2572"/>
      <c r="E53" s="2573"/>
      <c r="F53" s="2574"/>
      <c r="G53" s="2575"/>
      <c r="H53" s="2575"/>
      <c r="I53" s="2575"/>
      <c r="J53" s="2569">
        <v>32</v>
      </c>
    </row>
    <row r="54" spans="1:10">
      <c r="A54" s="2562">
        <v>33</v>
      </c>
      <c r="B54" s="2571" t="s">
        <v>4373</v>
      </c>
      <c r="C54" s="2564"/>
      <c r="D54" s="2575">
        <f>SUM(D50:D53)</f>
        <v>0</v>
      </c>
      <c r="E54" s="2576">
        <f t="shared" ref="E54:I54" si="4">SUM(E50:E53)</f>
        <v>0</v>
      </c>
      <c r="F54" s="2574">
        <f>SUM(F50:F53)</f>
        <v>0</v>
      </c>
      <c r="G54" s="2575">
        <f t="shared" si="4"/>
        <v>0</v>
      </c>
      <c r="H54" s="2575">
        <f t="shared" si="4"/>
        <v>0</v>
      </c>
      <c r="I54" s="2575">
        <f t="shared" si="4"/>
        <v>0</v>
      </c>
      <c r="J54" s="2569">
        <v>33</v>
      </c>
    </row>
    <row r="55" spans="1:10">
      <c r="A55" s="2562">
        <v>34</v>
      </c>
      <c r="B55" s="2571" t="s">
        <v>3980</v>
      </c>
      <c r="C55" s="2564"/>
      <c r="D55" s="2575"/>
      <c r="E55" s="2576"/>
      <c r="F55" s="2574"/>
      <c r="G55" s="2575"/>
      <c r="H55" s="2575"/>
      <c r="I55" s="2575"/>
      <c r="J55" s="2569">
        <v>34</v>
      </c>
    </row>
    <row r="56" spans="1:10">
      <c r="A56" s="2562">
        <v>35</v>
      </c>
      <c r="B56" s="2571" t="s">
        <v>3981</v>
      </c>
      <c r="C56" s="2564"/>
      <c r="D56" s="2575"/>
      <c r="E56" s="2576"/>
      <c r="F56" s="2574"/>
      <c r="G56" s="2575"/>
      <c r="H56" s="2575"/>
      <c r="I56" s="2575"/>
      <c r="J56" s="2569">
        <v>35</v>
      </c>
    </row>
    <row r="57" spans="1:10">
      <c r="A57" s="2562">
        <v>36</v>
      </c>
      <c r="B57" s="2571"/>
      <c r="C57" s="2564"/>
      <c r="D57" s="2575"/>
      <c r="E57" s="2579"/>
      <c r="F57" s="2580"/>
      <c r="G57" s="2575"/>
      <c r="H57" s="2575"/>
      <c r="I57" s="2575"/>
      <c r="J57" s="2569">
        <v>36</v>
      </c>
    </row>
    <row r="58" spans="1:10">
      <c r="A58" s="2562">
        <v>37</v>
      </c>
      <c r="B58" s="2571" t="s">
        <v>2751</v>
      </c>
      <c r="C58" s="2564"/>
      <c r="D58" s="2575">
        <f>SUM(D38:D44)+D45+SUM(D54:D56)</f>
        <v>0</v>
      </c>
      <c r="E58" s="2579">
        <f>SUM(E38:E44)+E45+SUM(E54:E56)</f>
        <v>0</v>
      </c>
      <c r="F58" s="2580"/>
      <c r="G58" s="2575"/>
      <c r="H58" s="2575"/>
      <c r="I58" s="2575"/>
      <c r="J58" s="2569">
        <v>37</v>
      </c>
    </row>
    <row r="59" spans="1:10">
      <c r="A59" s="2562">
        <v>38</v>
      </c>
      <c r="B59" s="2571" t="s">
        <v>2752</v>
      </c>
      <c r="C59" s="2564"/>
      <c r="D59" s="2572">
        <f>D36+D58</f>
        <v>0</v>
      </c>
      <c r="E59" s="2581">
        <f>E36+E58</f>
        <v>0</v>
      </c>
      <c r="F59" s="2580"/>
      <c r="G59" s="2575"/>
      <c r="H59" s="2575"/>
      <c r="I59" s="2575"/>
      <c r="J59" s="2569">
        <v>38</v>
      </c>
    </row>
    <row r="60" spans="1:10">
      <c r="A60" s="1594"/>
      <c r="B60" s="1622"/>
      <c r="C60" s="1622"/>
      <c r="D60" s="1691"/>
      <c r="E60" s="2582"/>
      <c r="F60" s="1594"/>
      <c r="G60" s="1622"/>
      <c r="H60" s="1622"/>
      <c r="I60" s="1622"/>
      <c r="J60" s="1637"/>
    </row>
    <row r="61" spans="1:10">
      <c r="A61" s="1594"/>
      <c r="B61" s="1622"/>
      <c r="C61" s="1622"/>
      <c r="D61" s="1691"/>
      <c r="E61" s="2582"/>
      <c r="F61" s="1594"/>
      <c r="G61" s="1622"/>
      <c r="H61" s="1622"/>
      <c r="I61" s="1622"/>
      <c r="J61" s="1637"/>
    </row>
    <row r="62" spans="1:10">
      <c r="A62" s="1594"/>
      <c r="B62" s="1622"/>
      <c r="C62" s="1622"/>
      <c r="D62" s="1691"/>
      <c r="E62" s="2582"/>
      <c r="F62" s="1594" t="s">
        <v>2746</v>
      </c>
      <c r="G62" s="1622"/>
      <c r="H62" s="1622"/>
      <c r="I62" s="1622"/>
      <c r="J62" s="1637"/>
    </row>
    <row r="63" spans="1:10">
      <c r="A63" s="1594"/>
      <c r="B63" s="1622"/>
      <c r="C63" s="1622"/>
      <c r="D63" s="1622"/>
      <c r="E63" s="2582"/>
      <c r="F63" s="1594"/>
      <c r="G63" s="1622"/>
      <c r="H63" s="1622"/>
      <c r="I63" s="1622"/>
      <c r="J63" s="1637"/>
    </row>
    <row r="64" spans="1:10">
      <c r="A64" s="1594"/>
      <c r="B64" s="1622"/>
      <c r="C64" s="1622"/>
      <c r="D64" s="1622"/>
      <c r="E64" s="2582"/>
      <c r="F64" s="1594" t="s">
        <v>2749</v>
      </c>
      <c r="G64" s="1622"/>
      <c r="H64" s="1622"/>
      <c r="I64" s="1622"/>
      <c r="J64" s="1637"/>
    </row>
    <row r="65" spans="1:10">
      <c r="A65" s="1594"/>
      <c r="B65" s="1622"/>
      <c r="C65" s="1622"/>
      <c r="D65" s="1622"/>
      <c r="E65" s="2582"/>
      <c r="F65" s="1594"/>
      <c r="G65" s="1622"/>
      <c r="H65" s="1622"/>
      <c r="I65" s="1622"/>
      <c r="J65" s="1637"/>
    </row>
    <row r="66" spans="1:10">
      <c r="A66" s="1594"/>
      <c r="B66" s="1622"/>
      <c r="C66" s="1622"/>
      <c r="D66" s="1622"/>
      <c r="E66" s="2582"/>
      <c r="F66" s="1594"/>
      <c r="G66" s="1622"/>
      <c r="H66" s="1622"/>
      <c r="I66" s="1622"/>
      <c r="J66" s="1637"/>
    </row>
    <row r="67" spans="1:10">
      <c r="A67" s="1594"/>
      <c r="B67" s="1622"/>
      <c r="C67" s="1622"/>
      <c r="D67" s="1622"/>
      <c r="E67" s="2582"/>
      <c r="F67" s="1594"/>
      <c r="G67" s="1622"/>
      <c r="H67" s="1622"/>
      <c r="I67" s="1622"/>
      <c r="J67" s="1637"/>
    </row>
    <row r="68" spans="1:10">
      <c r="A68" s="1594"/>
      <c r="B68" s="1622"/>
      <c r="C68" s="1622"/>
      <c r="D68" s="1622"/>
      <c r="E68" s="2582"/>
      <c r="F68" s="1594"/>
      <c r="G68" s="1622"/>
      <c r="H68" s="1622"/>
      <c r="I68" s="1622"/>
      <c r="J68" s="1637"/>
    </row>
    <row r="69" spans="1:10">
      <c r="A69" s="1594"/>
      <c r="B69" s="1622"/>
      <c r="C69" s="1622"/>
      <c r="D69" s="1622"/>
      <c r="E69" s="1637"/>
      <c r="F69" s="1594"/>
      <c r="G69" s="1622"/>
      <c r="H69" s="1622"/>
      <c r="I69" s="1622"/>
      <c r="J69" s="1637"/>
    </row>
    <row r="70" spans="1:10">
      <c r="A70" s="1594"/>
      <c r="B70" s="1622"/>
      <c r="C70" s="1622"/>
      <c r="D70" s="1622"/>
      <c r="E70" s="1637"/>
      <c r="F70" s="1594"/>
      <c r="G70" s="1622"/>
      <c r="H70" s="1622"/>
      <c r="I70" s="1622"/>
      <c r="J70" s="1637"/>
    </row>
    <row r="71" spans="1:10">
      <c r="A71" s="1594"/>
      <c r="B71" s="1622"/>
      <c r="C71" s="1622"/>
      <c r="D71" s="1622"/>
      <c r="E71" s="1637"/>
      <c r="F71" s="1594"/>
      <c r="G71" s="1622"/>
      <c r="H71" s="1622"/>
      <c r="I71" s="1622"/>
      <c r="J71" s="1637"/>
    </row>
    <row r="72" spans="1:10">
      <c r="A72" s="1594"/>
      <c r="B72" s="1622"/>
      <c r="C72" s="1622"/>
      <c r="D72" s="1622"/>
      <c r="E72" s="1637"/>
      <c r="F72" s="1594"/>
      <c r="G72" s="1622"/>
      <c r="H72" s="1622"/>
      <c r="I72" s="1622"/>
      <c r="J72" s="1637"/>
    </row>
    <row r="73" spans="1:10" ht="15.75" thickBot="1">
      <c r="A73" s="1692"/>
      <c r="B73" s="1693"/>
      <c r="C73" s="1693"/>
      <c r="D73" s="1693"/>
      <c r="E73" s="1696"/>
      <c r="F73" s="1692"/>
      <c r="G73" s="1693"/>
      <c r="H73" s="1693"/>
      <c r="I73" s="1693"/>
      <c r="J73" s="1696"/>
    </row>
    <row r="74" spans="1:10" ht="18">
      <c r="A74" s="2557"/>
      <c r="B74" s="2557"/>
      <c r="C74" s="2557"/>
      <c r="D74" s="2557"/>
      <c r="E74" s="2557"/>
      <c r="F74" s="2557"/>
      <c r="G74" s="2557"/>
      <c r="H74" s="2557"/>
      <c r="I74" s="2557"/>
      <c r="J74" s="2557"/>
    </row>
    <row r="75" spans="1:10" ht="18">
      <c r="A75" s="2384" t="s">
        <v>4674</v>
      </c>
      <c r="B75" s="2384"/>
      <c r="C75" s="2583"/>
      <c r="D75" s="2384"/>
      <c r="E75" s="2384"/>
      <c r="F75" s="2384" t="s">
        <v>4674</v>
      </c>
      <c r="G75" s="2384"/>
      <c r="H75" s="2583"/>
      <c r="I75" s="2384"/>
      <c r="J75" s="2584" t="s">
        <v>2753</v>
      </c>
    </row>
    <row r="76" spans="1:10" ht="18">
      <c r="A76" s="2394" t="s">
        <v>2754</v>
      </c>
      <c r="B76" s="2585"/>
      <c r="C76" s="2585"/>
      <c r="D76" s="2585"/>
      <c r="E76" s="2585"/>
      <c r="F76" s="2394" t="s">
        <v>2755</v>
      </c>
      <c r="G76" s="2585"/>
      <c r="H76" s="2585"/>
      <c r="I76" s="2585"/>
      <c r="J76" s="2585"/>
    </row>
  </sheetData>
  <printOptions horizontalCentered="1" verticalCentered="1"/>
  <pageMargins left="0.5" right="0.5" top="0.5" bottom="0.5" header="0" footer="0"/>
  <pageSetup scale="48" fitToWidth="2" orientation="portrait" horizontalDpi="300" verticalDpi="300" r:id="rId1"/>
  <headerFooter alignWithMargins="0"/>
  <colBreaks count="1" manualBreakCount="1">
    <brk id="5" max="75"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G61"/>
  <sheetViews>
    <sheetView zoomScaleNormal="100" workbookViewId="0">
      <selection activeCell="B1" sqref="B1"/>
    </sheetView>
  </sheetViews>
  <sheetFormatPr defaultRowHeight="15"/>
  <cols>
    <col min="1" max="1" width="4" style="3304" customWidth="1"/>
    <col min="2" max="2" width="43.44140625" style="3304" customWidth="1"/>
    <col min="3" max="3" width="19.21875" style="3304" bestFit="1" customWidth="1"/>
    <col min="4" max="7" width="14.88671875" style="3304" bestFit="1" customWidth="1"/>
    <col min="8" max="16384" width="8.88671875" style="3304"/>
  </cols>
  <sheetData>
    <row r="1" spans="1:7" ht="15.75" thickBot="1"/>
    <row r="2" spans="1:7" ht="15.75" thickTop="1">
      <c r="A2" s="2586" t="s">
        <v>3290</v>
      </c>
      <c r="B2" s="3117"/>
      <c r="C2" s="3118" t="s">
        <v>3291</v>
      </c>
      <c r="D2" s="3119" t="s">
        <v>1802</v>
      </c>
      <c r="E2" s="3121" t="s">
        <v>1803</v>
      </c>
      <c r="F2" s="3118"/>
      <c r="G2" s="3120"/>
    </row>
    <row r="3" spans="1:7">
      <c r="A3" s="3122" t="str">
        <f>'[5]Data Sheet'!$C$25</f>
        <v xml:space="preserve"> </v>
      </c>
      <c r="B3" s="1595"/>
      <c r="C3" s="2704" t="s">
        <v>3292</v>
      </c>
      <c r="D3" s="1842" t="s">
        <v>3310</v>
      </c>
      <c r="E3" s="1843"/>
      <c r="F3" s="2704"/>
      <c r="G3" s="3123"/>
    </row>
    <row r="4" spans="1:7">
      <c r="A4" s="3124" t="s">
        <v>3293</v>
      </c>
      <c r="B4" s="1595"/>
      <c r="C4" s="2704" t="s">
        <v>3294</v>
      </c>
      <c r="D4" s="1875" t="str">
        <f>'[5]Data Sheet'!$C$40</f>
        <v xml:space="preserve"> </v>
      </c>
      <c r="E4" s="1891" t="str">
        <f>'[5]Data Sheet'!$C$38</f>
        <v xml:space="preserve"> </v>
      </c>
      <c r="F4" s="1856"/>
      <c r="G4" s="3125"/>
    </row>
    <row r="5" spans="1:7">
      <c r="A5" s="3278" t="s">
        <v>3993</v>
      </c>
      <c r="B5" s="1851"/>
      <c r="C5" s="1851"/>
      <c r="D5" s="1851"/>
      <c r="E5" s="1851"/>
      <c r="F5" s="1851"/>
      <c r="G5" s="3131"/>
    </row>
    <row r="6" spans="1:7">
      <c r="A6" s="3122" t="s">
        <v>4422</v>
      </c>
      <c r="B6" s="2704"/>
      <c r="C6" s="2704"/>
      <c r="D6" s="2704"/>
      <c r="E6" s="1854"/>
      <c r="F6" s="2704"/>
      <c r="G6" s="3123"/>
    </row>
    <row r="7" spans="1:7">
      <c r="A7" s="3122" t="s">
        <v>3994</v>
      </c>
      <c r="B7" s="2704"/>
      <c r="C7" s="2704"/>
      <c r="D7" s="2704"/>
      <c r="E7" s="2704"/>
      <c r="F7" s="2704"/>
      <c r="G7" s="3123"/>
    </row>
    <row r="8" spans="1:7">
      <c r="A8" s="3280"/>
      <c r="B8" s="2611"/>
      <c r="C8" s="2611"/>
      <c r="D8" s="2611"/>
      <c r="E8" s="2611"/>
      <c r="F8" s="2611"/>
      <c r="G8" s="3281"/>
    </row>
    <row r="9" spans="1:7">
      <c r="A9" s="3282" t="s">
        <v>1729</v>
      </c>
      <c r="B9" s="3136"/>
      <c r="C9" s="3353"/>
      <c r="D9" s="3353"/>
      <c r="E9" s="3353"/>
      <c r="F9" s="3353"/>
      <c r="G9" s="3354"/>
    </row>
    <row r="10" spans="1:7">
      <c r="A10" s="3284" t="s">
        <v>1732</v>
      </c>
      <c r="B10" s="3286" t="s">
        <v>3995</v>
      </c>
      <c r="C10" s="3146" t="s">
        <v>3996</v>
      </c>
      <c r="D10" s="3146" t="s">
        <v>3996</v>
      </c>
      <c r="E10" s="3146" t="s">
        <v>3996</v>
      </c>
      <c r="F10" s="3146" t="s">
        <v>3996</v>
      </c>
      <c r="G10" s="3154" t="s">
        <v>3996</v>
      </c>
    </row>
    <row r="11" spans="1:7">
      <c r="A11" s="3284"/>
      <c r="B11" s="3286"/>
      <c r="C11" s="3146" t="s">
        <v>3997</v>
      </c>
      <c r="D11" s="3146" t="s">
        <v>3998</v>
      </c>
      <c r="E11" s="3146" t="s">
        <v>3999</v>
      </c>
      <c r="F11" s="3146" t="s">
        <v>4000</v>
      </c>
      <c r="G11" s="3154" t="s">
        <v>2337</v>
      </c>
    </row>
    <row r="12" spans="1:7">
      <c r="A12" s="3287"/>
      <c r="B12" s="3145" t="s">
        <v>3021</v>
      </c>
      <c r="C12" s="3146" t="s">
        <v>3022</v>
      </c>
      <c r="D12" s="3146" t="s">
        <v>3023</v>
      </c>
      <c r="E12" s="3146" t="s">
        <v>3024</v>
      </c>
      <c r="F12" s="3146" t="s">
        <v>2347</v>
      </c>
      <c r="G12" s="3355" t="s">
        <v>2348</v>
      </c>
    </row>
    <row r="13" spans="1:7" ht="15.75">
      <c r="A13" s="3288">
        <v>1</v>
      </c>
      <c r="B13" s="3289"/>
      <c r="C13" s="3165"/>
      <c r="D13" s="3165"/>
      <c r="E13" s="3165"/>
      <c r="F13" s="3165"/>
      <c r="G13" s="3356"/>
    </row>
    <row r="14" spans="1:7">
      <c r="A14" s="3288">
        <v>2</v>
      </c>
      <c r="B14" s="3164"/>
      <c r="C14" s="3165"/>
      <c r="D14" s="3174"/>
      <c r="E14" s="3174"/>
      <c r="F14" s="3174"/>
      <c r="G14" s="3357"/>
    </row>
    <row r="15" spans="1:7">
      <c r="A15" s="3288">
        <v>3</v>
      </c>
      <c r="B15" s="3164"/>
      <c r="C15" s="3165"/>
      <c r="D15" s="3174"/>
      <c r="E15" s="3182"/>
      <c r="F15" s="3182"/>
      <c r="G15" s="3358"/>
    </row>
    <row r="16" spans="1:7">
      <c r="A16" s="3288">
        <v>4</v>
      </c>
      <c r="B16" s="3164"/>
      <c r="C16" s="3165"/>
      <c r="D16" s="3182"/>
      <c r="E16" s="3182"/>
      <c r="F16" s="3182"/>
      <c r="G16" s="3358"/>
    </row>
    <row r="17" spans="1:7">
      <c r="A17" s="3288">
        <v>5</v>
      </c>
      <c r="B17" s="3164"/>
      <c r="C17" s="3165"/>
      <c r="D17" s="3182"/>
      <c r="E17" s="3182"/>
      <c r="F17" s="3182"/>
      <c r="G17" s="3358"/>
    </row>
    <row r="18" spans="1:7">
      <c r="A18" s="3288">
        <v>6</v>
      </c>
      <c r="B18" s="3164"/>
      <c r="C18" s="3165"/>
      <c r="D18" s="3186"/>
      <c r="E18" s="3186"/>
      <c r="F18" s="3186"/>
      <c r="G18" s="3359"/>
    </row>
    <row r="19" spans="1:7">
      <c r="A19" s="3288">
        <v>7</v>
      </c>
      <c r="B19" s="3164"/>
      <c r="C19" s="3165"/>
      <c r="D19" s="3191"/>
      <c r="E19" s="3191"/>
      <c r="F19" s="3191"/>
      <c r="G19" s="3360"/>
    </row>
    <row r="20" spans="1:7">
      <c r="A20" s="3288">
        <v>8</v>
      </c>
      <c r="B20" s="3164"/>
      <c r="C20" s="3165"/>
      <c r="D20" s="3182"/>
      <c r="E20" s="3174"/>
      <c r="F20" s="3174"/>
      <c r="G20" s="3357"/>
    </row>
    <row r="21" spans="1:7">
      <c r="A21" s="3288">
        <v>9</v>
      </c>
      <c r="B21" s="3164"/>
      <c r="C21" s="3165"/>
      <c r="D21" s="3182"/>
      <c r="E21" s="3182"/>
      <c r="F21" s="3182"/>
      <c r="G21" s="3358"/>
    </row>
    <row r="22" spans="1:7">
      <c r="A22" s="3288">
        <v>10</v>
      </c>
      <c r="B22" s="3164"/>
      <c r="C22" s="3165"/>
      <c r="D22" s="3182"/>
      <c r="E22" s="3182"/>
      <c r="F22" s="3182"/>
      <c r="G22" s="3358"/>
    </row>
    <row r="23" spans="1:7">
      <c r="A23" s="3288">
        <v>11</v>
      </c>
      <c r="B23" s="3164"/>
      <c r="C23" s="3165"/>
      <c r="D23" s="3182"/>
      <c r="E23" s="3182"/>
      <c r="F23" s="3182"/>
      <c r="G23" s="3358"/>
    </row>
    <row r="24" spans="1:7">
      <c r="A24" s="3288">
        <v>12</v>
      </c>
      <c r="B24" s="3164"/>
      <c r="C24" s="3165"/>
      <c r="D24" s="3182"/>
      <c r="E24" s="3182"/>
      <c r="F24" s="3182"/>
      <c r="G24" s="3358"/>
    </row>
    <row r="25" spans="1:7">
      <c r="A25" s="3288">
        <v>13</v>
      </c>
      <c r="B25" s="3164"/>
      <c r="C25" s="3165"/>
      <c r="D25" s="3182"/>
      <c r="E25" s="3182"/>
      <c r="F25" s="3182"/>
      <c r="G25" s="3358"/>
    </row>
    <row r="26" spans="1:7">
      <c r="A26" s="3288">
        <v>14</v>
      </c>
      <c r="B26" s="3164"/>
      <c r="C26" s="3165"/>
      <c r="D26" s="3182"/>
      <c r="E26" s="3182"/>
      <c r="F26" s="3182"/>
      <c r="G26" s="3358"/>
    </row>
    <row r="27" spans="1:7">
      <c r="A27" s="3288">
        <v>15</v>
      </c>
      <c r="B27" s="3164"/>
      <c r="C27" s="3165"/>
      <c r="D27" s="3182"/>
      <c r="E27" s="3182"/>
      <c r="F27" s="3182"/>
      <c r="G27" s="3358"/>
    </row>
    <row r="28" spans="1:7">
      <c r="A28" s="3288">
        <v>16</v>
      </c>
      <c r="B28" s="3164"/>
      <c r="C28" s="3165"/>
      <c r="D28" s="3182"/>
      <c r="E28" s="3182"/>
      <c r="F28" s="3182"/>
      <c r="G28" s="3358"/>
    </row>
    <row r="29" spans="1:7">
      <c r="A29" s="3288">
        <v>17</v>
      </c>
      <c r="B29" s="3164"/>
      <c r="C29" s="3165"/>
      <c r="D29" s="3182"/>
      <c r="E29" s="3182"/>
      <c r="F29" s="3182"/>
      <c r="G29" s="3358"/>
    </row>
    <row r="30" spans="1:7">
      <c r="A30" s="3288">
        <v>18</v>
      </c>
      <c r="B30" s="3164"/>
      <c r="C30" s="3165"/>
      <c r="D30" s="3182"/>
      <c r="E30" s="3182"/>
      <c r="F30" s="3182"/>
      <c r="G30" s="3358"/>
    </row>
    <row r="31" spans="1:7">
      <c r="A31" s="3288">
        <v>19</v>
      </c>
      <c r="B31" s="3164"/>
      <c r="C31" s="3165"/>
      <c r="D31" s="3182"/>
      <c r="E31" s="3182"/>
      <c r="F31" s="3182"/>
      <c r="G31" s="3358"/>
    </row>
    <row r="32" spans="1:7">
      <c r="A32" s="3288">
        <v>20</v>
      </c>
      <c r="B32" s="3164"/>
      <c r="C32" s="3165"/>
      <c r="D32" s="3182"/>
      <c r="E32" s="3182"/>
      <c r="F32" s="3182"/>
      <c r="G32" s="3358"/>
    </row>
    <row r="33" spans="1:7" ht="15.75">
      <c r="A33" s="3288">
        <v>21</v>
      </c>
      <c r="B33" s="3289"/>
      <c r="C33" s="3165"/>
      <c r="D33" s="3182"/>
      <c r="E33" s="3182"/>
      <c r="F33" s="3182"/>
      <c r="G33" s="3358"/>
    </row>
    <row r="34" spans="1:7">
      <c r="A34" s="3288">
        <v>22</v>
      </c>
      <c r="B34" s="3164"/>
      <c r="C34" s="3165"/>
      <c r="D34" s="3182"/>
      <c r="E34" s="3182"/>
      <c r="F34" s="3182"/>
      <c r="G34" s="3358"/>
    </row>
    <row r="35" spans="1:7">
      <c r="A35" s="3288">
        <v>23</v>
      </c>
      <c r="B35" s="3164"/>
      <c r="C35" s="3165"/>
      <c r="D35" s="3182"/>
      <c r="E35" s="3182"/>
      <c r="F35" s="3182"/>
      <c r="G35" s="3358"/>
    </row>
    <row r="36" spans="1:7">
      <c r="A36" s="3288">
        <v>24</v>
      </c>
      <c r="B36" s="3164"/>
      <c r="C36" s="3165"/>
      <c r="D36" s="3182"/>
      <c r="E36" s="3182"/>
      <c r="F36" s="3182"/>
      <c r="G36" s="3358"/>
    </row>
    <row r="37" spans="1:7">
      <c r="A37" s="3288">
        <v>25</v>
      </c>
      <c r="B37" s="3164"/>
      <c r="C37" s="3165"/>
      <c r="D37" s="3182"/>
      <c r="E37" s="3182"/>
      <c r="F37" s="3182"/>
      <c r="G37" s="3358"/>
    </row>
    <row r="38" spans="1:7">
      <c r="A38" s="3288">
        <v>26</v>
      </c>
      <c r="B38" s="3164"/>
      <c r="C38" s="3165"/>
      <c r="D38" s="3182"/>
      <c r="E38" s="3182"/>
      <c r="F38" s="3182"/>
      <c r="G38" s="3358"/>
    </row>
    <row r="39" spans="1:7">
      <c r="A39" s="3288">
        <v>27</v>
      </c>
      <c r="B39" s="3164"/>
      <c r="C39" s="3165"/>
      <c r="D39" s="3182"/>
      <c r="E39" s="3182"/>
      <c r="F39" s="3182"/>
      <c r="G39" s="3358"/>
    </row>
    <row r="40" spans="1:7">
      <c r="A40" s="3288">
        <v>28</v>
      </c>
      <c r="B40" s="3164"/>
      <c r="C40" s="3165"/>
      <c r="D40" s="3182"/>
      <c r="E40" s="3182"/>
      <c r="F40" s="3182"/>
      <c r="G40" s="3358"/>
    </row>
    <row r="41" spans="1:7">
      <c r="A41" s="3288">
        <v>29</v>
      </c>
      <c r="B41" s="3164"/>
      <c r="C41" s="3165"/>
      <c r="D41" s="3182"/>
      <c r="E41" s="3182"/>
      <c r="F41" s="3182"/>
      <c r="G41" s="3358"/>
    </row>
    <row r="42" spans="1:7">
      <c r="A42" s="3288">
        <v>30</v>
      </c>
      <c r="B42" s="3164"/>
      <c r="C42" s="3165"/>
      <c r="D42" s="3182"/>
      <c r="E42" s="3182"/>
      <c r="F42" s="3182"/>
      <c r="G42" s="3358"/>
    </row>
    <row r="43" spans="1:7">
      <c r="A43" s="3288">
        <v>31</v>
      </c>
      <c r="B43" s="3164"/>
      <c r="C43" s="3165"/>
      <c r="D43" s="3182"/>
      <c r="E43" s="3182"/>
      <c r="F43" s="3182"/>
      <c r="G43" s="3358"/>
    </row>
    <row r="44" spans="1:7">
      <c r="A44" s="3288">
        <v>32</v>
      </c>
      <c r="B44" s="3164"/>
      <c r="C44" s="3165"/>
      <c r="D44" s="3182"/>
      <c r="E44" s="3182"/>
      <c r="F44" s="3182"/>
      <c r="G44" s="3358"/>
    </row>
    <row r="45" spans="1:7">
      <c r="A45" s="3288">
        <v>33</v>
      </c>
      <c r="B45" s="3164"/>
      <c r="C45" s="3165"/>
      <c r="D45" s="3182"/>
      <c r="E45" s="3182"/>
      <c r="F45" s="3182"/>
      <c r="G45" s="3358"/>
    </row>
    <row r="46" spans="1:7">
      <c r="A46" s="3288">
        <v>34</v>
      </c>
      <c r="B46" s="3164"/>
      <c r="C46" s="3165"/>
      <c r="D46" s="3182"/>
      <c r="E46" s="3182"/>
      <c r="F46" s="3182"/>
      <c r="G46" s="3358"/>
    </row>
    <row r="47" spans="1:7">
      <c r="A47" s="3288">
        <v>35</v>
      </c>
      <c r="B47" s="3164"/>
      <c r="C47" s="3165"/>
      <c r="D47" s="3182"/>
      <c r="E47" s="3182"/>
      <c r="F47" s="3182"/>
      <c r="G47" s="3358"/>
    </row>
    <row r="48" spans="1:7">
      <c r="A48" s="3288">
        <v>36</v>
      </c>
      <c r="B48" s="3164"/>
      <c r="C48" s="3165"/>
      <c r="D48" s="3182"/>
      <c r="E48" s="3182"/>
      <c r="F48" s="3182"/>
      <c r="G48" s="3358"/>
    </row>
    <row r="49" spans="1:7">
      <c r="A49" s="3288">
        <v>37</v>
      </c>
      <c r="B49" s="3164"/>
      <c r="C49" s="3165"/>
      <c r="D49" s="3182"/>
      <c r="E49" s="3182"/>
      <c r="F49" s="3182"/>
      <c r="G49" s="3358"/>
    </row>
    <row r="50" spans="1:7">
      <c r="A50" s="3288">
        <v>38</v>
      </c>
      <c r="B50" s="3164"/>
      <c r="C50" s="3165"/>
      <c r="D50" s="3182"/>
      <c r="E50" s="3182"/>
      <c r="F50" s="3182"/>
      <c r="G50" s="3358"/>
    </row>
    <row r="51" spans="1:7">
      <c r="A51" s="3288">
        <v>39</v>
      </c>
      <c r="B51" s="3164"/>
      <c r="C51" s="3165"/>
      <c r="D51" s="3182"/>
      <c r="E51" s="3182"/>
      <c r="F51" s="3182"/>
      <c r="G51" s="3358"/>
    </row>
    <row r="52" spans="1:7">
      <c r="A52" s="3288">
        <v>40</v>
      </c>
      <c r="B52" s="3164"/>
      <c r="C52" s="3165"/>
      <c r="D52" s="3182"/>
      <c r="E52" s="3182"/>
      <c r="F52" s="3182"/>
      <c r="G52" s="3358"/>
    </row>
    <row r="53" spans="1:7">
      <c r="A53" s="3288">
        <v>41</v>
      </c>
      <c r="B53" s="3164"/>
      <c r="C53" s="3165"/>
      <c r="D53" s="3182"/>
      <c r="E53" s="3182"/>
      <c r="F53" s="3182"/>
      <c r="G53" s="3358"/>
    </row>
    <row r="54" spans="1:7">
      <c r="A54" s="3288">
        <v>42</v>
      </c>
      <c r="B54" s="3164"/>
      <c r="C54" s="3165"/>
      <c r="D54" s="3182"/>
      <c r="E54" s="3182"/>
      <c r="F54" s="3182"/>
      <c r="G54" s="3358"/>
    </row>
    <row r="55" spans="1:7">
      <c r="A55" s="3288">
        <v>43</v>
      </c>
      <c r="B55" s="3164"/>
      <c r="C55" s="3165"/>
      <c r="D55" s="3182"/>
      <c r="E55" s="3182"/>
      <c r="F55" s="3182"/>
      <c r="G55" s="3358"/>
    </row>
    <row r="56" spans="1:7">
      <c r="A56" s="3288">
        <v>44</v>
      </c>
      <c r="B56" s="3164"/>
      <c r="C56" s="3165"/>
      <c r="D56" s="3182"/>
      <c r="E56" s="3182"/>
      <c r="F56" s="3182"/>
      <c r="G56" s="3358"/>
    </row>
    <row r="57" spans="1:7">
      <c r="A57" s="3288">
        <v>45</v>
      </c>
      <c r="B57" s="3164"/>
      <c r="C57" s="3165"/>
      <c r="D57" s="3182"/>
      <c r="E57" s="3182"/>
      <c r="F57" s="3182"/>
      <c r="G57" s="3358"/>
    </row>
    <row r="58" spans="1:7" ht="15.75" thickBot="1">
      <c r="A58" s="3299">
        <v>46</v>
      </c>
      <c r="B58" s="3202" t="s">
        <v>172</v>
      </c>
      <c r="C58" s="3203">
        <f>SUM(C13:C57)</f>
        <v>0</v>
      </c>
      <c r="D58" s="3203">
        <f>SUM(D13:D57)</f>
        <v>0</v>
      </c>
      <c r="E58" s="3203">
        <f>SUM(E13:E57)</f>
        <v>0</v>
      </c>
      <c r="F58" s="3203">
        <f>SUM(F13:F57)</f>
        <v>0</v>
      </c>
      <c r="G58" s="3361">
        <f>SUM(G13:G57)</f>
        <v>0</v>
      </c>
    </row>
    <row r="59" spans="1:7" ht="15.75" thickTop="1">
      <c r="A59" s="2704"/>
      <c r="B59" s="2704"/>
      <c r="C59" s="2704"/>
      <c r="D59" s="2002"/>
      <c r="E59" s="2002"/>
      <c r="F59" s="2002"/>
      <c r="G59" s="2002"/>
    </row>
    <row r="60" spans="1:7">
      <c r="A60" s="1698" t="s">
        <v>4684</v>
      </c>
      <c r="B60" s="1698"/>
      <c r="C60" s="1698"/>
      <c r="D60" s="1698"/>
      <c r="E60" s="1698"/>
      <c r="F60" s="1698"/>
      <c r="G60" s="1698"/>
    </row>
    <row r="61" spans="1:7">
      <c r="A61" s="1699" t="s">
        <v>4001</v>
      </c>
      <c r="B61" s="1699"/>
      <c r="C61" s="1699"/>
      <c r="D61" s="1699"/>
      <c r="E61" s="1699"/>
      <c r="F61" s="1699"/>
      <c r="G61" s="1699"/>
    </row>
  </sheetData>
  <pageMargins left="0.7" right="0.7" top="0.75" bottom="0.75" header="0.3" footer="0.3"/>
  <pageSetup scale="60"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51"/>
  <dimension ref="A1:G137"/>
  <sheetViews>
    <sheetView defaultGridColor="0" colorId="22" zoomScaleNormal="100" zoomScaleSheetLayoutView="80" workbookViewId="0">
      <selection sqref="A1:XFD1048576"/>
    </sheetView>
  </sheetViews>
  <sheetFormatPr defaultColWidth="9.6640625" defaultRowHeight="15"/>
  <cols>
    <col min="1" max="1" width="5.6640625" style="2473" customWidth="1"/>
    <col min="2" max="2" width="34.77734375" style="2473" customWidth="1"/>
    <col min="3" max="3" width="16.44140625" style="2473" customWidth="1"/>
    <col min="4" max="4" width="11.6640625" style="2473" customWidth="1"/>
    <col min="5" max="5" width="14.6640625" style="2473" customWidth="1"/>
    <col min="6" max="6" width="17.21875" style="2473" customWidth="1"/>
    <col min="7" max="7" width="15.21875" style="2473" customWidth="1"/>
    <col min="8" max="8" width="13.109375" style="2473" customWidth="1"/>
    <col min="9" max="9" width="21.6640625" style="2473" customWidth="1"/>
    <col min="10" max="10" width="21.21875" style="2473" customWidth="1"/>
    <col min="11" max="11" width="21.109375" style="2473" customWidth="1"/>
    <col min="12" max="12" width="9.6640625" style="2473"/>
    <col min="13" max="13" width="10.6640625" style="2473" customWidth="1"/>
    <col min="14" max="14" width="20.44140625" style="2473" customWidth="1"/>
    <col min="15" max="15" width="4.77734375" style="2473" customWidth="1"/>
    <col min="16" max="16384" width="9.6640625" style="2473"/>
  </cols>
  <sheetData>
    <row r="1" spans="1:7" ht="15.75" thickTop="1">
      <c r="A1" s="2586" t="s">
        <v>3290</v>
      </c>
      <c r="B1" s="2587"/>
      <c r="C1" s="2588"/>
      <c r="D1" s="2589" t="s">
        <v>1378</v>
      </c>
      <c r="E1" s="2590"/>
      <c r="F1" s="2591" t="s">
        <v>1802</v>
      </c>
      <c r="G1" s="2592" t="s">
        <v>1803</v>
      </c>
    </row>
    <row r="2" spans="1:7">
      <c r="A2" s="1690" t="str">
        <f>'[6]Data Sheet'!$C$25</f>
        <v xml:space="preserve"> </v>
      </c>
      <c r="B2" s="2583"/>
      <c r="C2" s="2593"/>
      <c r="D2" s="2594" t="s">
        <v>2756</v>
      </c>
      <c r="E2" s="2595"/>
      <c r="F2" s="2596" t="s">
        <v>1805</v>
      </c>
      <c r="G2" s="2597"/>
    </row>
    <row r="3" spans="1:7" ht="15" customHeight="1">
      <c r="A3" s="2598"/>
      <c r="B3" s="2599"/>
      <c r="C3" s="2600"/>
      <c r="D3" s="2601" t="s">
        <v>2757</v>
      </c>
      <c r="E3" s="2602"/>
      <c r="F3" s="2603" t="str">
        <f>'[6]Data Sheet'!$C$40</f>
        <v xml:space="preserve"> </v>
      </c>
      <c r="G3" s="2604" t="str">
        <f>'[6]Data Sheet'!$C$38</f>
        <v xml:space="preserve"> </v>
      </c>
    </row>
    <row r="4" spans="1:7" ht="15" customHeight="1">
      <c r="A4" s="1850" t="s">
        <v>4633</v>
      </c>
      <c r="B4" s="1851"/>
      <c r="C4" s="1851"/>
      <c r="D4" s="1851"/>
      <c r="E4" s="1851"/>
      <c r="F4" s="1851"/>
      <c r="G4" s="1852"/>
    </row>
    <row r="5" spans="1:7" ht="12.75" customHeight="1">
      <c r="A5" s="1853"/>
      <c r="B5" s="2605" t="s">
        <v>2758</v>
      </c>
      <c r="C5" s="2606"/>
      <c r="D5" s="2606"/>
      <c r="E5" s="2607" t="s">
        <v>4391</v>
      </c>
      <c r="F5" s="2608"/>
      <c r="G5" s="1623"/>
    </row>
    <row r="6" spans="1:7" ht="12.75" customHeight="1">
      <c r="A6" s="1690"/>
      <c r="B6" s="2609" t="s">
        <v>4392</v>
      </c>
      <c r="C6" s="2610"/>
      <c r="D6" s="2610"/>
      <c r="E6" s="2611" t="s">
        <v>2759</v>
      </c>
      <c r="F6" s="2611"/>
      <c r="G6" s="2612"/>
    </row>
    <row r="7" spans="1:7" ht="12.75" customHeight="1">
      <c r="A7" s="1690"/>
      <c r="B7" s="2609" t="s">
        <v>4393</v>
      </c>
      <c r="C7" s="2610"/>
      <c r="D7" s="2610"/>
      <c r="E7" s="2613" t="s">
        <v>2760</v>
      </c>
      <c r="F7" s="2613"/>
      <c r="G7" s="2612"/>
    </row>
    <row r="8" spans="1:7" ht="12.75" customHeight="1">
      <c r="A8" s="1690"/>
      <c r="B8" s="2609" t="s">
        <v>4394</v>
      </c>
      <c r="C8" s="2610"/>
      <c r="D8" s="2610"/>
      <c r="E8" s="2613" t="s">
        <v>2761</v>
      </c>
      <c r="F8" s="2613"/>
      <c r="G8" s="2612"/>
    </row>
    <row r="9" spans="1:7" ht="12.75" customHeight="1">
      <c r="A9" s="1690"/>
      <c r="B9" s="2609" t="s">
        <v>4395</v>
      </c>
      <c r="C9" s="2610"/>
      <c r="D9" s="2610"/>
      <c r="E9" s="2613" t="s">
        <v>2762</v>
      </c>
      <c r="F9" s="2613"/>
      <c r="G9" s="2612"/>
    </row>
    <row r="10" spans="1:7" ht="12.75" customHeight="1">
      <c r="A10" s="1690"/>
      <c r="B10" s="2609" t="s">
        <v>2763</v>
      </c>
      <c r="C10" s="2610"/>
      <c r="D10" s="2610"/>
      <c r="E10" s="2613" t="s">
        <v>2764</v>
      </c>
      <c r="F10" s="2613"/>
      <c r="G10" s="2612"/>
    </row>
    <row r="11" spans="1:7" ht="12.75" customHeight="1">
      <c r="A11" s="1690"/>
      <c r="B11" s="2614" t="s">
        <v>2765</v>
      </c>
      <c r="C11" s="2614"/>
      <c r="D11" s="2614"/>
      <c r="E11" s="2613" t="s">
        <v>2766</v>
      </c>
      <c r="F11" s="2613"/>
      <c r="G11" s="2612"/>
    </row>
    <row r="12" spans="1:7" ht="12.75" customHeight="1">
      <c r="A12" s="1690"/>
      <c r="B12" s="2614" t="s">
        <v>2767</v>
      </c>
      <c r="C12" s="2614"/>
      <c r="D12" s="2614"/>
      <c r="E12" s="2613" t="s">
        <v>2768</v>
      </c>
      <c r="F12" s="2613"/>
      <c r="G12" s="2612"/>
    </row>
    <row r="13" spans="1:7" ht="12.75" customHeight="1">
      <c r="A13" s="1690"/>
      <c r="B13" s="2614" t="s">
        <v>1469</v>
      </c>
      <c r="C13" s="2614"/>
      <c r="D13" s="2614"/>
      <c r="E13" s="2613" t="s">
        <v>1470</v>
      </c>
      <c r="F13" s="2613"/>
      <c r="G13" s="2612"/>
    </row>
    <row r="14" spans="1:7" ht="12.75" customHeight="1">
      <c r="A14" s="1690"/>
      <c r="B14" s="2609" t="s">
        <v>1471</v>
      </c>
      <c r="C14" s="2610"/>
      <c r="D14" s="2610"/>
      <c r="E14" s="2613" t="s">
        <v>1472</v>
      </c>
      <c r="F14" s="2613"/>
      <c r="G14" s="2612"/>
    </row>
    <row r="15" spans="1:7" ht="12.75" customHeight="1">
      <c r="A15" s="1690"/>
      <c r="B15" s="2609" t="s">
        <v>4396</v>
      </c>
      <c r="C15" s="2610"/>
      <c r="D15" s="2610"/>
      <c r="E15" s="2613" t="s">
        <v>1473</v>
      </c>
      <c r="F15" s="2613"/>
      <c r="G15" s="2612"/>
    </row>
    <row r="16" spans="1:7" ht="12.75" customHeight="1">
      <c r="A16" s="1690"/>
      <c r="B16" s="2609" t="s">
        <v>4397</v>
      </c>
      <c r="C16" s="2610"/>
      <c r="D16" s="2610"/>
      <c r="E16" s="2613" t="s">
        <v>1475</v>
      </c>
      <c r="F16" s="2613"/>
      <c r="G16" s="2612"/>
    </row>
    <row r="17" spans="1:7" ht="12.75" customHeight="1">
      <c r="A17" s="1690"/>
      <c r="B17" s="2609" t="s">
        <v>1474</v>
      </c>
      <c r="C17" s="2615"/>
      <c r="D17" s="2615"/>
      <c r="E17" s="2613" t="s">
        <v>1476</v>
      </c>
      <c r="F17" s="2613"/>
      <c r="G17" s="2612"/>
    </row>
    <row r="18" spans="1:7" ht="12.75" customHeight="1">
      <c r="A18" s="1690"/>
      <c r="B18" s="2609" t="s">
        <v>4398</v>
      </c>
      <c r="C18" s="2615"/>
      <c r="D18" s="2610"/>
      <c r="E18" s="2613"/>
      <c r="F18" s="2613"/>
      <c r="G18" s="2612"/>
    </row>
    <row r="19" spans="1:7">
      <c r="A19" s="2616" t="s">
        <v>1729</v>
      </c>
      <c r="B19" s="2617"/>
      <c r="C19" s="2618"/>
      <c r="D19" s="2619"/>
      <c r="E19" s="2620" t="s">
        <v>1477</v>
      </c>
      <c r="F19" s="2620" t="s">
        <v>1478</v>
      </c>
      <c r="G19" s="2621" t="s">
        <v>1479</v>
      </c>
    </row>
    <row r="20" spans="1:7">
      <c r="A20" s="2622" t="s">
        <v>1732</v>
      </c>
      <c r="B20" s="2623" t="s">
        <v>1480</v>
      </c>
      <c r="C20" s="2624" t="s">
        <v>1481</v>
      </c>
      <c r="D20" s="2625" t="s">
        <v>1482</v>
      </c>
      <c r="E20" s="2625" t="s">
        <v>1483</v>
      </c>
      <c r="F20" s="2625" t="s">
        <v>1484</v>
      </c>
      <c r="G20" s="2626" t="s">
        <v>1485</v>
      </c>
    </row>
    <row r="21" spans="1:7">
      <c r="A21" s="2627"/>
      <c r="B21" s="2628" t="s">
        <v>3021</v>
      </c>
      <c r="C21" s="2629" t="s">
        <v>3022</v>
      </c>
      <c r="D21" s="2628" t="s">
        <v>3023</v>
      </c>
      <c r="E21" s="2628" t="s">
        <v>3024</v>
      </c>
      <c r="F21" s="2628" t="s">
        <v>2347</v>
      </c>
      <c r="G21" s="2630" t="s">
        <v>2348</v>
      </c>
    </row>
    <row r="22" spans="1:7">
      <c r="A22" s="2616">
        <v>1</v>
      </c>
      <c r="B22" s="2631"/>
      <c r="C22" s="2632"/>
      <c r="D22" s="2633"/>
      <c r="E22" s="2632"/>
      <c r="F22" s="2634" t="str">
        <f t="shared" ref="F22:F64" si="0">IF(ISERR(C22/E22*1000),"  ",C22/E22*1000)</f>
        <v xml:space="preserve">  </v>
      </c>
      <c r="G22" s="2635" t="str">
        <f t="shared" ref="G22:G64" si="1">IF(ISERR(D22/C22/1000),"  ",D22/C22/1000)</f>
        <v xml:space="preserve">  </v>
      </c>
    </row>
    <row r="23" spans="1:7">
      <c r="A23" s="2622">
        <f t="shared" ref="A23:A64" si="2">A22+1</f>
        <v>2</v>
      </c>
      <c r="B23" s="2583"/>
      <c r="C23" s="2636"/>
      <c r="D23" s="2636"/>
      <c r="E23" s="2636"/>
      <c r="F23" s="2634" t="str">
        <f t="shared" si="0"/>
        <v xml:space="preserve">  </v>
      </c>
      <c r="G23" s="2637" t="str">
        <f t="shared" si="1"/>
        <v xml:space="preserve">  </v>
      </c>
    </row>
    <row r="24" spans="1:7">
      <c r="A24" s="2622">
        <f t="shared" si="2"/>
        <v>3</v>
      </c>
      <c r="B24" s="2583"/>
      <c r="C24" s="2636"/>
      <c r="D24" s="2636"/>
      <c r="E24" s="2636"/>
      <c r="F24" s="2634" t="str">
        <f t="shared" si="0"/>
        <v xml:space="preserve">  </v>
      </c>
      <c r="G24" s="2637" t="str">
        <f t="shared" si="1"/>
        <v xml:space="preserve">  </v>
      </c>
    </row>
    <row r="25" spans="1:7">
      <c r="A25" s="2622">
        <f t="shared" si="2"/>
        <v>4</v>
      </c>
      <c r="B25" s="2583"/>
      <c r="C25" s="2636"/>
      <c r="D25" s="2636"/>
      <c r="E25" s="2636"/>
      <c r="F25" s="2634" t="str">
        <f t="shared" si="0"/>
        <v xml:space="preserve">  </v>
      </c>
      <c r="G25" s="2637" t="str">
        <f t="shared" si="1"/>
        <v xml:space="preserve">  </v>
      </c>
    </row>
    <row r="26" spans="1:7">
      <c r="A26" s="2622">
        <f t="shared" si="2"/>
        <v>5</v>
      </c>
      <c r="B26" s="2583"/>
      <c r="C26" s="2636"/>
      <c r="D26" s="2636"/>
      <c r="E26" s="2636"/>
      <c r="F26" s="2634" t="str">
        <f t="shared" si="0"/>
        <v xml:space="preserve">  </v>
      </c>
      <c r="G26" s="2637" t="str">
        <f t="shared" si="1"/>
        <v xml:space="preserve">  </v>
      </c>
    </row>
    <row r="27" spans="1:7">
      <c r="A27" s="2622">
        <f t="shared" si="2"/>
        <v>6</v>
      </c>
      <c r="B27" s="2583"/>
      <c r="C27" s="2636"/>
      <c r="D27" s="2636"/>
      <c r="E27" s="2636"/>
      <c r="F27" s="2634" t="str">
        <f t="shared" si="0"/>
        <v xml:space="preserve">  </v>
      </c>
      <c r="G27" s="2637" t="str">
        <f t="shared" si="1"/>
        <v xml:space="preserve">  </v>
      </c>
    </row>
    <row r="28" spans="1:7">
      <c r="A28" s="2622">
        <f t="shared" si="2"/>
        <v>7</v>
      </c>
      <c r="B28" s="2583"/>
      <c r="C28" s="2636"/>
      <c r="D28" s="2636"/>
      <c r="E28" s="2636"/>
      <c r="F28" s="2634" t="str">
        <f t="shared" si="0"/>
        <v xml:space="preserve">  </v>
      </c>
      <c r="G28" s="2637" t="str">
        <f t="shared" si="1"/>
        <v xml:space="preserve">  </v>
      </c>
    </row>
    <row r="29" spans="1:7">
      <c r="A29" s="2622">
        <f t="shared" si="2"/>
        <v>8</v>
      </c>
      <c r="B29" s="2583"/>
      <c r="C29" s="2636"/>
      <c r="D29" s="2636"/>
      <c r="E29" s="2636"/>
      <c r="F29" s="2634" t="str">
        <f t="shared" si="0"/>
        <v xml:space="preserve">  </v>
      </c>
      <c r="G29" s="2637" t="str">
        <f t="shared" si="1"/>
        <v xml:space="preserve">  </v>
      </c>
    </row>
    <row r="30" spans="1:7">
      <c r="A30" s="2622">
        <f t="shared" si="2"/>
        <v>9</v>
      </c>
      <c r="B30" s="2583"/>
      <c r="C30" s="2636"/>
      <c r="D30" s="2636"/>
      <c r="E30" s="2636"/>
      <c r="F30" s="2634" t="str">
        <f t="shared" si="0"/>
        <v xml:space="preserve">  </v>
      </c>
      <c r="G30" s="2637" t="str">
        <f t="shared" si="1"/>
        <v xml:space="preserve">  </v>
      </c>
    </row>
    <row r="31" spans="1:7">
      <c r="A31" s="2622">
        <f t="shared" si="2"/>
        <v>10</v>
      </c>
      <c r="B31" s="2583"/>
      <c r="C31" s="2636"/>
      <c r="D31" s="2636"/>
      <c r="E31" s="2636"/>
      <c r="F31" s="2634" t="str">
        <f t="shared" si="0"/>
        <v xml:space="preserve">  </v>
      </c>
      <c r="G31" s="2637" t="str">
        <f t="shared" si="1"/>
        <v xml:space="preserve">  </v>
      </c>
    </row>
    <row r="32" spans="1:7">
      <c r="A32" s="2622">
        <f t="shared" si="2"/>
        <v>11</v>
      </c>
      <c r="B32" s="2583"/>
      <c r="C32" s="2636"/>
      <c r="D32" s="2636"/>
      <c r="E32" s="2636"/>
      <c r="F32" s="2634" t="str">
        <f t="shared" si="0"/>
        <v xml:space="preserve">  </v>
      </c>
      <c r="G32" s="2637" t="str">
        <f t="shared" si="1"/>
        <v xml:space="preserve">  </v>
      </c>
    </row>
    <row r="33" spans="1:7">
      <c r="A33" s="2622">
        <f t="shared" si="2"/>
        <v>12</v>
      </c>
      <c r="B33" s="2638"/>
      <c r="C33" s="2636"/>
      <c r="D33" s="2636"/>
      <c r="E33" s="2636"/>
      <c r="F33" s="2634" t="str">
        <f t="shared" si="0"/>
        <v xml:space="preserve">  </v>
      </c>
      <c r="G33" s="2637" t="str">
        <f t="shared" si="1"/>
        <v xml:space="preserve">  </v>
      </c>
    </row>
    <row r="34" spans="1:7">
      <c r="A34" s="2622">
        <f t="shared" si="2"/>
        <v>13</v>
      </c>
      <c r="B34" s="2583"/>
      <c r="C34" s="2636"/>
      <c r="D34" s="2636"/>
      <c r="E34" s="2636"/>
      <c r="F34" s="2634" t="str">
        <f t="shared" si="0"/>
        <v xml:space="preserve">  </v>
      </c>
      <c r="G34" s="2637" t="str">
        <f t="shared" si="1"/>
        <v xml:space="preserve">  </v>
      </c>
    </row>
    <row r="35" spans="1:7">
      <c r="A35" s="2622">
        <f t="shared" si="2"/>
        <v>14</v>
      </c>
      <c r="B35" s="2583"/>
      <c r="C35" s="2636"/>
      <c r="D35" s="2636"/>
      <c r="E35" s="2636"/>
      <c r="F35" s="2634" t="str">
        <f t="shared" si="0"/>
        <v xml:space="preserve">  </v>
      </c>
      <c r="G35" s="2637" t="str">
        <f t="shared" si="1"/>
        <v xml:space="preserve">  </v>
      </c>
    </row>
    <row r="36" spans="1:7">
      <c r="A36" s="2622">
        <f t="shared" si="2"/>
        <v>15</v>
      </c>
      <c r="B36" s="2583"/>
      <c r="C36" s="2636"/>
      <c r="D36" s="2636"/>
      <c r="E36" s="2636"/>
      <c r="F36" s="2634" t="str">
        <f t="shared" si="0"/>
        <v xml:space="preserve">  </v>
      </c>
      <c r="G36" s="2637" t="str">
        <f t="shared" si="1"/>
        <v xml:space="preserve">  </v>
      </c>
    </row>
    <row r="37" spans="1:7">
      <c r="A37" s="2622">
        <f t="shared" si="2"/>
        <v>16</v>
      </c>
      <c r="B37" s="2583"/>
      <c r="C37" s="2636"/>
      <c r="D37" s="2636"/>
      <c r="E37" s="2636"/>
      <c r="F37" s="2634" t="str">
        <f t="shared" si="0"/>
        <v xml:space="preserve">  </v>
      </c>
      <c r="G37" s="2637" t="str">
        <f t="shared" si="1"/>
        <v xml:space="preserve">  </v>
      </c>
    </row>
    <row r="38" spans="1:7">
      <c r="A38" s="2622">
        <f t="shared" si="2"/>
        <v>17</v>
      </c>
      <c r="B38" s="2583"/>
      <c r="C38" s="2636"/>
      <c r="D38" s="2636"/>
      <c r="E38" s="2636"/>
      <c r="F38" s="2634" t="str">
        <f t="shared" si="0"/>
        <v xml:space="preserve">  </v>
      </c>
      <c r="G38" s="2637" t="str">
        <f t="shared" si="1"/>
        <v xml:space="preserve">  </v>
      </c>
    </row>
    <row r="39" spans="1:7">
      <c r="A39" s="2622">
        <f t="shared" si="2"/>
        <v>18</v>
      </c>
      <c r="B39" s="2583"/>
      <c r="C39" s="2636"/>
      <c r="D39" s="2636"/>
      <c r="E39" s="2636"/>
      <c r="F39" s="2634" t="str">
        <f t="shared" si="0"/>
        <v xml:space="preserve">  </v>
      </c>
      <c r="G39" s="2637" t="str">
        <f t="shared" si="1"/>
        <v xml:space="preserve">  </v>
      </c>
    </row>
    <row r="40" spans="1:7">
      <c r="A40" s="2622">
        <f t="shared" si="2"/>
        <v>19</v>
      </c>
      <c r="B40" s="2583"/>
      <c r="C40" s="2636"/>
      <c r="D40" s="2636"/>
      <c r="E40" s="2636"/>
      <c r="F40" s="2634" t="str">
        <f t="shared" si="0"/>
        <v xml:space="preserve">  </v>
      </c>
      <c r="G40" s="2637" t="str">
        <f t="shared" si="1"/>
        <v xml:space="preserve">  </v>
      </c>
    </row>
    <row r="41" spans="1:7">
      <c r="A41" s="2622">
        <f t="shared" si="2"/>
        <v>20</v>
      </c>
      <c r="B41" s="2639"/>
      <c r="C41" s="2636"/>
      <c r="D41" s="2636"/>
      <c r="E41" s="2636"/>
      <c r="F41" s="2634" t="str">
        <f t="shared" si="0"/>
        <v xml:space="preserve">  </v>
      </c>
      <c r="G41" s="2637" t="str">
        <f t="shared" si="1"/>
        <v xml:space="preserve">  </v>
      </c>
    </row>
    <row r="42" spans="1:7">
      <c r="A42" s="2622">
        <f t="shared" si="2"/>
        <v>21</v>
      </c>
      <c r="B42" s="2583"/>
      <c r="C42" s="2636"/>
      <c r="D42" s="2636"/>
      <c r="E42" s="2636"/>
      <c r="F42" s="2634" t="str">
        <f t="shared" si="0"/>
        <v xml:space="preserve">  </v>
      </c>
      <c r="G42" s="2637" t="str">
        <f t="shared" si="1"/>
        <v xml:space="preserve">  </v>
      </c>
    </row>
    <row r="43" spans="1:7">
      <c r="A43" s="2622">
        <f t="shared" si="2"/>
        <v>22</v>
      </c>
      <c r="B43" s="2638"/>
      <c r="C43" s="2636"/>
      <c r="D43" s="2636"/>
      <c r="E43" s="2636"/>
      <c r="F43" s="2634" t="str">
        <f t="shared" si="0"/>
        <v xml:space="preserve">  </v>
      </c>
      <c r="G43" s="2637" t="str">
        <f t="shared" si="1"/>
        <v xml:space="preserve">  </v>
      </c>
    </row>
    <row r="44" spans="1:7">
      <c r="A44" s="2622">
        <f t="shared" si="2"/>
        <v>23</v>
      </c>
      <c r="B44" s="2583"/>
      <c r="C44" s="2636"/>
      <c r="D44" s="2636"/>
      <c r="E44" s="2636"/>
      <c r="F44" s="2634" t="str">
        <f t="shared" si="0"/>
        <v xml:space="preserve">  </v>
      </c>
      <c r="G44" s="2637" t="str">
        <f t="shared" si="1"/>
        <v xml:space="preserve">  </v>
      </c>
    </row>
    <row r="45" spans="1:7">
      <c r="A45" s="2622">
        <f t="shared" si="2"/>
        <v>24</v>
      </c>
      <c r="B45" s="2583"/>
      <c r="C45" s="2636"/>
      <c r="D45" s="2636"/>
      <c r="E45" s="2636"/>
      <c r="F45" s="2634" t="str">
        <f t="shared" si="0"/>
        <v xml:space="preserve">  </v>
      </c>
      <c r="G45" s="2637" t="str">
        <f t="shared" si="1"/>
        <v xml:space="preserve">  </v>
      </c>
    </row>
    <row r="46" spans="1:7">
      <c r="A46" s="2622">
        <f t="shared" si="2"/>
        <v>25</v>
      </c>
      <c r="B46" s="2583"/>
      <c r="C46" s="2636"/>
      <c r="D46" s="2636"/>
      <c r="E46" s="2636"/>
      <c r="F46" s="2634" t="str">
        <f t="shared" si="0"/>
        <v xml:space="preserve">  </v>
      </c>
      <c r="G46" s="2637" t="str">
        <f t="shared" si="1"/>
        <v xml:space="preserve">  </v>
      </c>
    </row>
    <row r="47" spans="1:7">
      <c r="A47" s="2622">
        <f t="shared" si="2"/>
        <v>26</v>
      </c>
      <c r="B47" s="2583"/>
      <c r="C47" s="2636"/>
      <c r="D47" s="2636"/>
      <c r="E47" s="2636"/>
      <c r="F47" s="2634" t="str">
        <f t="shared" si="0"/>
        <v xml:space="preserve">  </v>
      </c>
      <c r="G47" s="2637" t="str">
        <f t="shared" si="1"/>
        <v xml:space="preserve">  </v>
      </c>
    </row>
    <row r="48" spans="1:7">
      <c r="A48" s="2622">
        <f t="shared" si="2"/>
        <v>27</v>
      </c>
      <c r="B48" s="2583"/>
      <c r="C48" s="2636"/>
      <c r="D48" s="2636"/>
      <c r="E48" s="2636"/>
      <c r="F48" s="2634" t="str">
        <f t="shared" si="0"/>
        <v xml:space="preserve">  </v>
      </c>
      <c r="G48" s="2637" t="str">
        <f t="shared" si="1"/>
        <v xml:space="preserve">  </v>
      </c>
    </row>
    <row r="49" spans="1:7">
      <c r="A49" s="2622">
        <f t="shared" si="2"/>
        <v>28</v>
      </c>
      <c r="B49" s="2583"/>
      <c r="C49" s="2636"/>
      <c r="D49" s="2636"/>
      <c r="E49" s="2636"/>
      <c r="F49" s="2634" t="str">
        <f t="shared" si="0"/>
        <v xml:space="preserve">  </v>
      </c>
      <c r="G49" s="2637" t="str">
        <f t="shared" si="1"/>
        <v xml:space="preserve">  </v>
      </c>
    </row>
    <row r="50" spans="1:7">
      <c r="A50" s="2622">
        <f t="shared" si="2"/>
        <v>29</v>
      </c>
      <c r="B50" s="2583"/>
      <c r="C50" s="2636"/>
      <c r="D50" s="2636"/>
      <c r="E50" s="2636"/>
      <c r="F50" s="2634" t="str">
        <f t="shared" si="0"/>
        <v xml:space="preserve">  </v>
      </c>
      <c r="G50" s="2637" t="str">
        <f t="shared" si="1"/>
        <v xml:space="preserve">  </v>
      </c>
    </row>
    <row r="51" spans="1:7">
      <c r="A51" s="2622">
        <f t="shared" si="2"/>
        <v>30</v>
      </c>
      <c r="B51" s="2583"/>
      <c r="C51" s="2636"/>
      <c r="D51" s="2636"/>
      <c r="E51" s="2636"/>
      <c r="F51" s="2634" t="str">
        <f t="shared" si="0"/>
        <v xml:space="preserve">  </v>
      </c>
      <c r="G51" s="2637" t="str">
        <f t="shared" si="1"/>
        <v xml:space="preserve">  </v>
      </c>
    </row>
    <row r="52" spans="1:7">
      <c r="A52" s="2622">
        <f t="shared" si="2"/>
        <v>31</v>
      </c>
      <c r="B52" s="2639"/>
      <c r="C52" s="2636"/>
      <c r="D52" s="2636"/>
      <c r="E52" s="2636"/>
      <c r="F52" s="2634" t="str">
        <f t="shared" si="0"/>
        <v xml:space="preserve">  </v>
      </c>
      <c r="G52" s="2637" t="str">
        <f t="shared" si="1"/>
        <v xml:space="preserve">  </v>
      </c>
    </row>
    <row r="53" spans="1:7">
      <c r="A53" s="2622">
        <f t="shared" si="2"/>
        <v>32</v>
      </c>
      <c r="B53" s="2639"/>
      <c r="C53" s="2636"/>
      <c r="D53" s="2636"/>
      <c r="E53" s="2636"/>
      <c r="F53" s="2634" t="str">
        <f t="shared" si="0"/>
        <v xml:space="preserve">  </v>
      </c>
      <c r="G53" s="2637" t="str">
        <f t="shared" si="1"/>
        <v xml:space="preserve">  </v>
      </c>
    </row>
    <row r="54" spans="1:7">
      <c r="A54" s="2622">
        <f t="shared" si="2"/>
        <v>33</v>
      </c>
      <c r="B54" s="2583"/>
      <c r="C54" s="2636"/>
      <c r="D54" s="2636"/>
      <c r="E54" s="2636"/>
      <c r="F54" s="2634" t="str">
        <f t="shared" si="0"/>
        <v xml:space="preserve">  </v>
      </c>
      <c r="G54" s="2637" t="str">
        <f t="shared" si="1"/>
        <v xml:space="preserve">  </v>
      </c>
    </row>
    <row r="55" spans="1:7">
      <c r="A55" s="2622">
        <f t="shared" si="2"/>
        <v>34</v>
      </c>
      <c r="B55" s="2583"/>
      <c r="C55" s="2636"/>
      <c r="D55" s="2636"/>
      <c r="E55" s="2636"/>
      <c r="F55" s="2634" t="str">
        <f t="shared" si="0"/>
        <v xml:space="preserve">  </v>
      </c>
      <c r="G55" s="2637" t="str">
        <f t="shared" si="1"/>
        <v xml:space="preserve">  </v>
      </c>
    </row>
    <row r="56" spans="1:7">
      <c r="A56" s="2622">
        <f t="shared" si="2"/>
        <v>35</v>
      </c>
      <c r="B56" s="2583"/>
      <c r="C56" s="2636"/>
      <c r="D56" s="2636"/>
      <c r="E56" s="2636"/>
      <c r="F56" s="2634" t="str">
        <f t="shared" si="0"/>
        <v xml:space="preserve">  </v>
      </c>
      <c r="G56" s="2637" t="str">
        <f t="shared" si="1"/>
        <v xml:space="preserve">  </v>
      </c>
    </row>
    <row r="57" spans="1:7">
      <c r="A57" s="2622">
        <f t="shared" si="2"/>
        <v>36</v>
      </c>
      <c r="B57" s="2583"/>
      <c r="C57" s="2636"/>
      <c r="D57" s="2636"/>
      <c r="E57" s="2636"/>
      <c r="F57" s="2634" t="str">
        <f t="shared" si="0"/>
        <v xml:space="preserve">  </v>
      </c>
      <c r="G57" s="2637" t="str">
        <f t="shared" si="1"/>
        <v xml:space="preserve">  </v>
      </c>
    </row>
    <row r="58" spans="1:7">
      <c r="A58" s="2622">
        <f t="shared" si="2"/>
        <v>37</v>
      </c>
      <c r="B58" s="2583"/>
      <c r="C58" s="2636"/>
      <c r="D58" s="2636"/>
      <c r="E58" s="2636"/>
      <c r="F58" s="2634" t="str">
        <f t="shared" si="0"/>
        <v xml:space="preserve">  </v>
      </c>
      <c r="G58" s="2637" t="str">
        <f t="shared" si="1"/>
        <v xml:space="preserve">  </v>
      </c>
    </row>
    <row r="59" spans="1:7">
      <c r="A59" s="2622">
        <f t="shared" si="2"/>
        <v>38</v>
      </c>
      <c r="B59" s="2583"/>
      <c r="C59" s="2636"/>
      <c r="D59" s="2636"/>
      <c r="E59" s="2636"/>
      <c r="F59" s="2634" t="str">
        <f t="shared" si="0"/>
        <v xml:space="preserve">  </v>
      </c>
      <c r="G59" s="2637" t="str">
        <f t="shared" si="1"/>
        <v xml:space="preserve">  </v>
      </c>
    </row>
    <row r="60" spans="1:7">
      <c r="A60" s="2622">
        <f t="shared" si="2"/>
        <v>39</v>
      </c>
      <c r="B60" s="2583"/>
      <c r="C60" s="2636"/>
      <c r="D60" s="2636"/>
      <c r="E60" s="2636"/>
      <c r="F60" s="2634" t="str">
        <f t="shared" si="0"/>
        <v xml:space="preserve">  </v>
      </c>
      <c r="G60" s="2637" t="str">
        <f t="shared" si="1"/>
        <v xml:space="preserve">  </v>
      </c>
    </row>
    <row r="61" spans="1:7">
      <c r="A61" s="2622">
        <f t="shared" si="2"/>
        <v>40</v>
      </c>
      <c r="B61" s="2599"/>
      <c r="C61" s="2640"/>
      <c r="D61" s="2640"/>
      <c r="E61" s="2640"/>
      <c r="F61" s="2634" t="str">
        <f t="shared" si="0"/>
        <v xml:space="preserve">  </v>
      </c>
      <c r="G61" s="2637" t="str">
        <f t="shared" si="1"/>
        <v xml:space="preserve">  </v>
      </c>
    </row>
    <row r="62" spans="1:7">
      <c r="A62" s="2616">
        <f t="shared" si="2"/>
        <v>41</v>
      </c>
      <c r="B62" s="2641" t="s">
        <v>1486</v>
      </c>
      <c r="C62" s="2642">
        <f>SUM(C22:C61)</f>
        <v>0</v>
      </c>
      <c r="D62" s="2643">
        <f>SUM(D22:D61)</f>
        <v>0</v>
      </c>
      <c r="E62" s="2643">
        <f>SUM(E22:E61)</f>
        <v>0</v>
      </c>
      <c r="F62" s="2643" t="str">
        <f t="shared" si="0"/>
        <v xml:space="preserve">  </v>
      </c>
      <c r="G62" s="2644" t="str">
        <f t="shared" si="1"/>
        <v xml:space="preserve">  </v>
      </c>
    </row>
    <row r="63" spans="1:7">
      <c r="A63" s="2616">
        <f t="shared" si="2"/>
        <v>42</v>
      </c>
      <c r="B63" s="2641" t="s">
        <v>1487</v>
      </c>
      <c r="C63" s="2642"/>
      <c r="D63" s="2642"/>
      <c r="E63" s="2642"/>
      <c r="F63" s="2634" t="str">
        <f t="shared" si="0"/>
        <v xml:space="preserve">  </v>
      </c>
      <c r="G63" s="2637" t="str">
        <f t="shared" si="1"/>
        <v xml:space="preserve">  </v>
      </c>
    </row>
    <row r="64" spans="1:7" ht="15.75" thickBot="1">
      <c r="A64" s="2645">
        <f t="shared" si="2"/>
        <v>43</v>
      </c>
      <c r="B64" s="2646" t="s">
        <v>172</v>
      </c>
      <c r="C64" s="2647">
        <f>C62+C63</f>
        <v>0</v>
      </c>
      <c r="D64" s="2648">
        <f>D62+D63</f>
        <v>0</v>
      </c>
      <c r="E64" s="2647">
        <f>E62+E63</f>
        <v>0</v>
      </c>
      <c r="F64" s="2649" t="str">
        <f t="shared" si="0"/>
        <v xml:space="preserve">  </v>
      </c>
      <c r="G64" s="2650" t="str">
        <f t="shared" si="1"/>
        <v xml:space="preserve">  </v>
      </c>
    </row>
    <row r="65" spans="1:7">
      <c r="A65" s="2583"/>
      <c r="B65" s="2583"/>
      <c r="C65" s="2583"/>
      <c r="D65" s="2583"/>
      <c r="E65" s="2583"/>
      <c r="F65" s="2583"/>
      <c r="G65" s="2651"/>
    </row>
    <row r="66" spans="1:7">
      <c r="A66" s="1698" t="s">
        <v>4685</v>
      </c>
      <c r="B66" s="2583"/>
      <c r="C66" s="2583"/>
      <c r="D66" s="2583"/>
      <c r="E66" s="2583"/>
      <c r="F66" s="2583"/>
      <c r="G66" s="2651" t="s">
        <v>1488</v>
      </c>
    </row>
    <row r="67" spans="1:7">
      <c r="A67" s="2585" t="s">
        <v>1489</v>
      </c>
      <c r="B67" s="2585"/>
      <c r="C67" s="2585"/>
      <c r="D67" s="2585"/>
      <c r="E67" s="2585"/>
      <c r="F67" s="2585"/>
      <c r="G67" s="2585"/>
    </row>
    <row r="70" spans="1:7">
      <c r="A70" s="2583"/>
      <c r="B70" s="2583"/>
      <c r="C70" s="2281"/>
      <c r="D70" s="2281"/>
    </row>
    <row r="71" spans="1:7" ht="15.75">
      <c r="A71" s="2162" t="s">
        <v>1192</v>
      </c>
      <c r="B71" s="2585"/>
      <c r="C71" s="2585"/>
      <c r="D71" s="2585"/>
      <c r="E71" s="2585"/>
      <c r="F71" s="2585"/>
      <c r="G71" s="2585"/>
    </row>
    <row r="73" spans="1:7" ht="16.5" thickBot="1">
      <c r="A73" s="2652" t="str">
        <f>'[6]Data Sheet'!$C$25</f>
        <v xml:space="preserve"> </v>
      </c>
      <c r="B73" s="2583"/>
      <c r="C73" s="2583"/>
      <c r="D73" s="2583"/>
      <c r="E73" s="2583"/>
      <c r="F73" s="2653" t="str">
        <f>'[6]Data Sheet'!$C$40</f>
        <v xml:space="preserve"> </v>
      </c>
      <c r="G73" s="2473" t="str">
        <f>'[6]Data Sheet'!$C$38</f>
        <v xml:space="preserve"> </v>
      </c>
    </row>
    <row r="74" spans="1:7">
      <c r="A74" s="2654"/>
      <c r="B74" s="2587"/>
      <c r="C74" s="2587"/>
      <c r="D74" s="2587"/>
      <c r="E74" s="2587"/>
      <c r="F74" s="2587"/>
      <c r="G74" s="2655"/>
    </row>
    <row r="75" spans="1:7">
      <c r="A75" s="2656" t="s">
        <v>4633</v>
      </c>
      <c r="B75" s="2657"/>
      <c r="C75" s="2657"/>
      <c r="D75" s="2657"/>
      <c r="E75" s="2657"/>
      <c r="F75" s="2657"/>
      <c r="G75" s="2143"/>
    </row>
    <row r="76" spans="1:7">
      <c r="A76" s="2658"/>
      <c r="B76" s="2583"/>
      <c r="C76" s="2583"/>
      <c r="D76" s="2583"/>
      <c r="E76" s="2583"/>
      <c r="F76" s="2583"/>
      <c r="G76" s="2659"/>
    </row>
    <row r="77" spans="1:7">
      <c r="A77" s="2616" t="s">
        <v>1729</v>
      </c>
      <c r="B77" s="2617"/>
      <c r="C77" s="2618"/>
      <c r="D77" s="2619"/>
      <c r="E77" s="2620" t="s">
        <v>1477</v>
      </c>
      <c r="F77" s="2620" t="s">
        <v>1478</v>
      </c>
      <c r="G77" s="2621" t="s">
        <v>1479</v>
      </c>
    </row>
    <row r="78" spans="1:7">
      <c r="A78" s="2622" t="s">
        <v>1732</v>
      </c>
      <c r="B78" s="2623" t="s">
        <v>1480</v>
      </c>
      <c r="C78" s="2624" t="s">
        <v>1481</v>
      </c>
      <c r="D78" s="2625" t="s">
        <v>1482</v>
      </c>
      <c r="E78" s="2625" t="s">
        <v>1483</v>
      </c>
      <c r="F78" s="2625" t="s">
        <v>1484</v>
      </c>
      <c r="G78" s="2626" t="s">
        <v>1485</v>
      </c>
    </row>
    <row r="79" spans="1:7">
      <c r="A79" s="2627"/>
      <c r="B79" s="2628" t="s">
        <v>3021</v>
      </c>
      <c r="C79" s="2629" t="s">
        <v>3022</v>
      </c>
      <c r="D79" s="2628" t="s">
        <v>3023</v>
      </c>
      <c r="E79" s="2628" t="s">
        <v>3024</v>
      </c>
      <c r="F79" s="2628" t="s">
        <v>2347</v>
      </c>
      <c r="G79" s="2630" t="s">
        <v>2348</v>
      </c>
    </row>
    <row r="80" spans="1:7">
      <c r="A80" s="2616">
        <v>1</v>
      </c>
      <c r="B80" s="2619"/>
      <c r="C80" s="2632"/>
      <c r="D80" s="2633"/>
      <c r="E80" s="2632"/>
      <c r="F80" s="2634" t="str">
        <f t="shared" ref="F80:F134" si="3">IF(ISERR(C80/E80*1000),"  ",C80/E80*1000)</f>
        <v xml:space="preserve">  </v>
      </c>
      <c r="G80" s="2635" t="str">
        <f t="shared" ref="G80:G134" si="4">IF(ISERR(D80/C80/1000),"  ",D80/C80/1000)</f>
        <v xml:space="preserve">  </v>
      </c>
    </row>
    <row r="81" spans="1:7">
      <c r="A81" s="2622">
        <f t="shared" ref="A81:A103" si="5">A80+1</f>
        <v>2</v>
      </c>
      <c r="B81" s="2583"/>
      <c r="C81" s="2636"/>
      <c r="D81" s="2636"/>
      <c r="E81" s="2636"/>
      <c r="F81" s="2634" t="str">
        <f t="shared" si="3"/>
        <v xml:space="preserve">  </v>
      </c>
      <c r="G81" s="2637" t="str">
        <f t="shared" si="4"/>
        <v xml:space="preserve">  </v>
      </c>
    </row>
    <row r="82" spans="1:7">
      <c r="A82" s="2622">
        <f t="shared" si="5"/>
        <v>3</v>
      </c>
      <c r="B82" s="2583"/>
      <c r="C82" s="2636"/>
      <c r="D82" s="2636"/>
      <c r="E82" s="2636"/>
      <c r="F82" s="2634" t="str">
        <f t="shared" si="3"/>
        <v xml:space="preserve">  </v>
      </c>
      <c r="G82" s="2637" t="str">
        <f t="shared" si="4"/>
        <v xml:space="preserve">  </v>
      </c>
    </row>
    <row r="83" spans="1:7">
      <c r="A83" s="2622">
        <f t="shared" si="5"/>
        <v>4</v>
      </c>
      <c r="B83" s="2583"/>
      <c r="C83" s="2636"/>
      <c r="D83" s="2636"/>
      <c r="E83" s="2636"/>
      <c r="F83" s="2634" t="str">
        <f t="shared" si="3"/>
        <v xml:space="preserve">  </v>
      </c>
      <c r="G83" s="2637" t="str">
        <f t="shared" si="4"/>
        <v xml:space="preserve">  </v>
      </c>
    </row>
    <row r="84" spans="1:7">
      <c r="A84" s="2622">
        <f t="shared" si="5"/>
        <v>5</v>
      </c>
      <c r="B84" s="2583"/>
      <c r="C84" s="2636"/>
      <c r="D84" s="2636"/>
      <c r="E84" s="2636"/>
      <c r="F84" s="2634" t="str">
        <f t="shared" si="3"/>
        <v xml:space="preserve">  </v>
      </c>
      <c r="G84" s="2637" t="str">
        <f t="shared" si="4"/>
        <v xml:space="preserve">  </v>
      </c>
    </row>
    <row r="85" spans="1:7">
      <c r="A85" s="2622">
        <f t="shared" si="5"/>
        <v>6</v>
      </c>
      <c r="B85" s="2583"/>
      <c r="C85" s="2636"/>
      <c r="D85" s="2636"/>
      <c r="E85" s="2636"/>
      <c r="F85" s="2634" t="str">
        <f t="shared" si="3"/>
        <v xml:space="preserve">  </v>
      </c>
      <c r="G85" s="2637" t="str">
        <f t="shared" si="4"/>
        <v xml:space="preserve">  </v>
      </c>
    </row>
    <row r="86" spans="1:7">
      <c r="A86" s="2622">
        <f t="shared" si="5"/>
        <v>7</v>
      </c>
      <c r="B86" s="2583"/>
      <c r="C86" s="2636"/>
      <c r="D86" s="2636"/>
      <c r="E86" s="2636"/>
      <c r="F86" s="2634" t="str">
        <f t="shared" si="3"/>
        <v xml:space="preserve">  </v>
      </c>
      <c r="G86" s="2637" t="str">
        <f t="shared" si="4"/>
        <v xml:space="preserve">  </v>
      </c>
    </row>
    <row r="87" spans="1:7">
      <c r="A87" s="2622">
        <f t="shared" si="5"/>
        <v>8</v>
      </c>
      <c r="B87" s="2583"/>
      <c r="C87" s="2636"/>
      <c r="D87" s="2636"/>
      <c r="E87" s="2636"/>
      <c r="F87" s="2634" t="str">
        <f t="shared" si="3"/>
        <v xml:space="preserve">  </v>
      </c>
      <c r="G87" s="2637" t="str">
        <f t="shared" si="4"/>
        <v xml:space="preserve">  </v>
      </c>
    </row>
    <row r="88" spans="1:7">
      <c r="A88" s="2622">
        <f t="shared" si="5"/>
        <v>9</v>
      </c>
      <c r="B88" s="2583"/>
      <c r="C88" s="2636"/>
      <c r="D88" s="2636"/>
      <c r="E88" s="2636"/>
      <c r="F88" s="2634" t="str">
        <f t="shared" si="3"/>
        <v xml:space="preserve">  </v>
      </c>
      <c r="G88" s="2637" t="str">
        <f t="shared" si="4"/>
        <v xml:space="preserve">  </v>
      </c>
    </row>
    <row r="89" spans="1:7">
      <c r="A89" s="2622">
        <f t="shared" si="5"/>
        <v>10</v>
      </c>
      <c r="B89" s="2583"/>
      <c r="C89" s="2636"/>
      <c r="D89" s="2636"/>
      <c r="E89" s="2636"/>
      <c r="F89" s="2634" t="str">
        <f t="shared" si="3"/>
        <v xml:space="preserve">  </v>
      </c>
      <c r="G89" s="2637" t="str">
        <f t="shared" si="4"/>
        <v xml:space="preserve">  </v>
      </c>
    </row>
    <row r="90" spans="1:7">
      <c r="A90" s="2622">
        <f t="shared" si="5"/>
        <v>11</v>
      </c>
      <c r="B90" s="2583"/>
      <c r="C90" s="2636"/>
      <c r="D90" s="2636"/>
      <c r="E90" s="2636"/>
      <c r="F90" s="2634" t="str">
        <f t="shared" si="3"/>
        <v xml:space="preserve">  </v>
      </c>
      <c r="G90" s="2637" t="str">
        <f t="shared" si="4"/>
        <v xml:space="preserve">  </v>
      </c>
    </row>
    <row r="91" spans="1:7">
      <c r="A91" s="2622">
        <f t="shared" si="5"/>
        <v>12</v>
      </c>
      <c r="B91" s="2583"/>
      <c r="C91" s="2636"/>
      <c r="D91" s="2636"/>
      <c r="E91" s="2636"/>
      <c r="F91" s="2634" t="str">
        <f t="shared" si="3"/>
        <v xml:space="preserve">  </v>
      </c>
      <c r="G91" s="2637" t="str">
        <f t="shared" si="4"/>
        <v xml:space="preserve">  </v>
      </c>
    </row>
    <row r="92" spans="1:7">
      <c r="A92" s="2622">
        <f t="shared" si="5"/>
        <v>13</v>
      </c>
      <c r="B92" s="2583"/>
      <c r="C92" s="2636"/>
      <c r="D92" s="2636"/>
      <c r="E92" s="2636"/>
      <c r="F92" s="2634" t="str">
        <f t="shared" si="3"/>
        <v xml:space="preserve">  </v>
      </c>
      <c r="G92" s="2637" t="str">
        <f t="shared" si="4"/>
        <v xml:space="preserve">  </v>
      </c>
    </row>
    <row r="93" spans="1:7">
      <c r="A93" s="2622">
        <f t="shared" si="5"/>
        <v>14</v>
      </c>
      <c r="B93" s="2583"/>
      <c r="C93" s="2636"/>
      <c r="D93" s="2636"/>
      <c r="E93" s="2636"/>
      <c r="F93" s="2634" t="str">
        <f t="shared" si="3"/>
        <v xml:space="preserve">  </v>
      </c>
      <c r="G93" s="2637" t="str">
        <f t="shared" si="4"/>
        <v xml:space="preserve">  </v>
      </c>
    </row>
    <row r="94" spans="1:7">
      <c r="A94" s="2622">
        <f t="shared" si="5"/>
        <v>15</v>
      </c>
      <c r="B94" s="2583"/>
      <c r="C94" s="2636"/>
      <c r="D94" s="2636"/>
      <c r="E94" s="2636"/>
      <c r="F94" s="2634" t="str">
        <f t="shared" si="3"/>
        <v xml:space="preserve">  </v>
      </c>
      <c r="G94" s="2637" t="str">
        <f t="shared" si="4"/>
        <v xml:space="preserve">  </v>
      </c>
    </row>
    <row r="95" spans="1:7">
      <c r="A95" s="2622">
        <f t="shared" si="5"/>
        <v>16</v>
      </c>
      <c r="B95" s="2583"/>
      <c r="C95" s="2636"/>
      <c r="D95" s="2636"/>
      <c r="E95" s="2636"/>
      <c r="F95" s="2634" t="str">
        <f t="shared" si="3"/>
        <v xml:space="preserve">  </v>
      </c>
      <c r="G95" s="2637" t="str">
        <f t="shared" si="4"/>
        <v xml:space="preserve">  </v>
      </c>
    </row>
    <row r="96" spans="1:7">
      <c r="A96" s="2622">
        <f t="shared" si="5"/>
        <v>17</v>
      </c>
      <c r="B96" s="2583"/>
      <c r="C96" s="2636"/>
      <c r="D96" s="2636"/>
      <c r="E96" s="2636"/>
      <c r="F96" s="2634" t="str">
        <f t="shared" si="3"/>
        <v xml:space="preserve">  </v>
      </c>
      <c r="G96" s="2637" t="str">
        <f t="shared" si="4"/>
        <v xml:space="preserve">  </v>
      </c>
    </row>
    <row r="97" spans="1:7">
      <c r="A97" s="2622">
        <f t="shared" si="5"/>
        <v>18</v>
      </c>
      <c r="B97" s="2583"/>
      <c r="C97" s="2636"/>
      <c r="D97" s="2636"/>
      <c r="E97" s="2636"/>
      <c r="F97" s="2634" t="str">
        <f t="shared" si="3"/>
        <v xml:space="preserve">  </v>
      </c>
      <c r="G97" s="2637" t="str">
        <f t="shared" si="4"/>
        <v xml:space="preserve">  </v>
      </c>
    </row>
    <row r="98" spans="1:7">
      <c r="A98" s="2622">
        <f t="shared" si="5"/>
        <v>19</v>
      </c>
      <c r="B98" s="2583"/>
      <c r="C98" s="2636"/>
      <c r="D98" s="2636"/>
      <c r="E98" s="2636"/>
      <c r="F98" s="2634" t="str">
        <f t="shared" si="3"/>
        <v xml:space="preserve">  </v>
      </c>
      <c r="G98" s="2637" t="str">
        <f t="shared" si="4"/>
        <v xml:space="preserve">  </v>
      </c>
    </row>
    <row r="99" spans="1:7">
      <c r="A99" s="2622">
        <f t="shared" si="5"/>
        <v>20</v>
      </c>
      <c r="B99" s="2583"/>
      <c r="C99" s="2636"/>
      <c r="D99" s="2636"/>
      <c r="E99" s="2636"/>
      <c r="F99" s="2634" t="str">
        <f t="shared" si="3"/>
        <v xml:space="preserve">  </v>
      </c>
      <c r="G99" s="2637" t="str">
        <f t="shared" si="4"/>
        <v xml:space="preserve">  </v>
      </c>
    </row>
    <row r="100" spans="1:7">
      <c r="A100" s="2622">
        <f t="shared" si="5"/>
        <v>21</v>
      </c>
      <c r="B100" s="2583"/>
      <c r="C100" s="2636"/>
      <c r="D100" s="2636"/>
      <c r="E100" s="2636"/>
      <c r="F100" s="2634" t="str">
        <f t="shared" si="3"/>
        <v xml:space="preserve">  </v>
      </c>
      <c r="G100" s="2637" t="str">
        <f t="shared" si="4"/>
        <v xml:space="preserve">  </v>
      </c>
    </row>
    <row r="101" spans="1:7">
      <c r="A101" s="2622">
        <f t="shared" si="5"/>
        <v>22</v>
      </c>
      <c r="B101" s="2583"/>
      <c r="C101" s="2636"/>
      <c r="D101" s="2636"/>
      <c r="E101" s="2636"/>
      <c r="F101" s="2634" t="str">
        <f t="shared" si="3"/>
        <v xml:space="preserve">  </v>
      </c>
      <c r="G101" s="2637" t="str">
        <f t="shared" si="4"/>
        <v xml:space="preserve">  </v>
      </c>
    </row>
    <row r="102" spans="1:7">
      <c r="A102" s="2622">
        <f t="shared" si="5"/>
        <v>23</v>
      </c>
      <c r="B102" s="2583"/>
      <c r="C102" s="2636"/>
      <c r="D102" s="2636"/>
      <c r="E102" s="2636"/>
      <c r="F102" s="2634" t="str">
        <f t="shared" si="3"/>
        <v xml:space="preserve">  </v>
      </c>
      <c r="G102" s="2637" t="str">
        <f t="shared" si="4"/>
        <v xml:space="preserve">  </v>
      </c>
    </row>
    <row r="103" spans="1:7">
      <c r="A103" s="2622">
        <f t="shared" si="5"/>
        <v>24</v>
      </c>
      <c r="B103" s="2583"/>
      <c r="C103" s="2636"/>
      <c r="D103" s="2636"/>
      <c r="E103" s="2636"/>
      <c r="F103" s="2634" t="str">
        <f t="shared" si="3"/>
        <v xml:space="preserve">  </v>
      </c>
      <c r="G103" s="2637" t="str">
        <f t="shared" si="4"/>
        <v xml:space="preserve">  </v>
      </c>
    </row>
    <row r="104" spans="1:7">
      <c r="A104" s="2622">
        <v>25</v>
      </c>
      <c r="B104" s="2583"/>
      <c r="C104" s="2636"/>
      <c r="D104" s="2636"/>
      <c r="E104" s="2636"/>
      <c r="F104" s="2634" t="str">
        <f t="shared" si="3"/>
        <v xml:space="preserve">  </v>
      </c>
      <c r="G104" s="2637" t="str">
        <f t="shared" si="4"/>
        <v xml:space="preserve">  </v>
      </c>
    </row>
    <row r="105" spans="1:7">
      <c r="A105" s="2622">
        <v>26</v>
      </c>
      <c r="B105" s="2583"/>
      <c r="C105" s="2636"/>
      <c r="D105" s="2636"/>
      <c r="E105" s="2636"/>
      <c r="F105" s="2634" t="str">
        <f t="shared" si="3"/>
        <v xml:space="preserve">  </v>
      </c>
      <c r="G105" s="2637" t="str">
        <f t="shared" si="4"/>
        <v xml:space="preserve">  </v>
      </c>
    </row>
    <row r="106" spans="1:7">
      <c r="A106" s="2622">
        <v>27</v>
      </c>
      <c r="B106" s="2583"/>
      <c r="C106" s="2636"/>
      <c r="D106" s="2636"/>
      <c r="E106" s="2636"/>
      <c r="F106" s="2634" t="str">
        <f t="shared" si="3"/>
        <v xml:space="preserve">  </v>
      </c>
      <c r="G106" s="2637" t="str">
        <f t="shared" si="4"/>
        <v xml:space="preserve">  </v>
      </c>
    </row>
    <row r="107" spans="1:7">
      <c r="A107" s="2622">
        <v>28</v>
      </c>
      <c r="B107" s="2583"/>
      <c r="C107" s="2636"/>
      <c r="D107" s="2636"/>
      <c r="E107" s="2636"/>
      <c r="F107" s="2634" t="str">
        <f t="shared" si="3"/>
        <v xml:space="preserve">  </v>
      </c>
      <c r="G107" s="2637" t="str">
        <f t="shared" si="4"/>
        <v xml:space="preserve">  </v>
      </c>
    </row>
    <row r="108" spans="1:7">
      <c r="A108" s="2622">
        <v>29</v>
      </c>
      <c r="B108" s="2583"/>
      <c r="C108" s="2636"/>
      <c r="D108" s="2636"/>
      <c r="E108" s="2636"/>
      <c r="F108" s="2634" t="str">
        <f t="shared" si="3"/>
        <v xml:space="preserve">  </v>
      </c>
      <c r="G108" s="2637" t="str">
        <f t="shared" si="4"/>
        <v xml:space="preserve">  </v>
      </c>
    </row>
    <row r="109" spans="1:7">
      <c r="A109" s="2622">
        <v>30</v>
      </c>
      <c r="B109" s="2583"/>
      <c r="C109" s="2636"/>
      <c r="D109" s="2636"/>
      <c r="E109" s="2636"/>
      <c r="F109" s="2634" t="str">
        <f t="shared" si="3"/>
        <v xml:space="preserve">  </v>
      </c>
      <c r="G109" s="2637" t="str">
        <f t="shared" si="4"/>
        <v xml:space="preserve">  </v>
      </c>
    </row>
    <row r="110" spans="1:7">
      <c r="A110" s="2622">
        <v>31</v>
      </c>
      <c r="B110" s="2583"/>
      <c r="C110" s="2636"/>
      <c r="D110" s="2636"/>
      <c r="E110" s="2636"/>
      <c r="F110" s="2634" t="str">
        <f t="shared" si="3"/>
        <v xml:space="preserve">  </v>
      </c>
      <c r="G110" s="2637" t="str">
        <f t="shared" si="4"/>
        <v xml:space="preserve">  </v>
      </c>
    </row>
    <row r="111" spans="1:7">
      <c r="A111" s="2622">
        <v>32</v>
      </c>
      <c r="B111" s="2583"/>
      <c r="C111" s="2636"/>
      <c r="D111" s="2636"/>
      <c r="E111" s="2636"/>
      <c r="F111" s="2634" t="str">
        <f t="shared" si="3"/>
        <v xml:space="preserve">  </v>
      </c>
      <c r="G111" s="2637" t="str">
        <f t="shared" si="4"/>
        <v xml:space="preserve">  </v>
      </c>
    </row>
    <row r="112" spans="1:7">
      <c r="A112" s="2622">
        <v>33</v>
      </c>
      <c r="B112" s="2583"/>
      <c r="C112" s="2636"/>
      <c r="D112" s="2636"/>
      <c r="E112" s="2636"/>
      <c r="F112" s="2634" t="str">
        <f t="shared" si="3"/>
        <v xml:space="preserve">  </v>
      </c>
      <c r="G112" s="2637" t="str">
        <f t="shared" si="4"/>
        <v xml:space="preserve">  </v>
      </c>
    </row>
    <row r="113" spans="1:7">
      <c r="A113" s="2622">
        <v>34</v>
      </c>
      <c r="B113" s="2583"/>
      <c r="C113" s="2636"/>
      <c r="D113" s="2636"/>
      <c r="E113" s="2636"/>
      <c r="F113" s="2634" t="str">
        <f t="shared" si="3"/>
        <v xml:space="preserve">  </v>
      </c>
      <c r="G113" s="2637" t="str">
        <f t="shared" si="4"/>
        <v xml:space="preserve">  </v>
      </c>
    </row>
    <row r="114" spans="1:7">
      <c r="A114" s="2622">
        <v>35</v>
      </c>
      <c r="B114" s="2583"/>
      <c r="C114" s="2636"/>
      <c r="D114" s="2636"/>
      <c r="E114" s="2636"/>
      <c r="F114" s="2634" t="str">
        <f t="shared" si="3"/>
        <v xml:space="preserve">  </v>
      </c>
      <c r="G114" s="2637" t="str">
        <f t="shared" si="4"/>
        <v xml:space="preserve">  </v>
      </c>
    </row>
    <row r="115" spans="1:7">
      <c r="A115" s="2622">
        <v>36</v>
      </c>
      <c r="B115" s="2583"/>
      <c r="C115" s="2636"/>
      <c r="D115" s="2636"/>
      <c r="E115" s="2636"/>
      <c r="F115" s="2634" t="str">
        <f t="shared" si="3"/>
        <v xml:space="preserve">  </v>
      </c>
      <c r="G115" s="2637" t="str">
        <f t="shared" si="4"/>
        <v xml:space="preserve">  </v>
      </c>
    </row>
    <row r="116" spans="1:7">
      <c r="A116" s="2622">
        <v>37</v>
      </c>
      <c r="B116" s="2583"/>
      <c r="C116" s="2636"/>
      <c r="D116" s="2636"/>
      <c r="E116" s="2636"/>
      <c r="F116" s="2634" t="str">
        <f t="shared" si="3"/>
        <v xml:space="preserve">  </v>
      </c>
      <c r="G116" s="2637" t="str">
        <f t="shared" si="4"/>
        <v xml:space="preserve">  </v>
      </c>
    </row>
    <row r="117" spans="1:7">
      <c r="A117" s="2622">
        <v>38</v>
      </c>
      <c r="B117" s="2583"/>
      <c r="C117" s="2636"/>
      <c r="D117" s="2636"/>
      <c r="E117" s="2636"/>
      <c r="F117" s="2634" t="str">
        <f t="shared" si="3"/>
        <v xml:space="preserve">  </v>
      </c>
      <c r="G117" s="2637" t="str">
        <f t="shared" si="4"/>
        <v xml:space="preserve">  </v>
      </c>
    </row>
    <row r="118" spans="1:7">
      <c r="A118" s="2622">
        <v>39</v>
      </c>
      <c r="B118" s="2583"/>
      <c r="C118" s="2636"/>
      <c r="D118" s="2636"/>
      <c r="E118" s="2636"/>
      <c r="F118" s="2634" t="str">
        <f t="shared" si="3"/>
        <v xml:space="preserve">  </v>
      </c>
      <c r="G118" s="2637" t="str">
        <f t="shared" si="4"/>
        <v xml:space="preserve">  </v>
      </c>
    </row>
    <row r="119" spans="1:7">
      <c r="A119" s="2622">
        <v>40</v>
      </c>
      <c r="B119" s="2583"/>
      <c r="C119" s="2636"/>
      <c r="D119" s="2636"/>
      <c r="E119" s="2636"/>
      <c r="F119" s="2634" t="str">
        <f t="shared" si="3"/>
        <v xml:space="preserve">  </v>
      </c>
      <c r="G119" s="2637" t="str">
        <f t="shared" si="4"/>
        <v xml:space="preserve">  </v>
      </c>
    </row>
    <row r="120" spans="1:7">
      <c r="A120" s="2622">
        <v>41</v>
      </c>
      <c r="B120" s="2583"/>
      <c r="C120" s="2636"/>
      <c r="D120" s="2636"/>
      <c r="E120" s="2636"/>
      <c r="F120" s="2634" t="str">
        <f t="shared" si="3"/>
        <v xml:space="preserve">  </v>
      </c>
      <c r="G120" s="2637" t="str">
        <f t="shared" si="4"/>
        <v xml:space="preserve">  </v>
      </c>
    </row>
    <row r="121" spans="1:7">
      <c r="A121" s="2622">
        <f t="shared" ref="A121:A134" si="6">A120+1</f>
        <v>42</v>
      </c>
      <c r="B121" s="2583"/>
      <c r="C121" s="2636"/>
      <c r="D121" s="2636"/>
      <c r="E121" s="2636"/>
      <c r="F121" s="2634" t="str">
        <f t="shared" si="3"/>
        <v xml:space="preserve">  </v>
      </c>
      <c r="G121" s="2637" t="str">
        <f t="shared" si="4"/>
        <v xml:space="preserve">  </v>
      </c>
    </row>
    <row r="122" spans="1:7">
      <c r="A122" s="2622">
        <f t="shared" si="6"/>
        <v>43</v>
      </c>
      <c r="B122" s="2583"/>
      <c r="C122" s="2636"/>
      <c r="D122" s="2636"/>
      <c r="E122" s="2636"/>
      <c r="F122" s="2634" t="str">
        <f t="shared" si="3"/>
        <v xml:space="preserve">  </v>
      </c>
      <c r="G122" s="2637" t="str">
        <f t="shared" si="4"/>
        <v xml:space="preserve">  </v>
      </c>
    </row>
    <row r="123" spans="1:7">
      <c r="A123" s="2622">
        <f t="shared" si="6"/>
        <v>44</v>
      </c>
      <c r="B123" s="2583"/>
      <c r="C123" s="2636"/>
      <c r="D123" s="2636"/>
      <c r="E123" s="2636"/>
      <c r="F123" s="2634" t="str">
        <f t="shared" si="3"/>
        <v xml:space="preserve">  </v>
      </c>
      <c r="G123" s="2637" t="str">
        <f t="shared" si="4"/>
        <v xml:space="preserve">  </v>
      </c>
    </row>
    <row r="124" spans="1:7">
      <c r="A124" s="2622">
        <f t="shared" si="6"/>
        <v>45</v>
      </c>
      <c r="B124" s="2583"/>
      <c r="C124" s="2636"/>
      <c r="D124" s="2636"/>
      <c r="E124" s="2636"/>
      <c r="F124" s="2634" t="str">
        <f t="shared" si="3"/>
        <v xml:space="preserve">  </v>
      </c>
      <c r="G124" s="2637" t="str">
        <f t="shared" si="4"/>
        <v xml:space="preserve">  </v>
      </c>
    </row>
    <row r="125" spans="1:7">
      <c r="A125" s="2622">
        <f t="shared" si="6"/>
        <v>46</v>
      </c>
      <c r="B125" s="2583"/>
      <c r="C125" s="2636"/>
      <c r="D125" s="2636"/>
      <c r="E125" s="2636"/>
      <c r="F125" s="2634" t="str">
        <f t="shared" si="3"/>
        <v xml:space="preserve">  </v>
      </c>
      <c r="G125" s="2637" t="str">
        <f t="shared" si="4"/>
        <v xml:space="preserve">  </v>
      </c>
    </row>
    <row r="126" spans="1:7">
      <c r="A126" s="2622">
        <f t="shared" si="6"/>
        <v>47</v>
      </c>
      <c r="B126" s="2583"/>
      <c r="C126" s="2636"/>
      <c r="D126" s="2636"/>
      <c r="E126" s="2636"/>
      <c r="F126" s="2634" t="str">
        <f t="shared" si="3"/>
        <v xml:space="preserve">  </v>
      </c>
      <c r="G126" s="2637" t="str">
        <f t="shared" si="4"/>
        <v xml:space="preserve">  </v>
      </c>
    </row>
    <row r="127" spans="1:7">
      <c r="A127" s="2622">
        <f t="shared" si="6"/>
        <v>48</v>
      </c>
      <c r="B127" s="2583"/>
      <c r="C127" s="2636"/>
      <c r="D127" s="2636"/>
      <c r="E127" s="2636"/>
      <c r="F127" s="2634" t="str">
        <f t="shared" si="3"/>
        <v xml:space="preserve">  </v>
      </c>
      <c r="G127" s="2637" t="str">
        <f t="shared" si="4"/>
        <v xml:space="preserve">  </v>
      </c>
    </row>
    <row r="128" spans="1:7">
      <c r="A128" s="2622">
        <f t="shared" si="6"/>
        <v>49</v>
      </c>
      <c r="B128" s="2583"/>
      <c r="C128" s="2636"/>
      <c r="D128" s="2636"/>
      <c r="E128" s="2636"/>
      <c r="F128" s="2634" t="str">
        <f t="shared" si="3"/>
        <v xml:space="preserve">  </v>
      </c>
      <c r="G128" s="2637" t="str">
        <f t="shared" si="4"/>
        <v xml:space="preserve">  </v>
      </c>
    </row>
    <row r="129" spans="1:7">
      <c r="A129" s="2622">
        <f t="shared" si="6"/>
        <v>50</v>
      </c>
      <c r="B129" s="2583"/>
      <c r="C129" s="2636"/>
      <c r="D129" s="2636"/>
      <c r="E129" s="2636"/>
      <c r="F129" s="2634" t="str">
        <f t="shared" si="3"/>
        <v xml:space="preserve">  </v>
      </c>
      <c r="G129" s="2637" t="str">
        <f t="shared" si="4"/>
        <v xml:space="preserve">  </v>
      </c>
    </row>
    <row r="130" spans="1:7">
      <c r="A130" s="2622">
        <f t="shared" si="6"/>
        <v>51</v>
      </c>
      <c r="B130" s="2583"/>
      <c r="C130" s="2636"/>
      <c r="D130" s="2636"/>
      <c r="E130" s="2636"/>
      <c r="F130" s="2634" t="str">
        <f t="shared" si="3"/>
        <v xml:space="preserve">  </v>
      </c>
      <c r="G130" s="2637" t="str">
        <f t="shared" si="4"/>
        <v xml:space="preserve">  </v>
      </c>
    </row>
    <row r="131" spans="1:7">
      <c r="A131" s="2622">
        <f t="shared" si="6"/>
        <v>52</v>
      </c>
      <c r="B131" s="2583"/>
      <c r="C131" s="2636"/>
      <c r="D131" s="2636"/>
      <c r="E131" s="2636"/>
      <c r="F131" s="2634" t="str">
        <f t="shared" si="3"/>
        <v xml:space="preserve">  </v>
      </c>
      <c r="G131" s="2637" t="str">
        <f t="shared" si="4"/>
        <v xml:space="preserve">  </v>
      </c>
    </row>
    <row r="132" spans="1:7">
      <c r="A132" s="2622">
        <f t="shared" si="6"/>
        <v>53</v>
      </c>
      <c r="B132" s="2583"/>
      <c r="C132" s="2636"/>
      <c r="D132" s="2636"/>
      <c r="E132" s="2636"/>
      <c r="F132" s="2634" t="str">
        <f t="shared" si="3"/>
        <v xml:space="preserve">  </v>
      </c>
      <c r="G132" s="2637" t="str">
        <f t="shared" si="4"/>
        <v xml:space="preserve">  </v>
      </c>
    </row>
    <row r="133" spans="1:7">
      <c r="A133" s="2622">
        <f t="shared" si="6"/>
        <v>54</v>
      </c>
      <c r="B133" s="2599"/>
      <c r="C133" s="2640"/>
      <c r="D133" s="2640"/>
      <c r="E133" s="2640"/>
      <c r="F133" s="2634" t="str">
        <f t="shared" si="3"/>
        <v xml:space="preserve">  </v>
      </c>
      <c r="G133" s="2637" t="str">
        <f t="shared" si="4"/>
        <v xml:space="preserve">  </v>
      </c>
    </row>
    <row r="134" spans="1:7" ht="15.75" thickBot="1">
      <c r="A134" s="2660">
        <f t="shared" si="6"/>
        <v>55</v>
      </c>
      <c r="B134" s="2661" t="s">
        <v>1486</v>
      </c>
      <c r="C134" s="2662">
        <f>SUM(C80:C133)</f>
        <v>0</v>
      </c>
      <c r="D134" s="2663">
        <f>SUM(D80:D133)</f>
        <v>0</v>
      </c>
      <c r="E134" s="2649">
        <f>SUM(E80:E133)</f>
        <v>0</v>
      </c>
      <c r="F134" s="2649" t="str">
        <f t="shared" si="3"/>
        <v xml:space="preserve">  </v>
      </c>
      <c r="G134" s="2650" t="str">
        <f t="shared" si="4"/>
        <v xml:space="preserve">  </v>
      </c>
    </row>
    <row r="135" spans="1:7">
      <c r="A135" s="2664"/>
      <c r="B135" s="2665"/>
      <c r="C135" s="2666"/>
      <c r="D135" s="2667"/>
      <c r="E135" s="2666"/>
      <c r="F135" s="2666"/>
      <c r="G135" s="2668"/>
    </row>
    <row r="136" spans="1:7">
      <c r="A136" s="1698" t="s">
        <v>4685</v>
      </c>
      <c r="B136" s="2583"/>
    </row>
    <row r="137" spans="1:7">
      <c r="A137" s="2585" t="s">
        <v>1490</v>
      </c>
      <c r="B137" s="2585"/>
      <c r="C137" s="2585"/>
      <c r="D137" s="2585"/>
      <c r="E137" s="2585"/>
      <c r="F137" s="2585"/>
      <c r="G137" s="2585"/>
    </row>
  </sheetData>
  <printOptions horizontalCentered="1" verticalCentered="1"/>
  <pageMargins left="0.5" right="0.5" top="0.5" bottom="0.5" header="0" footer="0"/>
  <pageSetup scale="65" fitToWidth="2" fitToHeight="2" orientation="portrait" horizontalDpi="300" verticalDpi="300" r:id="rId1"/>
  <headerFooter alignWithMargins="0"/>
  <rowBreaks count="1" manualBreakCount="1">
    <brk id="70"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52"/>
  <dimension ref="A1:O124"/>
  <sheetViews>
    <sheetView defaultGridColor="0" topLeftCell="J51" colorId="22" zoomScaleNormal="100" zoomScaleSheetLayoutView="40" workbookViewId="0">
      <selection activeCell="J51" sqref="A1:XFD1048576"/>
    </sheetView>
  </sheetViews>
  <sheetFormatPr defaultColWidth="9.6640625" defaultRowHeight="15"/>
  <cols>
    <col min="1" max="1" width="4.6640625" style="2473" customWidth="1"/>
    <col min="2" max="2" width="15.6640625" style="2473" customWidth="1"/>
    <col min="3" max="3" width="17.6640625" style="2473" customWidth="1"/>
    <col min="4" max="8" width="13.6640625" style="2473" customWidth="1"/>
    <col min="9" max="9" width="29.6640625" style="2473" customWidth="1"/>
    <col min="10" max="10" width="22.6640625" style="2473" customWidth="1"/>
    <col min="11" max="11" width="14.6640625" style="2473" customWidth="1"/>
    <col min="12" max="12" width="3.6640625" style="2473" customWidth="1"/>
    <col min="13" max="13" width="12.6640625" style="2473" customWidth="1"/>
    <col min="14" max="14" width="16.6640625" style="2473" customWidth="1"/>
    <col min="15" max="15" width="5.6640625" style="2473" customWidth="1"/>
    <col min="16" max="16" width="4.6640625" style="2473" customWidth="1"/>
    <col min="17" max="16384" width="9.6640625" style="2473"/>
  </cols>
  <sheetData>
    <row r="1" spans="1:15">
      <c r="A1" s="1837" t="s">
        <v>1800</v>
      </c>
      <c r="B1" s="1874"/>
      <c r="C1" s="1838"/>
      <c r="D1" s="1874" t="s">
        <v>1344</v>
      </c>
      <c r="E1" s="1838"/>
      <c r="F1" s="1874" t="s">
        <v>1802</v>
      </c>
      <c r="G1" s="1840" t="s">
        <v>1803</v>
      </c>
      <c r="H1" s="1592"/>
      <c r="I1" s="1837" t="s">
        <v>1800</v>
      </c>
      <c r="J1" s="1840" t="s">
        <v>1344</v>
      </c>
      <c r="K1" s="1838"/>
      <c r="L1" s="1874" t="s">
        <v>1802</v>
      </c>
      <c r="M1" s="1838"/>
      <c r="N1" s="1874" t="s">
        <v>1803</v>
      </c>
      <c r="O1" s="1592"/>
    </row>
    <row r="2" spans="1:15">
      <c r="A2" s="1690" t="str">
        <f>'Data Sheet'!$C$25</f>
        <v>National Fuel Gas Distribution Corporation</v>
      </c>
      <c r="B2" s="1698"/>
      <c r="C2" s="1595"/>
      <c r="D2" s="1698" t="s">
        <v>1156</v>
      </c>
      <c r="E2" s="1595"/>
      <c r="F2" s="1698" t="s">
        <v>1805</v>
      </c>
      <c r="G2" s="1843"/>
      <c r="H2" s="1623"/>
      <c r="I2" s="1690" t="str">
        <f>'Data Sheet'!$C$25</f>
        <v>National Fuel Gas Distribution Corporation</v>
      </c>
      <c r="J2" s="1698" t="s">
        <v>1156</v>
      </c>
      <c r="K2" s="1595"/>
      <c r="L2" s="1698" t="s">
        <v>1805</v>
      </c>
      <c r="M2" s="1595"/>
      <c r="N2" s="1698"/>
      <c r="O2" s="1623"/>
    </row>
    <row r="3" spans="1:15" ht="15" customHeight="1">
      <c r="A3" s="1690"/>
      <c r="B3" s="1698"/>
      <c r="C3" s="1595"/>
      <c r="D3" s="1698" t="s">
        <v>1157</v>
      </c>
      <c r="E3" s="1595"/>
      <c r="F3" s="2669" t="str">
        <f>'Data Sheet'!$C$40</f>
        <v>3/31/2016</v>
      </c>
      <c r="G3" s="2550" t="str">
        <f>'Data Sheet'!$C$38</f>
        <v>12/31/2015</v>
      </c>
      <c r="H3" s="1607"/>
      <c r="I3" s="1599"/>
      <c r="J3" s="1698" t="s">
        <v>1157</v>
      </c>
      <c r="K3" s="1595"/>
      <c r="L3" s="2669" t="str">
        <f>'Data Sheet'!$C$40</f>
        <v>3/31/2016</v>
      </c>
      <c r="M3" s="2670"/>
      <c r="N3" s="2583" t="str">
        <f>'Data Sheet'!$C$38</f>
        <v>12/31/2015</v>
      </c>
      <c r="O3" s="1857"/>
    </row>
    <row r="4" spans="1:15" ht="15" customHeight="1">
      <c r="A4" s="1850" t="s">
        <v>1491</v>
      </c>
      <c r="B4" s="1851"/>
      <c r="C4" s="1851"/>
      <c r="D4" s="1851"/>
      <c r="E4" s="1851"/>
      <c r="F4" s="1851"/>
      <c r="G4" s="1851"/>
      <c r="H4" s="1852"/>
      <c r="I4" s="1850" t="s">
        <v>1492</v>
      </c>
      <c r="J4" s="1851"/>
      <c r="K4" s="1851"/>
      <c r="L4" s="1851"/>
      <c r="M4" s="1851"/>
      <c r="N4" s="1851"/>
      <c r="O4" s="1857"/>
    </row>
    <row r="5" spans="1:15">
      <c r="A5" s="1690"/>
      <c r="B5" s="1698"/>
      <c r="C5" s="1698"/>
      <c r="D5" s="1698"/>
      <c r="E5" s="1698"/>
      <c r="F5" s="1698"/>
      <c r="G5" s="1698"/>
      <c r="H5" s="1623"/>
      <c r="I5" s="1853"/>
      <c r="J5" s="1854"/>
      <c r="K5" s="1854"/>
      <c r="L5" s="1854"/>
      <c r="M5" s="1854"/>
      <c r="N5" s="1854"/>
      <c r="O5" s="1623"/>
    </row>
    <row r="6" spans="1:15">
      <c r="A6" s="1690" t="s">
        <v>2397</v>
      </c>
      <c r="B6" s="1698" t="s">
        <v>1493</v>
      </c>
      <c r="C6" s="1698"/>
      <c r="D6" s="1698"/>
      <c r="E6" s="1698"/>
      <c r="F6" s="1698"/>
      <c r="G6" s="1698"/>
      <c r="H6" s="1623"/>
      <c r="I6" s="1690" t="s">
        <v>1494</v>
      </c>
      <c r="J6" s="1698"/>
      <c r="K6" s="1698"/>
      <c r="L6" s="1698"/>
      <c r="M6" s="1698"/>
      <c r="N6" s="1698"/>
      <c r="O6" s="1623"/>
    </row>
    <row r="7" spans="1:15">
      <c r="A7" s="1690"/>
      <c r="B7" s="1698" t="s">
        <v>639</v>
      </c>
      <c r="C7" s="1698"/>
      <c r="D7" s="1698"/>
      <c r="E7" s="1698"/>
      <c r="F7" s="1698"/>
      <c r="G7" s="1698"/>
      <c r="H7" s="1623"/>
      <c r="I7" s="1690" t="s">
        <v>1495</v>
      </c>
      <c r="J7" s="1698"/>
      <c r="K7" s="1698"/>
      <c r="L7" s="1698"/>
      <c r="M7" s="1698"/>
      <c r="N7" s="1698"/>
      <c r="O7" s="1623"/>
    </row>
    <row r="8" spans="1:15">
      <c r="A8" s="1690"/>
      <c r="B8" s="1698" t="s">
        <v>1496</v>
      </c>
      <c r="C8" s="1698"/>
      <c r="D8" s="1698"/>
      <c r="E8" s="1698"/>
      <c r="F8" s="1698"/>
      <c r="G8" s="1698"/>
      <c r="H8" s="1623"/>
      <c r="I8" s="1690" t="s">
        <v>1497</v>
      </c>
      <c r="J8" s="1698"/>
      <c r="K8" s="1698"/>
      <c r="L8" s="1698"/>
      <c r="M8" s="1698"/>
      <c r="N8" s="1698"/>
      <c r="O8" s="1623"/>
    </row>
    <row r="9" spans="1:15">
      <c r="A9" s="1690"/>
      <c r="B9" s="1698" t="s">
        <v>1498</v>
      </c>
      <c r="C9" s="1698"/>
      <c r="D9" s="1698"/>
      <c r="E9" s="1698"/>
      <c r="F9" s="1698"/>
      <c r="G9" s="1698"/>
      <c r="H9" s="1623"/>
      <c r="I9" s="1690" t="s">
        <v>1499</v>
      </c>
      <c r="J9" s="1698"/>
      <c r="K9" s="1698"/>
      <c r="L9" s="1698"/>
      <c r="M9" s="1698"/>
      <c r="N9" s="1698"/>
      <c r="O9" s="1623"/>
    </row>
    <row r="10" spans="1:15">
      <c r="A10" s="2658"/>
      <c r="B10" s="2583"/>
      <c r="C10" s="2583"/>
      <c r="D10" s="2583"/>
      <c r="E10" s="1698"/>
      <c r="F10" s="1698"/>
      <c r="G10" s="1698"/>
      <c r="H10" s="1623"/>
      <c r="I10" s="1690" t="s">
        <v>1500</v>
      </c>
      <c r="J10" s="1698"/>
      <c r="K10" s="1698"/>
      <c r="L10" s="1698"/>
      <c r="M10" s="1698"/>
      <c r="N10" s="1698"/>
      <c r="O10" s="1623"/>
    </row>
    <row r="11" spans="1:15">
      <c r="A11" s="1690" t="s">
        <v>2317</v>
      </c>
      <c r="B11" s="1698" t="s">
        <v>2990</v>
      </c>
      <c r="C11" s="2583"/>
      <c r="D11" s="2583"/>
      <c r="E11" s="1698"/>
      <c r="F11" s="1698"/>
      <c r="G11" s="1698"/>
      <c r="H11" s="1623"/>
      <c r="I11" s="1690" t="s">
        <v>2991</v>
      </c>
      <c r="J11" s="1698"/>
      <c r="K11" s="1698"/>
      <c r="L11" s="1698"/>
      <c r="M11" s="1698"/>
      <c r="N11" s="1698"/>
      <c r="O11" s="1623"/>
    </row>
    <row r="12" spans="1:15">
      <c r="A12" s="1690"/>
      <c r="B12" s="1698" t="s">
        <v>2992</v>
      </c>
      <c r="C12" s="2583"/>
      <c r="D12" s="2583"/>
      <c r="E12" s="1698"/>
      <c r="F12" s="1698"/>
      <c r="G12" s="1698"/>
      <c r="H12" s="1623"/>
      <c r="I12" s="1690" t="s">
        <v>3427</v>
      </c>
      <c r="J12" s="1698"/>
      <c r="K12" s="1698"/>
      <c r="L12" s="1698"/>
      <c r="M12" s="1698"/>
      <c r="N12" s="1698"/>
      <c r="O12" s="1623"/>
    </row>
    <row r="13" spans="1:15">
      <c r="A13" s="1690"/>
      <c r="B13" s="1698"/>
      <c r="C13" s="2583"/>
      <c r="D13" s="2583"/>
      <c r="E13" s="1698"/>
      <c r="F13" s="1698"/>
      <c r="G13" s="1698"/>
      <c r="H13" s="1623"/>
      <c r="I13" s="1690" t="s">
        <v>3428</v>
      </c>
      <c r="J13" s="1698"/>
      <c r="K13" s="1698"/>
      <c r="L13" s="1698"/>
      <c r="M13" s="1698"/>
      <c r="N13" s="1698"/>
      <c r="O13" s="1623"/>
    </row>
    <row r="14" spans="1:15">
      <c r="A14" s="1690" t="s">
        <v>2318</v>
      </c>
      <c r="B14" s="1698" t="s">
        <v>3429</v>
      </c>
      <c r="C14" s="1698"/>
      <c r="D14" s="1698"/>
      <c r="E14" s="1698"/>
      <c r="F14" s="1698"/>
      <c r="G14" s="1698"/>
      <c r="H14" s="1623"/>
      <c r="I14" s="1690" t="s">
        <v>3430</v>
      </c>
      <c r="J14" s="1698"/>
      <c r="K14" s="1698"/>
      <c r="L14" s="1698"/>
      <c r="M14" s="1698"/>
      <c r="N14" s="1698"/>
      <c r="O14" s="1623"/>
    </row>
    <row r="15" spans="1:15">
      <c r="A15" s="1690"/>
      <c r="B15" s="1698" t="s">
        <v>3431</v>
      </c>
      <c r="C15" s="1698"/>
      <c r="D15" s="1698"/>
      <c r="E15" s="1698"/>
      <c r="F15" s="1698"/>
      <c r="G15" s="1698"/>
      <c r="H15" s="1623"/>
      <c r="I15" s="1690" t="s">
        <v>3432</v>
      </c>
      <c r="J15" s="1698"/>
      <c r="K15" s="1698"/>
      <c r="L15" s="1698"/>
      <c r="M15" s="1698"/>
      <c r="N15" s="1698"/>
      <c r="O15" s="1623"/>
    </row>
    <row r="16" spans="1:15">
      <c r="A16" s="1690"/>
      <c r="B16" s="1698" t="s">
        <v>3433</v>
      </c>
      <c r="C16" s="1698"/>
      <c r="D16" s="1698"/>
      <c r="E16" s="1698"/>
      <c r="F16" s="1698"/>
      <c r="G16" s="1698"/>
      <c r="H16" s="1623"/>
      <c r="I16" s="1690" t="s">
        <v>3434</v>
      </c>
      <c r="J16" s="1698"/>
      <c r="K16" s="1698"/>
      <c r="L16" s="1698"/>
      <c r="M16" s="1698"/>
      <c r="N16" s="1698"/>
      <c r="O16" s="1623"/>
    </row>
    <row r="17" spans="1:15">
      <c r="A17" s="1690"/>
      <c r="B17" s="1698" t="s">
        <v>3435</v>
      </c>
      <c r="C17" s="1698"/>
      <c r="D17" s="1698"/>
      <c r="E17" s="1698"/>
      <c r="F17" s="1698"/>
      <c r="G17" s="1698"/>
      <c r="H17" s="1623"/>
      <c r="I17" s="1690" t="s">
        <v>3436</v>
      </c>
      <c r="J17" s="1698"/>
      <c r="K17" s="1698"/>
      <c r="L17" s="1698"/>
      <c r="M17" s="1698"/>
      <c r="N17" s="1698"/>
      <c r="O17" s="1623"/>
    </row>
    <row r="18" spans="1:15">
      <c r="A18" s="1690"/>
      <c r="B18" s="1698" t="s">
        <v>3437</v>
      </c>
      <c r="C18" s="1698"/>
      <c r="D18" s="1698"/>
      <c r="E18" s="1698"/>
      <c r="F18" s="1698"/>
      <c r="G18" s="1698"/>
      <c r="H18" s="1623"/>
      <c r="I18" s="1690" t="s">
        <v>3438</v>
      </c>
      <c r="J18" s="1698"/>
      <c r="K18" s="1698"/>
      <c r="L18" s="1698"/>
      <c r="M18" s="1698"/>
      <c r="N18" s="1698"/>
      <c r="O18" s="1623"/>
    </row>
    <row r="19" spans="1:15">
      <c r="A19" s="1690"/>
      <c r="B19" s="1698" t="s">
        <v>3439</v>
      </c>
      <c r="C19" s="1698"/>
      <c r="D19" s="1698"/>
      <c r="E19" s="1698"/>
      <c r="F19" s="1698"/>
      <c r="G19" s="1698"/>
      <c r="H19" s="1623"/>
      <c r="I19" s="1690" t="s">
        <v>3440</v>
      </c>
      <c r="J19" s="1698"/>
      <c r="K19" s="1698"/>
      <c r="L19" s="1698"/>
      <c r="M19" s="1698"/>
      <c r="N19" s="1698"/>
      <c r="O19" s="1623"/>
    </row>
    <row r="20" spans="1:15">
      <c r="A20" s="1690"/>
      <c r="B20" s="1698" t="s">
        <v>3441</v>
      </c>
      <c r="C20" s="1698"/>
      <c r="D20" s="1698"/>
      <c r="E20" s="1698"/>
      <c r="F20" s="1698"/>
      <c r="G20" s="1698"/>
      <c r="H20" s="1623"/>
      <c r="I20" s="1690" t="s">
        <v>3442</v>
      </c>
      <c r="J20" s="1698"/>
      <c r="K20" s="1698"/>
      <c r="L20" s="1698"/>
      <c r="M20" s="1698"/>
      <c r="N20" s="1698"/>
      <c r="O20" s="1623"/>
    </row>
    <row r="21" spans="1:15">
      <c r="A21" s="1690"/>
      <c r="B21" s="1698" t="s">
        <v>3443</v>
      </c>
      <c r="C21" s="1698"/>
      <c r="D21" s="1698"/>
      <c r="E21" s="1698"/>
      <c r="F21" s="1698"/>
      <c r="G21" s="1698"/>
      <c r="H21" s="1623"/>
      <c r="I21" s="1690" t="s">
        <v>3444</v>
      </c>
      <c r="J21" s="1698"/>
      <c r="K21" s="1698"/>
      <c r="L21" s="1698"/>
      <c r="M21" s="1698"/>
      <c r="N21" s="1698"/>
      <c r="O21" s="1623"/>
    </row>
    <row r="22" spans="1:15">
      <c r="A22" s="1690"/>
      <c r="B22" s="1698" t="s">
        <v>3445</v>
      </c>
      <c r="C22" s="1698"/>
      <c r="D22" s="1698"/>
      <c r="E22" s="1698"/>
      <c r="F22" s="1698"/>
      <c r="G22" s="1698"/>
      <c r="H22" s="1623"/>
      <c r="I22" s="1690" t="s">
        <v>3446</v>
      </c>
      <c r="J22" s="1698"/>
      <c r="K22" s="1698"/>
      <c r="L22" s="1698"/>
      <c r="M22" s="1698"/>
      <c r="N22" s="1698"/>
      <c r="O22" s="1623"/>
    </row>
    <row r="23" spans="1:15">
      <c r="A23" s="1690"/>
      <c r="B23" s="1698" t="s">
        <v>2643</v>
      </c>
      <c r="C23" s="1698"/>
      <c r="D23" s="1698"/>
      <c r="E23" s="1698"/>
      <c r="F23" s="1698"/>
      <c r="G23" s="1698"/>
      <c r="H23" s="1623"/>
      <c r="I23" s="1690" t="s">
        <v>2644</v>
      </c>
      <c r="J23" s="1698"/>
      <c r="K23" s="1698"/>
      <c r="L23" s="1698"/>
      <c r="M23" s="1698"/>
      <c r="N23" s="1698"/>
      <c r="O23" s="1623"/>
    </row>
    <row r="24" spans="1:15">
      <c r="A24" s="1690"/>
      <c r="B24" s="1698" t="s">
        <v>2645</v>
      </c>
      <c r="C24" s="1698"/>
      <c r="D24" s="1698"/>
      <c r="E24" s="1698"/>
      <c r="F24" s="1698"/>
      <c r="G24" s="1698"/>
      <c r="H24" s="1623"/>
      <c r="I24" s="1690" t="s">
        <v>2646</v>
      </c>
      <c r="J24" s="1698"/>
      <c r="K24" s="1698"/>
      <c r="L24" s="1698"/>
      <c r="M24" s="1698"/>
      <c r="N24" s="1698"/>
      <c r="O24" s="1623"/>
    </row>
    <row r="25" spans="1:15">
      <c r="A25" s="1690"/>
      <c r="B25" s="1698" t="s">
        <v>2647</v>
      </c>
      <c r="C25" s="1698"/>
      <c r="D25" s="1698"/>
      <c r="E25" s="1698"/>
      <c r="F25" s="1698"/>
      <c r="G25" s="1698"/>
      <c r="H25" s="1623"/>
      <c r="I25" s="1690" t="s">
        <v>2648</v>
      </c>
      <c r="J25" s="1698"/>
      <c r="K25" s="1698"/>
      <c r="L25" s="1698"/>
      <c r="M25" s="1698"/>
      <c r="N25" s="1698"/>
      <c r="O25" s="1623"/>
    </row>
    <row r="26" spans="1:15">
      <c r="A26" s="1690"/>
      <c r="B26" s="1698" t="s">
        <v>2649</v>
      </c>
      <c r="C26" s="1698"/>
      <c r="D26" s="1698"/>
      <c r="E26" s="1698"/>
      <c r="F26" s="1698"/>
      <c r="G26" s="1698"/>
      <c r="H26" s="1623"/>
      <c r="I26" s="1690" t="s">
        <v>2650</v>
      </c>
      <c r="J26" s="1698"/>
      <c r="K26" s="1698"/>
      <c r="L26" s="1698"/>
      <c r="M26" s="1698"/>
      <c r="N26" s="1698"/>
      <c r="O26" s="1623"/>
    </row>
    <row r="27" spans="1:15">
      <c r="A27" s="1690"/>
      <c r="B27" s="1698" t="s">
        <v>2651</v>
      </c>
      <c r="C27" s="1698"/>
      <c r="D27" s="1698"/>
      <c r="E27" s="1698"/>
      <c r="F27" s="1698"/>
      <c r="G27" s="1698"/>
      <c r="H27" s="1623"/>
      <c r="I27" s="1690" t="s">
        <v>2652</v>
      </c>
      <c r="J27" s="1698"/>
      <c r="K27" s="1698"/>
      <c r="L27" s="1698"/>
      <c r="M27" s="1698"/>
      <c r="N27" s="1698"/>
      <c r="O27" s="1623"/>
    </row>
    <row r="28" spans="1:15">
      <c r="A28" s="1690"/>
      <c r="B28" s="1698" t="s">
        <v>3381</v>
      </c>
      <c r="C28" s="1698"/>
      <c r="D28" s="1698"/>
      <c r="E28" s="1698"/>
      <c r="F28" s="1698"/>
      <c r="G28" s="1698"/>
      <c r="H28" s="1623"/>
      <c r="I28" s="1690" t="s">
        <v>3382</v>
      </c>
      <c r="J28" s="1698"/>
      <c r="K28" s="1698"/>
      <c r="L28" s="1698"/>
      <c r="M28" s="1698"/>
      <c r="N28" s="1698"/>
      <c r="O28" s="1623"/>
    </row>
    <row r="29" spans="1:15">
      <c r="A29" s="1690"/>
      <c r="B29" s="1698" t="s">
        <v>3383</v>
      </c>
      <c r="C29" s="1698"/>
      <c r="D29" s="1698"/>
      <c r="E29" s="1698"/>
      <c r="F29" s="1698"/>
      <c r="G29" s="1698"/>
      <c r="H29" s="1623"/>
      <c r="I29" s="1690" t="s">
        <v>3384</v>
      </c>
      <c r="J29" s="1698"/>
      <c r="K29" s="1698"/>
      <c r="L29" s="1698"/>
      <c r="M29" s="1698"/>
      <c r="N29" s="1698"/>
      <c r="O29" s="1623"/>
    </row>
    <row r="30" spans="1:15">
      <c r="A30" s="1690"/>
      <c r="B30" s="1698" t="s">
        <v>3579</v>
      </c>
      <c r="C30" s="1698"/>
      <c r="D30" s="1698"/>
      <c r="E30" s="1698"/>
      <c r="F30" s="1698"/>
      <c r="G30" s="1698"/>
      <c r="H30" s="1623"/>
      <c r="I30" s="1690" t="s">
        <v>3580</v>
      </c>
      <c r="J30" s="1698"/>
      <c r="K30" s="1698"/>
      <c r="L30" s="1698"/>
      <c r="M30" s="1698"/>
      <c r="N30" s="1698"/>
      <c r="O30" s="1623"/>
    </row>
    <row r="31" spans="1:15">
      <c r="A31" s="1690"/>
      <c r="B31" s="1698" t="s">
        <v>3581</v>
      </c>
      <c r="C31" s="1698"/>
      <c r="D31" s="1698"/>
      <c r="E31" s="1698"/>
      <c r="F31" s="1698"/>
      <c r="G31" s="1698"/>
      <c r="H31" s="1623"/>
      <c r="I31" s="1690" t="s">
        <v>3582</v>
      </c>
      <c r="J31" s="1698"/>
      <c r="K31" s="1698"/>
      <c r="L31" s="1698"/>
      <c r="M31" s="1698"/>
      <c r="N31" s="1698"/>
      <c r="O31" s="1623"/>
    </row>
    <row r="32" spans="1:15">
      <c r="A32" s="1690"/>
      <c r="B32" s="1698" t="s">
        <v>3583</v>
      </c>
      <c r="C32" s="1698"/>
      <c r="D32" s="1698"/>
      <c r="E32" s="1698"/>
      <c r="F32" s="1698"/>
      <c r="G32" s="1698"/>
      <c r="H32" s="1623"/>
      <c r="I32" s="1690" t="s">
        <v>3584</v>
      </c>
      <c r="J32" s="1698"/>
      <c r="K32" s="1698"/>
      <c r="L32" s="1698"/>
      <c r="M32" s="1698"/>
      <c r="N32" s="1698"/>
      <c r="O32" s="1623"/>
    </row>
    <row r="33" spans="1:15">
      <c r="A33" s="1690"/>
      <c r="B33" s="1698" t="s">
        <v>3585</v>
      </c>
      <c r="C33" s="1698"/>
      <c r="D33" s="1698"/>
      <c r="E33" s="1698"/>
      <c r="F33" s="1698"/>
      <c r="G33" s="1698"/>
      <c r="H33" s="1623"/>
      <c r="I33" s="1690"/>
      <c r="J33" s="1698"/>
      <c r="K33" s="1698"/>
      <c r="L33" s="1698"/>
      <c r="M33" s="1698"/>
      <c r="N33" s="1698"/>
      <c r="O33" s="1623"/>
    </row>
    <row r="34" spans="1:15">
      <c r="A34" s="2658"/>
      <c r="B34" s="1698" t="s">
        <v>3586</v>
      </c>
      <c r="C34" s="2583"/>
      <c r="D34" s="1698"/>
      <c r="E34" s="1698"/>
      <c r="F34" s="1698"/>
      <c r="G34" s="1698"/>
      <c r="H34" s="1623"/>
      <c r="I34" s="1690"/>
      <c r="J34" s="1698"/>
      <c r="K34" s="1698"/>
      <c r="L34" s="1698"/>
      <c r="M34" s="1698"/>
      <c r="N34" s="1698"/>
      <c r="O34" s="1623"/>
    </row>
    <row r="35" spans="1:15">
      <c r="A35" s="2658"/>
      <c r="B35" s="1698"/>
      <c r="C35" s="2583"/>
      <c r="D35" s="1698"/>
      <c r="E35" s="1698"/>
      <c r="F35" s="1698"/>
      <c r="G35" s="1698"/>
      <c r="H35" s="1623"/>
      <c r="I35" s="1690"/>
      <c r="J35" s="1698"/>
      <c r="K35" s="1698"/>
      <c r="L35" s="1698"/>
      <c r="M35" s="1698"/>
      <c r="N35" s="1698"/>
      <c r="O35" s="1623"/>
    </row>
    <row r="36" spans="1:15">
      <c r="A36" s="1853"/>
      <c r="B36" s="2671"/>
      <c r="C36" s="2672"/>
      <c r="D36" s="2672"/>
      <c r="E36" s="1854"/>
      <c r="F36" s="2671"/>
      <c r="G36" s="2671" t="s">
        <v>3587</v>
      </c>
      <c r="H36" s="1855"/>
      <c r="I36" s="2673"/>
      <c r="J36" s="2674" t="s">
        <v>3588</v>
      </c>
      <c r="K36" s="2675"/>
      <c r="L36" s="2675"/>
      <c r="M36" s="2676"/>
      <c r="N36" s="2672"/>
      <c r="O36" s="1855"/>
    </row>
    <row r="37" spans="1:15">
      <c r="A37" s="1690"/>
      <c r="B37" s="1843" t="s">
        <v>3589</v>
      </c>
      <c r="C37" s="1595"/>
      <c r="D37" s="1595"/>
      <c r="E37" s="1880" t="s">
        <v>3590</v>
      </c>
      <c r="F37" s="1879" t="s">
        <v>3591</v>
      </c>
      <c r="G37" s="2677" t="s">
        <v>3591</v>
      </c>
      <c r="H37" s="2678" t="s">
        <v>3591</v>
      </c>
      <c r="I37" s="1599"/>
      <c r="J37" s="2672"/>
      <c r="K37" s="2672"/>
      <c r="L37" s="1854"/>
      <c r="M37" s="2672"/>
      <c r="N37" s="1595"/>
      <c r="O37" s="1844"/>
    </row>
    <row r="38" spans="1:15">
      <c r="A38" s="2131" t="s">
        <v>1729</v>
      </c>
      <c r="B38" s="1843" t="s">
        <v>3592</v>
      </c>
      <c r="C38" s="1595"/>
      <c r="D38" s="2679" t="s">
        <v>3593</v>
      </c>
      <c r="E38" s="1880" t="s">
        <v>3594</v>
      </c>
      <c r="F38" s="1879" t="s">
        <v>3595</v>
      </c>
      <c r="G38" s="1879" t="s">
        <v>3596</v>
      </c>
      <c r="H38" s="1862" t="s">
        <v>3596</v>
      </c>
      <c r="I38" s="1866" t="s">
        <v>3597</v>
      </c>
      <c r="J38" s="2679" t="s">
        <v>3598</v>
      </c>
      <c r="K38" s="2679" t="s">
        <v>3599</v>
      </c>
      <c r="L38" s="1699" t="s">
        <v>3600</v>
      </c>
      <c r="M38" s="2680"/>
      <c r="N38" s="2679" t="s">
        <v>3601</v>
      </c>
      <c r="O38" s="1862" t="s">
        <v>1729</v>
      </c>
    </row>
    <row r="39" spans="1:15">
      <c r="A39" s="2131" t="s">
        <v>1732</v>
      </c>
      <c r="B39" s="1843" t="s">
        <v>3602</v>
      </c>
      <c r="C39" s="1595"/>
      <c r="D39" s="2679" t="s">
        <v>3603</v>
      </c>
      <c r="E39" s="1880" t="s">
        <v>3604</v>
      </c>
      <c r="F39" s="1879" t="s">
        <v>3605</v>
      </c>
      <c r="G39" s="1879" t="s">
        <v>3606</v>
      </c>
      <c r="H39" s="1862" t="s">
        <v>3607</v>
      </c>
      <c r="I39" s="1866" t="s">
        <v>3608</v>
      </c>
      <c r="J39" s="2679" t="s">
        <v>3609</v>
      </c>
      <c r="K39" s="2679" t="s">
        <v>3609</v>
      </c>
      <c r="L39" s="1699" t="s">
        <v>3609</v>
      </c>
      <c r="M39" s="2680"/>
      <c r="N39" s="2679" t="s">
        <v>3610</v>
      </c>
      <c r="O39" s="1862" t="s">
        <v>1732</v>
      </c>
    </row>
    <row r="40" spans="1:15">
      <c r="A40" s="1845"/>
      <c r="B40" s="1891"/>
      <c r="C40" s="1846" t="s">
        <v>3021</v>
      </c>
      <c r="D40" s="2681" t="s">
        <v>3022</v>
      </c>
      <c r="E40" s="1881" t="s">
        <v>3023</v>
      </c>
      <c r="F40" s="1882" t="s">
        <v>3024</v>
      </c>
      <c r="G40" s="1882" t="s">
        <v>2347</v>
      </c>
      <c r="H40" s="1883" t="s">
        <v>2348</v>
      </c>
      <c r="I40" s="1868" t="s">
        <v>2349</v>
      </c>
      <c r="J40" s="2681" t="s">
        <v>2350</v>
      </c>
      <c r="K40" s="2681" t="s">
        <v>2351</v>
      </c>
      <c r="L40" s="2682" t="s">
        <v>2352</v>
      </c>
      <c r="M40" s="1849"/>
      <c r="N40" s="2681" t="s">
        <v>2353</v>
      </c>
      <c r="O40" s="1610"/>
    </row>
    <row r="41" spans="1:15">
      <c r="A41" s="1845">
        <v>1</v>
      </c>
      <c r="B41" s="1891"/>
      <c r="C41" s="1846"/>
      <c r="D41" s="1846"/>
      <c r="E41" s="1856"/>
      <c r="F41" s="1891"/>
      <c r="G41" s="1891"/>
      <c r="H41" s="1610"/>
      <c r="I41" s="2683"/>
      <c r="J41" s="2684"/>
      <c r="K41" s="2684"/>
      <c r="L41" s="2685"/>
      <c r="M41" s="2684"/>
      <c r="N41" s="2684">
        <f>SUM(J41:L41)</f>
        <v>0</v>
      </c>
      <c r="O41" s="1610">
        <v>1</v>
      </c>
    </row>
    <row r="42" spans="1:15">
      <c r="A42" s="1845">
        <v>2</v>
      </c>
      <c r="B42" s="1891"/>
      <c r="C42" s="1846"/>
      <c r="D42" s="1846"/>
      <c r="E42" s="1856"/>
      <c r="F42" s="1891"/>
      <c r="G42" s="1891"/>
      <c r="H42" s="1610"/>
      <c r="I42" s="2518"/>
      <c r="J42" s="2517"/>
      <c r="K42" s="2517"/>
      <c r="L42" s="2155"/>
      <c r="M42" s="2517"/>
      <c r="N42" s="2517">
        <f t="shared" ref="N42:N53" si="0">SUM(J42:M42)</f>
        <v>0</v>
      </c>
      <c r="O42" s="1610">
        <v>2</v>
      </c>
    </row>
    <row r="43" spans="1:15">
      <c r="A43" s="1845">
        <v>3</v>
      </c>
      <c r="B43" s="1891"/>
      <c r="C43" s="1846"/>
      <c r="D43" s="1846"/>
      <c r="E43" s="1856"/>
      <c r="F43" s="1891"/>
      <c r="G43" s="1891"/>
      <c r="H43" s="1610"/>
      <c r="I43" s="2518"/>
      <c r="J43" s="2517"/>
      <c r="K43" s="2517"/>
      <c r="L43" s="2155"/>
      <c r="M43" s="2517"/>
      <c r="N43" s="2517">
        <f t="shared" si="0"/>
        <v>0</v>
      </c>
      <c r="O43" s="1610">
        <v>3</v>
      </c>
    </row>
    <row r="44" spans="1:15">
      <c r="A44" s="1845">
        <v>4</v>
      </c>
      <c r="B44" s="1891"/>
      <c r="C44" s="1846"/>
      <c r="D44" s="1846"/>
      <c r="E44" s="1856"/>
      <c r="F44" s="1891"/>
      <c r="G44" s="1891"/>
      <c r="H44" s="1610"/>
      <c r="I44" s="2518"/>
      <c r="J44" s="2517"/>
      <c r="K44" s="2517"/>
      <c r="L44" s="2155"/>
      <c r="M44" s="2517"/>
      <c r="N44" s="2517">
        <f t="shared" si="0"/>
        <v>0</v>
      </c>
      <c r="O44" s="1610">
        <v>4</v>
      </c>
    </row>
    <row r="45" spans="1:15">
      <c r="A45" s="1845">
        <v>5</v>
      </c>
      <c r="B45" s="1891"/>
      <c r="C45" s="1846"/>
      <c r="D45" s="1846"/>
      <c r="E45" s="1856"/>
      <c r="F45" s="1891"/>
      <c r="G45" s="1891"/>
      <c r="H45" s="1610"/>
      <c r="I45" s="2518"/>
      <c r="J45" s="2517"/>
      <c r="K45" s="2517"/>
      <c r="L45" s="2155"/>
      <c r="M45" s="2517"/>
      <c r="N45" s="2517">
        <f t="shared" si="0"/>
        <v>0</v>
      </c>
      <c r="O45" s="1610">
        <v>5</v>
      </c>
    </row>
    <row r="46" spans="1:15">
      <c r="A46" s="1845">
        <v>6</v>
      </c>
      <c r="B46" s="1891"/>
      <c r="C46" s="1846"/>
      <c r="D46" s="1846"/>
      <c r="E46" s="1856"/>
      <c r="F46" s="1891"/>
      <c r="G46" s="1891"/>
      <c r="H46" s="1610"/>
      <c r="I46" s="2518"/>
      <c r="J46" s="2517"/>
      <c r="K46" s="2517"/>
      <c r="L46" s="2155"/>
      <c r="M46" s="2517"/>
      <c r="N46" s="2517">
        <f t="shared" si="0"/>
        <v>0</v>
      </c>
      <c r="O46" s="1610">
        <v>6</v>
      </c>
    </row>
    <row r="47" spans="1:15">
      <c r="A47" s="1845">
        <v>7</v>
      </c>
      <c r="B47" s="1891"/>
      <c r="C47" s="1846"/>
      <c r="D47" s="1846"/>
      <c r="E47" s="1856"/>
      <c r="F47" s="1891"/>
      <c r="G47" s="1891"/>
      <c r="H47" s="1610"/>
      <c r="I47" s="2518"/>
      <c r="J47" s="2517"/>
      <c r="K47" s="2517"/>
      <c r="L47" s="2155"/>
      <c r="M47" s="2517"/>
      <c r="N47" s="2517">
        <f t="shared" si="0"/>
        <v>0</v>
      </c>
      <c r="O47" s="1610">
        <v>7</v>
      </c>
    </row>
    <row r="48" spans="1:15">
      <c r="A48" s="1845">
        <v>8</v>
      </c>
      <c r="B48" s="1891"/>
      <c r="C48" s="1846"/>
      <c r="D48" s="1846"/>
      <c r="E48" s="1856"/>
      <c r="F48" s="1891"/>
      <c r="G48" s="1891"/>
      <c r="H48" s="1610"/>
      <c r="I48" s="2518"/>
      <c r="J48" s="2517"/>
      <c r="K48" s="2517"/>
      <c r="L48" s="2155"/>
      <c r="M48" s="2517"/>
      <c r="N48" s="2517">
        <f t="shared" si="0"/>
        <v>0</v>
      </c>
      <c r="O48" s="1610">
        <v>8</v>
      </c>
    </row>
    <row r="49" spans="1:15">
      <c r="A49" s="1845">
        <v>9</v>
      </c>
      <c r="B49" s="1891"/>
      <c r="C49" s="1846"/>
      <c r="D49" s="1846"/>
      <c r="E49" s="1856"/>
      <c r="F49" s="1891"/>
      <c r="G49" s="1891"/>
      <c r="H49" s="1610"/>
      <c r="I49" s="2518"/>
      <c r="J49" s="2517"/>
      <c r="K49" s="2517"/>
      <c r="L49" s="2155"/>
      <c r="M49" s="2517"/>
      <c r="N49" s="2517">
        <f t="shared" si="0"/>
        <v>0</v>
      </c>
      <c r="O49" s="1610">
        <v>9</v>
      </c>
    </row>
    <row r="50" spans="1:15">
      <c r="A50" s="1845">
        <v>10</v>
      </c>
      <c r="B50" s="1891"/>
      <c r="C50" s="1846"/>
      <c r="D50" s="1846"/>
      <c r="E50" s="1856"/>
      <c r="F50" s="1891"/>
      <c r="G50" s="1891"/>
      <c r="H50" s="1610"/>
      <c r="I50" s="2518"/>
      <c r="J50" s="2517"/>
      <c r="K50" s="2517"/>
      <c r="L50" s="2155"/>
      <c r="M50" s="2517"/>
      <c r="N50" s="2517">
        <f t="shared" si="0"/>
        <v>0</v>
      </c>
      <c r="O50" s="1610">
        <v>10</v>
      </c>
    </row>
    <row r="51" spans="1:15">
      <c r="A51" s="1845">
        <v>11</v>
      </c>
      <c r="B51" s="1891"/>
      <c r="C51" s="1846"/>
      <c r="D51" s="1846"/>
      <c r="E51" s="1856"/>
      <c r="F51" s="1891"/>
      <c r="G51" s="1891"/>
      <c r="H51" s="1610"/>
      <c r="I51" s="2518"/>
      <c r="J51" s="2517"/>
      <c r="K51" s="2517"/>
      <c r="L51" s="2155"/>
      <c r="M51" s="2517"/>
      <c r="N51" s="2517">
        <f t="shared" si="0"/>
        <v>0</v>
      </c>
      <c r="O51" s="1610">
        <v>11</v>
      </c>
    </row>
    <row r="52" spans="1:15">
      <c r="A52" s="1845">
        <v>12</v>
      </c>
      <c r="B52" s="1891"/>
      <c r="C52" s="1846"/>
      <c r="D52" s="1846"/>
      <c r="E52" s="1856"/>
      <c r="F52" s="1891"/>
      <c r="G52" s="1891"/>
      <c r="H52" s="1610"/>
      <c r="I52" s="2518"/>
      <c r="J52" s="2517"/>
      <c r="K52" s="2517"/>
      <c r="L52" s="2155"/>
      <c r="M52" s="2517"/>
      <c r="N52" s="2517">
        <f t="shared" si="0"/>
        <v>0</v>
      </c>
      <c r="O52" s="1610">
        <v>12</v>
      </c>
    </row>
    <row r="53" spans="1:15">
      <c r="A53" s="1845">
        <v>13</v>
      </c>
      <c r="B53" s="1891" t="s">
        <v>1189</v>
      </c>
      <c r="C53" s="1846"/>
      <c r="D53" s="2686"/>
      <c r="E53" s="2687"/>
      <c r="F53" s="2688"/>
      <c r="G53" s="2688"/>
      <c r="H53" s="2689"/>
      <c r="I53" s="2518"/>
      <c r="J53" s="2517"/>
      <c r="K53" s="2517"/>
      <c r="L53" s="2155"/>
      <c r="M53" s="2517"/>
      <c r="N53" s="2517">
        <f t="shared" si="0"/>
        <v>0</v>
      </c>
      <c r="O53" s="1610">
        <v>13</v>
      </c>
    </row>
    <row r="54" spans="1:15" ht="15.75" thickBot="1">
      <c r="A54" s="2690">
        <v>14</v>
      </c>
      <c r="B54" s="2691" t="s">
        <v>2332</v>
      </c>
      <c r="C54" s="2692"/>
      <c r="D54" s="2693"/>
      <c r="E54" s="2694"/>
      <c r="F54" s="2695"/>
      <c r="G54" s="2695"/>
      <c r="H54" s="2696"/>
      <c r="I54" s="2697">
        <f>SUM(I41:I53)</f>
        <v>0</v>
      </c>
      <c r="J54" s="2698">
        <f>SUM(J41:J53)</f>
        <v>0</v>
      </c>
      <c r="K54" s="2698">
        <f>SUM(K41:K53)</f>
        <v>0</v>
      </c>
      <c r="L54" s="2699"/>
      <c r="M54" s="2013">
        <f>SUM(M41:M53)</f>
        <v>0</v>
      </c>
      <c r="N54" s="2698">
        <f>SUM(N41:N53)</f>
        <v>0</v>
      </c>
      <c r="O54" s="2700">
        <v>14</v>
      </c>
    </row>
    <row r="55" spans="1:15">
      <c r="A55" s="1699"/>
      <c r="B55" s="1699"/>
      <c r="C55" s="1699"/>
      <c r="D55" s="1699"/>
      <c r="E55" s="1699"/>
      <c r="F55" s="1699"/>
      <c r="G55" s="1699"/>
      <c r="H55" s="1699"/>
      <c r="I55" s="1699"/>
      <c r="J55" s="1699"/>
      <c r="K55" s="1699"/>
      <c r="L55" s="1699"/>
      <c r="M55" s="1699"/>
      <c r="N55" s="1699"/>
      <c r="O55" s="1699"/>
    </row>
    <row r="56" spans="1:15">
      <c r="A56" s="2282" t="s">
        <v>3611</v>
      </c>
      <c r="B56" s="1699"/>
      <c r="C56" s="1699"/>
      <c r="D56" s="1699"/>
      <c r="E56" s="2583"/>
      <c r="F56" s="1699"/>
      <c r="G56" s="1699"/>
      <c r="H56" s="1699"/>
      <c r="I56" s="1698" t="str">
        <f>A56</f>
        <v>FERC FORM NO.1 (REVISED. 12-90) NYPSC Modified-96</v>
      </c>
      <c r="J56" s="1698"/>
      <c r="K56" s="2583"/>
      <c r="L56" s="1698"/>
      <c r="M56" s="1698"/>
      <c r="N56" s="1698"/>
      <c r="O56" s="1895" t="s">
        <v>3612</v>
      </c>
    </row>
    <row r="57" spans="1:15">
      <c r="A57" s="1699" t="s">
        <v>3613</v>
      </c>
      <c r="B57" s="1699"/>
      <c r="C57" s="1699"/>
      <c r="D57" s="1699"/>
      <c r="E57" s="1699"/>
      <c r="F57" s="1699"/>
      <c r="G57" s="1699"/>
      <c r="H57" s="1699"/>
      <c r="I57" s="1699" t="s">
        <v>3614</v>
      </c>
      <c r="J57" s="1699"/>
      <c r="K57" s="1699"/>
      <c r="L57" s="1699"/>
      <c r="M57" s="1699"/>
      <c r="N57" s="1699"/>
      <c r="O57" s="1699"/>
    </row>
    <row r="58" spans="1:15">
      <c r="A58" s="1699"/>
      <c r="B58" s="1699"/>
      <c r="C58" s="1699"/>
      <c r="D58" s="1699"/>
      <c r="E58" s="1699"/>
      <c r="F58" s="1699"/>
      <c r="G58" s="1699"/>
      <c r="H58" s="1699"/>
      <c r="I58" s="1698"/>
      <c r="J58" s="1698"/>
      <c r="K58" s="1698"/>
      <c r="L58" s="1698"/>
      <c r="M58" s="1698"/>
      <c r="N58" s="1698"/>
      <c r="O58" s="1698"/>
    </row>
    <row r="59" spans="1:15">
      <c r="A59" s="1699"/>
      <c r="B59" s="1699"/>
      <c r="C59" s="1699"/>
      <c r="D59" s="1699"/>
      <c r="E59" s="1699"/>
      <c r="F59" s="1699"/>
      <c r="G59" s="1699"/>
      <c r="H59" s="1699"/>
      <c r="I59" s="1698"/>
      <c r="J59" s="1698"/>
      <c r="K59" s="1698"/>
      <c r="L59" s="1698"/>
      <c r="M59" s="1698"/>
      <c r="N59" s="1698"/>
      <c r="O59" s="1698"/>
    </row>
    <row r="60" spans="1:15">
      <c r="A60" s="1699"/>
      <c r="B60" s="1699"/>
      <c r="C60" s="1699"/>
      <c r="D60" s="1699"/>
      <c r="E60" s="1699"/>
      <c r="F60" s="1699"/>
      <c r="G60" s="1699"/>
      <c r="H60" s="1699"/>
      <c r="I60" s="1698"/>
      <c r="J60" s="1698"/>
      <c r="K60" s="1698"/>
      <c r="L60" s="1698"/>
      <c r="M60" s="1698"/>
      <c r="N60" s="1698"/>
      <c r="O60" s="1698"/>
    </row>
    <row r="61" spans="1:15" ht="15.75">
      <c r="A61" s="2162" t="s">
        <v>419</v>
      </c>
      <c r="B61" s="2585"/>
      <c r="C61" s="1699"/>
      <c r="D61" s="1699"/>
      <c r="E61" s="1699"/>
      <c r="F61" s="1699"/>
      <c r="G61" s="1699"/>
      <c r="H61" s="1699"/>
      <c r="I61" s="1698"/>
      <c r="J61" s="1698"/>
      <c r="K61" s="1698"/>
      <c r="L61" s="1698"/>
      <c r="M61" s="1698"/>
      <c r="N61" s="1698"/>
      <c r="O61" s="1698"/>
    </row>
    <row r="62" spans="1:15" ht="15.75">
      <c r="A62" s="2162"/>
      <c r="B62" s="2585"/>
      <c r="C62" s="1699"/>
      <c r="D62" s="1699"/>
      <c r="E62" s="1699"/>
      <c r="F62" s="1699"/>
      <c r="G62" s="1699"/>
      <c r="H62" s="1699"/>
      <c r="I62" s="1698"/>
      <c r="J62" s="1698"/>
      <c r="K62" s="1698"/>
      <c r="L62" s="1698"/>
      <c r="M62" s="1698"/>
      <c r="N62" s="1698"/>
      <c r="O62" s="1698"/>
    </row>
    <row r="63" spans="1:15" ht="16.5" thickBot="1">
      <c r="A63" s="2701" t="str">
        <f>'Data Sheet'!$C$25</f>
        <v>National Fuel Gas Distribution Corporation</v>
      </c>
      <c r="B63" s="1699"/>
      <c r="C63" s="1699"/>
      <c r="D63" s="1699"/>
      <c r="E63" s="1699"/>
      <c r="F63" s="2653" t="str">
        <f>'Data Sheet'!$C$40</f>
        <v>3/31/2016</v>
      </c>
      <c r="G63" s="2583" t="str">
        <f>'Data Sheet'!$C$38</f>
        <v>12/31/2015</v>
      </c>
      <c r="H63" s="1699"/>
      <c r="I63" s="2701" t="str">
        <f>'Data Sheet'!$C$25</f>
        <v>National Fuel Gas Distribution Corporation</v>
      </c>
      <c r="J63" s="1698"/>
      <c r="K63" s="1698"/>
      <c r="L63" s="2653" t="str">
        <f>'Data Sheet'!$C$40</f>
        <v>3/31/2016</v>
      </c>
      <c r="M63" s="1698"/>
      <c r="N63" s="2583" t="str">
        <f>'Data Sheet'!$C$38</f>
        <v>12/31/2015</v>
      </c>
      <c r="O63" s="1698"/>
    </row>
    <row r="64" spans="1:15">
      <c r="A64" s="1837"/>
      <c r="B64" s="1874"/>
      <c r="C64" s="1874"/>
      <c r="D64" s="1874"/>
      <c r="E64" s="1874"/>
      <c r="F64" s="1874"/>
      <c r="G64" s="1874"/>
      <c r="H64" s="1592"/>
      <c r="I64" s="1837"/>
      <c r="J64" s="1874"/>
      <c r="K64" s="1874"/>
      <c r="L64" s="1874"/>
      <c r="M64" s="1874"/>
      <c r="N64" s="1874"/>
      <c r="O64" s="1592"/>
    </row>
    <row r="65" spans="1:15">
      <c r="A65" s="2702" t="s">
        <v>1491</v>
      </c>
      <c r="B65" s="2682"/>
      <c r="C65" s="2682"/>
      <c r="D65" s="2682"/>
      <c r="E65" s="2682"/>
      <c r="F65" s="2682"/>
      <c r="G65" s="2682"/>
      <c r="H65" s="1614"/>
      <c r="I65" s="2703" t="s">
        <v>1492</v>
      </c>
      <c r="J65" s="2675"/>
      <c r="K65" s="2675"/>
      <c r="L65" s="2675"/>
      <c r="M65" s="2675"/>
      <c r="N65" s="2675"/>
      <c r="O65" s="1623"/>
    </row>
    <row r="66" spans="1:15">
      <c r="A66" s="1853"/>
      <c r="B66" s="2671"/>
      <c r="C66" s="2672"/>
      <c r="D66" s="2672"/>
      <c r="E66" s="1854"/>
      <c r="F66" s="2671"/>
      <c r="G66" s="2671" t="s">
        <v>3587</v>
      </c>
      <c r="H66" s="1855"/>
      <c r="I66" s="2673"/>
      <c r="J66" s="1854"/>
      <c r="K66" s="1854" t="s">
        <v>3615</v>
      </c>
      <c r="L66" s="1854"/>
      <c r="M66" s="2672"/>
      <c r="N66" s="2672"/>
      <c r="O66" s="1855"/>
    </row>
    <row r="67" spans="1:15">
      <c r="A67" s="1690"/>
      <c r="B67" s="1843" t="s">
        <v>3589</v>
      </c>
      <c r="C67" s="1595"/>
      <c r="D67" s="1595"/>
      <c r="E67" s="1880" t="s">
        <v>3590</v>
      </c>
      <c r="F67" s="1879" t="s">
        <v>3591</v>
      </c>
      <c r="G67" s="2677" t="s">
        <v>3591</v>
      </c>
      <c r="H67" s="2678" t="s">
        <v>3591</v>
      </c>
      <c r="I67" s="1599"/>
      <c r="J67" s="2672"/>
      <c r="K67" s="2672"/>
      <c r="L67" s="1854"/>
      <c r="M67" s="2672"/>
      <c r="N67" s="1595"/>
      <c r="O67" s="1844"/>
    </row>
    <row r="68" spans="1:15">
      <c r="A68" s="2131" t="s">
        <v>1729</v>
      </c>
      <c r="B68" s="1843" t="s">
        <v>3592</v>
      </c>
      <c r="C68" s="1595"/>
      <c r="D68" s="2679" t="s">
        <v>3593</v>
      </c>
      <c r="E68" s="1880" t="s">
        <v>3594</v>
      </c>
      <c r="F68" s="1879" t="s">
        <v>3595</v>
      </c>
      <c r="G68" s="1879" t="s">
        <v>3596</v>
      </c>
      <c r="H68" s="1862" t="s">
        <v>3596</v>
      </c>
      <c r="I68" s="1866" t="s">
        <v>3597</v>
      </c>
      <c r="J68" s="2679" t="s">
        <v>3598</v>
      </c>
      <c r="K68" s="2679" t="s">
        <v>3599</v>
      </c>
      <c r="L68" s="1699" t="s">
        <v>3600</v>
      </c>
      <c r="M68" s="2680"/>
      <c r="N68" s="2679" t="s">
        <v>3601</v>
      </c>
      <c r="O68" s="1862" t="s">
        <v>1729</v>
      </c>
    </row>
    <row r="69" spans="1:15">
      <c r="A69" s="2131" t="s">
        <v>1732</v>
      </c>
      <c r="B69" s="1843" t="s">
        <v>3602</v>
      </c>
      <c r="C69" s="1595"/>
      <c r="D69" s="2679" t="s">
        <v>3603</v>
      </c>
      <c r="E69" s="1880" t="s">
        <v>3604</v>
      </c>
      <c r="F69" s="1879" t="s">
        <v>3605</v>
      </c>
      <c r="G69" s="1879" t="s">
        <v>3606</v>
      </c>
      <c r="H69" s="1862" t="s">
        <v>3607</v>
      </c>
      <c r="I69" s="1866" t="s">
        <v>3608</v>
      </c>
      <c r="J69" s="2679" t="s">
        <v>3609</v>
      </c>
      <c r="K69" s="2679" t="s">
        <v>3609</v>
      </c>
      <c r="L69" s="1699" t="s">
        <v>3609</v>
      </c>
      <c r="M69" s="2680"/>
      <c r="N69" s="2679" t="s">
        <v>3610</v>
      </c>
      <c r="O69" s="1862" t="s">
        <v>1732</v>
      </c>
    </row>
    <row r="70" spans="1:15">
      <c r="A70" s="1845"/>
      <c r="B70" s="1891"/>
      <c r="C70" s="1846" t="s">
        <v>3021</v>
      </c>
      <c r="D70" s="2681" t="s">
        <v>3022</v>
      </c>
      <c r="E70" s="1881" t="s">
        <v>3023</v>
      </c>
      <c r="F70" s="1882" t="s">
        <v>3024</v>
      </c>
      <c r="G70" s="1882" t="s">
        <v>2347</v>
      </c>
      <c r="H70" s="1883" t="s">
        <v>2348</v>
      </c>
      <c r="I70" s="1868" t="s">
        <v>2349</v>
      </c>
      <c r="J70" s="2681" t="s">
        <v>2350</v>
      </c>
      <c r="K70" s="2681" t="s">
        <v>2351</v>
      </c>
      <c r="L70" s="2682" t="s">
        <v>2352</v>
      </c>
      <c r="M70" s="1849"/>
      <c r="N70" s="2681" t="s">
        <v>2353</v>
      </c>
      <c r="O70" s="1610"/>
    </row>
    <row r="71" spans="1:15">
      <c r="A71" s="1845">
        <v>1</v>
      </c>
      <c r="B71" s="1891"/>
      <c r="C71" s="1846"/>
      <c r="D71" s="1846"/>
      <c r="E71" s="1856"/>
      <c r="F71" s="1891"/>
      <c r="G71" s="1891"/>
      <c r="H71" s="1610"/>
      <c r="I71" s="2518"/>
      <c r="J71" s="2684"/>
      <c r="K71" s="2684"/>
      <c r="L71" s="2685"/>
      <c r="M71" s="2684"/>
      <c r="N71" s="2684">
        <f>SUM(J71:L71)</f>
        <v>0</v>
      </c>
      <c r="O71" s="1610">
        <v>1</v>
      </c>
    </row>
    <row r="72" spans="1:15">
      <c r="A72" s="1845">
        <v>2</v>
      </c>
      <c r="B72" s="1891"/>
      <c r="C72" s="1846"/>
      <c r="D72" s="1846"/>
      <c r="E72" s="1856"/>
      <c r="F72" s="1891"/>
      <c r="G72" s="1891"/>
      <c r="H72" s="1610"/>
      <c r="I72" s="2518"/>
      <c r="J72" s="2517"/>
      <c r="K72" s="2517"/>
      <c r="L72" s="2155"/>
      <c r="M72" s="2517"/>
      <c r="N72" s="2517">
        <f t="shared" ref="N72:N120" si="1">SUM(J72:M72)</f>
        <v>0</v>
      </c>
      <c r="O72" s="1610">
        <v>2</v>
      </c>
    </row>
    <row r="73" spans="1:15">
      <c r="A73" s="1845">
        <v>3</v>
      </c>
      <c r="B73" s="1891"/>
      <c r="C73" s="1846"/>
      <c r="D73" s="1846"/>
      <c r="E73" s="1856"/>
      <c r="F73" s="1891"/>
      <c r="G73" s="1891"/>
      <c r="H73" s="1610"/>
      <c r="I73" s="2518"/>
      <c r="J73" s="2517"/>
      <c r="K73" s="2517"/>
      <c r="L73" s="2155"/>
      <c r="M73" s="2517"/>
      <c r="N73" s="2517">
        <f t="shared" si="1"/>
        <v>0</v>
      </c>
      <c r="O73" s="1610">
        <v>3</v>
      </c>
    </row>
    <row r="74" spans="1:15">
      <c r="A74" s="1845">
        <v>4</v>
      </c>
      <c r="B74" s="1891"/>
      <c r="C74" s="1846"/>
      <c r="D74" s="1846"/>
      <c r="E74" s="1856"/>
      <c r="F74" s="1891"/>
      <c r="G74" s="1891"/>
      <c r="H74" s="1610"/>
      <c r="I74" s="2518"/>
      <c r="J74" s="2517"/>
      <c r="K74" s="2517"/>
      <c r="L74" s="2155"/>
      <c r="M74" s="2517"/>
      <c r="N74" s="2517">
        <f t="shared" si="1"/>
        <v>0</v>
      </c>
      <c r="O74" s="1610">
        <v>4</v>
      </c>
    </row>
    <row r="75" spans="1:15">
      <c r="A75" s="1845">
        <v>5</v>
      </c>
      <c r="B75" s="1891"/>
      <c r="C75" s="1846"/>
      <c r="D75" s="1846"/>
      <c r="E75" s="1856"/>
      <c r="F75" s="1891"/>
      <c r="G75" s="1891"/>
      <c r="H75" s="1610"/>
      <c r="I75" s="2518"/>
      <c r="J75" s="2517"/>
      <c r="K75" s="2517"/>
      <c r="L75" s="2155"/>
      <c r="M75" s="2517"/>
      <c r="N75" s="2517">
        <f t="shared" si="1"/>
        <v>0</v>
      </c>
      <c r="O75" s="1610">
        <v>5</v>
      </c>
    </row>
    <row r="76" spans="1:15">
      <c r="A76" s="1845">
        <v>6</v>
      </c>
      <c r="B76" s="1891"/>
      <c r="C76" s="1846"/>
      <c r="D76" s="1846"/>
      <c r="E76" s="1856"/>
      <c r="F76" s="1891"/>
      <c r="G76" s="1891"/>
      <c r="H76" s="1610"/>
      <c r="I76" s="2518"/>
      <c r="J76" s="2517"/>
      <c r="K76" s="2517"/>
      <c r="L76" s="2155"/>
      <c r="M76" s="2517"/>
      <c r="N76" s="2517">
        <f t="shared" si="1"/>
        <v>0</v>
      </c>
      <c r="O76" s="1610">
        <v>6</v>
      </c>
    </row>
    <row r="77" spans="1:15">
      <c r="A77" s="1845">
        <v>7</v>
      </c>
      <c r="B77" s="1891"/>
      <c r="C77" s="1846"/>
      <c r="D77" s="1846"/>
      <c r="E77" s="1856"/>
      <c r="F77" s="1891"/>
      <c r="G77" s="1891"/>
      <c r="H77" s="1610"/>
      <c r="I77" s="2518"/>
      <c r="J77" s="2517"/>
      <c r="K77" s="2517"/>
      <c r="L77" s="2155"/>
      <c r="M77" s="2517"/>
      <c r="N77" s="2517">
        <f t="shared" si="1"/>
        <v>0</v>
      </c>
      <c r="O77" s="1610">
        <v>7</v>
      </c>
    </row>
    <row r="78" spans="1:15">
      <c r="A78" s="1845">
        <v>8</v>
      </c>
      <c r="B78" s="1891"/>
      <c r="C78" s="1846"/>
      <c r="D78" s="1846"/>
      <c r="E78" s="1856"/>
      <c r="F78" s="1891"/>
      <c r="G78" s="1891"/>
      <c r="H78" s="1610"/>
      <c r="I78" s="2518"/>
      <c r="J78" s="2517"/>
      <c r="K78" s="2517"/>
      <c r="L78" s="2155"/>
      <c r="M78" s="2517"/>
      <c r="N78" s="2517">
        <f t="shared" si="1"/>
        <v>0</v>
      </c>
      <c r="O78" s="1610">
        <v>8</v>
      </c>
    </row>
    <row r="79" spans="1:15">
      <c r="A79" s="1845">
        <v>9</v>
      </c>
      <c r="B79" s="1891"/>
      <c r="C79" s="1846"/>
      <c r="D79" s="1846"/>
      <c r="E79" s="1856"/>
      <c r="F79" s="1891"/>
      <c r="G79" s="1891"/>
      <c r="H79" s="1610"/>
      <c r="I79" s="2518"/>
      <c r="J79" s="2517"/>
      <c r="K79" s="2517"/>
      <c r="L79" s="2155"/>
      <c r="M79" s="2517"/>
      <c r="N79" s="2517">
        <f t="shared" si="1"/>
        <v>0</v>
      </c>
      <c r="O79" s="1610">
        <v>9</v>
      </c>
    </row>
    <row r="80" spans="1:15">
      <c r="A80" s="1845">
        <v>10</v>
      </c>
      <c r="B80" s="1891"/>
      <c r="C80" s="1846"/>
      <c r="D80" s="1846"/>
      <c r="E80" s="1856"/>
      <c r="F80" s="1891"/>
      <c r="G80" s="1891"/>
      <c r="H80" s="1610"/>
      <c r="I80" s="2518"/>
      <c r="J80" s="2517"/>
      <c r="K80" s="2517"/>
      <c r="L80" s="2155"/>
      <c r="M80" s="2517"/>
      <c r="N80" s="2517">
        <f t="shared" si="1"/>
        <v>0</v>
      </c>
      <c r="O80" s="1610">
        <v>10</v>
      </c>
    </row>
    <row r="81" spans="1:15">
      <c r="A81" s="1845">
        <v>11</v>
      </c>
      <c r="B81" s="1891"/>
      <c r="C81" s="1846"/>
      <c r="D81" s="1846"/>
      <c r="E81" s="1856"/>
      <c r="F81" s="1891"/>
      <c r="G81" s="1891"/>
      <c r="H81" s="1610"/>
      <c r="I81" s="2518"/>
      <c r="J81" s="2517"/>
      <c r="K81" s="2517"/>
      <c r="L81" s="2155"/>
      <c r="M81" s="2517"/>
      <c r="N81" s="2517">
        <f t="shared" si="1"/>
        <v>0</v>
      </c>
      <c r="O81" s="1610">
        <v>11</v>
      </c>
    </row>
    <row r="82" spans="1:15">
      <c r="A82" s="1845">
        <v>12</v>
      </c>
      <c r="B82" s="1891"/>
      <c r="C82" s="1846"/>
      <c r="D82" s="1846"/>
      <c r="E82" s="1856"/>
      <c r="F82" s="1891"/>
      <c r="G82" s="1891"/>
      <c r="H82" s="1610"/>
      <c r="I82" s="2518"/>
      <c r="J82" s="2517"/>
      <c r="K82" s="2517"/>
      <c r="L82" s="2155"/>
      <c r="M82" s="2517"/>
      <c r="N82" s="2517">
        <f t="shared" si="1"/>
        <v>0</v>
      </c>
      <c r="O82" s="1610">
        <v>12</v>
      </c>
    </row>
    <row r="83" spans="1:15">
      <c r="A83" s="1845">
        <v>13</v>
      </c>
      <c r="B83" s="1891"/>
      <c r="C83" s="1846"/>
      <c r="D83" s="1846"/>
      <c r="E83" s="1856"/>
      <c r="F83" s="1891"/>
      <c r="G83" s="1891"/>
      <c r="H83" s="1610"/>
      <c r="I83" s="2518"/>
      <c r="J83" s="2517"/>
      <c r="K83" s="2517"/>
      <c r="L83" s="2155"/>
      <c r="M83" s="2517"/>
      <c r="N83" s="2517">
        <f t="shared" si="1"/>
        <v>0</v>
      </c>
      <c r="O83" s="1610">
        <v>13</v>
      </c>
    </row>
    <row r="84" spans="1:15">
      <c r="A84" s="1845">
        <v>14</v>
      </c>
      <c r="B84" s="1891"/>
      <c r="C84" s="1846"/>
      <c r="D84" s="1846"/>
      <c r="E84" s="1856"/>
      <c r="F84" s="1891"/>
      <c r="G84" s="1891"/>
      <c r="H84" s="1610"/>
      <c r="I84" s="2518"/>
      <c r="J84" s="2517"/>
      <c r="K84" s="2517"/>
      <c r="L84" s="2155"/>
      <c r="M84" s="2517"/>
      <c r="N84" s="2517">
        <f t="shared" si="1"/>
        <v>0</v>
      </c>
      <c r="O84" s="1610">
        <v>14</v>
      </c>
    </row>
    <row r="85" spans="1:15">
      <c r="A85" s="1845">
        <v>15</v>
      </c>
      <c r="B85" s="1891"/>
      <c r="C85" s="1846"/>
      <c r="D85" s="1846"/>
      <c r="E85" s="1856"/>
      <c r="F85" s="1891"/>
      <c r="G85" s="1891"/>
      <c r="H85" s="1610"/>
      <c r="I85" s="2518"/>
      <c r="J85" s="2517"/>
      <c r="K85" s="2517"/>
      <c r="L85" s="2155"/>
      <c r="M85" s="2517"/>
      <c r="N85" s="2517">
        <f t="shared" si="1"/>
        <v>0</v>
      </c>
      <c r="O85" s="1610">
        <v>15</v>
      </c>
    </row>
    <row r="86" spans="1:15">
      <c r="A86" s="1845">
        <v>16</v>
      </c>
      <c r="B86" s="1891"/>
      <c r="C86" s="1846"/>
      <c r="D86" s="1846"/>
      <c r="E86" s="1856"/>
      <c r="F86" s="1891"/>
      <c r="G86" s="1891"/>
      <c r="H86" s="1610"/>
      <c r="I86" s="2518"/>
      <c r="J86" s="2517"/>
      <c r="K86" s="2517"/>
      <c r="L86" s="2155"/>
      <c r="M86" s="2517"/>
      <c r="N86" s="2517">
        <f t="shared" si="1"/>
        <v>0</v>
      </c>
      <c r="O86" s="1610">
        <v>16</v>
      </c>
    </row>
    <row r="87" spans="1:15">
      <c r="A87" s="1845">
        <v>17</v>
      </c>
      <c r="B87" s="1891"/>
      <c r="C87" s="1846"/>
      <c r="D87" s="1846"/>
      <c r="E87" s="1856"/>
      <c r="F87" s="1891"/>
      <c r="G87" s="1891"/>
      <c r="H87" s="1610"/>
      <c r="I87" s="2518"/>
      <c r="J87" s="2517"/>
      <c r="K87" s="2517"/>
      <c r="L87" s="2155"/>
      <c r="M87" s="2517"/>
      <c r="N87" s="2517">
        <f t="shared" si="1"/>
        <v>0</v>
      </c>
      <c r="O87" s="1610">
        <v>17</v>
      </c>
    </row>
    <row r="88" spans="1:15">
      <c r="A88" s="1845">
        <v>18</v>
      </c>
      <c r="B88" s="1891"/>
      <c r="C88" s="1846"/>
      <c r="D88" s="1846"/>
      <c r="E88" s="1856"/>
      <c r="F88" s="1891"/>
      <c r="G88" s="1891"/>
      <c r="H88" s="1610"/>
      <c r="I88" s="2518"/>
      <c r="J88" s="2517"/>
      <c r="K88" s="2517"/>
      <c r="L88" s="2155"/>
      <c r="M88" s="2517"/>
      <c r="N88" s="2517">
        <f t="shared" si="1"/>
        <v>0</v>
      </c>
      <c r="O88" s="1610">
        <v>18</v>
      </c>
    </row>
    <row r="89" spans="1:15">
      <c r="A89" s="1845">
        <v>19</v>
      </c>
      <c r="B89" s="1891"/>
      <c r="C89" s="1846"/>
      <c r="D89" s="1846"/>
      <c r="E89" s="1856"/>
      <c r="F89" s="1891"/>
      <c r="G89" s="1891"/>
      <c r="H89" s="1610"/>
      <c r="I89" s="2518"/>
      <c r="J89" s="2517"/>
      <c r="K89" s="2517"/>
      <c r="L89" s="2155"/>
      <c r="M89" s="2517"/>
      <c r="N89" s="2517">
        <f t="shared" si="1"/>
        <v>0</v>
      </c>
      <c r="O89" s="1610">
        <v>19</v>
      </c>
    </row>
    <row r="90" spans="1:15">
      <c r="A90" s="1845">
        <v>20</v>
      </c>
      <c r="B90" s="1891"/>
      <c r="C90" s="1846"/>
      <c r="D90" s="1846"/>
      <c r="E90" s="1856"/>
      <c r="F90" s="1891"/>
      <c r="G90" s="1891"/>
      <c r="H90" s="1610"/>
      <c r="I90" s="2518"/>
      <c r="J90" s="2517"/>
      <c r="K90" s="2517"/>
      <c r="L90" s="2155"/>
      <c r="M90" s="2517"/>
      <c r="N90" s="2517">
        <f t="shared" si="1"/>
        <v>0</v>
      </c>
      <c r="O90" s="1610">
        <v>20</v>
      </c>
    </row>
    <row r="91" spans="1:15">
      <c r="A91" s="1845">
        <v>21</v>
      </c>
      <c r="B91" s="1891"/>
      <c r="C91" s="1846"/>
      <c r="D91" s="1846"/>
      <c r="E91" s="1856"/>
      <c r="F91" s="1891"/>
      <c r="G91" s="1891"/>
      <c r="H91" s="1610"/>
      <c r="I91" s="2518"/>
      <c r="J91" s="2517"/>
      <c r="K91" s="2517"/>
      <c r="L91" s="2155"/>
      <c r="M91" s="2517"/>
      <c r="N91" s="2517">
        <f t="shared" si="1"/>
        <v>0</v>
      </c>
      <c r="O91" s="1610">
        <v>21</v>
      </c>
    </row>
    <row r="92" spans="1:15">
      <c r="A92" s="1845">
        <v>22</v>
      </c>
      <c r="B92" s="1891"/>
      <c r="C92" s="1846"/>
      <c r="D92" s="1846"/>
      <c r="E92" s="1856"/>
      <c r="F92" s="1891"/>
      <c r="G92" s="1891"/>
      <c r="H92" s="1610"/>
      <c r="I92" s="2518"/>
      <c r="J92" s="2517"/>
      <c r="K92" s="2517"/>
      <c r="L92" s="2155"/>
      <c r="M92" s="2517"/>
      <c r="N92" s="2517">
        <f t="shared" si="1"/>
        <v>0</v>
      </c>
      <c r="O92" s="1610">
        <v>22</v>
      </c>
    </row>
    <row r="93" spans="1:15">
      <c r="A93" s="1845">
        <v>23</v>
      </c>
      <c r="B93" s="1891"/>
      <c r="C93" s="1846"/>
      <c r="D93" s="1846"/>
      <c r="E93" s="1856"/>
      <c r="F93" s="1891"/>
      <c r="G93" s="1891"/>
      <c r="H93" s="1610"/>
      <c r="I93" s="2518"/>
      <c r="J93" s="2517"/>
      <c r="K93" s="2517"/>
      <c r="L93" s="2155"/>
      <c r="M93" s="2517"/>
      <c r="N93" s="2517">
        <f t="shared" si="1"/>
        <v>0</v>
      </c>
      <c r="O93" s="1610">
        <v>23</v>
      </c>
    </row>
    <row r="94" spans="1:15">
      <c r="A94" s="1845">
        <v>24</v>
      </c>
      <c r="B94" s="1891"/>
      <c r="C94" s="1846"/>
      <c r="D94" s="1846"/>
      <c r="E94" s="1856"/>
      <c r="F94" s="1891"/>
      <c r="G94" s="1891"/>
      <c r="H94" s="1610"/>
      <c r="I94" s="2518"/>
      <c r="J94" s="2517"/>
      <c r="K94" s="2517"/>
      <c r="L94" s="2155"/>
      <c r="M94" s="2517"/>
      <c r="N94" s="2517">
        <f t="shared" si="1"/>
        <v>0</v>
      </c>
      <c r="O94" s="1610">
        <v>24</v>
      </c>
    </row>
    <row r="95" spans="1:15">
      <c r="A95" s="1845">
        <v>25</v>
      </c>
      <c r="B95" s="1891"/>
      <c r="C95" s="1846"/>
      <c r="D95" s="1846"/>
      <c r="E95" s="1856"/>
      <c r="F95" s="1891"/>
      <c r="G95" s="1891"/>
      <c r="H95" s="1610"/>
      <c r="I95" s="2518"/>
      <c r="J95" s="2517"/>
      <c r="K95" s="2517"/>
      <c r="L95" s="2155"/>
      <c r="M95" s="2517"/>
      <c r="N95" s="2517">
        <f t="shared" si="1"/>
        <v>0</v>
      </c>
      <c r="O95" s="1610">
        <v>25</v>
      </c>
    </row>
    <row r="96" spans="1:15">
      <c r="A96" s="1845">
        <v>26</v>
      </c>
      <c r="B96" s="1891"/>
      <c r="C96" s="1846"/>
      <c r="D96" s="1846"/>
      <c r="E96" s="1856"/>
      <c r="F96" s="1891"/>
      <c r="G96" s="1891"/>
      <c r="H96" s="1610"/>
      <c r="I96" s="2518"/>
      <c r="J96" s="2517"/>
      <c r="K96" s="2517"/>
      <c r="L96" s="2155"/>
      <c r="M96" s="2517"/>
      <c r="N96" s="2517">
        <f t="shared" si="1"/>
        <v>0</v>
      </c>
      <c r="O96" s="1610">
        <v>26</v>
      </c>
    </row>
    <row r="97" spans="1:15">
      <c r="A97" s="1845">
        <v>27</v>
      </c>
      <c r="B97" s="1891"/>
      <c r="C97" s="1846"/>
      <c r="D97" s="1846"/>
      <c r="E97" s="1856"/>
      <c r="F97" s="1891"/>
      <c r="G97" s="1891"/>
      <c r="H97" s="1610"/>
      <c r="I97" s="2518"/>
      <c r="J97" s="2517"/>
      <c r="K97" s="2517"/>
      <c r="L97" s="2155"/>
      <c r="M97" s="2517"/>
      <c r="N97" s="2517">
        <f t="shared" si="1"/>
        <v>0</v>
      </c>
      <c r="O97" s="1610">
        <v>27</v>
      </c>
    </row>
    <row r="98" spans="1:15">
      <c r="A98" s="1845">
        <v>28</v>
      </c>
      <c r="B98" s="1891"/>
      <c r="C98" s="1846"/>
      <c r="D98" s="1846"/>
      <c r="E98" s="1856"/>
      <c r="F98" s="1891"/>
      <c r="G98" s="1891"/>
      <c r="H98" s="1610"/>
      <c r="I98" s="2518"/>
      <c r="J98" s="2517"/>
      <c r="K98" s="2517"/>
      <c r="L98" s="2155"/>
      <c r="M98" s="2517"/>
      <c r="N98" s="2517">
        <f t="shared" si="1"/>
        <v>0</v>
      </c>
      <c r="O98" s="1610">
        <v>28</v>
      </c>
    </row>
    <row r="99" spans="1:15">
      <c r="A99" s="1845">
        <v>29</v>
      </c>
      <c r="B99" s="1891"/>
      <c r="C99" s="1846"/>
      <c r="D99" s="1846"/>
      <c r="E99" s="1856"/>
      <c r="F99" s="1891"/>
      <c r="G99" s="1891"/>
      <c r="H99" s="1610"/>
      <c r="I99" s="2518"/>
      <c r="J99" s="2517"/>
      <c r="K99" s="2517"/>
      <c r="L99" s="2155"/>
      <c r="M99" s="2517"/>
      <c r="N99" s="2517">
        <f t="shared" si="1"/>
        <v>0</v>
      </c>
      <c r="O99" s="1610">
        <v>29</v>
      </c>
    </row>
    <row r="100" spans="1:15">
      <c r="A100" s="1845">
        <v>30</v>
      </c>
      <c r="B100" s="1891"/>
      <c r="C100" s="1846"/>
      <c r="D100" s="1846"/>
      <c r="E100" s="1856"/>
      <c r="F100" s="1891"/>
      <c r="G100" s="1891"/>
      <c r="H100" s="1610"/>
      <c r="I100" s="2518"/>
      <c r="J100" s="2517"/>
      <c r="K100" s="2517"/>
      <c r="L100" s="2155"/>
      <c r="M100" s="2517"/>
      <c r="N100" s="2517">
        <f t="shared" si="1"/>
        <v>0</v>
      </c>
      <c r="O100" s="1610">
        <v>30</v>
      </c>
    </row>
    <row r="101" spans="1:15">
      <c r="A101" s="1845">
        <v>31</v>
      </c>
      <c r="B101" s="1891"/>
      <c r="C101" s="1846"/>
      <c r="D101" s="1846"/>
      <c r="E101" s="1856"/>
      <c r="F101" s="1891"/>
      <c r="G101" s="1891"/>
      <c r="H101" s="1610"/>
      <c r="I101" s="2518"/>
      <c r="J101" s="2517"/>
      <c r="K101" s="2517"/>
      <c r="L101" s="2155"/>
      <c r="M101" s="2517"/>
      <c r="N101" s="2517">
        <f t="shared" si="1"/>
        <v>0</v>
      </c>
      <c r="O101" s="1610">
        <v>31</v>
      </c>
    </row>
    <row r="102" spans="1:15">
      <c r="A102" s="1845">
        <v>32</v>
      </c>
      <c r="B102" s="1891"/>
      <c r="C102" s="1846"/>
      <c r="D102" s="1846"/>
      <c r="E102" s="1856"/>
      <c r="F102" s="1891"/>
      <c r="G102" s="1891"/>
      <c r="H102" s="1610"/>
      <c r="I102" s="2518"/>
      <c r="J102" s="2517"/>
      <c r="K102" s="2517"/>
      <c r="L102" s="2155"/>
      <c r="M102" s="2517"/>
      <c r="N102" s="2517">
        <f t="shared" si="1"/>
        <v>0</v>
      </c>
      <c r="O102" s="1610">
        <v>32</v>
      </c>
    </row>
    <row r="103" spans="1:15">
      <c r="A103" s="1845">
        <v>33</v>
      </c>
      <c r="B103" s="1891"/>
      <c r="C103" s="1846"/>
      <c r="D103" s="1846"/>
      <c r="E103" s="1856"/>
      <c r="F103" s="1891"/>
      <c r="G103" s="1891"/>
      <c r="H103" s="1610"/>
      <c r="I103" s="2518"/>
      <c r="J103" s="2517"/>
      <c r="K103" s="2517"/>
      <c r="L103" s="2155"/>
      <c r="M103" s="2517"/>
      <c r="N103" s="2517">
        <f t="shared" si="1"/>
        <v>0</v>
      </c>
      <c r="O103" s="1610">
        <v>33</v>
      </c>
    </row>
    <row r="104" spans="1:15">
      <c r="A104" s="1845">
        <v>34</v>
      </c>
      <c r="B104" s="1891"/>
      <c r="C104" s="1846"/>
      <c r="D104" s="1846"/>
      <c r="E104" s="1856"/>
      <c r="F104" s="1891"/>
      <c r="G104" s="1891"/>
      <c r="H104" s="1610"/>
      <c r="I104" s="2518"/>
      <c r="J104" s="2517"/>
      <c r="K104" s="2517"/>
      <c r="L104" s="2155"/>
      <c r="M104" s="2517"/>
      <c r="N104" s="2517">
        <f t="shared" si="1"/>
        <v>0</v>
      </c>
      <c r="O104" s="1610">
        <v>34</v>
      </c>
    </row>
    <row r="105" spans="1:15">
      <c r="A105" s="1845">
        <v>35</v>
      </c>
      <c r="B105" s="1891"/>
      <c r="C105" s="1846"/>
      <c r="D105" s="1846"/>
      <c r="E105" s="1856"/>
      <c r="F105" s="1891"/>
      <c r="G105" s="1891"/>
      <c r="H105" s="1610"/>
      <c r="I105" s="2518"/>
      <c r="J105" s="2517"/>
      <c r="K105" s="2517"/>
      <c r="L105" s="2155"/>
      <c r="M105" s="2517"/>
      <c r="N105" s="2517">
        <f t="shared" si="1"/>
        <v>0</v>
      </c>
      <c r="O105" s="1610">
        <v>35</v>
      </c>
    </row>
    <row r="106" spans="1:15">
      <c r="A106" s="1845">
        <v>36</v>
      </c>
      <c r="B106" s="1891"/>
      <c r="C106" s="1846"/>
      <c r="D106" s="1846"/>
      <c r="E106" s="1856"/>
      <c r="F106" s="1891"/>
      <c r="G106" s="1891"/>
      <c r="H106" s="1610"/>
      <c r="I106" s="2518"/>
      <c r="J106" s="2517"/>
      <c r="K106" s="2517"/>
      <c r="L106" s="2155"/>
      <c r="M106" s="2517"/>
      <c r="N106" s="2517">
        <f t="shared" si="1"/>
        <v>0</v>
      </c>
      <c r="O106" s="1610">
        <v>36</v>
      </c>
    </row>
    <row r="107" spans="1:15">
      <c r="A107" s="1845">
        <v>37</v>
      </c>
      <c r="B107" s="1891"/>
      <c r="C107" s="1846"/>
      <c r="D107" s="1846"/>
      <c r="E107" s="1856"/>
      <c r="F107" s="1891"/>
      <c r="G107" s="1891"/>
      <c r="H107" s="1610"/>
      <c r="I107" s="2518"/>
      <c r="J107" s="2517"/>
      <c r="K107" s="2517"/>
      <c r="L107" s="2155"/>
      <c r="M107" s="2517"/>
      <c r="N107" s="2517">
        <f t="shared" si="1"/>
        <v>0</v>
      </c>
      <c r="O107" s="1610">
        <v>37</v>
      </c>
    </row>
    <row r="108" spans="1:15">
      <c r="A108" s="1845">
        <v>38</v>
      </c>
      <c r="B108" s="1891"/>
      <c r="C108" s="1846"/>
      <c r="D108" s="1846"/>
      <c r="E108" s="1856"/>
      <c r="F108" s="1891"/>
      <c r="G108" s="1891"/>
      <c r="H108" s="1610"/>
      <c r="I108" s="2518"/>
      <c r="J108" s="2517"/>
      <c r="K108" s="2517"/>
      <c r="L108" s="2155"/>
      <c r="M108" s="2517"/>
      <c r="N108" s="2517">
        <f t="shared" si="1"/>
        <v>0</v>
      </c>
      <c r="O108" s="1610">
        <v>38</v>
      </c>
    </row>
    <row r="109" spans="1:15">
      <c r="A109" s="1845">
        <v>39</v>
      </c>
      <c r="B109" s="1891"/>
      <c r="C109" s="1846"/>
      <c r="D109" s="1846"/>
      <c r="E109" s="1856"/>
      <c r="F109" s="1891"/>
      <c r="G109" s="1891"/>
      <c r="H109" s="1610"/>
      <c r="I109" s="2518"/>
      <c r="J109" s="2517"/>
      <c r="K109" s="2517"/>
      <c r="L109" s="2155"/>
      <c r="M109" s="2517"/>
      <c r="N109" s="2517">
        <f t="shared" si="1"/>
        <v>0</v>
      </c>
      <c r="O109" s="1610">
        <v>39</v>
      </c>
    </row>
    <row r="110" spans="1:15">
      <c r="A110" s="1845">
        <v>40</v>
      </c>
      <c r="B110" s="1891"/>
      <c r="C110" s="1846"/>
      <c r="D110" s="1846"/>
      <c r="E110" s="1856"/>
      <c r="F110" s="1891"/>
      <c r="G110" s="1891"/>
      <c r="H110" s="1610"/>
      <c r="I110" s="2518"/>
      <c r="J110" s="2517"/>
      <c r="K110" s="2517"/>
      <c r="L110" s="2155"/>
      <c r="M110" s="2517"/>
      <c r="N110" s="2517">
        <f t="shared" si="1"/>
        <v>0</v>
      </c>
      <c r="O110" s="1610">
        <v>40</v>
      </c>
    </row>
    <row r="111" spans="1:15">
      <c r="A111" s="1845">
        <v>41</v>
      </c>
      <c r="B111" s="1891"/>
      <c r="C111" s="1846"/>
      <c r="D111" s="1846"/>
      <c r="E111" s="1856"/>
      <c r="F111" s="1891"/>
      <c r="G111" s="1891"/>
      <c r="H111" s="1610"/>
      <c r="I111" s="2518"/>
      <c r="J111" s="2517"/>
      <c r="K111" s="2517"/>
      <c r="L111" s="2155"/>
      <c r="M111" s="2517"/>
      <c r="N111" s="2517">
        <f t="shared" si="1"/>
        <v>0</v>
      </c>
      <c r="O111" s="1610">
        <v>41</v>
      </c>
    </row>
    <row r="112" spans="1:15">
      <c r="A112" s="1845">
        <v>42</v>
      </c>
      <c r="B112" s="1891"/>
      <c r="C112" s="1846"/>
      <c r="D112" s="1846"/>
      <c r="E112" s="1856"/>
      <c r="F112" s="1891"/>
      <c r="G112" s="1891"/>
      <c r="H112" s="1610"/>
      <c r="I112" s="2518"/>
      <c r="J112" s="2517"/>
      <c r="K112" s="2517"/>
      <c r="L112" s="2155"/>
      <c r="M112" s="2517"/>
      <c r="N112" s="2517">
        <f t="shared" si="1"/>
        <v>0</v>
      </c>
      <c r="O112" s="1610">
        <v>42</v>
      </c>
    </row>
    <row r="113" spans="1:15">
      <c r="A113" s="1845">
        <v>43</v>
      </c>
      <c r="B113" s="1891"/>
      <c r="C113" s="1846"/>
      <c r="D113" s="1846"/>
      <c r="E113" s="1856"/>
      <c r="F113" s="1891"/>
      <c r="G113" s="1891"/>
      <c r="H113" s="1610"/>
      <c r="I113" s="2518"/>
      <c r="J113" s="2517"/>
      <c r="K113" s="2517"/>
      <c r="L113" s="2155"/>
      <c r="M113" s="2517"/>
      <c r="N113" s="2517">
        <f t="shared" si="1"/>
        <v>0</v>
      </c>
      <c r="O113" s="1610">
        <v>43</v>
      </c>
    </row>
    <row r="114" spans="1:15">
      <c r="A114" s="1845">
        <v>44</v>
      </c>
      <c r="B114" s="1891"/>
      <c r="C114" s="1846"/>
      <c r="D114" s="1846"/>
      <c r="E114" s="1856"/>
      <c r="F114" s="1891"/>
      <c r="G114" s="1891"/>
      <c r="H114" s="1610"/>
      <c r="I114" s="2518"/>
      <c r="J114" s="2517"/>
      <c r="K114" s="2517"/>
      <c r="L114" s="2155"/>
      <c r="M114" s="2517"/>
      <c r="N114" s="2517">
        <f t="shared" si="1"/>
        <v>0</v>
      </c>
      <c r="O114" s="1610">
        <v>44</v>
      </c>
    </row>
    <row r="115" spans="1:15">
      <c r="A115" s="1845">
        <v>45</v>
      </c>
      <c r="B115" s="1891"/>
      <c r="C115" s="1846"/>
      <c r="D115" s="1846"/>
      <c r="E115" s="1856"/>
      <c r="F115" s="1891"/>
      <c r="G115" s="1891"/>
      <c r="H115" s="1610"/>
      <c r="I115" s="2518"/>
      <c r="J115" s="2517"/>
      <c r="K115" s="2517"/>
      <c r="L115" s="2155"/>
      <c r="M115" s="2517"/>
      <c r="N115" s="2517">
        <f t="shared" si="1"/>
        <v>0</v>
      </c>
      <c r="O115" s="1610">
        <v>45</v>
      </c>
    </row>
    <row r="116" spans="1:15">
      <c r="A116" s="1845">
        <v>46</v>
      </c>
      <c r="B116" s="1891"/>
      <c r="C116" s="1846"/>
      <c r="D116" s="1846"/>
      <c r="E116" s="1856"/>
      <c r="F116" s="1891"/>
      <c r="G116" s="1891"/>
      <c r="H116" s="1610"/>
      <c r="I116" s="2518"/>
      <c r="J116" s="2517"/>
      <c r="K116" s="2517"/>
      <c r="L116" s="2155"/>
      <c r="M116" s="2517"/>
      <c r="N116" s="2517">
        <f t="shared" si="1"/>
        <v>0</v>
      </c>
      <c r="O116" s="1610">
        <v>46</v>
      </c>
    </row>
    <row r="117" spans="1:15">
      <c r="A117" s="1845">
        <v>47</v>
      </c>
      <c r="B117" s="1891"/>
      <c r="C117" s="1846"/>
      <c r="D117" s="1846"/>
      <c r="E117" s="1856"/>
      <c r="F117" s="1891"/>
      <c r="G117" s="1891"/>
      <c r="H117" s="1610"/>
      <c r="I117" s="2518"/>
      <c r="J117" s="2517"/>
      <c r="K117" s="2517"/>
      <c r="L117" s="2155"/>
      <c r="M117" s="2517"/>
      <c r="N117" s="2517">
        <f t="shared" si="1"/>
        <v>0</v>
      </c>
      <c r="O117" s="1610">
        <v>47</v>
      </c>
    </row>
    <row r="118" spans="1:15">
      <c r="A118" s="1845">
        <v>48</v>
      </c>
      <c r="B118" s="1891"/>
      <c r="C118" s="1846"/>
      <c r="D118" s="1846"/>
      <c r="E118" s="1856"/>
      <c r="F118" s="1891"/>
      <c r="G118" s="1891"/>
      <c r="H118" s="1610"/>
      <c r="I118" s="2518"/>
      <c r="J118" s="2517"/>
      <c r="K118" s="2517"/>
      <c r="L118" s="2155"/>
      <c r="M118" s="2517"/>
      <c r="N118" s="2517">
        <f t="shared" si="1"/>
        <v>0</v>
      </c>
      <c r="O118" s="1610">
        <v>48</v>
      </c>
    </row>
    <row r="119" spans="1:15">
      <c r="A119" s="1845">
        <v>49</v>
      </c>
      <c r="B119" s="1891"/>
      <c r="C119" s="1846"/>
      <c r="D119" s="1846"/>
      <c r="E119" s="1856"/>
      <c r="F119" s="1891"/>
      <c r="G119" s="1891"/>
      <c r="H119" s="1610"/>
      <c r="I119" s="2518"/>
      <c r="J119" s="2517"/>
      <c r="K119" s="2517"/>
      <c r="L119" s="2155"/>
      <c r="M119" s="2517"/>
      <c r="N119" s="2517">
        <f t="shared" si="1"/>
        <v>0</v>
      </c>
      <c r="O119" s="1610">
        <v>49</v>
      </c>
    </row>
    <row r="120" spans="1:15">
      <c r="A120" s="1845">
        <v>50</v>
      </c>
      <c r="B120" s="1891"/>
      <c r="C120" s="1846"/>
      <c r="D120" s="1846"/>
      <c r="E120" s="1856"/>
      <c r="F120" s="1891"/>
      <c r="G120" s="1891"/>
      <c r="H120" s="1610"/>
      <c r="I120" s="2518"/>
      <c r="J120" s="2517"/>
      <c r="K120" s="2517"/>
      <c r="L120" s="2155"/>
      <c r="M120" s="2517"/>
      <c r="N120" s="2517">
        <f t="shared" si="1"/>
        <v>0</v>
      </c>
      <c r="O120" s="1610">
        <v>50</v>
      </c>
    </row>
    <row r="121" spans="1:15" ht="15.75" thickBot="1">
      <c r="A121" s="2690">
        <v>51</v>
      </c>
      <c r="B121" s="2691" t="s">
        <v>2332</v>
      </c>
      <c r="C121" s="2692"/>
      <c r="D121" s="2693"/>
      <c r="E121" s="2694"/>
      <c r="F121" s="2695"/>
      <c r="G121" s="2695"/>
      <c r="H121" s="2696"/>
      <c r="I121" s="2697">
        <f>SUM(I71:I120)</f>
        <v>0</v>
      </c>
      <c r="J121" s="2013">
        <f>SUM(J71:J120)</f>
        <v>0</v>
      </c>
      <c r="K121" s="2013">
        <f>SUM(K71:K120)</f>
        <v>0</v>
      </c>
      <c r="L121" s="2015"/>
      <c r="M121" s="2013">
        <f>SUM(M71:M120)</f>
        <v>0</v>
      </c>
      <c r="N121" s="2013">
        <f>SUM(N71:N120)</f>
        <v>0</v>
      </c>
      <c r="O121" s="2700">
        <v>51</v>
      </c>
    </row>
    <row r="122" spans="1:15">
      <c r="A122" s="2704"/>
      <c r="B122" s="2657"/>
      <c r="C122" s="2657"/>
      <c r="D122" s="2704"/>
      <c r="E122" s="2704"/>
      <c r="F122" s="2704"/>
      <c r="G122" s="2704"/>
      <c r="H122" s="2704"/>
      <c r="I122" s="2002"/>
      <c r="J122" s="1998"/>
      <c r="K122" s="1998"/>
      <c r="L122" s="1998"/>
      <c r="M122" s="1998"/>
      <c r="N122" s="1998"/>
      <c r="O122" s="2704"/>
    </row>
    <row r="123" spans="1:15">
      <c r="A123" s="2282" t="s">
        <v>3611</v>
      </c>
      <c r="B123" s="2583"/>
      <c r="C123" s="2583"/>
      <c r="D123" s="2583"/>
      <c r="E123" s="2583"/>
      <c r="F123" s="2583"/>
      <c r="G123" s="2583"/>
      <c r="I123" s="2282" t="s">
        <v>3611</v>
      </c>
    </row>
    <row r="124" spans="1:15">
      <c r="A124" s="1699" t="s">
        <v>3616</v>
      </c>
      <c r="B124" s="1699"/>
      <c r="C124" s="1699"/>
      <c r="D124" s="1699"/>
      <c r="E124" s="1699"/>
      <c r="F124" s="1699"/>
      <c r="G124" s="1699"/>
      <c r="H124" s="1699"/>
      <c r="I124" s="1699" t="s">
        <v>3617</v>
      </c>
      <c r="J124" s="1699"/>
      <c r="K124" s="1699"/>
      <c r="L124" s="1699"/>
      <c r="M124" s="1699"/>
      <c r="N124" s="1699"/>
      <c r="O124" s="1699"/>
    </row>
  </sheetData>
  <printOptions horizontalCentered="1" verticalCentered="1"/>
  <pageMargins left="0.5" right="0.5" top="0.5" bottom="0.5" header="0" footer="0"/>
  <pageSetup scale="72" fitToWidth="2" fitToHeight="2" orientation="portrait" horizontalDpi="300" verticalDpi="300" r:id="rId1"/>
  <headerFooter alignWithMargins="0"/>
  <rowBreaks count="1" manualBreakCount="1">
    <brk id="59"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53"/>
  <dimension ref="A1:W86"/>
  <sheetViews>
    <sheetView defaultGridColor="0" topLeftCell="U1" colorId="22" zoomScaleNormal="100" zoomScaleSheetLayoutView="40" workbookViewId="0">
      <selection activeCell="U1" sqref="A1:XFD1048576"/>
    </sheetView>
  </sheetViews>
  <sheetFormatPr defaultColWidth="9.6640625" defaultRowHeight="15"/>
  <cols>
    <col min="1" max="1" width="4.6640625" style="1836" customWidth="1"/>
    <col min="2" max="2" width="1.6640625" style="1836" customWidth="1"/>
    <col min="3" max="3" width="45.6640625" style="1836" customWidth="1"/>
    <col min="4" max="4" width="24.33203125" style="1836" customWidth="1"/>
    <col min="5" max="6" width="15.6640625" style="1836" customWidth="1"/>
    <col min="7" max="7" width="4.6640625" style="1836" customWidth="1"/>
    <col min="8" max="8" width="6.44140625" style="1836" customWidth="1"/>
    <col min="9" max="9" width="45.6640625" style="1836" customWidth="1"/>
    <col min="10" max="10" width="26.21875" style="1836" customWidth="1"/>
    <col min="11" max="12" width="15.6640625" style="1836" customWidth="1"/>
    <col min="13" max="13" width="4.6640625" style="1836" customWidth="1"/>
    <col min="14" max="14" width="45.6640625" style="1836" customWidth="1"/>
    <col min="15" max="15" width="28.109375" style="1836" customWidth="1"/>
    <col min="16" max="16" width="12.33203125" style="1836" bestFit="1" customWidth="1"/>
    <col min="17" max="17" width="15.6640625" style="1836" customWidth="1"/>
    <col min="18" max="18" width="4.6640625" style="1836" customWidth="1"/>
    <col min="19" max="19" width="3.33203125" style="1836" customWidth="1"/>
    <col min="20" max="20" width="52.21875" style="1836" customWidth="1"/>
    <col min="21" max="21" width="22.44140625" style="1836" customWidth="1"/>
    <col min="22" max="23" width="15.6640625" style="1836" customWidth="1"/>
    <col min="24" max="16384" width="9.6640625" style="1836"/>
  </cols>
  <sheetData>
    <row r="1" spans="1:23">
      <c r="A1" s="1703" t="s">
        <v>1800</v>
      </c>
      <c r="B1" s="1705"/>
      <c r="C1" s="1705"/>
      <c r="D1" s="1708" t="s">
        <v>1344</v>
      </c>
      <c r="E1" s="1706" t="s">
        <v>1802</v>
      </c>
      <c r="F1" s="1707" t="s">
        <v>1803</v>
      </c>
      <c r="G1" s="1703" t="s">
        <v>1800</v>
      </c>
      <c r="H1" s="1705"/>
      <c r="I1" s="1705"/>
      <c r="J1" s="1708" t="s">
        <v>1344</v>
      </c>
      <c r="K1" s="1708" t="s">
        <v>1802</v>
      </c>
      <c r="L1" s="1800" t="s">
        <v>3618</v>
      </c>
      <c r="M1" s="1703" t="s">
        <v>2216</v>
      </c>
      <c r="N1" s="1704"/>
      <c r="O1" s="1704" t="s">
        <v>1344</v>
      </c>
      <c r="P1" s="1704" t="s">
        <v>1802</v>
      </c>
      <c r="Q1" s="1707" t="s">
        <v>1803</v>
      </c>
      <c r="R1" s="1703" t="s">
        <v>2216</v>
      </c>
      <c r="S1" s="1705"/>
      <c r="T1" s="1705"/>
      <c r="U1" s="1708" t="s">
        <v>1344</v>
      </c>
      <c r="V1" s="1708" t="s">
        <v>1802</v>
      </c>
      <c r="W1" s="1800" t="s">
        <v>1803</v>
      </c>
    </row>
    <row r="2" spans="1:23" ht="15.75">
      <c r="A2" s="1710" t="str">
        <f>'Data Sheet'!$C$25</f>
        <v>National Fuel Gas Distribution Corporation</v>
      </c>
      <c r="B2" s="1897"/>
      <c r="C2" s="1897"/>
      <c r="D2" s="2705" t="s">
        <v>1156</v>
      </c>
      <c r="E2" s="1713" t="s">
        <v>1805</v>
      </c>
      <c r="F2" s="2706"/>
      <c r="G2" s="1710" t="str">
        <f>'Data Sheet'!$C$25</f>
        <v>National Fuel Gas Distribution Corporation</v>
      </c>
      <c r="H2" s="1897"/>
      <c r="I2" s="1897"/>
      <c r="J2" s="1898" t="s">
        <v>1156</v>
      </c>
      <c r="K2" s="1715" t="s">
        <v>1805</v>
      </c>
      <c r="L2" s="2707"/>
      <c r="M2" s="2708" t="str">
        <f>'Data Sheet'!$C$25</f>
        <v>National Fuel Gas Distribution Corporation</v>
      </c>
      <c r="N2" s="1896"/>
      <c r="O2" s="1896" t="s">
        <v>1631</v>
      </c>
      <c r="P2" s="1711" t="s">
        <v>1805</v>
      </c>
      <c r="Q2" s="2706"/>
      <c r="R2" s="2708" t="str">
        <f>'Data Sheet'!$C$25</f>
        <v>National Fuel Gas Distribution Corporation</v>
      </c>
      <c r="S2" s="1897"/>
      <c r="T2" s="1897"/>
      <c r="U2" s="2705" t="s">
        <v>1631</v>
      </c>
      <c r="V2" s="1715" t="s">
        <v>1805</v>
      </c>
      <c r="W2" s="2707"/>
    </row>
    <row r="3" spans="1:23" ht="15" customHeight="1">
      <c r="A3" s="2709"/>
      <c r="B3" s="1900"/>
      <c r="C3" s="1900"/>
      <c r="D3" s="2710" t="s">
        <v>1157</v>
      </c>
      <c r="E3" s="2711" t="str">
        <f>'Data Sheet'!$C$40</f>
        <v>3/31/2016</v>
      </c>
      <c r="F3" s="2712" t="str">
        <f>'Data Sheet'!$C$38</f>
        <v>12/31/2015</v>
      </c>
      <c r="G3" s="2709"/>
      <c r="H3" s="1900"/>
      <c r="I3" s="1900"/>
      <c r="J3" s="2713" t="s">
        <v>1157</v>
      </c>
      <c r="K3" s="2711" t="str">
        <f>'Data Sheet'!$C$40</f>
        <v>3/31/2016</v>
      </c>
      <c r="L3" s="2712" t="str">
        <f>'Data Sheet'!$C$38</f>
        <v>12/31/2015</v>
      </c>
      <c r="M3" s="2709" t="s">
        <v>1789</v>
      </c>
      <c r="N3" s="1899"/>
      <c r="O3" s="1899" t="s">
        <v>1632</v>
      </c>
      <c r="P3" s="2714" t="str">
        <f>'Data Sheet'!$C$40</f>
        <v>3/31/2016</v>
      </c>
      <c r="Q3" s="2712" t="str">
        <f>'Data Sheet'!$C$38</f>
        <v>12/31/2015</v>
      </c>
      <c r="R3" s="2709"/>
      <c r="S3" s="1900"/>
      <c r="T3" s="1900"/>
      <c r="U3" s="2710" t="s">
        <v>1632</v>
      </c>
      <c r="V3" s="2715" t="str">
        <f>'Data Sheet'!$C$40</f>
        <v>3/31/2016</v>
      </c>
      <c r="W3" s="2712" t="str">
        <f>'Data Sheet'!$C$38</f>
        <v>12/31/2015</v>
      </c>
    </row>
    <row r="4" spans="1:23" ht="15" customHeight="1">
      <c r="A4" s="2716" t="s">
        <v>3619</v>
      </c>
      <c r="B4" s="1902"/>
      <c r="C4" s="1902"/>
      <c r="D4" s="1902"/>
      <c r="E4" s="1902"/>
      <c r="F4" s="2717"/>
      <c r="G4" s="2716" t="s">
        <v>3620</v>
      </c>
      <c r="H4" s="1902"/>
      <c r="I4" s="1902"/>
      <c r="J4" s="1902"/>
      <c r="K4" s="1902"/>
      <c r="L4" s="2717"/>
      <c r="M4" s="2716" t="s">
        <v>3620</v>
      </c>
      <c r="N4" s="1902"/>
      <c r="O4" s="1902"/>
      <c r="P4" s="1902"/>
      <c r="Q4" s="2717"/>
      <c r="R4" s="1724" t="s">
        <v>3620</v>
      </c>
      <c r="S4" s="1725"/>
      <c r="T4" s="1725"/>
      <c r="U4" s="1725"/>
      <c r="V4" s="1725"/>
      <c r="W4" s="1726"/>
    </row>
    <row r="5" spans="1:23">
      <c r="A5" s="1716"/>
      <c r="B5" s="1722" t="s">
        <v>3621</v>
      </c>
      <c r="C5" s="1722"/>
      <c r="D5" s="1722"/>
      <c r="E5" s="1722"/>
      <c r="F5" s="1723"/>
      <c r="G5" s="2718" t="s">
        <v>1729</v>
      </c>
      <c r="H5" s="1712"/>
      <c r="I5" s="1712"/>
      <c r="J5" s="1712"/>
      <c r="K5" s="2482" t="s">
        <v>274</v>
      </c>
      <c r="L5" s="1740" t="s">
        <v>274</v>
      </c>
      <c r="M5" s="2719"/>
      <c r="N5" s="1799"/>
      <c r="O5" s="2720"/>
      <c r="P5" s="2482" t="s">
        <v>274</v>
      </c>
      <c r="Q5" s="1740" t="s">
        <v>274</v>
      </c>
      <c r="R5" s="1710"/>
      <c r="S5" s="1715"/>
      <c r="T5" s="1799" t="s">
        <v>176</v>
      </c>
      <c r="U5" s="1799"/>
      <c r="V5" s="2479" t="s">
        <v>274</v>
      </c>
      <c r="W5" s="1740" t="s">
        <v>274</v>
      </c>
    </row>
    <row r="6" spans="1:23">
      <c r="A6" s="2718"/>
      <c r="B6" s="1712"/>
      <c r="C6" s="1799" t="s">
        <v>176</v>
      </c>
      <c r="D6" s="1799"/>
      <c r="E6" s="2480" t="s">
        <v>274</v>
      </c>
      <c r="F6" s="1737" t="s">
        <v>274</v>
      </c>
      <c r="G6" s="2718" t="s">
        <v>1732</v>
      </c>
      <c r="H6" s="1712"/>
      <c r="I6" s="1712"/>
      <c r="J6" s="1712"/>
      <c r="K6" s="2482" t="s">
        <v>177</v>
      </c>
      <c r="L6" s="1740" t="s">
        <v>180</v>
      </c>
      <c r="M6" s="2718" t="s">
        <v>1729</v>
      </c>
      <c r="N6" s="1799" t="s">
        <v>176</v>
      </c>
      <c r="O6" s="2720"/>
      <c r="P6" s="2482" t="s">
        <v>177</v>
      </c>
      <c r="Q6" s="1740" t="s">
        <v>180</v>
      </c>
      <c r="R6" s="1738" t="s">
        <v>1729</v>
      </c>
      <c r="S6" s="1715"/>
      <c r="T6" s="1799"/>
      <c r="U6" s="1799"/>
      <c r="V6" s="2479" t="s">
        <v>177</v>
      </c>
      <c r="W6" s="1740" t="s">
        <v>180</v>
      </c>
    </row>
    <row r="7" spans="1:23">
      <c r="A7" s="2718" t="s">
        <v>1729</v>
      </c>
      <c r="B7" s="1712"/>
      <c r="C7" s="1799"/>
      <c r="D7" s="1799"/>
      <c r="E7" s="2480" t="s">
        <v>177</v>
      </c>
      <c r="F7" s="1737" t="s">
        <v>180</v>
      </c>
      <c r="G7" s="2721"/>
      <c r="H7" s="1722"/>
      <c r="I7" s="1722"/>
      <c r="J7" s="1722"/>
      <c r="K7" s="2485" t="s">
        <v>3022</v>
      </c>
      <c r="L7" s="1746" t="s">
        <v>3023</v>
      </c>
      <c r="M7" s="2721" t="s">
        <v>1732</v>
      </c>
      <c r="N7" s="1902" t="s">
        <v>3021</v>
      </c>
      <c r="O7" s="2722"/>
      <c r="P7" s="2485" t="s">
        <v>3022</v>
      </c>
      <c r="Q7" s="1746" t="s">
        <v>3023</v>
      </c>
      <c r="R7" s="1742" t="s">
        <v>1732</v>
      </c>
      <c r="S7" s="1719"/>
      <c r="T7" s="1902" t="s">
        <v>3021</v>
      </c>
      <c r="U7" s="1902"/>
      <c r="V7" s="2484" t="s">
        <v>3022</v>
      </c>
      <c r="W7" s="1746" t="s">
        <v>3023</v>
      </c>
    </row>
    <row r="8" spans="1:23">
      <c r="A8" s="2721" t="s">
        <v>1732</v>
      </c>
      <c r="B8" s="1722"/>
      <c r="C8" s="1902" t="s">
        <v>3021</v>
      </c>
      <c r="D8" s="1902"/>
      <c r="E8" s="2483" t="s">
        <v>3022</v>
      </c>
      <c r="F8" s="1748" t="s">
        <v>3023</v>
      </c>
      <c r="G8" s="2721">
        <v>51</v>
      </c>
      <c r="H8" s="1902" t="s">
        <v>3622</v>
      </c>
      <c r="I8" s="1902"/>
      <c r="J8" s="1902"/>
      <c r="K8" s="2723"/>
      <c r="L8" s="2724"/>
      <c r="M8" s="2721">
        <v>117</v>
      </c>
      <c r="N8" s="1902" t="s">
        <v>4031</v>
      </c>
      <c r="O8" s="1902"/>
      <c r="P8" s="1781"/>
      <c r="Q8" s="1782"/>
      <c r="R8" s="1716">
        <v>191</v>
      </c>
      <c r="S8" s="1719"/>
      <c r="T8" s="1722" t="s">
        <v>4030</v>
      </c>
      <c r="U8" s="1722"/>
      <c r="V8" s="1752"/>
      <c r="W8" s="1753"/>
    </row>
    <row r="9" spans="1:23">
      <c r="A9" s="2721">
        <v>1</v>
      </c>
      <c r="B9" s="1722"/>
      <c r="C9" s="1722" t="s">
        <v>3623</v>
      </c>
      <c r="D9" s="1722"/>
      <c r="E9" s="2723"/>
      <c r="F9" s="2724"/>
      <c r="G9" s="2721">
        <f t="shared" ref="G9:G21" si="0">G8+1</f>
        <v>52</v>
      </c>
      <c r="H9" s="1722" t="s">
        <v>3624</v>
      </c>
      <c r="I9" s="1722"/>
      <c r="J9" s="1722"/>
      <c r="K9" s="1906"/>
      <c r="L9" s="2725"/>
      <c r="M9" s="2721">
        <v>118</v>
      </c>
      <c r="N9" s="2726" t="s">
        <v>3632</v>
      </c>
      <c r="O9" s="1902"/>
      <c r="P9" s="1781"/>
      <c r="Q9" s="1782"/>
      <c r="R9" s="1716">
        <v>192</v>
      </c>
      <c r="S9" s="1719"/>
      <c r="T9" s="1722" t="s">
        <v>3626</v>
      </c>
      <c r="U9" s="1722"/>
      <c r="V9" s="2727"/>
      <c r="W9" s="2728"/>
    </row>
    <row r="10" spans="1:23">
      <c r="A10" s="2721">
        <v>2</v>
      </c>
      <c r="B10" s="1722"/>
      <c r="C10" s="1722" t="s">
        <v>3627</v>
      </c>
      <c r="D10" s="1722"/>
      <c r="E10" s="2729"/>
      <c r="F10" s="2730"/>
      <c r="G10" s="2721">
        <f t="shared" si="0"/>
        <v>53</v>
      </c>
      <c r="H10" s="1722" t="s">
        <v>3628</v>
      </c>
      <c r="I10" s="1722" t="s">
        <v>3629</v>
      </c>
      <c r="J10" s="1722"/>
      <c r="K10" s="2731"/>
      <c r="L10" s="2732"/>
      <c r="M10" s="2721">
        <v>119</v>
      </c>
      <c r="N10" s="2726" t="s">
        <v>4032</v>
      </c>
      <c r="O10" s="1902"/>
      <c r="P10" s="2733"/>
      <c r="Q10" s="2734"/>
      <c r="R10" s="1716">
        <v>193</v>
      </c>
      <c r="S10" s="2735"/>
      <c r="T10" s="1722" t="s">
        <v>3631</v>
      </c>
      <c r="U10" s="1722"/>
      <c r="V10" s="2736"/>
      <c r="W10" s="2737"/>
    </row>
    <row r="11" spans="1:23">
      <c r="A11" s="2721">
        <v>3</v>
      </c>
      <c r="B11" s="1722"/>
      <c r="C11" s="1722" t="s">
        <v>3632</v>
      </c>
      <c r="D11" s="1722"/>
      <c r="E11" s="1906"/>
      <c r="F11" s="2725" t="s">
        <v>1789</v>
      </c>
      <c r="G11" s="2721">
        <f t="shared" si="0"/>
        <v>54</v>
      </c>
      <c r="H11" s="1722" t="s">
        <v>3633</v>
      </c>
      <c r="I11" s="1722" t="s">
        <v>3634</v>
      </c>
      <c r="J11" s="1722"/>
      <c r="K11" s="2731"/>
      <c r="L11" s="2732"/>
      <c r="M11" s="2721">
        <v>120</v>
      </c>
      <c r="N11" s="2726" t="s">
        <v>4033</v>
      </c>
      <c r="O11" s="2738"/>
      <c r="P11" s="2739"/>
      <c r="Q11" s="2740"/>
      <c r="R11" s="1716">
        <v>194</v>
      </c>
      <c r="S11" s="1719"/>
      <c r="T11" s="1722" t="s">
        <v>1091</v>
      </c>
      <c r="U11" s="1722"/>
      <c r="V11" s="2736"/>
      <c r="W11" s="2737"/>
    </row>
    <row r="12" spans="1:23">
      <c r="A12" s="2721">
        <v>4</v>
      </c>
      <c r="B12" s="1722"/>
      <c r="C12" s="1722" t="s">
        <v>1092</v>
      </c>
      <c r="D12" s="1722"/>
      <c r="E12" s="2727"/>
      <c r="F12" s="2728"/>
      <c r="G12" s="2721">
        <f t="shared" si="0"/>
        <v>55</v>
      </c>
      <c r="H12" s="1722" t="s">
        <v>1093</v>
      </c>
      <c r="I12" s="1722" t="s">
        <v>1094</v>
      </c>
      <c r="J12" s="1722"/>
      <c r="K12" s="2731"/>
      <c r="L12" s="2732"/>
      <c r="M12" s="2721">
        <v>121</v>
      </c>
      <c r="N12" s="2726" t="s">
        <v>4034</v>
      </c>
      <c r="O12" s="2741"/>
      <c r="P12" s="2739"/>
      <c r="Q12" s="2740"/>
      <c r="R12" s="1716">
        <v>195</v>
      </c>
      <c r="S12" s="1719"/>
      <c r="T12" s="1722" t="s">
        <v>1096</v>
      </c>
      <c r="U12" s="1722"/>
      <c r="V12" s="2736"/>
      <c r="W12" s="2737"/>
    </row>
    <row r="13" spans="1:23">
      <c r="A13" s="2721">
        <v>5</v>
      </c>
      <c r="B13" s="1722"/>
      <c r="C13" s="1722" t="s">
        <v>1097</v>
      </c>
      <c r="D13" s="1722"/>
      <c r="E13" s="2736"/>
      <c r="F13" s="2737"/>
      <c r="G13" s="2721">
        <f t="shared" si="0"/>
        <v>56</v>
      </c>
      <c r="H13" s="1722" t="s">
        <v>1098</v>
      </c>
      <c r="I13" s="1722" t="s">
        <v>1099</v>
      </c>
      <c r="J13" s="1722"/>
      <c r="K13" s="2731"/>
      <c r="L13" s="2732"/>
      <c r="M13" s="2721">
        <v>122</v>
      </c>
      <c r="N13" s="2726" t="s">
        <v>4035</v>
      </c>
      <c r="O13" s="2741"/>
      <c r="P13" s="2739"/>
      <c r="Q13" s="2740"/>
      <c r="R13" s="1716">
        <v>196</v>
      </c>
      <c r="S13" s="1719"/>
      <c r="T13" s="1722" t="s">
        <v>1101</v>
      </c>
      <c r="U13" s="1722"/>
      <c r="V13" s="2736"/>
      <c r="W13" s="2737"/>
    </row>
    <row r="14" spans="1:23">
      <c r="A14" s="2721">
        <v>6</v>
      </c>
      <c r="B14" s="1722"/>
      <c r="C14" s="1722" t="s">
        <v>1102</v>
      </c>
      <c r="D14" s="1722"/>
      <c r="E14" s="2736"/>
      <c r="F14" s="2737"/>
      <c r="G14" s="2721">
        <f t="shared" si="0"/>
        <v>57</v>
      </c>
      <c r="H14" s="1722" t="s">
        <v>1103</v>
      </c>
      <c r="I14" s="1722" t="s">
        <v>1104</v>
      </c>
      <c r="J14" s="1722"/>
      <c r="K14" s="2731"/>
      <c r="L14" s="2732"/>
      <c r="M14" s="2721">
        <v>123</v>
      </c>
      <c r="N14" s="2726" t="s">
        <v>4036</v>
      </c>
      <c r="O14" s="2741"/>
      <c r="P14" s="2739"/>
      <c r="Q14" s="2740"/>
      <c r="R14" s="1716">
        <v>197</v>
      </c>
      <c r="S14" s="1719"/>
      <c r="T14" s="1722" t="s">
        <v>1106</v>
      </c>
      <c r="U14" s="1722"/>
      <c r="V14" s="2736"/>
      <c r="W14" s="2737"/>
    </row>
    <row r="15" spans="1:23">
      <c r="A15" s="2721">
        <v>7</v>
      </c>
      <c r="B15" s="1722"/>
      <c r="C15" s="1722" t="s">
        <v>1107</v>
      </c>
      <c r="D15" s="1722"/>
      <c r="E15" s="2736"/>
      <c r="F15" s="2737"/>
      <c r="G15" s="2721">
        <f t="shared" si="0"/>
        <v>58</v>
      </c>
      <c r="H15" s="1722"/>
      <c r="I15" s="2726" t="s">
        <v>1108</v>
      </c>
      <c r="J15" s="1722"/>
      <c r="K15" s="2330">
        <f>SUM(K10:K14)</f>
        <v>0</v>
      </c>
      <c r="L15" s="2331">
        <f>SUM(L10:L14)</f>
        <v>0</v>
      </c>
      <c r="M15" s="2721">
        <v>124</v>
      </c>
      <c r="N15" s="2726" t="s">
        <v>4037</v>
      </c>
      <c r="O15" s="2741"/>
      <c r="P15" s="2739"/>
      <c r="Q15" s="2740"/>
      <c r="R15" s="1716">
        <v>198</v>
      </c>
      <c r="S15" s="1719"/>
      <c r="T15" s="1722" t="s">
        <v>1110</v>
      </c>
      <c r="U15" s="1722"/>
      <c r="V15" s="2736"/>
      <c r="W15" s="2737"/>
    </row>
    <row r="16" spans="1:23">
      <c r="A16" s="2721">
        <v>8</v>
      </c>
      <c r="B16" s="1722"/>
      <c r="C16" s="1722" t="s">
        <v>1111</v>
      </c>
      <c r="D16" s="1722"/>
      <c r="E16" s="2736"/>
      <c r="F16" s="2737"/>
      <c r="G16" s="2721">
        <f t="shared" si="0"/>
        <v>59</v>
      </c>
      <c r="H16" s="1722"/>
      <c r="I16" s="2726" t="s">
        <v>1112</v>
      </c>
      <c r="J16" s="1722"/>
      <c r="K16" s="2330">
        <f>K15+E58</f>
        <v>0</v>
      </c>
      <c r="L16" s="2742">
        <f>L15+F58</f>
        <v>0</v>
      </c>
      <c r="M16" s="2721">
        <v>125</v>
      </c>
      <c r="N16" s="2726" t="s">
        <v>4038</v>
      </c>
      <c r="O16" s="2741"/>
      <c r="P16" s="2739"/>
      <c r="Q16" s="2740"/>
      <c r="R16" s="1716">
        <v>199</v>
      </c>
      <c r="S16" s="1719"/>
      <c r="T16" s="1722" t="s">
        <v>2499</v>
      </c>
      <c r="U16" s="1722"/>
      <c r="V16" s="2736"/>
      <c r="W16" s="2737"/>
    </row>
    <row r="17" spans="1:23">
      <c r="A17" s="2721">
        <v>9</v>
      </c>
      <c r="B17" s="1722"/>
      <c r="C17" s="1722" t="s">
        <v>2500</v>
      </c>
      <c r="D17" s="1722"/>
      <c r="E17" s="2736"/>
      <c r="F17" s="2737"/>
      <c r="G17" s="2721">
        <f t="shared" si="0"/>
        <v>60</v>
      </c>
      <c r="H17" s="1902" t="s">
        <v>2501</v>
      </c>
      <c r="I17" s="1902"/>
      <c r="J17" s="1902"/>
      <c r="K17" s="1769"/>
      <c r="L17" s="1770"/>
      <c r="M17" s="2721">
        <v>126</v>
      </c>
      <c r="N17" s="2726" t="s">
        <v>4039</v>
      </c>
      <c r="O17" s="2741"/>
      <c r="P17" s="2739"/>
      <c r="Q17" s="2740"/>
      <c r="R17" s="1716">
        <v>200</v>
      </c>
      <c r="S17" s="1719"/>
      <c r="T17" s="1722" t="s">
        <v>2503</v>
      </c>
      <c r="U17" s="1722"/>
      <c r="V17" s="2736"/>
      <c r="W17" s="2737"/>
    </row>
    <row r="18" spans="1:23">
      <c r="A18" s="2721">
        <v>10</v>
      </c>
      <c r="B18" s="1722"/>
      <c r="C18" s="1722" t="s">
        <v>2504</v>
      </c>
      <c r="D18" s="1722"/>
      <c r="E18" s="2736"/>
      <c r="F18" s="2737"/>
      <c r="G18" s="2721">
        <f t="shared" si="0"/>
        <v>61</v>
      </c>
      <c r="H18" s="1722" t="s">
        <v>3632</v>
      </c>
      <c r="I18" s="1722"/>
      <c r="J18" s="1722"/>
      <c r="K18" s="1774"/>
      <c r="L18" s="1775"/>
      <c r="M18" s="2721">
        <v>127</v>
      </c>
      <c r="N18" s="2726" t="s">
        <v>4347</v>
      </c>
      <c r="O18" s="2741"/>
      <c r="P18" s="2743">
        <f>SUM(P10:P17)</f>
        <v>0</v>
      </c>
      <c r="Q18" s="2331">
        <f>SUM(Q10:Q17)</f>
        <v>0</v>
      </c>
      <c r="R18" s="1716">
        <v>201</v>
      </c>
      <c r="S18" s="1719"/>
      <c r="T18" s="1722" t="s">
        <v>2505</v>
      </c>
      <c r="U18" s="1722"/>
      <c r="V18" s="2736"/>
      <c r="W18" s="2737"/>
    </row>
    <row r="19" spans="1:23">
      <c r="A19" s="2721">
        <v>11</v>
      </c>
      <c r="B19" s="1722"/>
      <c r="C19" s="1722" t="s">
        <v>2506</v>
      </c>
      <c r="D19" s="1722"/>
      <c r="E19" s="2736"/>
      <c r="F19" s="2737"/>
      <c r="G19" s="2721">
        <f t="shared" si="0"/>
        <v>62</v>
      </c>
      <c r="H19" s="1722" t="s">
        <v>2507</v>
      </c>
      <c r="I19" s="1722" t="s">
        <v>2508</v>
      </c>
      <c r="J19" s="1722"/>
      <c r="K19" s="2731"/>
      <c r="L19" s="2732"/>
      <c r="M19" s="2721">
        <v>128</v>
      </c>
      <c r="N19" s="2726" t="s">
        <v>3624</v>
      </c>
      <c r="O19" s="2741"/>
      <c r="P19" s="1781"/>
      <c r="Q19" s="1782"/>
      <c r="R19" s="1716">
        <v>202</v>
      </c>
      <c r="S19" s="1719"/>
      <c r="T19" s="1722" t="s">
        <v>4357</v>
      </c>
      <c r="U19" s="1722"/>
      <c r="V19" s="1922">
        <f>SUM(P79:P80)-P81+SUM(V9:V18)</f>
        <v>0</v>
      </c>
      <c r="W19" s="2742">
        <f>SUM(Q79:Q80)-Q81+SUM(W9:W18)</f>
        <v>0</v>
      </c>
    </row>
    <row r="20" spans="1:23">
      <c r="A20" s="2721">
        <v>12</v>
      </c>
      <c r="B20" s="1722"/>
      <c r="C20" s="1722" t="s">
        <v>2509</v>
      </c>
      <c r="D20" s="1722"/>
      <c r="E20" s="2736"/>
      <c r="F20" s="2737"/>
      <c r="G20" s="2721">
        <f t="shared" si="0"/>
        <v>63</v>
      </c>
      <c r="H20" s="1722" t="s">
        <v>2510</v>
      </c>
      <c r="I20" s="1722" t="s">
        <v>2511</v>
      </c>
      <c r="J20" s="1722"/>
      <c r="K20" s="2731"/>
      <c r="L20" s="2732"/>
      <c r="M20" s="2721">
        <v>129</v>
      </c>
      <c r="N20" s="2726" t="s">
        <v>4040</v>
      </c>
      <c r="O20" s="2741"/>
      <c r="P20" s="2744"/>
      <c r="Q20" s="2745"/>
      <c r="R20" s="1716">
        <v>203</v>
      </c>
      <c r="S20" s="1719"/>
      <c r="T20" s="1722" t="s">
        <v>3624</v>
      </c>
      <c r="U20" s="1722"/>
      <c r="V20" s="1781"/>
      <c r="W20" s="1782"/>
    </row>
    <row r="21" spans="1:23">
      <c r="A21" s="2721">
        <v>13</v>
      </c>
      <c r="B21" s="1722"/>
      <c r="C21" s="1722" t="s">
        <v>2513</v>
      </c>
      <c r="D21" s="1722"/>
      <c r="E21" s="1922">
        <f>SUM(E12:E20)</f>
        <v>0</v>
      </c>
      <c r="F21" s="2742">
        <f>SUM(F12:F20)</f>
        <v>0</v>
      </c>
      <c r="G21" s="2721">
        <f t="shared" si="0"/>
        <v>64</v>
      </c>
      <c r="H21" s="1722" t="s">
        <v>2514</v>
      </c>
      <c r="I21" s="1722" t="s">
        <v>2515</v>
      </c>
      <c r="J21" s="1722"/>
      <c r="K21" s="2731"/>
      <c r="L21" s="2732"/>
      <c r="M21" s="2721">
        <v>130</v>
      </c>
      <c r="N21" s="2726" t="s">
        <v>4041</v>
      </c>
      <c r="O21" s="2741"/>
      <c r="P21" s="2739"/>
      <c r="Q21" s="2746"/>
      <c r="R21" s="1716">
        <v>204</v>
      </c>
      <c r="S21" s="1719"/>
      <c r="T21" s="1722" t="s">
        <v>2567</v>
      </c>
      <c r="U21" s="1722"/>
      <c r="V21" s="2736"/>
      <c r="W21" s="2737"/>
    </row>
    <row r="22" spans="1:23">
      <c r="A22" s="2721">
        <v>14</v>
      </c>
      <c r="B22" s="1722"/>
      <c r="C22" s="1722" t="s">
        <v>3624</v>
      </c>
      <c r="D22" s="1722"/>
      <c r="E22" s="1774"/>
      <c r="F22" s="1775"/>
      <c r="G22" s="2721">
        <v>65</v>
      </c>
      <c r="H22" s="2747" t="s">
        <v>4224</v>
      </c>
      <c r="I22" s="1722" t="s">
        <v>4225</v>
      </c>
      <c r="J22" s="1722"/>
      <c r="K22" s="2731"/>
      <c r="L22" s="2732"/>
      <c r="M22" s="2721">
        <v>131</v>
      </c>
      <c r="N22" s="2726" t="s">
        <v>4042</v>
      </c>
      <c r="O22" s="2741"/>
      <c r="P22" s="2739"/>
      <c r="Q22" s="2740"/>
      <c r="R22" s="1710">
        <v>205</v>
      </c>
      <c r="S22" s="1715"/>
      <c r="T22" s="1712" t="s">
        <v>603</v>
      </c>
      <c r="U22" s="1712"/>
      <c r="V22" s="1928">
        <f>V19+V21</f>
        <v>0</v>
      </c>
      <c r="W22" s="2110">
        <f>W19+W21</f>
        <v>0</v>
      </c>
    </row>
    <row r="23" spans="1:23">
      <c r="A23" s="2721">
        <v>15</v>
      </c>
      <c r="B23" s="1722"/>
      <c r="C23" s="1722" t="s">
        <v>604</v>
      </c>
      <c r="D23" s="1722"/>
      <c r="E23" s="2736"/>
      <c r="F23" s="2737"/>
      <c r="G23" s="2721">
        <v>66</v>
      </c>
      <c r="H23" s="1722" t="s">
        <v>2568</v>
      </c>
      <c r="I23" s="1722" t="s">
        <v>2569</v>
      </c>
      <c r="J23" s="1722"/>
      <c r="K23" s="2731"/>
      <c r="L23" s="2732"/>
      <c r="M23" s="2721">
        <v>132</v>
      </c>
      <c r="N23" s="2726" t="s">
        <v>4043</v>
      </c>
      <c r="O23" s="2741"/>
      <c r="P23" s="2748"/>
      <c r="Q23" s="2749"/>
      <c r="R23" s="1716"/>
      <c r="S23" s="1719"/>
      <c r="T23" s="1722" t="s">
        <v>4358</v>
      </c>
      <c r="U23" s="1722"/>
      <c r="V23" s="1922"/>
      <c r="W23" s="2742"/>
    </row>
    <row r="24" spans="1:23">
      <c r="A24" s="2721">
        <v>16</v>
      </c>
      <c r="B24" s="1722"/>
      <c r="C24" s="1722" t="s">
        <v>608</v>
      </c>
      <c r="D24" s="1722"/>
      <c r="E24" s="2736"/>
      <c r="F24" s="2737"/>
      <c r="G24" s="2721">
        <v>67</v>
      </c>
      <c r="H24" s="1722" t="s">
        <v>605</v>
      </c>
      <c r="I24" s="1722" t="s">
        <v>606</v>
      </c>
      <c r="J24" s="1722"/>
      <c r="K24" s="2731"/>
      <c r="L24" s="2732"/>
      <c r="M24" s="2721">
        <v>133</v>
      </c>
      <c r="N24" s="2726" t="s">
        <v>4044</v>
      </c>
      <c r="O24" s="2741"/>
      <c r="P24" s="2748"/>
      <c r="Q24" s="2749"/>
      <c r="R24" s="1710">
        <v>206</v>
      </c>
      <c r="S24" s="1715"/>
      <c r="T24" s="1712" t="s">
        <v>610</v>
      </c>
      <c r="U24" s="1712"/>
      <c r="V24" s="2327">
        <f>K40+K73+P54+P62+P69+P76+V22</f>
        <v>0</v>
      </c>
      <c r="W24" s="2205">
        <f>L40+L73+Q54+Q62+Q69+Q76+W22</f>
        <v>0</v>
      </c>
    </row>
    <row r="25" spans="1:23">
      <c r="A25" s="2721">
        <v>17</v>
      </c>
      <c r="B25" s="1722"/>
      <c r="C25" s="1722" t="s">
        <v>611</v>
      </c>
      <c r="D25" s="1722"/>
      <c r="E25" s="2736"/>
      <c r="F25" s="2737"/>
      <c r="G25" s="2721">
        <f>G24+1</f>
        <v>68</v>
      </c>
      <c r="H25" s="1722"/>
      <c r="I25" s="1722" t="s">
        <v>4339</v>
      </c>
      <c r="J25" s="1722"/>
      <c r="K25" s="2330">
        <f>SUM(K19:K24)</f>
        <v>0</v>
      </c>
      <c r="L25" s="2331">
        <f>SUM(L19:L24)</f>
        <v>0</v>
      </c>
      <c r="M25" s="2721">
        <v>134</v>
      </c>
      <c r="N25" s="2726" t="s">
        <v>4348</v>
      </c>
      <c r="O25" s="2741"/>
      <c r="P25" s="2743">
        <f>SUM(P20:P24)</f>
        <v>0</v>
      </c>
      <c r="Q25" s="2331">
        <f>SUM(Q20:Q24)</f>
        <v>0</v>
      </c>
      <c r="R25" s="1716"/>
      <c r="S25" s="1719"/>
      <c r="T25" s="1722" t="s">
        <v>4359</v>
      </c>
      <c r="U25" s="1722"/>
      <c r="V25" s="2332"/>
      <c r="W25" s="2750"/>
    </row>
    <row r="26" spans="1:23">
      <c r="A26" s="2721">
        <v>18</v>
      </c>
      <c r="B26" s="1722"/>
      <c r="C26" s="1722" t="s">
        <v>613</v>
      </c>
      <c r="D26" s="1722"/>
      <c r="E26" s="2736"/>
      <c r="F26" s="2737"/>
      <c r="G26" s="2721">
        <f>G25+1</f>
        <v>69</v>
      </c>
      <c r="H26" s="1722" t="s">
        <v>3624</v>
      </c>
      <c r="I26" s="1722"/>
      <c r="J26" s="1722"/>
      <c r="K26" s="1781"/>
      <c r="L26" s="1782"/>
      <c r="M26" s="2721">
        <v>135</v>
      </c>
      <c r="N26" s="2726" t="s">
        <v>4349</v>
      </c>
      <c r="O26" s="2741"/>
      <c r="P26" s="2751">
        <f>P18+P25</f>
        <v>0</v>
      </c>
      <c r="Q26" s="2331">
        <f>Q18+Q25</f>
        <v>0</v>
      </c>
      <c r="R26" s="1710"/>
      <c r="S26" s="1712"/>
      <c r="T26" s="1712"/>
      <c r="U26" s="1712"/>
      <c r="V26" s="1712"/>
      <c r="W26" s="1714"/>
    </row>
    <row r="27" spans="1:23">
      <c r="A27" s="2721">
        <v>19</v>
      </c>
      <c r="B27" s="1722"/>
      <c r="C27" s="1722" t="s">
        <v>616</v>
      </c>
      <c r="D27" s="1722"/>
      <c r="E27" s="2736"/>
      <c r="F27" s="2737"/>
      <c r="G27" s="2721">
        <f>G26+1</f>
        <v>70</v>
      </c>
      <c r="H27" s="1722" t="s">
        <v>614</v>
      </c>
      <c r="I27" s="1722" t="s">
        <v>3629</v>
      </c>
      <c r="J27" s="1722"/>
      <c r="K27" s="2731"/>
      <c r="L27" s="2732"/>
      <c r="M27" s="2721">
        <v>136</v>
      </c>
      <c r="N27" s="1902" t="s">
        <v>4026</v>
      </c>
      <c r="O27" s="1902"/>
      <c r="P27" s="1781"/>
      <c r="Q27" s="1782"/>
      <c r="R27" s="1710"/>
      <c r="S27" s="1712"/>
      <c r="T27" s="1712"/>
      <c r="U27" s="1712"/>
      <c r="V27" s="1927"/>
      <c r="W27" s="1714"/>
    </row>
    <row r="28" spans="1:23">
      <c r="A28" s="2721">
        <v>20</v>
      </c>
      <c r="B28" s="1722"/>
      <c r="C28" s="1722" t="s">
        <v>619</v>
      </c>
      <c r="D28" s="1722"/>
      <c r="E28" s="1922">
        <f>SUM(E23:E27)</f>
        <v>0</v>
      </c>
      <c r="F28" s="2742">
        <f>SUM(F23:F27)</f>
        <v>0</v>
      </c>
      <c r="G28" s="2721">
        <f>G27+1</f>
        <v>71</v>
      </c>
      <c r="H28" s="1722" t="s">
        <v>617</v>
      </c>
      <c r="I28" s="1722" t="s">
        <v>3634</v>
      </c>
      <c r="J28" s="1722"/>
      <c r="K28" s="2731"/>
      <c r="L28" s="2732"/>
      <c r="M28" s="2721">
        <v>137</v>
      </c>
      <c r="N28" s="1722" t="s">
        <v>3632</v>
      </c>
      <c r="O28" s="2738"/>
      <c r="P28" s="1781"/>
      <c r="Q28" s="1782"/>
      <c r="R28" s="1710"/>
      <c r="S28" s="1712"/>
      <c r="T28" s="1712"/>
      <c r="U28" s="1712"/>
      <c r="V28" s="1927"/>
      <c r="W28" s="1938"/>
    </row>
    <row r="29" spans="1:23">
      <c r="A29" s="2721">
        <v>21</v>
      </c>
      <c r="B29" s="1722"/>
      <c r="C29" s="1722" t="s">
        <v>623</v>
      </c>
      <c r="D29" s="1722"/>
      <c r="E29" s="1922">
        <f>E21+E28</f>
        <v>0</v>
      </c>
      <c r="F29" s="2742">
        <f>F21+F28</f>
        <v>0</v>
      </c>
      <c r="G29" s="2721">
        <f>G28+1</f>
        <v>72</v>
      </c>
      <c r="H29" s="1722" t="s">
        <v>620</v>
      </c>
      <c r="I29" s="1722" t="s">
        <v>621</v>
      </c>
      <c r="J29" s="1722"/>
      <c r="K29" s="2731"/>
      <c r="L29" s="2732"/>
      <c r="M29" s="2721">
        <v>138</v>
      </c>
      <c r="N29" s="2726" t="s">
        <v>4025</v>
      </c>
      <c r="O29" s="2738"/>
      <c r="P29" s="2752"/>
      <c r="Q29" s="2753"/>
      <c r="R29" s="1710"/>
      <c r="S29" s="1712"/>
      <c r="T29" s="1712"/>
      <c r="U29" s="1712"/>
      <c r="V29" s="1712"/>
      <c r="W29" s="1714"/>
    </row>
    <row r="30" spans="1:23">
      <c r="A30" s="2721">
        <v>22</v>
      </c>
      <c r="B30" s="1722"/>
      <c r="C30" s="1722" t="s">
        <v>2706</v>
      </c>
      <c r="D30" s="1722"/>
      <c r="E30" s="1917"/>
      <c r="F30" s="2754"/>
      <c r="G30" s="2721">
        <v>73</v>
      </c>
      <c r="H30" s="2747" t="s">
        <v>4226</v>
      </c>
      <c r="I30" s="1722" t="s">
        <v>4227</v>
      </c>
      <c r="J30" s="1722"/>
      <c r="K30" s="2731"/>
      <c r="L30" s="2732"/>
      <c r="M30" s="2721">
        <v>139</v>
      </c>
      <c r="N30" s="1722" t="s">
        <v>3625</v>
      </c>
      <c r="O30" s="1744"/>
      <c r="P30" s="2755"/>
      <c r="Q30" s="2756"/>
      <c r="R30" s="1710"/>
      <c r="S30" s="1712"/>
      <c r="T30" s="1712"/>
      <c r="U30" s="1712"/>
      <c r="V30" s="1712"/>
      <c r="W30" s="1714"/>
    </row>
    <row r="31" spans="1:23">
      <c r="A31" s="2721">
        <v>23</v>
      </c>
      <c r="B31" s="1722"/>
      <c r="C31" s="1722" t="s">
        <v>3632</v>
      </c>
      <c r="D31" s="1722"/>
      <c r="E31" s="1774"/>
      <c r="F31" s="1775"/>
      <c r="G31" s="2721">
        <v>74</v>
      </c>
      <c r="H31" s="1722" t="s">
        <v>624</v>
      </c>
      <c r="I31" s="1722" t="s">
        <v>625</v>
      </c>
      <c r="J31" s="1722"/>
      <c r="K31" s="2731"/>
      <c r="L31" s="2732"/>
      <c r="M31" s="2721">
        <v>140</v>
      </c>
      <c r="N31" s="1722" t="s">
        <v>3630</v>
      </c>
      <c r="O31" s="1744"/>
      <c r="P31" s="2757"/>
      <c r="Q31" s="2732"/>
      <c r="R31" s="1724" t="s">
        <v>2822</v>
      </c>
      <c r="S31" s="1725"/>
      <c r="T31" s="1725"/>
      <c r="U31" s="1725"/>
      <c r="V31" s="1725"/>
      <c r="W31" s="1726"/>
    </row>
    <row r="32" spans="1:23">
      <c r="A32" s="2721">
        <v>24</v>
      </c>
      <c r="B32" s="1722"/>
      <c r="C32" s="1722" t="s">
        <v>2823</v>
      </c>
      <c r="D32" s="1722"/>
      <c r="E32" s="2736"/>
      <c r="F32" s="2737"/>
      <c r="G32" s="2721">
        <f>G31+1</f>
        <v>75</v>
      </c>
      <c r="H32" s="1722"/>
      <c r="I32" s="2726" t="s">
        <v>4341</v>
      </c>
      <c r="J32" s="1722"/>
      <c r="K32" s="2330">
        <f>SUM(K27:K31)</f>
        <v>0</v>
      </c>
      <c r="L32" s="2742">
        <f>SUM(L27:L31)</f>
        <v>0</v>
      </c>
      <c r="M32" s="2721">
        <v>141</v>
      </c>
      <c r="N32" s="1722" t="s">
        <v>1090</v>
      </c>
      <c r="O32" s="1744"/>
      <c r="P32" s="2757"/>
      <c r="Q32" s="2732"/>
      <c r="R32" s="1710"/>
      <c r="S32" s="1712"/>
      <c r="T32" s="1712"/>
      <c r="U32" s="1712"/>
      <c r="V32" s="1712"/>
      <c r="W32" s="1714"/>
    </row>
    <row r="33" spans="1:23">
      <c r="A33" s="2721">
        <v>25</v>
      </c>
      <c r="B33" s="1722"/>
      <c r="C33" s="1722" t="s">
        <v>2825</v>
      </c>
      <c r="D33" s="1722"/>
      <c r="E33" s="2736"/>
      <c r="F33" s="2737"/>
      <c r="G33" s="2721">
        <f>G32+1</f>
        <v>76</v>
      </c>
      <c r="H33" s="2726"/>
      <c r="I33" s="2726" t="s">
        <v>4340</v>
      </c>
      <c r="J33" s="1722"/>
      <c r="K33" s="2330">
        <f>K25+K32</f>
        <v>0</v>
      </c>
      <c r="L33" s="2742">
        <f>L25+L32</f>
        <v>0</v>
      </c>
      <c r="M33" s="2721">
        <v>142</v>
      </c>
      <c r="N33" s="1722" t="s">
        <v>1095</v>
      </c>
      <c r="O33" s="1744"/>
      <c r="P33" s="2757"/>
      <c r="Q33" s="2732"/>
      <c r="R33" s="1710"/>
      <c r="S33" s="1712"/>
      <c r="T33" s="1712" t="s">
        <v>2828</v>
      </c>
      <c r="U33" s="1712"/>
      <c r="V33" s="1712"/>
      <c r="W33" s="1714"/>
    </row>
    <row r="34" spans="1:23">
      <c r="A34" s="2721">
        <v>26</v>
      </c>
      <c r="B34" s="1722"/>
      <c r="C34" s="1722" t="s">
        <v>2829</v>
      </c>
      <c r="D34" s="1722"/>
      <c r="E34" s="2736"/>
      <c r="F34" s="2737"/>
      <c r="G34" s="2721">
        <f>G33+1</f>
        <v>77</v>
      </c>
      <c r="H34" s="1902" t="s">
        <v>2824</v>
      </c>
      <c r="I34" s="1902"/>
      <c r="J34" s="1902"/>
      <c r="K34" s="1781"/>
      <c r="L34" s="1782"/>
      <c r="M34" s="2721">
        <v>143</v>
      </c>
      <c r="N34" s="1722" t="s">
        <v>4232</v>
      </c>
      <c r="O34" s="1744"/>
      <c r="P34" s="2757"/>
      <c r="Q34" s="2732"/>
      <c r="R34" s="1710"/>
      <c r="S34" s="1712"/>
      <c r="T34" s="1712" t="s">
        <v>2833</v>
      </c>
      <c r="U34" s="1712"/>
      <c r="V34" s="1712"/>
      <c r="W34" s="1714"/>
    </row>
    <row r="35" spans="1:23">
      <c r="A35" s="2721">
        <v>27</v>
      </c>
      <c r="B35" s="1722"/>
      <c r="C35" s="1722" t="s">
        <v>2834</v>
      </c>
      <c r="D35" s="1722"/>
      <c r="E35" s="2736"/>
      <c r="F35" s="2737"/>
      <c r="G35" s="2721">
        <f>G34+1</f>
        <v>78</v>
      </c>
      <c r="H35" s="1722" t="s">
        <v>2826</v>
      </c>
      <c r="I35" s="1722" t="s">
        <v>3334</v>
      </c>
      <c r="J35" s="1722"/>
      <c r="K35" s="2731"/>
      <c r="L35" s="2732"/>
      <c r="M35" s="2721">
        <v>144</v>
      </c>
      <c r="N35" s="1722" t="s">
        <v>1100</v>
      </c>
      <c r="O35" s="1744"/>
      <c r="P35" s="2757"/>
      <c r="Q35" s="2732"/>
      <c r="R35" s="1710"/>
      <c r="S35" s="1712"/>
      <c r="T35" s="1712" t="s">
        <v>2838</v>
      </c>
      <c r="U35" s="1712"/>
      <c r="V35" s="1712"/>
      <c r="W35" s="1714"/>
    </row>
    <row r="36" spans="1:23">
      <c r="A36" s="2721">
        <v>28</v>
      </c>
      <c r="B36" s="1722"/>
      <c r="C36" s="1722" t="s">
        <v>2839</v>
      </c>
      <c r="D36" s="1722"/>
      <c r="E36" s="2736"/>
      <c r="F36" s="2737"/>
      <c r="G36" s="2721">
        <v>79</v>
      </c>
      <c r="H36" s="2747" t="s">
        <v>4228</v>
      </c>
      <c r="I36" s="1722" t="s">
        <v>4229</v>
      </c>
      <c r="J36" s="1722"/>
      <c r="K36" s="2758"/>
      <c r="L36" s="2759"/>
      <c r="M36" s="2721">
        <v>145</v>
      </c>
      <c r="N36" s="1722" t="s">
        <v>1105</v>
      </c>
      <c r="O36" s="1744"/>
      <c r="P36" s="2757"/>
      <c r="Q36" s="2732"/>
      <c r="R36" s="1710"/>
      <c r="S36" s="1712"/>
      <c r="T36" s="1712" t="s">
        <v>2841</v>
      </c>
      <c r="U36" s="1712"/>
      <c r="V36" s="1712"/>
      <c r="W36" s="1714"/>
    </row>
    <row r="37" spans="1:23">
      <c r="A37" s="2721">
        <v>29</v>
      </c>
      <c r="B37" s="1722"/>
      <c r="C37" s="1722" t="s">
        <v>2842</v>
      </c>
      <c r="D37" s="1722"/>
      <c r="E37" s="2736"/>
      <c r="F37" s="2737"/>
      <c r="G37" s="2721">
        <v>80</v>
      </c>
      <c r="H37" s="1722" t="s">
        <v>2830</v>
      </c>
      <c r="I37" s="1722" t="s">
        <v>2831</v>
      </c>
      <c r="J37" s="1722"/>
      <c r="K37" s="2731"/>
      <c r="L37" s="2732"/>
      <c r="M37" s="2721">
        <v>146</v>
      </c>
      <c r="N37" s="1722" t="s">
        <v>1109</v>
      </c>
      <c r="O37" s="1744"/>
      <c r="P37" s="2757"/>
      <c r="Q37" s="2732"/>
      <c r="R37" s="1710"/>
      <c r="S37" s="1712"/>
      <c r="T37" s="1712" t="s">
        <v>2844</v>
      </c>
      <c r="U37" s="1712"/>
      <c r="V37" s="1712"/>
      <c r="W37" s="1714"/>
    </row>
    <row r="38" spans="1:23">
      <c r="A38" s="2721">
        <v>30</v>
      </c>
      <c r="B38" s="1722"/>
      <c r="C38" s="1722" t="s">
        <v>2845</v>
      </c>
      <c r="D38" s="1722"/>
      <c r="E38" s="2736"/>
      <c r="F38" s="2737"/>
      <c r="G38" s="2721">
        <f t="shared" ref="G38:G43" si="1">G37+1</f>
        <v>81</v>
      </c>
      <c r="H38" s="1722" t="s">
        <v>2835</v>
      </c>
      <c r="I38" s="1722" t="s">
        <v>2836</v>
      </c>
      <c r="J38" s="1722"/>
      <c r="K38" s="2731"/>
      <c r="L38" s="2732"/>
      <c r="M38" s="2721">
        <v>147</v>
      </c>
      <c r="N38" s="1722" t="s">
        <v>1113</v>
      </c>
      <c r="O38" s="1744"/>
      <c r="P38" s="2757"/>
      <c r="Q38" s="2732"/>
      <c r="R38" s="1710"/>
      <c r="S38" s="1712"/>
      <c r="T38" s="1712" t="s">
        <v>2847</v>
      </c>
      <c r="U38" s="1712"/>
      <c r="V38" s="1712"/>
      <c r="W38" s="1714"/>
    </row>
    <row r="39" spans="1:23">
      <c r="A39" s="2721">
        <v>31</v>
      </c>
      <c r="B39" s="1722"/>
      <c r="C39" s="1722" t="s">
        <v>2848</v>
      </c>
      <c r="D39" s="1722"/>
      <c r="E39" s="2736"/>
      <c r="F39" s="2737"/>
      <c r="G39" s="2721">
        <f t="shared" si="1"/>
        <v>82</v>
      </c>
      <c r="H39" s="2760"/>
      <c r="I39" s="1722" t="s">
        <v>4342</v>
      </c>
      <c r="J39" s="1722"/>
      <c r="K39" s="2330">
        <f>SUM(K35:K38)</f>
        <v>0</v>
      </c>
      <c r="L39" s="2331"/>
      <c r="M39" s="2721">
        <v>148</v>
      </c>
      <c r="N39" s="1722" t="s">
        <v>2502</v>
      </c>
      <c r="O39" s="1744"/>
      <c r="P39" s="2757"/>
      <c r="Q39" s="2732"/>
      <c r="R39" s="1710"/>
      <c r="S39" s="1712"/>
      <c r="T39" s="1712" t="s">
        <v>2849</v>
      </c>
      <c r="U39" s="1712"/>
      <c r="V39" s="1712"/>
      <c r="W39" s="1714"/>
    </row>
    <row r="40" spans="1:23">
      <c r="A40" s="2721">
        <v>32</v>
      </c>
      <c r="B40" s="1722"/>
      <c r="C40" s="1722" t="s">
        <v>2850</v>
      </c>
      <c r="D40" s="1722"/>
      <c r="E40" s="2736"/>
      <c r="F40" s="2737"/>
      <c r="G40" s="2721">
        <f t="shared" si="1"/>
        <v>83</v>
      </c>
      <c r="H40" s="2760"/>
      <c r="I40" s="1722" t="s">
        <v>4343</v>
      </c>
      <c r="J40" s="1722"/>
      <c r="K40" s="2330">
        <f>E29+E49+K16+K33+K39</f>
        <v>0</v>
      </c>
      <c r="L40" s="2742">
        <f>F29+F49+L16+L33+L39</f>
        <v>0</v>
      </c>
      <c r="M40" s="2721">
        <v>149</v>
      </c>
      <c r="N40" s="1722" t="s">
        <v>4350</v>
      </c>
      <c r="O40" s="1744"/>
      <c r="P40" s="2761">
        <f>SUM(P29:P39)</f>
        <v>0</v>
      </c>
      <c r="Q40" s="2331">
        <f>SUM(Q29:Q39)</f>
        <v>0</v>
      </c>
      <c r="R40" s="1716"/>
      <c r="S40" s="1722"/>
      <c r="T40" s="1722"/>
      <c r="U40" s="1722"/>
      <c r="V40" s="1722"/>
      <c r="W40" s="1723"/>
    </row>
    <row r="41" spans="1:23">
      <c r="A41" s="2721">
        <v>33</v>
      </c>
      <c r="B41" s="1722"/>
      <c r="C41" s="1722" t="s">
        <v>2852</v>
      </c>
      <c r="D41" s="1722"/>
      <c r="E41" s="1922">
        <f>SUM(E32:E40)</f>
        <v>0</v>
      </c>
      <c r="F41" s="2742">
        <f>SUM(F32:F40)</f>
        <v>0</v>
      </c>
      <c r="G41" s="2721">
        <f t="shared" si="1"/>
        <v>84</v>
      </c>
      <c r="H41" s="1902" t="s">
        <v>2846</v>
      </c>
      <c r="I41" s="1902"/>
      <c r="J41" s="1902"/>
      <c r="K41" s="1769"/>
      <c r="L41" s="1770"/>
      <c r="M41" s="2721">
        <v>150</v>
      </c>
      <c r="N41" s="1722" t="s">
        <v>3624</v>
      </c>
      <c r="O41" s="1744"/>
      <c r="P41" s="1781"/>
      <c r="Q41" s="1782"/>
      <c r="R41" s="1716"/>
      <c r="S41" s="1722"/>
      <c r="T41" s="1722" t="s">
        <v>2854</v>
      </c>
      <c r="U41" s="1900"/>
      <c r="V41" s="1900"/>
      <c r="W41" s="2762"/>
    </row>
    <row r="42" spans="1:23">
      <c r="A42" s="2721">
        <v>34</v>
      </c>
      <c r="B42" s="1722"/>
      <c r="C42" s="1722" t="s">
        <v>3624</v>
      </c>
      <c r="D42" s="1722"/>
      <c r="E42" s="1774"/>
      <c r="F42" s="1775"/>
      <c r="G42" s="2721">
        <f t="shared" si="1"/>
        <v>85</v>
      </c>
      <c r="H42" s="1722" t="s">
        <v>3632</v>
      </c>
      <c r="I42" s="1722"/>
      <c r="J42" s="1722"/>
      <c r="K42" s="1774"/>
      <c r="L42" s="1775"/>
      <c r="M42" s="2721">
        <v>151</v>
      </c>
      <c r="N42" s="1722" t="s">
        <v>2512</v>
      </c>
      <c r="O42" s="1744"/>
      <c r="P42" s="2757"/>
      <c r="Q42" s="2732"/>
      <c r="R42" s="1716"/>
      <c r="S42" s="1722"/>
      <c r="T42" s="1722" t="s">
        <v>3829</v>
      </c>
      <c r="U42" s="1900"/>
      <c r="V42" s="2763"/>
      <c r="W42" s="2762"/>
    </row>
    <row r="43" spans="1:23">
      <c r="A43" s="2721">
        <v>35</v>
      </c>
      <c r="B43" s="1722"/>
      <c r="C43" s="1722" t="s">
        <v>3830</v>
      </c>
      <c r="D43" s="1722"/>
      <c r="E43" s="2736"/>
      <c r="F43" s="2737"/>
      <c r="G43" s="2721">
        <f t="shared" si="1"/>
        <v>86</v>
      </c>
      <c r="H43" s="1722" t="s">
        <v>2851</v>
      </c>
      <c r="I43" s="1722" t="s">
        <v>2508</v>
      </c>
      <c r="J43" s="1722"/>
      <c r="K43" s="2731"/>
      <c r="L43" s="2732"/>
      <c r="M43" s="2721">
        <v>152</v>
      </c>
      <c r="N43" s="1722" t="s">
        <v>2566</v>
      </c>
      <c r="O43" s="1744"/>
      <c r="P43" s="2757"/>
      <c r="Q43" s="2732"/>
      <c r="R43" s="1716"/>
      <c r="S43" s="1722"/>
      <c r="T43" s="1722" t="s">
        <v>3834</v>
      </c>
      <c r="U43" s="1900"/>
      <c r="V43" s="1900"/>
      <c r="W43" s="2762"/>
    </row>
    <row r="44" spans="1:23">
      <c r="A44" s="2721">
        <v>36</v>
      </c>
      <c r="B44" s="1722"/>
      <c r="C44" s="1722" t="s">
        <v>3835</v>
      </c>
      <c r="D44" s="1722"/>
      <c r="E44" s="2736"/>
      <c r="F44" s="2737"/>
      <c r="G44" s="2721">
        <v>87</v>
      </c>
      <c r="H44" s="2747" t="s">
        <v>4002</v>
      </c>
      <c r="I44" s="1722" t="s">
        <v>4014</v>
      </c>
      <c r="J44" s="1722"/>
      <c r="K44" s="2731"/>
      <c r="L44" s="2732"/>
      <c r="M44" s="2721">
        <v>153</v>
      </c>
      <c r="N44" s="1722" t="s">
        <v>2570</v>
      </c>
      <c r="O44" s="1744"/>
      <c r="P44" s="2757"/>
      <c r="Q44" s="2732"/>
      <c r="R44" s="1716"/>
      <c r="S44" s="1722"/>
      <c r="T44" s="1722" t="s">
        <v>3839</v>
      </c>
      <c r="U44" s="1900"/>
      <c r="V44" s="2763">
        <f>V42+V43</f>
        <v>0</v>
      </c>
      <c r="W44" s="2762"/>
    </row>
    <row r="45" spans="1:23">
      <c r="A45" s="2721">
        <v>37</v>
      </c>
      <c r="B45" s="1722"/>
      <c r="C45" s="1722" t="s">
        <v>3840</v>
      </c>
      <c r="D45" s="1722"/>
      <c r="E45" s="2736"/>
      <c r="F45" s="2737"/>
      <c r="G45" s="2721">
        <v>88</v>
      </c>
      <c r="H45" s="2747" t="s">
        <v>4003</v>
      </c>
      <c r="I45" s="1722" t="s">
        <v>4015</v>
      </c>
      <c r="J45" s="1722"/>
      <c r="K45" s="2731"/>
      <c r="L45" s="2732"/>
      <c r="M45" s="2721">
        <v>154</v>
      </c>
      <c r="N45" s="1722" t="s">
        <v>4233</v>
      </c>
      <c r="O45" s="1744"/>
      <c r="P45" s="2757"/>
      <c r="Q45" s="2732"/>
      <c r="R45" s="1710"/>
      <c r="S45" s="1712"/>
      <c r="T45" s="1712"/>
      <c r="U45" s="1712"/>
      <c r="V45" s="1712"/>
      <c r="W45" s="1714"/>
    </row>
    <row r="46" spans="1:23">
      <c r="A46" s="2721">
        <v>38</v>
      </c>
      <c r="B46" s="1722"/>
      <c r="C46" s="1722" t="s">
        <v>236</v>
      </c>
      <c r="D46" s="1722"/>
      <c r="E46" s="2736"/>
      <c r="F46" s="2737"/>
      <c r="G46" s="2721">
        <v>89</v>
      </c>
      <c r="H46" s="2747" t="s">
        <v>4004</v>
      </c>
      <c r="I46" s="1722" t="s">
        <v>4016</v>
      </c>
      <c r="J46" s="1722"/>
      <c r="K46" s="2731"/>
      <c r="L46" s="2732"/>
      <c r="M46" s="2721">
        <v>155</v>
      </c>
      <c r="N46" s="1722" t="s">
        <v>4234</v>
      </c>
      <c r="O46" s="1744"/>
      <c r="P46" s="2757"/>
      <c r="Q46" s="2732"/>
      <c r="R46" s="1710"/>
      <c r="S46" s="1712"/>
      <c r="T46" s="1712"/>
      <c r="U46" s="1712"/>
      <c r="V46" s="1712"/>
      <c r="W46" s="1714"/>
    </row>
    <row r="47" spans="1:23">
      <c r="A47" s="2721">
        <v>39</v>
      </c>
      <c r="B47" s="1722"/>
      <c r="C47" s="1722" t="s">
        <v>239</v>
      </c>
      <c r="D47" s="1722"/>
      <c r="E47" s="2736"/>
      <c r="F47" s="2737"/>
      <c r="G47" s="2721">
        <v>90</v>
      </c>
      <c r="H47" s="2747" t="s">
        <v>4005</v>
      </c>
      <c r="I47" s="1722" t="s">
        <v>4017</v>
      </c>
      <c r="J47" s="1722"/>
      <c r="K47" s="2731"/>
      <c r="L47" s="2732"/>
      <c r="M47" s="2721">
        <v>156</v>
      </c>
      <c r="N47" s="1722" t="s">
        <v>607</v>
      </c>
      <c r="O47" s="1744"/>
      <c r="P47" s="2757"/>
      <c r="Q47" s="2732"/>
      <c r="R47" s="1710"/>
      <c r="S47" s="1712"/>
      <c r="T47" s="1712"/>
      <c r="U47" s="1712"/>
      <c r="V47" s="1712"/>
      <c r="W47" s="1714"/>
    </row>
    <row r="48" spans="1:23">
      <c r="A48" s="2721">
        <v>40</v>
      </c>
      <c r="B48" s="1722"/>
      <c r="C48" s="1722" t="s">
        <v>241</v>
      </c>
      <c r="D48" s="1722"/>
      <c r="E48" s="1922">
        <f>SUM(E43:E47)</f>
        <v>0</v>
      </c>
      <c r="F48" s="2742">
        <f>SUM(F43:F47)</f>
        <v>0</v>
      </c>
      <c r="G48" s="2721">
        <v>91</v>
      </c>
      <c r="H48" s="2747" t="s">
        <v>4006</v>
      </c>
      <c r="I48" s="1722" t="s">
        <v>4018</v>
      </c>
      <c r="J48" s="1722"/>
      <c r="K48" s="2731"/>
      <c r="L48" s="2732"/>
      <c r="M48" s="2721">
        <v>157</v>
      </c>
      <c r="N48" s="1722" t="s">
        <v>609</v>
      </c>
      <c r="O48" s="1744"/>
      <c r="P48" s="2757"/>
      <c r="Q48" s="2732"/>
      <c r="R48" s="1710"/>
      <c r="S48" s="1712"/>
      <c r="T48" s="1712"/>
      <c r="U48" s="1712"/>
      <c r="V48" s="1712"/>
      <c r="W48" s="1714"/>
    </row>
    <row r="49" spans="1:23">
      <c r="A49" s="2721">
        <v>41</v>
      </c>
      <c r="B49" s="1722"/>
      <c r="C49" s="1722" t="s">
        <v>243</v>
      </c>
      <c r="D49" s="1722"/>
      <c r="E49" s="1922">
        <f>E41+E48</f>
        <v>0</v>
      </c>
      <c r="F49" s="2742">
        <f>F41+F48</f>
        <v>0</v>
      </c>
      <c r="G49" s="2721">
        <v>92</v>
      </c>
      <c r="H49" s="2747" t="s">
        <v>4007</v>
      </c>
      <c r="I49" s="1722" t="s">
        <v>4423</v>
      </c>
      <c r="J49" s="1722"/>
      <c r="K49" s="2731"/>
      <c r="L49" s="2732"/>
      <c r="M49" s="2721">
        <v>158</v>
      </c>
      <c r="N49" s="1722" t="s">
        <v>612</v>
      </c>
      <c r="O49" s="1744"/>
      <c r="P49" s="2757"/>
      <c r="Q49" s="2732"/>
      <c r="R49" s="1710"/>
      <c r="S49" s="1712"/>
      <c r="T49" s="1712"/>
      <c r="U49" s="1712"/>
      <c r="V49" s="1712"/>
      <c r="W49" s="1714"/>
    </row>
    <row r="50" spans="1:23">
      <c r="A50" s="2721">
        <v>42</v>
      </c>
      <c r="B50" s="1722"/>
      <c r="C50" s="1722" t="s">
        <v>245</v>
      </c>
      <c r="D50" s="1722"/>
      <c r="E50" s="1769"/>
      <c r="F50" s="1770"/>
      <c r="G50" s="2721">
        <v>93</v>
      </c>
      <c r="H50" s="2747" t="s">
        <v>4008</v>
      </c>
      <c r="I50" s="1722" t="s">
        <v>4019</v>
      </c>
      <c r="J50" s="1722"/>
      <c r="K50" s="2731"/>
      <c r="L50" s="2732"/>
      <c r="M50" s="2721">
        <v>159</v>
      </c>
      <c r="N50" s="1722" t="s">
        <v>615</v>
      </c>
      <c r="O50" s="1744"/>
      <c r="P50" s="2757"/>
      <c r="Q50" s="2732"/>
      <c r="R50" s="1710"/>
      <c r="S50" s="1712"/>
      <c r="T50" s="1712"/>
      <c r="U50" s="1712"/>
      <c r="V50" s="1712"/>
      <c r="W50" s="1714"/>
    </row>
    <row r="51" spans="1:23">
      <c r="A51" s="2721">
        <v>43</v>
      </c>
      <c r="B51" s="1722"/>
      <c r="C51" s="1722" t="s">
        <v>3632</v>
      </c>
      <c r="D51" s="1722"/>
      <c r="E51" s="1774"/>
      <c r="F51" s="1775"/>
      <c r="G51" s="2721">
        <v>94</v>
      </c>
      <c r="H51" s="2747" t="s">
        <v>4009</v>
      </c>
      <c r="I51" s="1722" t="s">
        <v>4020</v>
      </c>
      <c r="J51" s="1722"/>
      <c r="K51" s="2731"/>
      <c r="L51" s="2732"/>
      <c r="M51" s="2721">
        <v>160</v>
      </c>
      <c r="N51" s="1722" t="s">
        <v>618</v>
      </c>
      <c r="O51" s="1744"/>
      <c r="P51" s="2757"/>
      <c r="Q51" s="2732"/>
      <c r="R51" s="1710"/>
      <c r="S51" s="1712"/>
      <c r="T51" s="1712"/>
      <c r="U51" s="1712"/>
      <c r="V51" s="1712"/>
      <c r="W51" s="1714"/>
    </row>
    <row r="52" spans="1:23">
      <c r="A52" s="2721">
        <v>44</v>
      </c>
      <c r="B52" s="1722"/>
      <c r="C52" s="1722" t="s">
        <v>250</v>
      </c>
      <c r="D52" s="1722"/>
      <c r="E52" s="2736"/>
      <c r="F52" s="2737"/>
      <c r="G52" s="2721">
        <v>95</v>
      </c>
      <c r="H52" s="1722" t="s">
        <v>2855</v>
      </c>
      <c r="I52" s="1722" t="s">
        <v>2856</v>
      </c>
      <c r="J52" s="1722"/>
      <c r="K52" s="2731"/>
      <c r="L52" s="2732"/>
      <c r="M52" s="2721">
        <v>161</v>
      </c>
      <c r="N52" s="1722" t="s">
        <v>622</v>
      </c>
      <c r="O52" s="1744"/>
      <c r="P52" s="2757"/>
      <c r="Q52" s="2732"/>
      <c r="R52" s="1710"/>
      <c r="S52" s="1712"/>
      <c r="T52" s="1712"/>
      <c r="U52" s="1712"/>
      <c r="V52" s="1712"/>
      <c r="W52" s="1714"/>
    </row>
    <row r="53" spans="1:23">
      <c r="A53" s="2721">
        <v>45</v>
      </c>
      <c r="B53" s="1722"/>
      <c r="C53" s="1722" t="s">
        <v>253</v>
      </c>
      <c r="D53" s="1722"/>
      <c r="E53" s="2736"/>
      <c r="F53" s="2737"/>
      <c r="G53" s="2721">
        <v>96</v>
      </c>
      <c r="H53" s="2747" t="s">
        <v>4230</v>
      </c>
      <c r="I53" s="1722"/>
      <c r="J53" s="1722"/>
      <c r="K53" s="2731"/>
      <c r="L53" s="2732"/>
      <c r="M53" s="2721">
        <v>162</v>
      </c>
      <c r="N53" s="1722" t="s">
        <v>4351</v>
      </c>
      <c r="O53" s="1744"/>
      <c r="P53" s="2761">
        <f>SUM(P42:P52)</f>
        <v>0</v>
      </c>
      <c r="Q53" s="2331">
        <f>SUM(Q42:Q52)</f>
        <v>0</v>
      </c>
      <c r="R53" s="1710"/>
      <c r="S53" s="1712"/>
      <c r="T53" s="1712"/>
      <c r="U53" s="1712"/>
      <c r="V53" s="1712"/>
      <c r="W53" s="1714"/>
    </row>
    <row r="54" spans="1:23">
      <c r="A54" s="2721">
        <v>46</v>
      </c>
      <c r="B54" s="1722"/>
      <c r="C54" s="1722" t="s">
        <v>2857</v>
      </c>
      <c r="D54" s="1722"/>
      <c r="E54" s="2736"/>
      <c r="F54" s="2737"/>
      <c r="G54" s="2721">
        <v>97</v>
      </c>
      <c r="H54" s="1722" t="s">
        <v>3831</v>
      </c>
      <c r="I54" s="1722" t="s">
        <v>3832</v>
      </c>
      <c r="J54" s="1722"/>
      <c r="K54" s="2731"/>
      <c r="L54" s="2732"/>
      <c r="M54" s="2721">
        <v>163</v>
      </c>
      <c r="N54" s="1722" t="s">
        <v>4352</v>
      </c>
      <c r="O54" s="1744"/>
      <c r="P54" s="2761">
        <f>P40+P53</f>
        <v>0</v>
      </c>
      <c r="Q54" s="2331">
        <f>Q40+Q53</f>
        <v>0</v>
      </c>
      <c r="R54" s="1710"/>
      <c r="S54" s="1712"/>
      <c r="T54" s="1712"/>
      <c r="U54" s="1712"/>
      <c r="V54" s="1712"/>
      <c r="W54" s="1714"/>
    </row>
    <row r="55" spans="1:23">
      <c r="A55" s="2721">
        <v>47</v>
      </c>
      <c r="B55" s="1722"/>
      <c r="C55" s="1722" t="s">
        <v>2860</v>
      </c>
      <c r="D55" s="1722"/>
      <c r="E55" s="2736"/>
      <c r="F55" s="2737"/>
      <c r="G55" s="2721">
        <f t="shared" ref="G55:G62" si="2">G54+1</f>
        <v>98</v>
      </c>
      <c r="H55" s="1722" t="s">
        <v>3836</v>
      </c>
      <c r="I55" s="1722" t="s">
        <v>3837</v>
      </c>
      <c r="J55" s="1722"/>
      <c r="K55" s="2731"/>
      <c r="L55" s="2732"/>
      <c r="M55" s="2721">
        <v>164</v>
      </c>
      <c r="N55" s="1902" t="s">
        <v>4027</v>
      </c>
      <c r="O55" s="2722"/>
      <c r="P55" s="2723"/>
      <c r="Q55" s="2724"/>
      <c r="R55" s="1710"/>
      <c r="S55" s="1712"/>
      <c r="T55" s="1712"/>
      <c r="U55" s="1712"/>
      <c r="V55" s="1712"/>
      <c r="W55" s="1714"/>
    </row>
    <row r="56" spans="1:23">
      <c r="A56" s="2721">
        <v>48</v>
      </c>
      <c r="B56" s="1722"/>
      <c r="C56" s="1722" t="s">
        <v>2864</v>
      </c>
      <c r="D56" s="1722"/>
      <c r="E56" s="2736"/>
      <c r="F56" s="2737"/>
      <c r="G56" s="2721">
        <f t="shared" si="2"/>
        <v>99</v>
      </c>
      <c r="H56" s="1722" t="s">
        <v>3841</v>
      </c>
      <c r="I56" s="1722" t="s">
        <v>2123</v>
      </c>
      <c r="J56" s="1722"/>
      <c r="K56" s="2731"/>
      <c r="L56" s="2732"/>
      <c r="M56" s="2721">
        <v>165</v>
      </c>
      <c r="N56" s="1722" t="s">
        <v>3632</v>
      </c>
      <c r="O56" s="1744"/>
      <c r="P56" s="1906"/>
      <c r="Q56" s="2725"/>
      <c r="R56" s="1710"/>
      <c r="S56" s="1712"/>
      <c r="T56" s="1712"/>
      <c r="U56" s="1712"/>
      <c r="V56" s="1712"/>
      <c r="W56" s="1714"/>
    </row>
    <row r="57" spans="1:23" ht="15.75" thickBot="1">
      <c r="A57" s="2721">
        <v>49</v>
      </c>
      <c r="B57" s="1722"/>
      <c r="C57" s="1722" t="s">
        <v>2866</v>
      </c>
      <c r="D57" s="1722"/>
      <c r="E57" s="2736"/>
      <c r="F57" s="2737"/>
      <c r="G57" s="2721">
        <f t="shared" si="2"/>
        <v>100</v>
      </c>
      <c r="H57" s="1722" t="s">
        <v>237</v>
      </c>
      <c r="I57" s="1722" t="s">
        <v>238</v>
      </c>
      <c r="J57" s="1722"/>
      <c r="K57" s="2731"/>
      <c r="L57" s="2732"/>
      <c r="M57" s="2721">
        <v>166</v>
      </c>
      <c r="N57" s="1722" t="s">
        <v>2827</v>
      </c>
      <c r="O57" s="1744"/>
      <c r="P57" s="2757"/>
      <c r="Q57" s="2732"/>
      <c r="R57" s="1929"/>
      <c r="S57" s="1826"/>
      <c r="T57" s="1826"/>
      <c r="U57" s="1826"/>
      <c r="V57" s="1826"/>
      <c r="W57" s="1940"/>
    </row>
    <row r="58" spans="1:23" ht="15.75" thickBot="1">
      <c r="A58" s="2206">
        <v>50</v>
      </c>
      <c r="B58" s="1826"/>
      <c r="C58" s="1826" t="s">
        <v>3696</v>
      </c>
      <c r="D58" s="1826"/>
      <c r="E58" s="1930">
        <f>SUM(E52:E57)</f>
        <v>0</v>
      </c>
      <c r="F58" s="1931">
        <f>SUM(F52:F57)</f>
        <v>0</v>
      </c>
      <c r="G58" s="2721">
        <f t="shared" si="2"/>
        <v>101</v>
      </c>
      <c r="H58" s="1722" t="s">
        <v>240</v>
      </c>
      <c r="I58" s="1722" t="s">
        <v>606</v>
      </c>
      <c r="J58" s="1722"/>
      <c r="K58" s="2731"/>
      <c r="L58" s="2732"/>
      <c r="M58" s="2721">
        <v>167</v>
      </c>
      <c r="N58" s="1722" t="s">
        <v>2832</v>
      </c>
      <c r="O58" s="1744"/>
      <c r="P58" s="2757"/>
      <c r="Q58" s="2732"/>
      <c r="R58" s="1712"/>
      <c r="S58" s="1712"/>
      <c r="T58" s="1712"/>
      <c r="U58" s="1712"/>
      <c r="V58" s="1712"/>
      <c r="W58" s="1712"/>
    </row>
    <row r="59" spans="1:23">
      <c r="A59" s="1799"/>
      <c r="B59" s="1799"/>
      <c r="C59" s="1799"/>
      <c r="D59" s="1799"/>
      <c r="E59" s="1799"/>
      <c r="F59" s="1799"/>
      <c r="G59" s="2721">
        <f t="shared" si="2"/>
        <v>102</v>
      </c>
      <c r="H59" s="1722"/>
      <c r="I59" s="1722" t="s">
        <v>4344</v>
      </c>
      <c r="J59" s="1722"/>
      <c r="K59" s="2330">
        <f>SUM(K43:K58)</f>
        <v>0</v>
      </c>
      <c r="L59" s="2742">
        <f>SUM(L43:L58)</f>
        <v>0</v>
      </c>
      <c r="M59" s="2721">
        <v>168</v>
      </c>
      <c r="N59" s="1722" t="s">
        <v>2837</v>
      </c>
      <c r="O59" s="1744"/>
      <c r="P59" s="2757"/>
      <c r="Q59" s="2732"/>
      <c r="R59" s="2478" t="s">
        <v>4686</v>
      </c>
      <c r="S59" s="1799"/>
      <c r="T59" s="2764"/>
      <c r="U59" s="2765"/>
      <c r="V59" s="1799"/>
      <c r="W59" s="1799" t="s">
        <v>3697</v>
      </c>
    </row>
    <row r="60" spans="1:23">
      <c r="A60" s="2478" t="s">
        <v>4686</v>
      </c>
      <c r="B60" s="1799"/>
      <c r="C60" s="2764"/>
      <c r="D60" s="2765"/>
      <c r="E60" s="1799"/>
      <c r="F60" s="1799"/>
      <c r="G60" s="2721">
        <f t="shared" si="2"/>
        <v>103</v>
      </c>
      <c r="H60" s="1722" t="s">
        <v>3624</v>
      </c>
      <c r="I60" s="1722"/>
      <c r="J60" s="1722"/>
      <c r="K60" s="1781"/>
      <c r="L60" s="1782"/>
      <c r="M60" s="2721">
        <v>169</v>
      </c>
      <c r="N60" s="1722" t="s">
        <v>2840</v>
      </c>
      <c r="O60" s="1744"/>
      <c r="P60" s="2757"/>
      <c r="Q60" s="2732"/>
      <c r="R60" s="1799" t="s">
        <v>3699</v>
      </c>
      <c r="S60" s="2766"/>
      <c r="T60" s="2766"/>
      <c r="U60" s="2766"/>
      <c r="V60" s="2766"/>
      <c r="W60" s="2766"/>
    </row>
    <row r="61" spans="1:23">
      <c r="A61" s="1799" t="s">
        <v>3700</v>
      </c>
      <c r="B61" s="1799"/>
      <c r="C61" s="1799"/>
      <c r="D61" s="1799"/>
      <c r="E61" s="1799"/>
      <c r="F61" s="1799"/>
      <c r="G61" s="2721">
        <f t="shared" si="2"/>
        <v>104</v>
      </c>
      <c r="H61" s="1722" t="s">
        <v>246</v>
      </c>
      <c r="I61" s="1722" t="s">
        <v>3629</v>
      </c>
      <c r="J61" s="1722"/>
      <c r="K61" s="2731"/>
      <c r="L61" s="2732"/>
      <c r="M61" s="2721">
        <v>170</v>
      </c>
      <c r="N61" s="1722" t="s">
        <v>2843</v>
      </c>
      <c r="O61" s="1744"/>
      <c r="P61" s="2757"/>
      <c r="Q61" s="2732"/>
    </row>
    <row r="62" spans="1:23">
      <c r="A62" s="1799"/>
      <c r="B62" s="1799"/>
      <c r="C62" s="1799"/>
      <c r="D62" s="1799"/>
      <c r="E62" s="1799"/>
      <c r="F62" s="1799"/>
      <c r="G62" s="2721">
        <f t="shared" si="2"/>
        <v>105</v>
      </c>
      <c r="H62" s="1722" t="s">
        <v>248</v>
      </c>
      <c r="I62" s="1722" t="s">
        <v>3634</v>
      </c>
      <c r="J62" s="1722"/>
      <c r="K62" s="2731"/>
      <c r="L62" s="2732"/>
      <c r="M62" s="2721">
        <v>171</v>
      </c>
      <c r="N62" s="1722" t="s">
        <v>4353</v>
      </c>
      <c r="O62" s="1744"/>
      <c r="P62" s="2761">
        <f>SUM(P57:P61)</f>
        <v>0</v>
      </c>
      <c r="Q62" s="2331">
        <f>SUM(Q57:Q61)</f>
        <v>0</v>
      </c>
    </row>
    <row r="63" spans="1:23">
      <c r="G63" s="2721">
        <v>106</v>
      </c>
      <c r="H63" s="2747" t="s">
        <v>4010</v>
      </c>
      <c r="I63" s="1722" t="s">
        <v>4021</v>
      </c>
      <c r="J63" s="1722"/>
      <c r="K63" s="2731"/>
      <c r="L63" s="2732"/>
      <c r="M63" s="2721">
        <v>172</v>
      </c>
      <c r="N63" s="1902" t="s">
        <v>4028</v>
      </c>
      <c r="O63" s="2722"/>
      <c r="P63" s="1769"/>
      <c r="Q63" s="1770"/>
    </row>
    <row r="64" spans="1:23">
      <c r="G64" s="2721">
        <v>107</v>
      </c>
      <c r="H64" s="2747" t="s">
        <v>4011</v>
      </c>
      <c r="I64" s="1722" t="s">
        <v>4022</v>
      </c>
      <c r="J64" s="1722"/>
      <c r="K64" s="2731"/>
      <c r="L64" s="2732"/>
      <c r="M64" s="2721">
        <v>173</v>
      </c>
      <c r="N64" s="1722" t="s">
        <v>3632</v>
      </c>
      <c r="O64" s="1744"/>
      <c r="P64" s="1774"/>
      <c r="Q64" s="1775"/>
    </row>
    <row r="65" spans="7:17">
      <c r="G65" s="2721">
        <v>108</v>
      </c>
      <c r="H65" s="2747" t="s">
        <v>4012</v>
      </c>
      <c r="I65" s="1722" t="s">
        <v>4023</v>
      </c>
      <c r="J65" s="1722"/>
      <c r="K65" s="2731"/>
      <c r="L65" s="2732"/>
      <c r="M65" s="2721">
        <v>174</v>
      </c>
      <c r="N65" s="1722" t="s">
        <v>2853</v>
      </c>
      <c r="O65" s="1744"/>
      <c r="P65" s="2757"/>
      <c r="Q65" s="2732"/>
    </row>
    <row r="66" spans="7:17">
      <c r="G66" s="2721">
        <v>109</v>
      </c>
      <c r="H66" s="2747" t="s">
        <v>4013</v>
      </c>
      <c r="I66" s="1722" t="s">
        <v>4024</v>
      </c>
      <c r="J66" s="1722"/>
      <c r="K66" s="2731"/>
      <c r="L66" s="2732"/>
      <c r="M66" s="2721">
        <v>175</v>
      </c>
      <c r="N66" s="1722" t="s">
        <v>3828</v>
      </c>
      <c r="O66" s="1744"/>
      <c r="P66" s="2757"/>
      <c r="Q66" s="2732"/>
    </row>
    <row r="67" spans="7:17">
      <c r="G67" s="2721">
        <v>110</v>
      </c>
      <c r="H67" s="1722" t="s">
        <v>251</v>
      </c>
      <c r="I67" s="1722" t="s">
        <v>252</v>
      </c>
      <c r="J67" s="1722"/>
      <c r="K67" s="2731"/>
      <c r="L67" s="2732"/>
      <c r="M67" s="2721">
        <v>176</v>
      </c>
      <c r="N67" s="1722" t="s">
        <v>3833</v>
      </c>
      <c r="O67" s="1744"/>
      <c r="P67" s="2757"/>
      <c r="Q67" s="2732"/>
    </row>
    <row r="68" spans="7:17">
      <c r="G68" s="2721">
        <v>111</v>
      </c>
      <c r="H68" s="2747" t="s">
        <v>4231</v>
      </c>
      <c r="I68" s="1722" t="s">
        <v>4227</v>
      </c>
      <c r="J68" s="1722"/>
      <c r="K68" s="2731"/>
      <c r="L68" s="2732"/>
      <c r="M68" s="2721">
        <v>177</v>
      </c>
      <c r="N68" s="1722" t="s">
        <v>3838</v>
      </c>
      <c r="O68" s="1744"/>
      <c r="P68" s="2757"/>
      <c r="Q68" s="2732"/>
    </row>
    <row r="69" spans="7:17">
      <c r="G69" s="2721">
        <v>112</v>
      </c>
      <c r="H69" s="1722" t="s">
        <v>254</v>
      </c>
      <c r="I69" s="1722" t="s">
        <v>255</v>
      </c>
      <c r="J69" s="1722"/>
      <c r="K69" s="2731"/>
      <c r="L69" s="2732"/>
      <c r="M69" s="2721">
        <v>178</v>
      </c>
      <c r="N69" s="1722" t="s">
        <v>4354</v>
      </c>
      <c r="O69" s="1744"/>
      <c r="P69" s="2761">
        <f>SUM(P65:P68)</f>
        <v>0</v>
      </c>
      <c r="Q69" s="2331">
        <f>SUM(Q65:Q68)</f>
        <v>0</v>
      </c>
    </row>
    <row r="70" spans="7:17">
      <c r="G70" s="2721">
        <f>G69+1</f>
        <v>113</v>
      </c>
      <c r="H70" s="1722" t="s">
        <v>2858</v>
      </c>
      <c r="I70" s="1722" t="s">
        <v>2859</v>
      </c>
      <c r="J70" s="1722"/>
      <c r="K70" s="2731"/>
      <c r="L70" s="2732"/>
      <c r="M70" s="2721">
        <v>179</v>
      </c>
      <c r="N70" s="1902" t="s">
        <v>4029</v>
      </c>
      <c r="O70" s="2722"/>
      <c r="P70" s="1769"/>
      <c r="Q70" s="1770"/>
    </row>
    <row r="71" spans="7:17">
      <c r="G71" s="2721">
        <f>G70+1</f>
        <v>114</v>
      </c>
      <c r="H71" s="1722" t="s">
        <v>2861</v>
      </c>
      <c r="I71" s="1722" t="s">
        <v>2862</v>
      </c>
      <c r="J71" s="1722"/>
      <c r="K71" s="2731"/>
      <c r="L71" s="2732"/>
      <c r="M71" s="2721">
        <v>180</v>
      </c>
      <c r="N71" s="1722" t="s">
        <v>3632</v>
      </c>
      <c r="O71" s="1744"/>
      <c r="P71" s="1774"/>
      <c r="Q71" s="1775"/>
    </row>
    <row r="72" spans="7:17">
      <c r="G72" s="2721">
        <f>G71+1</f>
        <v>115</v>
      </c>
      <c r="H72" s="1722"/>
      <c r="I72" s="2726" t="s">
        <v>4345</v>
      </c>
      <c r="J72" s="1722"/>
      <c r="K72" s="2330">
        <f>SUM(K61:K71)</f>
        <v>0</v>
      </c>
      <c r="L72" s="2742">
        <f>SUM(L61:L71)</f>
        <v>0</v>
      </c>
      <c r="M72" s="2721">
        <v>181</v>
      </c>
      <c r="N72" s="1722" t="s">
        <v>242</v>
      </c>
      <c r="O72" s="1744"/>
      <c r="P72" s="2757"/>
      <c r="Q72" s="2732"/>
    </row>
    <row r="73" spans="7:17" ht="15.75" thickBot="1">
      <c r="G73" s="2767">
        <f>G72+1</f>
        <v>116</v>
      </c>
      <c r="H73" s="2768"/>
      <c r="I73" s="2769" t="s">
        <v>4346</v>
      </c>
      <c r="J73" s="2769"/>
      <c r="K73" s="2770">
        <f>K59+K72</f>
        <v>0</v>
      </c>
      <c r="L73" s="2771">
        <f>L59+L72</f>
        <v>0</v>
      </c>
      <c r="M73" s="2721">
        <v>182</v>
      </c>
      <c r="N73" s="1722" t="s">
        <v>244</v>
      </c>
      <c r="O73" s="1744"/>
      <c r="P73" s="2757"/>
      <c r="Q73" s="2732"/>
    </row>
    <row r="74" spans="7:17">
      <c r="G74" s="1712"/>
      <c r="H74" s="1712"/>
      <c r="I74" s="1712"/>
      <c r="J74" s="2772"/>
      <c r="K74" s="1712"/>
      <c r="L74" s="1712"/>
      <c r="M74" s="2721">
        <v>183</v>
      </c>
      <c r="N74" s="1722" t="s">
        <v>247</v>
      </c>
      <c r="O74" s="1744"/>
      <c r="P74" s="2757"/>
      <c r="Q74" s="2732"/>
    </row>
    <row r="75" spans="7:17">
      <c r="G75" s="2478" t="s">
        <v>4686</v>
      </c>
      <c r="H75" s="1799"/>
      <c r="I75" s="2764"/>
      <c r="J75" s="2765"/>
      <c r="K75" s="1712"/>
      <c r="L75" s="1712"/>
      <c r="M75" s="2721">
        <v>184</v>
      </c>
      <c r="N75" s="1722" t="s">
        <v>249</v>
      </c>
      <c r="O75" s="1744"/>
      <c r="P75" s="2757"/>
      <c r="Q75" s="2732"/>
    </row>
    <row r="76" spans="7:17">
      <c r="G76" s="3778">
        <v>321</v>
      </c>
      <c r="H76" s="3778"/>
      <c r="I76" s="3778"/>
      <c r="J76" s="3778"/>
      <c r="K76" s="3778"/>
      <c r="L76" s="3778"/>
      <c r="M76" s="2721">
        <v>185</v>
      </c>
      <c r="N76" s="1722" t="s">
        <v>4355</v>
      </c>
      <c r="O76" s="1744"/>
      <c r="P76" s="2761">
        <f>SUM(P72:P75)</f>
        <v>0</v>
      </c>
      <c r="Q76" s="2331">
        <f>SUM(Q72:Q75)</f>
        <v>0</v>
      </c>
    </row>
    <row r="77" spans="7:17">
      <c r="M77" s="2721">
        <v>186</v>
      </c>
      <c r="N77" s="1902" t="s">
        <v>4356</v>
      </c>
      <c r="O77" s="2722"/>
      <c r="P77" s="1769"/>
      <c r="Q77" s="1770"/>
    </row>
    <row r="78" spans="7:17">
      <c r="M78" s="2721">
        <v>187</v>
      </c>
      <c r="N78" s="1722" t="s">
        <v>3632</v>
      </c>
      <c r="O78" s="1744"/>
      <c r="P78" s="1774"/>
      <c r="Q78" s="1775"/>
    </row>
    <row r="79" spans="7:17">
      <c r="M79" s="2721">
        <v>188</v>
      </c>
      <c r="N79" s="1722" t="s">
        <v>2863</v>
      </c>
      <c r="O79" s="1744"/>
      <c r="P79" s="2757"/>
      <c r="Q79" s="2732"/>
    </row>
    <row r="80" spans="7:17">
      <c r="M80" s="2721">
        <v>189</v>
      </c>
      <c r="N80" s="1722" t="s">
        <v>2865</v>
      </c>
      <c r="O80" s="1744"/>
      <c r="P80" s="2757"/>
      <c r="Q80" s="2732"/>
    </row>
    <row r="81" spans="13:17" ht="15.75" thickBot="1">
      <c r="M81" s="2206">
        <v>190</v>
      </c>
      <c r="N81" s="1826" t="s">
        <v>3695</v>
      </c>
      <c r="O81" s="1827"/>
      <c r="P81" s="2773"/>
      <c r="Q81" s="2774"/>
    </row>
    <row r="82" spans="13:17">
      <c r="M82" s="1712"/>
      <c r="N82" s="1712"/>
      <c r="O82" s="1712"/>
      <c r="P82" s="1712"/>
      <c r="Q82" s="1712"/>
    </row>
    <row r="83" spans="13:17">
      <c r="M83" s="2478" t="s">
        <v>4686</v>
      </c>
      <c r="N83" s="1799"/>
      <c r="O83" s="2764"/>
      <c r="P83" s="1799"/>
      <c r="Q83" s="1799"/>
    </row>
    <row r="84" spans="13:17">
      <c r="M84" s="1799" t="s">
        <v>3698</v>
      </c>
      <c r="N84" s="1799"/>
      <c r="O84" s="1799"/>
      <c r="P84" s="1799"/>
      <c r="Q84" s="1799"/>
    </row>
    <row r="85" spans="13:17">
      <c r="M85" s="1712"/>
      <c r="N85" s="1712"/>
      <c r="O85" s="1712"/>
      <c r="P85" s="1712"/>
      <c r="Q85" s="1712"/>
    </row>
    <row r="86" spans="13:17">
      <c r="M86" s="1712"/>
      <c r="N86" s="1712"/>
      <c r="O86" s="1712"/>
      <c r="P86" s="1712"/>
      <c r="Q86" s="1712"/>
    </row>
  </sheetData>
  <mergeCells count="1">
    <mergeCell ref="G76:L76"/>
  </mergeCells>
  <printOptions horizontalCentered="1" verticalCentered="1"/>
  <pageMargins left="0" right="0" top="0" bottom="0" header="0.25" footer="0.25"/>
  <pageSetup scale="60" fitToWidth="4" orientation="portrait" horizontalDpi="300" verticalDpi="300" r:id="rId1"/>
  <headerFooter alignWithMargins="0"/>
  <colBreaks count="3" manualBreakCount="3">
    <brk id="6" max="1048575" man="1"/>
    <brk id="12" max="1048575" man="1"/>
    <brk id="17" max="1048575" man="1"/>
  </col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54"/>
  <dimension ref="A1:Q249"/>
  <sheetViews>
    <sheetView defaultGridColor="0" view="pageBreakPreview" topLeftCell="H1" colorId="22" zoomScale="70" zoomScaleNormal="100" zoomScaleSheetLayoutView="70" workbookViewId="0">
      <selection activeCell="H1" sqref="A1:XFD1048576"/>
    </sheetView>
  </sheetViews>
  <sheetFormatPr defaultColWidth="9.6640625" defaultRowHeight="15"/>
  <cols>
    <col min="1" max="1" width="4.6640625" style="1836" customWidth="1"/>
    <col min="2" max="2" width="30.6640625" style="1836" customWidth="1"/>
    <col min="3" max="4" width="11.6640625" style="1836" customWidth="1"/>
    <col min="5" max="6" width="12.6640625" style="1836" customWidth="1"/>
    <col min="7" max="7" width="18.77734375" style="1836" customWidth="1"/>
    <col min="8" max="8" width="15.6640625" style="1836" bestFit="1" customWidth="1"/>
    <col min="9" max="9" width="3.6640625" style="1836" customWidth="1"/>
    <col min="10" max="10" width="12.6640625" style="1836" customWidth="1"/>
    <col min="11" max="11" width="13.6640625" style="1836" customWidth="1"/>
    <col min="12" max="12" width="14.109375" style="1836" customWidth="1"/>
    <col min="13" max="15" width="13.6640625" style="1836" customWidth="1"/>
    <col min="16" max="16" width="15.6640625" style="1836" customWidth="1"/>
    <col min="17" max="17" width="4.6640625" style="1836" customWidth="1"/>
    <col min="18" max="18" width="13.6640625" style="1836" customWidth="1"/>
    <col min="19" max="16384" width="9.6640625" style="1836"/>
  </cols>
  <sheetData>
    <row r="1" spans="1:17">
      <c r="A1" s="1703" t="s">
        <v>1800</v>
      </c>
      <c r="B1" s="1704"/>
      <c r="C1" s="1705" t="s">
        <v>1344</v>
      </c>
      <c r="D1" s="2775"/>
      <c r="E1" s="1705" t="s">
        <v>1802</v>
      </c>
      <c r="F1" s="1704"/>
      <c r="G1" s="1708" t="s">
        <v>1803</v>
      </c>
      <c r="H1" s="1707"/>
      <c r="I1" s="1703" t="s">
        <v>1800</v>
      </c>
      <c r="J1" s="1705"/>
      <c r="K1" s="1705"/>
      <c r="L1" s="1704"/>
      <c r="M1" s="1705" t="s">
        <v>1344</v>
      </c>
      <c r="N1" s="1704"/>
      <c r="O1" s="1704" t="s">
        <v>1802</v>
      </c>
      <c r="P1" s="1705" t="s">
        <v>1803</v>
      </c>
      <c r="Q1" s="1707"/>
    </row>
    <row r="2" spans="1:17">
      <c r="A2" s="1710" t="str">
        <f>'Data Sheet'!$C$25</f>
        <v>National Fuel Gas Distribution Corporation</v>
      </c>
      <c r="B2" s="1711"/>
      <c r="C2" s="1712" t="s">
        <v>1631</v>
      </c>
      <c r="D2" s="2776"/>
      <c r="E2" s="1712" t="s">
        <v>1805</v>
      </c>
      <c r="F2" s="1711"/>
      <c r="G2" s="1715"/>
      <c r="H2" s="1714"/>
      <c r="I2" s="1710" t="str">
        <f>'Data Sheet'!$C$25</f>
        <v>National Fuel Gas Distribution Corporation</v>
      </c>
      <c r="J2" s="1712"/>
      <c r="K2" s="1712"/>
      <c r="L2" s="1711"/>
      <c r="M2" s="1712" t="s">
        <v>1631</v>
      </c>
      <c r="N2" s="1711"/>
      <c r="O2" s="1711" t="s">
        <v>1805</v>
      </c>
      <c r="P2" s="1712"/>
      <c r="Q2" s="1714"/>
    </row>
    <row r="3" spans="1:17" ht="15" customHeight="1">
      <c r="A3" s="1710"/>
      <c r="B3" s="1711"/>
      <c r="C3" s="1722" t="s">
        <v>1632</v>
      </c>
      <c r="D3" s="2777"/>
      <c r="E3" s="2778" t="str">
        <f>'Data Sheet'!$C$40</f>
        <v>3/31/2016</v>
      </c>
      <c r="F3" s="1744"/>
      <c r="G3" s="2735" t="str">
        <f>'Data Sheet'!$C$38</f>
        <v>12/31/2015</v>
      </c>
      <c r="H3" s="1723"/>
      <c r="I3" s="1716"/>
      <c r="J3" s="1722"/>
      <c r="K3" s="1722"/>
      <c r="L3" s="1744"/>
      <c r="M3" s="1722" t="s">
        <v>1632</v>
      </c>
      <c r="N3" s="1744"/>
      <c r="O3" s="2778" t="str">
        <f>'Data Sheet'!$C$40</f>
        <v>3/31/2016</v>
      </c>
      <c r="P3" s="2735" t="str">
        <f>'Data Sheet'!$C$38</f>
        <v>12/31/2015</v>
      </c>
      <c r="Q3" s="1723"/>
    </row>
    <row r="4" spans="1:17" ht="15" customHeight="1">
      <c r="A4" s="2779" t="s">
        <v>3701</v>
      </c>
      <c r="B4" s="2780"/>
      <c r="C4" s="2780"/>
      <c r="D4" s="1799"/>
      <c r="E4" s="1799"/>
      <c r="F4" s="1799"/>
      <c r="G4" s="2781"/>
      <c r="H4" s="1714"/>
      <c r="I4" s="1934" t="s">
        <v>3702</v>
      </c>
      <c r="J4" s="1799"/>
      <c r="K4" s="1799"/>
      <c r="L4" s="1799"/>
      <c r="M4" s="1799"/>
      <c r="N4" s="1799"/>
      <c r="O4" s="1799"/>
      <c r="P4" s="1799"/>
      <c r="Q4" s="1714"/>
    </row>
    <row r="5" spans="1:17">
      <c r="A5" s="2716" t="s">
        <v>3703</v>
      </c>
      <c r="B5" s="1902"/>
      <c r="C5" s="1902"/>
      <c r="D5" s="1902"/>
      <c r="E5" s="1902"/>
      <c r="F5" s="1902"/>
      <c r="G5" s="2782"/>
      <c r="H5" s="1723"/>
      <c r="I5" s="2716" t="s">
        <v>3704</v>
      </c>
      <c r="J5" s="1902"/>
      <c r="K5" s="1902"/>
      <c r="L5" s="1902"/>
      <c r="M5" s="1902"/>
      <c r="N5" s="1902"/>
      <c r="O5" s="1902"/>
      <c r="P5" s="1902"/>
      <c r="Q5" s="1723"/>
    </row>
    <row r="6" spans="1:17">
      <c r="A6" s="1710"/>
      <c r="B6" s="1712"/>
      <c r="C6" s="1712"/>
      <c r="D6" s="1712"/>
      <c r="E6" s="1712"/>
      <c r="F6" s="1712"/>
      <c r="G6" s="1797"/>
      <c r="H6" s="1714"/>
      <c r="I6" s="1710"/>
      <c r="J6" s="1712"/>
      <c r="K6" s="1712"/>
      <c r="L6" s="1712"/>
      <c r="M6" s="1712"/>
      <c r="N6" s="1712"/>
      <c r="O6" s="1712"/>
      <c r="P6" s="1712"/>
      <c r="Q6" s="1714"/>
    </row>
    <row r="7" spans="1:17">
      <c r="A7" s="1710" t="s">
        <v>2397</v>
      </c>
      <c r="B7" s="1712" t="s">
        <v>3705</v>
      </c>
      <c r="C7" s="1712"/>
      <c r="D7" s="1712"/>
      <c r="E7" s="1712"/>
      <c r="F7" s="1712"/>
      <c r="G7" s="2122"/>
      <c r="H7" s="1714"/>
      <c r="I7" s="1710"/>
      <c r="J7" s="1712" t="s">
        <v>4434</v>
      </c>
      <c r="K7" s="1712"/>
      <c r="L7" s="1712"/>
      <c r="M7" s="1712"/>
      <c r="N7" s="1712"/>
      <c r="O7" s="1712"/>
      <c r="P7" s="1712"/>
      <c r="Q7" s="1714"/>
    </row>
    <row r="8" spans="1:17">
      <c r="A8" s="1710"/>
      <c r="B8" s="1712" t="s">
        <v>3706</v>
      </c>
      <c r="C8" s="1712"/>
      <c r="D8" s="1712"/>
      <c r="E8" s="1712"/>
      <c r="F8" s="1712"/>
      <c r="G8" s="2122"/>
      <c r="H8" s="1714"/>
      <c r="I8" s="1710"/>
      <c r="J8" s="1712" t="s">
        <v>3707</v>
      </c>
      <c r="K8" s="1712"/>
      <c r="L8" s="1712"/>
      <c r="M8" s="1712"/>
      <c r="N8" s="1712"/>
      <c r="O8" s="1712"/>
      <c r="P8" s="1712"/>
      <c r="Q8" s="1714"/>
    </row>
    <row r="9" spans="1:17">
      <c r="A9" s="1710" t="s">
        <v>2317</v>
      </c>
      <c r="B9" s="1712" t="s">
        <v>3708</v>
      </c>
      <c r="C9" s="1712"/>
      <c r="D9" s="1712"/>
      <c r="E9" s="1712"/>
      <c r="F9" s="1712"/>
      <c r="G9" s="2122"/>
      <c r="H9" s="1714"/>
      <c r="I9" s="1710"/>
      <c r="J9" s="1712" t="s">
        <v>3709</v>
      </c>
      <c r="K9" s="1712"/>
      <c r="L9" s="1712"/>
      <c r="M9" s="1712"/>
      <c r="N9" s="1712"/>
      <c r="O9" s="1712"/>
      <c r="P9" s="1712"/>
      <c r="Q9" s="1714"/>
    </row>
    <row r="10" spans="1:17">
      <c r="A10" s="1710"/>
      <c r="B10" s="1712" t="s">
        <v>3710</v>
      </c>
      <c r="C10" s="1712"/>
      <c r="D10" s="1712"/>
      <c r="E10" s="1712"/>
      <c r="F10" s="1712"/>
      <c r="G10" s="2122"/>
      <c r="H10" s="1714"/>
      <c r="I10" s="1710"/>
      <c r="J10" s="1712" t="s">
        <v>3711</v>
      </c>
      <c r="K10" s="1712"/>
      <c r="L10" s="1712"/>
      <c r="M10" s="1712"/>
      <c r="N10" s="1712"/>
      <c r="O10" s="1712"/>
      <c r="P10" s="1712"/>
      <c r="Q10" s="1714"/>
    </row>
    <row r="11" spans="1:17">
      <c r="A11" s="1710"/>
      <c r="B11" s="1712" t="s">
        <v>3712</v>
      </c>
      <c r="C11" s="1712"/>
      <c r="D11" s="1712"/>
      <c r="E11" s="1712"/>
      <c r="F11" s="1712"/>
      <c r="G11" s="2122"/>
      <c r="H11" s="1714"/>
      <c r="I11" s="1710" t="s">
        <v>3713</v>
      </c>
      <c r="J11" s="1712" t="s">
        <v>4435</v>
      </c>
      <c r="K11" s="1712"/>
      <c r="L11" s="1712"/>
      <c r="M11" s="1712"/>
      <c r="N11" s="1712"/>
      <c r="O11" s="1712"/>
      <c r="P11" s="1712"/>
      <c r="Q11" s="1714"/>
    </row>
    <row r="12" spans="1:17">
      <c r="A12" s="1710" t="s">
        <v>2318</v>
      </c>
      <c r="B12" s="1712" t="s">
        <v>3714</v>
      </c>
      <c r="C12" s="1712"/>
      <c r="D12" s="1712"/>
      <c r="E12" s="1712"/>
      <c r="F12" s="1712"/>
      <c r="G12" s="2122"/>
      <c r="H12" s="1714"/>
      <c r="I12" s="1710"/>
      <c r="J12" s="1712" t="s">
        <v>3715</v>
      </c>
      <c r="K12" s="1712"/>
      <c r="L12" s="1712"/>
      <c r="M12" s="1712"/>
      <c r="N12" s="1712"/>
      <c r="O12" s="1712"/>
      <c r="P12" s="1712"/>
      <c r="Q12" s="1714"/>
    </row>
    <row r="13" spans="1:17">
      <c r="A13" s="1710"/>
      <c r="B13" s="1712" t="s">
        <v>3431</v>
      </c>
      <c r="C13" s="1712"/>
      <c r="D13" s="1712"/>
      <c r="E13" s="1712"/>
      <c r="F13" s="1712"/>
      <c r="G13" s="2122"/>
      <c r="H13" s="1714"/>
      <c r="I13" s="1710"/>
      <c r="J13" s="1712" t="s">
        <v>3716</v>
      </c>
      <c r="K13" s="1712"/>
      <c r="L13" s="1712"/>
      <c r="M13" s="1712"/>
      <c r="N13" s="1712"/>
      <c r="O13" s="1712"/>
      <c r="P13" s="1712"/>
      <c r="Q13" s="1714"/>
    </row>
    <row r="14" spans="1:17">
      <c r="A14" s="1710"/>
      <c r="B14" s="1712" t="s">
        <v>3717</v>
      </c>
      <c r="C14" s="1712"/>
      <c r="D14" s="1712"/>
      <c r="E14" s="1712"/>
      <c r="F14" s="1712"/>
      <c r="G14" s="2122"/>
      <c r="H14" s="1714"/>
      <c r="I14" s="1710" t="s">
        <v>3718</v>
      </c>
      <c r="J14" s="1712" t="s">
        <v>3719</v>
      </c>
      <c r="K14" s="1712"/>
      <c r="L14" s="1712"/>
      <c r="M14" s="1712"/>
      <c r="N14" s="1712"/>
      <c r="O14" s="1712"/>
      <c r="P14" s="1712"/>
      <c r="Q14" s="1714"/>
    </row>
    <row r="15" spans="1:17">
      <c r="A15" s="1710"/>
      <c r="B15" s="1712" t="s">
        <v>2603</v>
      </c>
      <c r="C15" s="1712"/>
      <c r="D15" s="1712"/>
      <c r="E15" s="1712"/>
      <c r="F15" s="1712"/>
      <c r="G15" s="2122"/>
      <c r="H15" s="1714"/>
      <c r="I15" s="1710"/>
      <c r="J15" s="1712" t="s">
        <v>2604</v>
      </c>
      <c r="K15" s="1712"/>
      <c r="L15" s="1712"/>
      <c r="M15" s="1712"/>
      <c r="N15" s="1712"/>
      <c r="O15" s="1712"/>
      <c r="P15" s="1712"/>
      <c r="Q15" s="1714"/>
    </row>
    <row r="16" spans="1:17">
      <c r="A16" s="1710"/>
      <c r="B16" s="1712" t="s">
        <v>3437</v>
      </c>
      <c r="C16" s="1712"/>
      <c r="D16" s="1712"/>
      <c r="E16" s="1712"/>
      <c r="F16" s="1712"/>
      <c r="G16" s="2122"/>
      <c r="H16" s="1714"/>
      <c r="I16" s="1710"/>
      <c r="J16" s="1712" t="s">
        <v>2605</v>
      </c>
      <c r="K16" s="1712"/>
      <c r="L16" s="1712"/>
      <c r="M16" s="1712"/>
      <c r="N16" s="1712"/>
      <c r="O16" s="1712"/>
      <c r="P16" s="1712"/>
      <c r="Q16" s="1714"/>
    </row>
    <row r="17" spans="1:17">
      <c r="A17" s="1710"/>
      <c r="B17" s="1712" t="s">
        <v>3439</v>
      </c>
      <c r="C17" s="1712"/>
      <c r="D17" s="1712"/>
      <c r="E17" s="1712"/>
      <c r="F17" s="1712"/>
      <c r="G17" s="2122"/>
      <c r="H17" s="1714"/>
      <c r="I17" s="1710"/>
      <c r="J17" s="1712" t="s">
        <v>2606</v>
      </c>
      <c r="K17" s="1712"/>
      <c r="L17" s="1712"/>
      <c r="M17" s="1712"/>
      <c r="N17" s="1712"/>
      <c r="O17" s="1712"/>
      <c r="P17" s="1712"/>
      <c r="Q17" s="1714"/>
    </row>
    <row r="18" spans="1:17">
      <c r="A18" s="1710"/>
      <c r="B18" s="1712" t="s">
        <v>2607</v>
      </c>
      <c r="C18" s="1712"/>
      <c r="D18" s="1712"/>
      <c r="E18" s="1712"/>
      <c r="F18" s="1712"/>
      <c r="G18" s="2122"/>
      <c r="H18" s="1714"/>
      <c r="I18" s="1710"/>
      <c r="J18" s="1712" t="s">
        <v>2608</v>
      </c>
      <c r="K18" s="1712"/>
      <c r="L18" s="1712"/>
      <c r="M18" s="1712"/>
      <c r="N18" s="1712"/>
      <c r="O18" s="1712"/>
      <c r="P18" s="1712"/>
      <c r="Q18" s="1714"/>
    </row>
    <row r="19" spans="1:17">
      <c r="A19" s="1710"/>
      <c r="B19" s="1712" t="s">
        <v>695</v>
      </c>
      <c r="C19" s="1712"/>
      <c r="D19" s="1712"/>
      <c r="E19" s="1712"/>
      <c r="F19" s="1712"/>
      <c r="G19" s="2122"/>
      <c r="H19" s="1714"/>
      <c r="I19" s="1710"/>
      <c r="J19" s="1712" t="s">
        <v>696</v>
      </c>
      <c r="K19" s="1712"/>
      <c r="L19" s="1712"/>
      <c r="M19" s="1712"/>
      <c r="N19" s="1712"/>
      <c r="O19" s="1712"/>
      <c r="P19" s="1712"/>
      <c r="Q19" s="1714"/>
    </row>
    <row r="20" spans="1:17">
      <c r="A20" s="1710"/>
      <c r="B20" s="1712" t="s">
        <v>697</v>
      </c>
      <c r="C20" s="1712"/>
      <c r="D20" s="1712"/>
      <c r="E20" s="1712"/>
      <c r="F20" s="1712"/>
      <c r="G20" s="2122"/>
      <c r="H20" s="1714"/>
      <c r="I20" s="1710"/>
      <c r="J20" s="1712" t="s">
        <v>698</v>
      </c>
      <c r="K20" s="1712"/>
      <c r="L20" s="1712"/>
      <c r="M20" s="1712"/>
      <c r="N20" s="1712"/>
      <c r="O20" s="1712"/>
      <c r="P20" s="1712"/>
      <c r="Q20" s="1714"/>
    </row>
    <row r="21" spans="1:17">
      <c r="A21" s="1710"/>
      <c r="B21" s="1712" t="s">
        <v>699</v>
      </c>
      <c r="C21" s="1712"/>
      <c r="D21" s="1712"/>
      <c r="E21" s="1712"/>
      <c r="F21" s="1712"/>
      <c r="G21" s="2122"/>
      <c r="H21" s="1714"/>
      <c r="I21" s="1710"/>
      <c r="J21" s="1712" t="s">
        <v>700</v>
      </c>
      <c r="K21" s="1712"/>
      <c r="L21" s="1712"/>
      <c r="M21" s="1712"/>
      <c r="N21" s="1712"/>
      <c r="O21" s="1712"/>
      <c r="P21" s="1712"/>
      <c r="Q21" s="1714"/>
    </row>
    <row r="22" spans="1:17">
      <c r="A22" s="1710"/>
      <c r="B22" s="1712" t="s">
        <v>701</v>
      </c>
      <c r="C22" s="1712"/>
      <c r="D22" s="1712"/>
      <c r="E22" s="1712"/>
      <c r="F22" s="1712"/>
      <c r="G22" s="2122"/>
      <c r="H22" s="1714"/>
      <c r="I22" s="1710" t="s">
        <v>702</v>
      </c>
      <c r="J22" s="1712" t="s">
        <v>703</v>
      </c>
      <c r="K22" s="1712"/>
      <c r="L22" s="1712"/>
      <c r="M22" s="1712"/>
      <c r="N22" s="1712"/>
      <c r="O22" s="1712"/>
      <c r="P22" s="1712"/>
      <c r="Q22" s="1714"/>
    </row>
    <row r="23" spans="1:17">
      <c r="A23" s="1710"/>
      <c r="B23" s="1712" t="s">
        <v>704</v>
      </c>
      <c r="C23" s="1712"/>
      <c r="D23" s="1712"/>
      <c r="E23" s="1712"/>
      <c r="F23" s="1712"/>
      <c r="G23" s="2122"/>
      <c r="H23" s="1714"/>
      <c r="I23" s="1710"/>
      <c r="J23" s="1712" t="s">
        <v>705</v>
      </c>
      <c r="K23" s="1712"/>
      <c r="L23" s="1712"/>
      <c r="M23" s="1712"/>
      <c r="N23" s="1712"/>
      <c r="O23" s="1712"/>
      <c r="P23" s="1712"/>
      <c r="Q23" s="1714"/>
    </row>
    <row r="24" spans="1:17">
      <c r="A24" s="1710"/>
      <c r="B24" s="1712" t="s">
        <v>706</v>
      </c>
      <c r="C24" s="1712"/>
      <c r="D24" s="1712"/>
      <c r="E24" s="1712"/>
      <c r="F24" s="1712"/>
      <c r="G24" s="2122"/>
      <c r="H24" s="1714"/>
      <c r="I24" s="2783"/>
      <c r="J24" s="1712" t="s">
        <v>707</v>
      </c>
      <c r="K24" s="1712"/>
      <c r="L24" s="1712"/>
      <c r="M24" s="1712"/>
      <c r="N24" s="1712"/>
      <c r="O24" s="1712"/>
      <c r="P24" s="1712"/>
      <c r="Q24" s="1714"/>
    </row>
    <row r="25" spans="1:17">
      <c r="A25" s="1710"/>
      <c r="B25" s="1712" t="s">
        <v>2651</v>
      </c>
      <c r="C25" s="1712"/>
      <c r="D25" s="1712"/>
      <c r="E25" s="1712"/>
      <c r="F25" s="1712"/>
      <c r="G25" s="2122"/>
      <c r="H25" s="1714"/>
      <c r="I25" s="1710" t="s">
        <v>708</v>
      </c>
      <c r="J25" s="1712" t="s">
        <v>709</v>
      </c>
      <c r="K25" s="1712"/>
      <c r="L25" s="1712"/>
      <c r="M25" s="1712"/>
      <c r="N25" s="1712"/>
      <c r="O25" s="1712"/>
      <c r="P25" s="1712"/>
      <c r="Q25" s="1714"/>
    </row>
    <row r="26" spans="1:17">
      <c r="A26" s="1710"/>
      <c r="B26" s="1712" t="s">
        <v>710</v>
      </c>
      <c r="C26" s="1712"/>
      <c r="D26" s="1712"/>
      <c r="E26" s="1712"/>
      <c r="F26" s="1712"/>
      <c r="G26" s="2122"/>
      <c r="H26" s="1714"/>
      <c r="I26" s="1710"/>
      <c r="J26" s="1712" t="s">
        <v>711</v>
      </c>
      <c r="K26" s="1712"/>
      <c r="L26" s="1712"/>
      <c r="M26" s="1712"/>
      <c r="N26" s="1712"/>
      <c r="O26" s="1712"/>
      <c r="P26" s="1712"/>
      <c r="Q26" s="1714"/>
    </row>
    <row r="27" spans="1:17">
      <c r="A27" s="1710"/>
      <c r="B27" s="1712" t="s">
        <v>3383</v>
      </c>
      <c r="C27" s="1712"/>
      <c r="D27" s="1712"/>
      <c r="E27" s="1712"/>
      <c r="F27" s="1712"/>
      <c r="G27" s="2122"/>
      <c r="H27" s="1714"/>
      <c r="I27" s="1710"/>
      <c r="J27" s="1712" t="s">
        <v>712</v>
      </c>
      <c r="K27" s="1712"/>
      <c r="L27" s="1712"/>
      <c r="M27" s="1712"/>
      <c r="N27" s="1712"/>
      <c r="O27" s="1712"/>
      <c r="P27" s="1712"/>
      <c r="Q27" s="1714"/>
    </row>
    <row r="28" spans="1:17">
      <c r="A28" s="1710"/>
      <c r="B28" s="1712" t="s">
        <v>713</v>
      </c>
      <c r="C28" s="1712"/>
      <c r="D28" s="1712"/>
      <c r="E28" s="1712"/>
      <c r="F28" s="1712"/>
      <c r="G28" s="2122"/>
      <c r="H28" s="1714"/>
      <c r="I28" s="1710"/>
      <c r="J28" s="1712" t="s">
        <v>714</v>
      </c>
      <c r="K28" s="1712"/>
      <c r="L28" s="1712"/>
      <c r="M28" s="1712"/>
      <c r="N28" s="1712"/>
      <c r="O28" s="1712"/>
      <c r="P28" s="1712"/>
      <c r="Q28" s="1714"/>
    </row>
    <row r="29" spans="1:17">
      <c r="A29" s="2783"/>
      <c r="B29" s="1712" t="s">
        <v>3581</v>
      </c>
      <c r="C29" s="1712"/>
      <c r="D29" s="1712"/>
      <c r="E29" s="1712"/>
      <c r="F29" s="1712"/>
      <c r="G29" s="2122"/>
      <c r="H29" s="1714"/>
      <c r="I29" s="1710"/>
      <c r="J29" s="1712" t="s">
        <v>715</v>
      </c>
      <c r="K29" s="1712"/>
      <c r="L29" s="1712"/>
      <c r="M29" s="1712"/>
      <c r="N29" s="1712"/>
      <c r="O29" s="1712"/>
      <c r="P29" s="1712"/>
      <c r="Q29" s="1714"/>
    </row>
    <row r="30" spans="1:17">
      <c r="A30" s="2783"/>
      <c r="B30" s="2784" t="s">
        <v>3583</v>
      </c>
      <c r="C30" s="1712"/>
      <c r="D30" s="1712"/>
      <c r="E30" s="1712"/>
      <c r="F30" s="1712"/>
      <c r="G30" s="2122"/>
      <c r="H30" s="1714"/>
      <c r="I30" s="1710"/>
      <c r="J30" s="1712" t="s">
        <v>1949</v>
      </c>
      <c r="K30" s="1712"/>
      <c r="L30" s="1712"/>
      <c r="M30" s="1712"/>
      <c r="N30" s="1712"/>
      <c r="O30" s="1712"/>
      <c r="P30" s="1712"/>
      <c r="Q30" s="1714"/>
    </row>
    <row r="31" spans="1:17">
      <c r="A31" s="2783"/>
      <c r="B31" s="2784" t="s">
        <v>1950</v>
      </c>
      <c r="C31" s="1712"/>
      <c r="D31" s="1712"/>
      <c r="E31" s="1712"/>
      <c r="F31" s="1712"/>
      <c r="G31" s="2122"/>
      <c r="H31" s="1714"/>
      <c r="I31" s="1710"/>
      <c r="J31" s="1712" t="s">
        <v>1951</v>
      </c>
      <c r="K31" s="1712"/>
      <c r="L31" s="1712"/>
      <c r="M31" s="1712"/>
      <c r="N31" s="1712"/>
      <c r="O31" s="1712"/>
      <c r="P31" s="1712"/>
      <c r="Q31" s="1714"/>
    </row>
    <row r="32" spans="1:17">
      <c r="A32" s="2783"/>
      <c r="B32" s="2785" t="s">
        <v>3586</v>
      </c>
      <c r="C32" s="1712"/>
      <c r="D32" s="1712"/>
      <c r="E32" s="1712"/>
      <c r="F32" s="1712"/>
      <c r="G32" s="2122"/>
      <c r="H32" s="1714"/>
      <c r="I32" s="1710" t="s">
        <v>1952</v>
      </c>
      <c r="J32" s="1712" t="s">
        <v>1953</v>
      </c>
      <c r="K32" s="1712"/>
      <c r="L32" s="1712"/>
      <c r="M32" s="1712"/>
      <c r="N32" s="1712"/>
      <c r="O32" s="1712"/>
      <c r="P32" s="1712"/>
      <c r="Q32" s="1714"/>
    </row>
    <row r="33" spans="1:17">
      <c r="A33" s="2783"/>
      <c r="B33" s="2784" t="s">
        <v>1954</v>
      </c>
      <c r="C33" s="1712"/>
      <c r="D33" s="1712"/>
      <c r="E33" s="1712"/>
      <c r="F33" s="1712"/>
      <c r="G33" s="2122"/>
      <c r="H33" s="1714"/>
      <c r="I33" s="1710"/>
      <c r="J33" s="1712" t="s">
        <v>1955</v>
      </c>
      <c r="K33" s="1712"/>
      <c r="L33" s="1712"/>
      <c r="M33" s="1712"/>
      <c r="N33" s="1712"/>
      <c r="O33" s="1712"/>
      <c r="P33" s="2481"/>
      <c r="Q33" s="1714"/>
    </row>
    <row r="34" spans="1:17">
      <c r="A34" s="2783"/>
      <c r="B34" s="2784" t="s">
        <v>1956</v>
      </c>
      <c r="C34" s="1712"/>
      <c r="D34" s="1712"/>
      <c r="E34" s="1712"/>
      <c r="F34" s="1712"/>
      <c r="G34" s="2122"/>
      <c r="H34" s="1714"/>
      <c r="I34" s="1710"/>
      <c r="J34" s="1712" t="s">
        <v>1957</v>
      </c>
      <c r="K34" s="1712"/>
      <c r="L34" s="1712"/>
      <c r="M34" s="1712"/>
      <c r="N34" s="1712"/>
      <c r="O34" s="1712"/>
      <c r="P34" s="2481"/>
      <c r="Q34" s="1714"/>
    </row>
    <row r="35" spans="1:17">
      <c r="A35" s="2783"/>
      <c r="B35" s="1712" t="s">
        <v>1958</v>
      </c>
      <c r="C35" s="1712"/>
      <c r="D35" s="1712"/>
      <c r="E35" s="1712"/>
      <c r="F35" s="1712"/>
      <c r="G35" s="2122"/>
      <c r="H35" s="1714"/>
      <c r="I35" s="1710"/>
      <c r="J35" s="1712" t="s">
        <v>1959</v>
      </c>
      <c r="K35" s="1712"/>
      <c r="L35" s="1712"/>
      <c r="M35" s="1712"/>
      <c r="N35" s="1712"/>
      <c r="O35" s="1712"/>
      <c r="P35" s="2481"/>
      <c r="Q35" s="1714"/>
    </row>
    <row r="36" spans="1:17">
      <c r="A36" s="2783"/>
      <c r="B36" s="1712"/>
      <c r="C36" s="1712"/>
      <c r="D36" s="1712"/>
      <c r="E36" s="1712"/>
      <c r="F36" s="1712"/>
      <c r="G36" s="2122"/>
      <c r="H36" s="1714"/>
      <c r="I36" s="1730" t="s">
        <v>1960</v>
      </c>
      <c r="J36" s="2786" t="s">
        <v>1961</v>
      </c>
      <c r="K36" s="1712"/>
      <c r="L36" s="1712"/>
      <c r="M36" s="1712"/>
      <c r="N36" s="1712"/>
      <c r="O36" s="1712"/>
      <c r="P36" s="1712"/>
      <c r="Q36" s="1714"/>
    </row>
    <row r="37" spans="1:17">
      <c r="A37" s="2787"/>
      <c r="B37" s="1797"/>
      <c r="C37" s="2788"/>
      <c r="D37" s="1733"/>
      <c r="E37" s="1733"/>
      <c r="F37" s="3779" t="s">
        <v>4634</v>
      </c>
      <c r="G37" s="3780"/>
      <c r="H37" s="2789" t="s">
        <v>3597</v>
      </c>
      <c r="I37" s="1934" t="s">
        <v>3597</v>
      </c>
      <c r="J37" s="2720"/>
      <c r="K37" s="1725" t="s">
        <v>1962</v>
      </c>
      <c r="L37" s="2790"/>
      <c r="M37" s="1725" t="s">
        <v>1963</v>
      </c>
      <c r="N37" s="1725"/>
      <c r="O37" s="1725"/>
      <c r="P37" s="1725"/>
      <c r="Q37" s="1805"/>
    </row>
    <row r="38" spans="1:17">
      <c r="A38" s="2718"/>
      <c r="B38" s="2482" t="s">
        <v>1964</v>
      </c>
      <c r="C38" s="1711"/>
      <c r="D38" s="2482" t="s">
        <v>1965</v>
      </c>
      <c r="E38" s="2482" t="s">
        <v>3591</v>
      </c>
      <c r="F38" s="2482" t="s">
        <v>3591</v>
      </c>
      <c r="G38" s="2791" t="s">
        <v>3591</v>
      </c>
      <c r="H38" s="1737" t="s">
        <v>4235</v>
      </c>
      <c r="I38" s="1934" t="s">
        <v>4235</v>
      </c>
      <c r="J38" s="2720"/>
      <c r="K38" s="1711" t="s">
        <v>1789</v>
      </c>
      <c r="L38" s="1711"/>
      <c r="M38" s="2482" t="s">
        <v>1966</v>
      </c>
      <c r="N38" s="2482" t="s">
        <v>1967</v>
      </c>
      <c r="O38" s="2479" t="s">
        <v>2331</v>
      </c>
      <c r="P38" s="1715"/>
      <c r="Q38" s="1801"/>
    </row>
    <row r="39" spans="1:17">
      <c r="A39" s="2718"/>
      <c r="B39" s="2482" t="s">
        <v>1968</v>
      </c>
      <c r="C39" s="2482" t="s">
        <v>3593</v>
      </c>
      <c r="D39" s="2482" t="s">
        <v>3594</v>
      </c>
      <c r="E39" s="2482" t="s">
        <v>3595</v>
      </c>
      <c r="F39" s="2482" t="s">
        <v>3596</v>
      </c>
      <c r="G39" s="2792" t="s">
        <v>3596</v>
      </c>
      <c r="H39" s="1737" t="s">
        <v>4237</v>
      </c>
      <c r="I39" s="1934" t="s">
        <v>4239</v>
      </c>
      <c r="J39" s="2720"/>
      <c r="K39" s="2482" t="s">
        <v>3597</v>
      </c>
      <c r="L39" s="2482" t="s">
        <v>3597</v>
      </c>
      <c r="M39" s="2482" t="s">
        <v>531</v>
      </c>
      <c r="N39" s="2482" t="s">
        <v>531</v>
      </c>
      <c r="O39" s="2479" t="s">
        <v>531</v>
      </c>
      <c r="P39" s="2480" t="s">
        <v>1969</v>
      </c>
      <c r="Q39" s="1737" t="s">
        <v>1970</v>
      </c>
    </row>
    <row r="40" spans="1:17">
      <c r="A40" s="2718" t="s">
        <v>1729</v>
      </c>
      <c r="B40" s="2482" t="s">
        <v>1971</v>
      </c>
      <c r="C40" s="2482" t="s">
        <v>3603</v>
      </c>
      <c r="D40" s="2482" t="s">
        <v>3604</v>
      </c>
      <c r="E40" s="2482" t="s">
        <v>1966</v>
      </c>
      <c r="F40" s="2482" t="s">
        <v>3606</v>
      </c>
      <c r="G40" s="2792" t="s">
        <v>3607</v>
      </c>
      <c r="H40" s="1737" t="s">
        <v>4236</v>
      </c>
      <c r="I40" s="1934" t="s">
        <v>4240</v>
      </c>
      <c r="J40" s="2720"/>
      <c r="K40" s="2482" t="s">
        <v>1397</v>
      </c>
      <c r="L40" s="2482" t="s">
        <v>1973</v>
      </c>
      <c r="M40" s="2482" t="s">
        <v>3609</v>
      </c>
      <c r="N40" s="2482" t="s">
        <v>3609</v>
      </c>
      <c r="O40" s="2479" t="s">
        <v>3609</v>
      </c>
      <c r="P40" s="2480" t="s">
        <v>1974</v>
      </c>
      <c r="Q40" s="1737" t="s">
        <v>1732</v>
      </c>
    </row>
    <row r="41" spans="1:17">
      <c r="A41" s="2721" t="s">
        <v>1732</v>
      </c>
      <c r="B41" s="2485" t="s">
        <v>3021</v>
      </c>
      <c r="C41" s="2485" t="s">
        <v>3022</v>
      </c>
      <c r="D41" s="2485" t="s">
        <v>3023</v>
      </c>
      <c r="E41" s="2485" t="s">
        <v>3024</v>
      </c>
      <c r="F41" s="2485" t="s">
        <v>2347</v>
      </c>
      <c r="G41" s="2793" t="s">
        <v>2348</v>
      </c>
      <c r="H41" s="1748" t="s">
        <v>2349</v>
      </c>
      <c r="I41" s="1742"/>
      <c r="J41" s="1744" t="s">
        <v>4238</v>
      </c>
      <c r="K41" s="2485" t="s">
        <v>2350</v>
      </c>
      <c r="L41" s="2485" t="s">
        <v>2351</v>
      </c>
      <c r="M41" s="2485" t="s">
        <v>2352</v>
      </c>
      <c r="N41" s="2485" t="s">
        <v>2353</v>
      </c>
      <c r="O41" s="2484" t="s">
        <v>2354</v>
      </c>
      <c r="P41" s="2483" t="s">
        <v>181</v>
      </c>
      <c r="Q41" s="1748"/>
    </row>
    <row r="42" spans="1:17">
      <c r="A42" s="2721">
        <v>1</v>
      </c>
      <c r="B42" s="1744" t="s">
        <v>1789</v>
      </c>
      <c r="C42" s="1744" t="s">
        <v>1789</v>
      </c>
      <c r="D42" s="1744" t="s">
        <v>1789</v>
      </c>
      <c r="E42" s="1744" t="s">
        <v>1789</v>
      </c>
      <c r="F42" s="1744" t="s">
        <v>1789</v>
      </c>
      <c r="G42" s="2794" t="s">
        <v>1789</v>
      </c>
      <c r="H42" s="1748"/>
      <c r="I42" s="2795" t="s">
        <v>1789</v>
      </c>
      <c r="J42" s="2761"/>
      <c r="K42" s="2761" t="s">
        <v>1789</v>
      </c>
      <c r="L42" s="2761"/>
      <c r="M42" s="2334" t="s">
        <v>1789</v>
      </c>
      <c r="N42" s="2334" t="s">
        <v>1789</v>
      </c>
      <c r="O42" s="2334" t="s">
        <v>1789</v>
      </c>
      <c r="P42" s="2796">
        <f t="shared" ref="P42:P54" si="0">SUM(M42:O42)</f>
        <v>0</v>
      </c>
      <c r="Q42" s="1748">
        <v>1</v>
      </c>
    </row>
    <row r="43" spans="1:17">
      <c r="A43" s="2721">
        <v>2</v>
      </c>
      <c r="B43" s="1744"/>
      <c r="C43" s="1744"/>
      <c r="D43" s="1744"/>
      <c r="E43" s="1744"/>
      <c r="F43" s="1744"/>
      <c r="G43" s="2794"/>
      <c r="H43" s="1748"/>
      <c r="I43" s="2795"/>
      <c r="J43" s="2761"/>
      <c r="K43" s="2761"/>
      <c r="L43" s="2761"/>
      <c r="M43" s="2761" t="s">
        <v>1789</v>
      </c>
      <c r="N43" s="2761"/>
      <c r="O43" s="2761"/>
      <c r="P43" s="2797">
        <f t="shared" si="0"/>
        <v>0</v>
      </c>
      <c r="Q43" s="1748">
        <v>2</v>
      </c>
    </row>
    <row r="44" spans="1:17">
      <c r="A44" s="2721">
        <v>3</v>
      </c>
      <c r="B44" s="1744"/>
      <c r="C44" s="1744"/>
      <c r="D44" s="1744"/>
      <c r="E44" s="1744"/>
      <c r="F44" s="1744"/>
      <c r="G44" s="2794"/>
      <c r="H44" s="1748"/>
      <c r="I44" s="2795"/>
      <c r="J44" s="2761"/>
      <c r="K44" s="2761"/>
      <c r="L44" s="2761"/>
      <c r="M44" s="2761"/>
      <c r="N44" s="2761"/>
      <c r="O44" s="2761"/>
      <c r="P44" s="2797">
        <f t="shared" si="0"/>
        <v>0</v>
      </c>
      <c r="Q44" s="1748">
        <v>3</v>
      </c>
    </row>
    <row r="45" spans="1:17">
      <c r="A45" s="2721">
        <v>4</v>
      </c>
      <c r="B45" s="1744"/>
      <c r="C45" s="1744"/>
      <c r="D45" s="1744"/>
      <c r="E45" s="1744"/>
      <c r="F45" s="1744"/>
      <c r="G45" s="2794"/>
      <c r="H45" s="1811"/>
      <c r="I45" s="2795"/>
      <c r="J45" s="2761"/>
      <c r="K45" s="2761"/>
      <c r="L45" s="2761"/>
      <c r="M45" s="2761"/>
      <c r="N45" s="2761"/>
      <c r="O45" s="2761"/>
      <c r="P45" s="2797">
        <f t="shared" si="0"/>
        <v>0</v>
      </c>
      <c r="Q45" s="1811">
        <v>4</v>
      </c>
    </row>
    <row r="46" spans="1:17">
      <c r="A46" s="2721">
        <v>5</v>
      </c>
      <c r="B46" s="1744"/>
      <c r="C46" s="1744"/>
      <c r="D46" s="1744"/>
      <c r="E46" s="1744"/>
      <c r="F46" s="1744"/>
      <c r="G46" s="2794"/>
      <c r="H46" s="1748"/>
      <c r="I46" s="2795"/>
      <c r="J46" s="2761"/>
      <c r="K46" s="2761"/>
      <c r="L46" s="2761"/>
      <c r="M46" s="2761"/>
      <c r="N46" s="2761"/>
      <c r="O46" s="2761"/>
      <c r="P46" s="2797">
        <f t="shared" si="0"/>
        <v>0</v>
      </c>
      <c r="Q46" s="1748">
        <v>5</v>
      </c>
    </row>
    <row r="47" spans="1:17">
      <c r="A47" s="2721">
        <v>6</v>
      </c>
      <c r="B47" s="1744"/>
      <c r="C47" s="1744"/>
      <c r="D47" s="1744"/>
      <c r="E47" s="1744"/>
      <c r="F47" s="1744"/>
      <c r="G47" s="2794"/>
      <c r="H47" s="1748"/>
      <c r="I47" s="2795"/>
      <c r="J47" s="2761"/>
      <c r="K47" s="2761"/>
      <c r="L47" s="2761"/>
      <c r="M47" s="2761"/>
      <c r="N47" s="2761"/>
      <c r="O47" s="2761"/>
      <c r="P47" s="2797">
        <f t="shared" si="0"/>
        <v>0</v>
      </c>
      <c r="Q47" s="1748">
        <v>6</v>
      </c>
    </row>
    <row r="48" spans="1:17">
      <c r="A48" s="2721">
        <v>7</v>
      </c>
      <c r="B48" s="1744"/>
      <c r="C48" s="1744"/>
      <c r="D48" s="1744"/>
      <c r="E48" s="1744"/>
      <c r="F48" s="1744"/>
      <c r="G48" s="2794"/>
      <c r="H48" s="1748"/>
      <c r="I48" s="2795"/>
      <c r="J48" s="2761"/>
      <c r="K48" s="2761"/>
      <c r="L48" s="2761"/>
      <c r="M48" s="2761"/>
      <c r="N48" s="2761"/>
      <c r="O48" s="2761"/>
      <c r="P48" s="2797">
        <f t="shared" si="0"/>
        <v>0</v>
      </c>
      <c r="Q48" s="1748">
        <v>7</v>
      </c>
    </row>
    <row r="49" spans="1:17">
      <c r="A49" s="2721">
        <v>8</v>
      </c>
      <c r="B49" s="1744"/>
      <c r="C49" s="1744"/>
      <c r="D49" s="1744"/>
      <c r="E49" s="1744"/>
      <c r="F49" s="1744"/>
      <c r="G49" s="2794"/>
      <c r="H49" s="1748"/>
      <c r="I49" s="2795"/>
      <c r="J49" s="2761"/>
      <c r="K49" s="2761"/>
      <c r="L49" s="2761"/>
      <c r="M49" s="2761"/>
      <c r="N49" s="2761"/>
      <c r="O49" s="2761"/>
      <c r="P49" s="2797">
        <f t="shared" si="0"/>
        <v>0</v>
      </c>
      <c r="Q49" s="1748">
        <v>8</v>
      </c>
    </row>
    <row r="50" spans="1:17">
      <c r="A50" s="2721">
        <v>9</v>
      </c>
      <c r="B50" s="1744"/>
      <c r="C50" s="1744"/>
      <c r="D50" s="1744"/>
      <c r="E50" s="1744"/>
      <c r="F50" s="1744"/>
      <c r="G50" s="2794"/>
      <c r="H50" s="1748"/>
      <c r="I50" s="2795"/>
      <c r="J50" s="2761"/>
      <c r="K50" s="2761"/>
      <c r="L50" s="2761"/>
      <c r="M50" s="2761"/>
      <c r="N50" s="2761"/>
      <c r="O50" s="2761"/>
      <c r="P50" s="2797">
        <f t="shared" si="0"/>
        <v>0</v>
      </c>
      <c r="Q50" s="1748">
        <v>9</v>
      </c>
    </row>
    <row r="51" spans="1:17">
      <c r="A51" s="2721">
        <v>10</v>
      </c>
      <c r="B51" s="1744"/>
      <c r="C51" s="1744"/>
      <c r="D51" s="1744"/>
      <c r="E51" s="1744"/>
      <c r="F51" s="1744"/>
      <c r="G51" s="2794"/>
      <c r="H51" s="1748"/>
      <c r="I51" s="2795"/>
      <c r="J51" s="2761"/>
      <c r="K51" s="2761"/>
      <c r="L51" s="2761"/>
      <c r="M51" s="2761"/>
      <c r="N51" s="2761"/>
      <c r="O51" s="2761"/>
      <c r="P51" s="2797">
        <f t="shared" si="0"/>
        <v>0</v>
      </c>
      <c r="Q51" s="1748">
        <v>10</v>
      </c>
    </row>
    <row r="52" spans="1:17">
      <c r="A52" s="2721">
        <v>11</v>
      </c>
      <c r="B52" s="1744"/>
      <c r="C52" s="1744"/>
      <c r="D52" s="1744"/>
      <c r="E52" s="1744"/>
      <c r="F52" s="1744"/>
      <c r="G52" s="2794"/>
      <c r="H52" s="1748"/>
      <c r="I52" s="2795"/>
      <c r="J52" s="2761"/>
      <c r="K52" s="2761"/>
      <c r="L52" s="2761"/>
      <c r="M52" s="2761"/>
      <c r="N52" s="2761"/>
      <c r="O52" s="2761"/>
      <c r="P52" s="2797">
        <f t="shared" si="0"/>
        <v>0</v>
      </c>
      <c r="Q52" s="1748">
        <v>11</v>
      </c>
    </row>
    <row r="53" spans="1:17">
      <c r="A53" s="2721">
        <v>12</v>
      </c>
      <c r="B53" s="1744"/>
      <c r="C53" s="1744"/>
      <c r="D53" s="1744"/>
      <c r="E53" s="1744"/>
      <c r="F53" s="1744"/>
      <c r="G53" s="2794"/>
      <c r="H53" s="1748"/>
      <c r="I53" s="2795"/>
      <c r="J53" s="2761"/>
      <c r="K53" s="2761"/>
      <c r="L53" s="2761"/>
      <c r="M53" s="2761"/>
      <c r="N53" s="2761"/>
      <c r="O53" s="2761"/>
      <c r="P53" s="2797">
        <f t="shared" si="0"/>
        <v>0</v>
      </c>
      <c r="Q53" s="1748">
        <v>12</v>
      </c>
    </row>
    <row r="54" spans="1:17">
      <c r="A54" s="2721">
        <v>13</v>
      </c>
      <c r="B54" s="1744" t="s">
        <v>1189</v>
      </c>
      <c r="C54" s="1744"/>
      <c r="D54" s="1744"/>
      <c r="E54" s="1744"/>
      <c r="F54" s="1744"/>
      <c r="G54" s="2794"/>
      <c r="H54" s="1748"/>
      <c r="I54" s="2795"/>
      <c r="J54" s="2761"/>
      <c r="K54" s="2761"/>
      <c r="L54" s="2761"/>
      <c r="M54" s="2761"/>
      <c r="N54" s="2761"/>
      <c r="O54" s="2761"/>
      <c r="P54" s="2797">
        <f t="shared" si="0"/>
        <v>0</v>
      </c>
      <c r="Q54" s="1748">
        <v>13</v>
      </c>
    </row>
    <row r="55" spans="1:17" ht="15.75" thickBot="1">
      <c r="A55" s="2206">
        <v>14</v>
      </c>
      <c r="B55" s="2798" t="s">
        <v>2332</v>
      </c>
      <c r="C55" s="2799"/>
      <c r="D55" s="2799"/>
      <c r="E55" s="2799"/>
      <c r="F55" s="2799"/>
      <c r="G55" s="2800"/>
      <c r="H55" s="2801"/>
      <c r="I55" s="2802"/>
      <c r="J55" s="2803">
        <f t="shared" ref="J55:P55" si="1">SUM(J42:J54)</f>
        <v>0</v>
      </c>
      <c r="K55" s="2803">
        <f t="shared" si="1"/>
        <v>0</v>
      </c>
      <c r="L55" s="2803">
        <f t="shared" si="1"/>
        <v>0</v>
      </c>
      <c r="M55" s="2804">
        <f t="shared" si="1"/>
        <v>0</v>
      </c>
      <c r="N55" s="2804">
        <f t="shared" si="1"/>
        <v>0</v>
      </c>
      <c r="O55" s="2804">
        <f t="shared" si="1"/>
        <v>0</v>
      </c>
      <c r="P55" s="2804">
        <f t="shared" si="1"/>
        <v>0</v>
      </c>
      <c r="Q55" s="2801">
        <v>14</v>
      </c>
    </row>
    <row r="56" spans="1:17">
      <c r="A56" s="1799"/>
      <c r="B56" s="1799"/>
      <c r="C56" s="1799"/>
      <c r="D56" s="1799"/>
      <c r="E56" s="1799"/>
      <c r="F56" s="1799"/>
      <c r="G56" s="2805"/>
      <c r="H56" s="1799"/>
      <c r="I56" s="1709"/>
      <c r="J56" s="1709"/>
    </row>
    <row r="57" spans="1:17">
      <c r="A57" s="2478" t="s">
        <v>4687</v>
      </c>
      <c r="B57" s="2478"/>
      <c r="C57" s="1799"/>
      <c r="D57" s="1799"/>
      <c r="E57" s="1799"/>
      <c r="F57" s="1799"/>
      <c r="G57" s="2805"/>
      <c r="H57" s="1799"/>
      <c r="I57" s="2478" t="s">
        <v>4687</v>
      </c>
      <c r="J57" s="2478"/>
      <c r="K57" s="1799"/>
      <c r="L57" s="1799"/>
    </row>
    <row r="58" spans="1:17">
      <c r="A58" s="1799" t="s">
        <v>1975</v>
      </c>
      <c r="B58" s="1799"/>
      <c r="C58" s="1799"/>
      <c r="D58" s="1799"/>
      <c r="E58" s="1799"/>
      <c r="F58" s="1799"/>
      <c r="G58" s="2805"/>
      <c r="H58" s="1799"/>
      <c r="I58" s="1799" t="s">
        <v>1976</v>
      </c>
      <c r="J58" s="1799"/>
      <c r="K58" s="1799"/>
      <c r="L58" s="1799"/>
      <c r="M58" s="1799"/>
      <c r="N58" s="1799"/>
      <c r="O58" s="1799"/>
      <c r="P58" s="1799"/>
      <c r="Q58" s="1799"/>
    </row>
    <row r="59" spans="1:17" ht="18">
      <c r="A59" s="2806" t="s">
        <v>419</v>
      </c>
      <c r="B59" s="2766"/>
      <c r="C59" s="2766"/>
      <c r="D59" s="2766"/>
      <c r="E59" s="2766"/>
      <c r="F59" s="2766"/>
      <c r="G59" s="2807"/>
      <c r="H59" s="2766"/>
      <c r="I59" s="1709"/>
      <c r="J59" s="1709"/>
    </row>
    <row r="60" spans="1:17" ht="15.75">
      <c r="A60" s="2765"/>
      <c r="B60" s="2808"/>
      <c r="G60" s="2809"/>
      <c r="I60" s="1709"/>
      <c r="J60" s="1709"/>
    </row>
    <row r="61" spans="1:17" ht="16.5" thickBot="1">
      <c r="A61" s="2810" t="str">
        <f>'Data Sheet'!$C$25</f>
        <v>National Fuel Gas Distribution Corporation</v>
      </c>
      <c r="B61" s="2765"/>
      <c r="C61" s="2765"/>
      <c r="D61" s="2765"/>
      <c r="E61" s="2811" t="str">
        <f>'Data Sheet'!$C$40</f>
        <v>3/31/2016</v>
      </c>
      <c r="F61" s="2765"/>
      <c r="G61" s="2812" t="str">
        <f>'Data Sheet'!$C$38</f>
        <v>12/31/2015</v>
      </c>
      <c r="H61" s="2765"/>
      <c r="I61" s="2810" t="str">
        <f>'Data Sheet'!$C$25</f>
        <v>National Fuel Gas Distribution Corporation</v>
      </c>
      <c r="J61" s="1712"/>
      <c r="K61" s="2765"/>
      <c r="L61" s="2765"/>
      <c r="M61" s="2765"/>
      <c r="N61" s="2765"/>
      <c r="O61" s="2811" t="str">
        <f>'Data Sheet'!$C$40</f>
        <v>3/31/2016</v>
      </c>
      <c r="P61" s="1836" t="str">
        <f>'Data Sheet'!$C$38</f>
        <v>12/31/2015</v>
      </c>
    </row>
    <row r="62" spans="1:17">
      <c r="A62" s="2813"/>
      <c r="B62" s="2814"/>
      <c r="C62" s="2814"/>
      <c r="D62" s="2814"/>
      <c r="E62" s="2814"/>
      <c r="F62" s="2814"/>
      <c r="G62" s="2814"/>
      <c r="H62" s="2814"/>
      <c r="I62" s="1703"/>
      <c r="J62" s="1705"/>
      <c r="K62" s="2814"/>
      <c r="L62" s="2814"/>
      <c r="M62" s="2814"/>
      <c r="N62" s="2814"/>
      <c r="O62" s="2814"/>
      <c r="P62" s="2814"/>
      <c r="Q62" s="2815"/>
    </row>
    <row r="63" spans="1:17">
      <c r="A63" s="1934" t="s">
        <v>3701</v>
      </c>
      <c r="B63" s="1799"/>
      <c r="C63" s="1799"/>
      <c r="D63" s="1799"/>
      <c r="E63" s="1799"/>
      <c r="F63" s="1799"/>
      <c r="G63" s="2807"/>
      <c r="H63" s="2807"/>
      <c r="I63" s="1934" t="s">
        <v>3702</v>
      </c>
      <c r="J63" s="1799"/>
      <c r="K63" s="1799"/>
      <c r="L63" s="1799"/>
      <c r="M63" s="1799"/>
      <c r="N63" s="1799"/>
      <c r="O63" s="1799"/>
      <c r="P63" s="1799"/>
      <c r="Q63" s="1714"/>
    </row>
    <row r="64" spans="1:17">
      <c r="A64" s="1934" t="s">
        <v>3703</v>
      </c>
      <c r="B64" s="1799"/>
      <c r="C64" s="1799"/>
      <c r="D64" s="1799"/>
      <c r="E64" s="1799"/>
      <c r="F64" s="1799"/>
      <c r="G64" s="2807"/>
      <c r="H64" s="2807"/>
      <c r="I64" s="1934" t="s">
        <v>3704</v>
      </c>
      <c r="J64" s="1799"/>
      <c r="K64" s="1799"/>
      <c r="L64" s="1799"/>
      <c r="M64" s="1799"/>
      <c r="N64" s="1799"/>
      <c r="O64" s="1799"/>
      <c r="P64" s="1799"/>
      <c r="Q64" s="1714"/>
    </row>
    <row r="65" spans="1:17">
      <c r="A65" s="2816"/>
      <c r="B65" s="2817"/>
      <c r="C65" s="2817"/>
      <c r="D65" s="2817"/>
      <c r="E65" s="2817"/>
      <c r="F65" s="2817"/>
      <c r="G65" s="2817"/>
      <c r="H65" s="2812"/>
      <c r="I65" s="1730"/>
      <c r="J65" s="1722"/>
      <c r="K65" s="2817"/>
      <c r="L65" s="2817"/>
      <c r="M65" s="2817"/>
      <c r="N65" s="2817"/>
      <c r="O65" s="2817"/>
      <c r="P65" s="2817"/>
      <c r="Q65" s="2818"/>
    </row>
    <row r="66" spans="1:17">
      <c r="A66" s="2787"/>
      <c r="B66" s="1797"/>
      <c r="C66" s="2788"/>
      <c r="D66" s="1733"/>
      <c r="E66" s="1733"/>
      <c r="F66" s="3779" t="s">
        <v>4634</v>
      </c>
      <c r="G66" s="3780"/>
      <c r="H66" s="2789" t="s">
        <v>3597</v>
      </c>
      <c r="I66" s="1934" t="s">
        <v>3597</v>
      </c>
      <c r="J66" s="2720"/>
      <c r="K66" s="1725" t="s">
        <v>1962</v>
      </c>
      <c r="L66" s="2790"/>
      <c r="M66" s="1725" t="s">
        <v>1963</v>
      </c>
      <c r="N66" s="1725"/>
      <c r="O66" s="1725"/>
      <c r="P66" s="1725"/>
      <c r="Q66" s="1805"/>
    </row>
    <row r="67" spans="1:17">
      <c r="A67" s="2718"/>
      <c r="B67" s="2482" t="s">
        <v>1964</v>
      </c>
      <c r="C67" s="1711"/>
      <c r="D67" s="2482" t="s">
        <v>1965</v>
      </c>
      <c r="E67" s="2482" t="s">
        <v>3591</v>
      </c>
      <c r="F67" s="2482" t="s">
        <v>3591</v>
      </c>
      <c r="G67" s="2791" t="s">
        <v>3591</v>
      </c>
      <c r="H67" s="1737" t="s">
        <v>4235</v>
      </c>
      <c r="I67" s="1934" t="s">
        <v>4235</v>
      </c>
      <c r="J67" s="2720"/>
      <c r="K67" s="1711" t="s">
        <v>1789</v>
      </c>
      <c r="L67" s="1711"/>
      <c r="M67" s="2482" t="s">
        <v>1966</v>
      </c>
      <c r="N67" s="2482" t="s">
        <v>1967</v>
      </c>
      <c r="O67" s="2479" t="s">
        <v>2331</v>
      </c>
      <c r="P67" s="1715"/>
      <c r="Q67" s="1801"/>
    </row>
    <row r="68" spans="1:17">
      <c r="A68" s="2718"/>
      <c r="B68" s="2482" t="s">
        <v>1968</v>
      </c>
      <c r="C68" s="2482" t="s">
        <v>3593</v>
      </c>
      <c r="D68" s="2482" t="s">
        <v>3594</v>
      </c>
      <c r="E68" s="2482" t="s">
        <v>3595</v>
      </c>
      <c r="F68" s="2482" t="s">
        <v>3596</v>
      </c>
      <c r="G68" s="2791" t="s">
        <v>3596</v>
      </c>
      <c r="H68" s="1737" t="s">
        <v>4237</v>
      </c>
      <c r="I68" s="1934" t="s">
        <v>4239</v>
      </c>
      <c r="J68" s="2720"/>
      <c r="K68" s="2482" t="s">
        <v>3597</v>
      </c>
      <c r="L68" s="2482" t="s">
        <v>3597</v>
      </c>
      <c r="M68" s="2482" t="s">
        <v>531</v>
      </c>
      <c r="N68" s="2482" t="s">
        <v>531</v>
      </c>
      <c r="O68" s="2479" t="s">
        <v>531</v>
      </c>
      <c r="P68" s="2480" t="s">
        <v>1969</v>
      </c>
      <c r="Q68" s="1737" t="s">
        <v>1970</v>
      </c>
    </row>
    <row r="69" spans="1:17">
      <c r="A69" s="2718" t="s">
        <v>1729</v>
      </c>
      <c r="B69" s="2482" t="s">
        <v>1971</v>
      </c>
      <c r="C69" s="2482" t="s">
        <v>3603</v>
      </c>
      <c r="D69" s="2482" t="s">
        <v>3604</v>
      </c>
      <c r="E69" s="2482" t="s">
        <v>1966</v>
      </c>
      <c r="F69" s="2482" t="s">
        <v>3606</v>
      </c>
      <c r="G69" s="2791" t="s">
        <v>3607</v>
      </c>
      <c r="H69" s="1737" t="s">
        <v>4236</v>
      </c>
      <c r="I69" s="1934" t="s">
        <v>4240</v>
      </c>
      <c r="J69" s="2720"/>
      <c r="K69" s="2482" t="s">
        <v>1397</v>
      </c>
      <c r="L69" s="2482" t="s">
        <v>1973</v>
      </c>
      <c r="M69" s="2482" t="s">
        <v>3609</v>
      </c>
      <c r="N69" s="2482" t="s">
        <v>3609</v>
      </c>
      <c r="O69" s="2479" t="s">
        <v>3609</v>
      </c>
      <c r="P69" s="2480" t="s">
        <v>1974</v>
      </c>
      <c r="Q69" s="1737" t="s">
        <v>1732</v>
      </c>
    </row>
    <row r="70" spans="1:17">
      <c r="A70" s="2721" t="s">
        <v>1732</v>
      </c>
      <c r="B70" s="2485" t="s">
        <v>3021</v>
      </c>
      <c r="C70" s="2485" t="s">
        <v>3022</v>
      </c>
      <c r="D70" s="2485" t="s">
        <v>3023</v>
      </c>
      <c r="E70" s="2485" t="s">
        <v>3024</v>
      </c>
      <c r="F70" s="2485" t="s">
        <v>2347</v>
      </c>
      <c r="G70" s="2793" t="s">
        <v>2348</v>
      </c>
      <c r="H70" s="1748" t="s">
        <v>2349</v>
      </c>
      <c r="I70" s="1742"/>
      <c r="J70" s="1744" t="s">
        <v>4238</v>
      </c>
      <c r="K70" s="2485" t="s">
        <v>2350</v>
      </c>
      <c r="L70" s="2485" t="s">
        <v>2351</v>
      </c>
      <c r="M70" s="2485" t="s">
        <v>2352</v>
      </c>
      <c r="N70" s="2485" t="s">
        <v>2353</v>
      </c>
      <c r="O70" s="2484" t="s">
        <v>2354</v>
      </c>
      <c r="P70" s="2483" t="s">
        <v>181</v>
      </c>
      <c r="Q70" s="1748"/>
    </row>
    <row r="71" spans="1:17">
      <c r="A71" s="2721">
        <v>1</v>
      </c>
      <c r="B71" s="1744" t="s">
        <v>1789</v>
      </c>
      <c r="C71" s="1744" t="s">
        <v>1789</v>
      </c>
      <c r="D71" s="1744" t="s">
        <v>1789</v>
      </c>
      <c r="E71" s="1744" t="s">
        <v>1789</v>
      </c>
      <c r="F71" s="1744" t="s">
        <v>1789</v>
      </c>
      <c r="G71" s="2794" t="s">
        <v>1789</v>
      </c>
      <c r="H71" s="1722"/>
      <c r="I71" s="2795" t="s">
        <v>1789</v>
      </c>
      <c r="J71" s="2761"/>
      <c r="K71" s="2761" t="s">
        <v>1789</v>
      </c>
      <c r="L71" s="2761"/>
      <c r="M71" s="2334" t="s">
        <v>1789</v>
      </c>
      <c r="N71" s="2334" t="s">
        <v>1789</v>
      </c>
      <c r="O71" s="2334" t="s">
        <v>1789</v>
      </c>
      <c r="P71" s="2796">
        <f t="shared" ref="P71:P119" si="2">SUM(M71:O71)</f>
        <v>0</v>
      </c>
      <c r="Q71" s="1748">
        <v>1</v>
      </c>
    </row>
    <row r="72" spans="1:17">
      <c r="A72" s="2721">
        <v>2</v>
      </c>
      <c r="B72" s="1744"/>
      <c r="C72" s="1744"/>
      <c r="D72" s="1744"/>
      <c r="E72" s="1744"/>
      <c r="F72" s="1744"/>
      <c r="G72" s="2794"/>
      <c r="H72" s="1722"/>
      <c r="I72" s="2795"/>
      <c r="J72" s="2761"/>
      <c r="K72" s="2761"/>
      <c r="L72" s="2761"/>
      <c r="M72" s="2761" t="s">
        <v>1789</v>
      </c>
      <c r="N72" s="2761"/>
      <c r="O72" s="2761"/>
      <c r="P72" s="2797">
        <f t="shared" si="2"/>
        <v>0</v>
      </c>
      <c r="Q72" s="1748">
        <v>2</v>
      </c>
    </row>
    <row r="73" spans="1:17">
      <c r="A73" s="2721">
        <v>3</v>
      </c>
      <c r="B73" s="1744"/>
      <c r="C73" s="1744"/>
      <c r="D73" s="1744"/>
      <c r="E73" s="1744"/>
      <c r="F73" s="1744"/>
      <c r="G73" s="2794"/>
      <c r="H73" s="1722"/>
      <c r="I73" s="2795"/>
      <c r="J73" s="2761"/>
      <c r="K73" s="2761"/>
      <c r="L73" s="2761"/>
      <c r="M73" s="2761"/>
      <c r="N73" s="2761"/>
      <c r="O73" s="2761"/>
      <c r="P73" s="2797">
        <f t="shared" si="2"/>
        <v>0</v>
      </c>
      <c r="Q73" s="1748">
        <v>3</v>
      </c>
    </row>
    <row r="74" spans="1:17">
      <c r="A74" s="2721">
        <v>4</v>
      </c>
      <c r="B74" s="1744"/>
      <c r="C74" s="1744"/>
      <c r="D74" s="1744"/>
      <c r="E74" s="1744"/>
      <c r="F74" s="1744"/>
      <c r="G74" s="2794"/>
      <c r="H74" s="1722"/>
      <c r="I74" s="2795"/>
      <c r="J74" s="2761"/>
      <c r="K74" s="2761"/>
      <c r="L74" s="2761"/>
      <c r="M74" s="2761"/>
      <c r="N74" s="2761"/>
      <c r="O74" s="2761"/>
      <c r="P74" s="2797">
        <f t="shared" si="2"/>
        <v>0</v>
      </c>
      <c r="Q74" s="1748">
        <v>4</v>
      </c>
    </row>
    <row r="75" spans="1:17">
      <c r="A75" s="2721">
        <v>5</v>
      </c>
      <c r="B75" s="1744"/>
      <c r="C75" s="1744"/>
      <c r="D75" s="1744"/>
      <c r="E75" s="1744"/>
      <c r="F75" s="1744"/>
      <c r="G75" s="2794"/>
      <c r="H75" s="1722"/>
      <c r="I75" s="2795"/>
      <c r="J75" s="2761"/>
      <c r="K75" s="2761"/>
      <c r="L75" s="2761"/>
      <c r="M75" s="2761"/>
      <c r="N75" s="2761"/>
      <c r="O75" s="2761"/>
      <c r="P75" s="2797">
        <f t="shared" si="2"/>
        <v>0</v>
      </c>
      <c r="Q75" s="1748">
        <v>5</v>
      </c>
    </row>
    <row r="76" spans="1:17">
      <c r="A76" s="2721">
        <v>6</v>
      </c>
      <c r="B76" s="1744"/>
      <c r="C76" s="1744"/>
      <c r="D76" s="1744"/>
      <c r="E76" s="1744"/>
      <c r="F76" s="1744"/>
      <c r="G76" s="2794"/>
      <c r="H76" s="1722"/>
      <c r="I76" s="2795"/>
      <c r="J76" s="2761"/>
      <c r="K76" s="2761"/>
      <c r="L76" s="2761"/>
      <c r="M76" s="2761"/>
      <c r="N76" s="2761"/>
      <c r="O76" s="2761"/>
      <c r="P76" s="2797">
        <f t="shared" si="2"/>
        <v>0</v>
      </c>
      <c r="Q76" s="1748">
        <v>6</v>
      </c>
    </row>
    <row r="77" spans="1:17">
      <c r="A77" s="2721">
        <v>7</v>
      </c>
      <c r="B77" s="1744"/>
      <c r="C77" s="1744"/>
      <c r="D77" s="1744"/>
      <c r="E77" s="1744"/>
      <c r="F77" s="1744"/>
      <c r="G77" s="2794"/>
      <c r="H77" s="1722"/>
      <c r="I77" s="2795"/>
      <c r="J77" s="2761"/>
      <c r="K77" s="2761"/>
      <c r="L77" s="2761"/>
      <c r="M77" s="2761"/>
      <c r="N77" s="2761"/>
      <c r="O77" s="2761"/>
      <c r="P77" s="2797">
        <f t="shared" si="2"/>
        <v>0</v>
      </c>
      <c r="Q77" s="1748">
        <v>7</v>
      </c>
    </row>
    <row r="78" spans="1:17">
      <c r="A78" s="2721">
        <v>8</v>
      </c>
      <c r="B78" s="1744"/>
      <c r="C78" s="1744"/>
      <c r="D78" s="1744"/>
      <c r="E78" s="1744"/>
      <c r="F78" s="1744"/>
      <c r="G78" s="2794"/>
      <c r="H78" s="1722"/>
      <c r="I78" s="2795"/>
      <c r="J78" s="2761"/>
      <c r="K78" s="2761"/>
      <c r="L78" s="2761"/>
      <c r="M78" s="2761"/>
      <c r="N78" s="2761"/>
      <c r="O78" s="2761"/>
      <c r="P78" s="2797">
        <f t="shared" si="2"/>
        <v>0</v>
      </c>
      <c r="Q78" s="1748">
        <v>8</v>
      </c>
    </row>
    <row r="79" spans="1:17">
      <c r="A79" s="2721">
        <v>9</v>
      </c>
      <c r="B79" s="1744"/>
      <c r="C79" s="1744"/>
      <c r="D79" s="1744"/>
      <c r="E79" s="1744"/>
      <c r="F79" s="1744"/>
      <c r="G79" s="2794"/>
      <c r="H79" s="1722"/>
      <c r="I79" s="2795"/>
      <c r="J79" s="2761"/>
      <c r="K79" s="2761"/>
      <c r="L79" s="2761"/>
      <c r="M79" s="2761"/>
      <c r="N79" s="2761"/>
      <c r="O79" s="2761"/>
      <c r="P79" s="2797">
        <f t="shared" si="2"/>
        <v>0</v>
      </c>
      <c r="Q79" s="1748">
        <v>9</v>
      </c>
    </row>
    <row r="80" spans="1:17">
      <c r="A80" s="2721">
        <v>10</v>
      </c>
      <c r="B80" s="1744"/>
      <c r="C80" s="1744"/>
      <c r="D80" s="1744"/>
      <c r="E80" s="1744"/>
      <c r="F80" s="1744"/>
      <c r="G80" s="2794"/>
      <c r="H80" s="1722"/>
      <c r="I80" s="2795"/>
      <c r="J80" s="2761"/>
      <c r="K80" s="2761"/>
      <c r="L80" s="2761"/>
      <c r="M80" s="2761"/>
      <c r="N80" s="2761"/>
      <c r="O80" s="2761"/>
      <c r="P80" s="2797">
        <f t="shared" si="2"/>
        <v>0</v>
      </c>
      <c r="Q80" s="1748">
        <v>10</v>
      </c>
    </row>
    <row r="81" spans="1:17">
      <c r="A81" s="2721">
        <v>11</v>
      </c>
      <c r="B81" s="1744"/>
      <c r="C81" s="1744"/>
      <c r="D81" s="1744"/>
      <c r="E81" s="1744"/>
      <c r="F81" s="1744"/>
      <c r="G81" s="2794"/>
      <c r="H81" s="1722"/>
      <c r="I81" s="2795"/>
      <c r="J81" s="2761"/>
      <c r="K81" s="2761"/>
      <c r="L81" s="2761"/>
      <c r="M81" s="2761"/>
      <c r="N81" s="2761"/>
      <c r="O81" s="2761"/>
      <c r="P81" s="2797">
        <f t="shared" si="2"/>
        <v>0</v>
      </c>
      <c r="Q81" s="1748">
        <v>11</v>
      </c>
    </row>
    <row r="82" spans="1:17">
      <c r="A82" s="2721">
        <v>12</v>
      </c>
      <c r="B82" s="1744"/>
      <c r="C82" s="1744"/>
      <c r="D82" s="1744"/>
      <c r="E82" s="1744"/>
      <c r="F82" s="1744"/>
      <c r="G82" s="2794"/>
      <c r="H82" s="1722"/>
      <c r="I82" s="2795"/>
      <c r="J82" s="2761"/>
      <c r="K82" s="2761"/>
      <c r="L82" s="2761"/>
      <c r="M82" s="2761"/>
      <c r="N82" s="2761"/>
      <c r="O82" s="2761"/>
      <c r="P82" s="2797">
        <f t="shared" si="2"/>
        <v>0</v>
      </c>
      <c r="Q82" s="1748">
        <v>12</v>
      </c>
    </row>
    <row r="83" spans="1:17">
      <c r="A83" s="2721">
        <v>13</v>
      </c>
      <c r="B83" s="1744"/>
      <c r="C83" s="1744"/>
      <c r="D83" s="1744"/>
      <c r="E83" s="1744"/>
      <c r="F83" s="1744"/>
      <c r="G83" s="2794"/>
      <c r="H83" s="1722"/>
      <c r="I83" s="2795"/>
      <c r="J83" s="2761"/>
      <c r="K83" s="2761"/>
      <c r="L83" s="2761"/>
      <c r="M83" s="2761"/>
      <c r="N83" s="2761"/>
      <c r="O83" s="2761"/>
      <c r="P83" s="2797">
        <f t="shared" si="2"/>
        <v>0</v>
      </c>
      <c r="Q83" s="1748">
        <v>13</v>
      </c>
    </row>
    <row r="84" spans="1:17">
      <c r="A84" s="2721">
        <v>14</v>
      </c>
      <c r="B84" s="1744"/>
      <c r="C84" s="1744"/>
      <c r="D84" s="1744"/>
      <c r="E84" s="1744"/>
      <c r="F84" s="1744"/>
      <c r="G84" s="2794"/>
      <c r="H84" s="1722"/>
      <c r="I84" s="2795"/>
      <c r="J84" s="2761"/>
      <c r="K84" s="2761"/>
      <c r="L84" s="2761"/>
      <c r="M84" s="2761"/>
      <c r="N84" s="2761"/>
      <c r="O84" s="2761"/>
      <c r="P84" s="2797">
        <f t="shared" si="2"/>
        <v>0</v>
      </c>
      <c r="Q84" s="1748">
        <v>14</v>
      </c>
    </row>
    <row r="85" spans="1:17">
      <c r="A85" s="2721">
        <v>15</v>
      </c>
      <c r="B85" s="1744"/>
      <c r="C85" s="1744"/>
      <c r="D85" s="1744"/>
      <c r="E85" s="1744"/>
      <c r="F85" s="1744"/>
      <c r="G85" s="2794"/>
      <c r="H85" s="1722"/>
      <c r="I85" s="2795"/>
      <c r="J85" s="2761"/>
      <c r="K85" s="2761"/>
      <c r="L85" s="2761"/>
      <c r="M85" s="2761"/>
      <c r="N85" s="2761"/>
      <c r="O85" s="2761"/>
      <c r="P85" s="2797">
        <f t="shared" si="2"/>
        <v>0</v>
      </c>
      <c r="Q85" s="1748">
        <v>15</v>
      </c>
    </row>
    <row r="86" spans="1:17">
      <c r="A86" s="2721">
        <v>16</v>
      </c>
      <c r="B86" s="1744"/>
      <c r="C86" s="1744"/>
      <c r="D86" s="1744"/>
      <c r="E86" s="1744"/>
      <c r="F86" s="1744"/>
      <c r="G86" s="2794"/>
      <c r="H86" s="1722"/>
      <c r="I86" s="2795"/>
      <c r="J86" s="2761"/>
      <c r="K86" s="2761"/>
      <c r="L86" s="2761"/>
      <c r="M86" s="2761"/>
      <c r="N86" s="2761"/>
      <c r="O86" s="2761"/>
      <c r="P86" s="2797">
        <f t="shared" si="2"/>
        <v>0</v>
      </c>
      <c r="Q86" s="1748">
        <v>16</v>
      </c>
    </row>
    <row r="87" spans="1:17">
      <c r="A87" s="2721">
        <v>17</v>
      </c>
      <c r="B87" s="1744"/>
      <c r="C87" s="1744"/>
      <c r="D87" s="1744"/>
      <c r="E87" s="1744"/>
      <c r="F87" s="1744"/>
      <c r="G87" s="2794"/>
      <c r="H87" s="1722"/>
      <c r="I87" s="2795"/>
      <c r="J87" s="2761"/>
      <c r="K87" s="2761"/>
      <c r="L87" s="2761"/>
      <c r="M87" s="2761"/>
      <c r="N87" s="2761"/>
      <c r="O87" s="2761"/>
      <c r="P87" s="2797">
        <f t="shared" si="2"/>
        <v>0</v>
      </c>
      <c r="Q87" s="1748">
        <v>17</v>
      </c>
    </row>
    <row r="88" spans="1:17">
      <c r="A88" s="2721">
        <v>18</v>
      </c>
      <c r="B88" s="1744"/>
      <c r="C88" s="1744"/>
      <c r="D88" s="1744"/>
      <c r="E88" s="1744"/>
      <c r="F88" s="1744"/>
      <c r="G88" s="2794"/>
      <c r="H88" s="1722"/>
      <c r="I88" s="2795"/>
      <c r="J88" s="2761"/>
      <c r="K88" s="2761"/>
      <c r="L88" s="2761"/>
      <c r="M88" s="2761"/>
      <c r="N88" s="2761"/>
      <c r="O88" s="2761"/>
      <c r="P88" s="2797">
        <f t="shared" si="2"/>
        <v>0</v>
      </c>
      <c r="Q88" s="1748">
        <v>18</v>
      </c>
    </row>
    <row r="89" spans="1:17">
      <c r="A89" s="2721">
        <v>19</v>
      </c>
      <c r="B89" s="1744"/>
      <c r="C89" s="1744"/>
      <c r="D89" s="1744"/>
      <c r="E89" s="1744"/>
      <c r="F89" s="1744"/>
      <c r="G89" s="2794"/>
      <c r="H89" s="1722"/>
      <c r="I89" s="2795"/>
      <c r="J89" s="2761"/>
      <c r="K89" s="2761"/>
      <c r="L89" s="2761"/>
      <c r="M89" s="2761"/>
      <c r="N89" s="2761"/>
      <c r="O89" s="2761"/>
      <c r="P89" s="2797">
        <f t="shared" si="2"/>
        <v>0</v>
      </c>
      <c r="Q89" s="1748">
        <v>19</v>
      </c>
    </row>
    <row r="90" spans="1:17">
      <c r="A90" s="2721">
        <v>20</v>
      </c>
      <c r="B90" s="1744"/>
      <c r="C90" s="1744"/>
      <c r="D90" s="1744"/>
      <c r="E90" s="1744"/>
      <c r="F90" s="1744"/>
      <c r="G90" s="2794"/>
      <c r="H90" s="1722"/>
      <c r="I90" s="2795"/>
      <c r="J90" s="2761"/>
      <c r="K90" s="2761"/>
      <c r="L90" s="2761"/>
      <c r="M90" s="2761"/>
      <c r="N90" s="2761"/>
      <c r="O90" s="2761"/>
      <c r="P90" s="2797">
        <f t="shared" si="2"/>
        <v>0</v>
      </c>
      <c r="Q90" s="1748">
        <v>20</v>
      </c>
    </row>
    <row r="91" spans="1:17">
      <c r="A91" s="2721">
        <v>21</v>
      </c>
      <c r="B91" s="1744"/>
      <c r="C91" s="1744"/>
      <c r="D91" s="1744"/>
      <c r="E91" s="1744"/>
      <c r="F91" s="1744"/>
      <c r="G91" s="2794"/>
      <c r="H91" s="1722"/>
      <c r="I91" s="2795"/>
      <c r="J91" s="2761"/>
      <c r="K91" s="2761"/>
      <c r="L91" s="2761"/>
      <c r="M91" s="2761"/>
      <c r="N91" s="2761"/>
      <c r="O91" s="2761"/>
      <c r="P91" s="2797">
        <f t="shared" si="2"/>
        <v>0</v>
      </c>
      <c r="Q91" s="1748">
        <v>21</v>
      </c>
    </row>
    <row r="92" spans="1:17">
      <c r="A92" s="2721">
        <v>22</v>
      </c>
      <c r="B92" s="1744"/>
      <c r="C92" s="1744"/>
      <c r="D92" s="1744"/>
      <c r="E92" s="1744"/>
      <c r="F92" s="1744"/>
      <c r="G92" s="2794"/>
      <c r="H92" s="1722"/>
      <c r="I92" s="2795"/>
      <c r="J92" s="2761"/>
      <c r="K92" s="2761"/>
      <c r="L92" s="2761"/>
      <c r="M92" s="2761"/>
      <c r="N92" s="2761"/>
      <c r="O92" s="2761"/>
      <c r="P92" s="2797">
        <f t="shared" si="2"/>
        <v>0</v>
      </c>
      <c r="Q92" s="1748">
        <v>22</v>
      </c>
    </row>
    <row r="93" spans="1:17">
      <c r="A93" s="2721">
        <v>23</v>
      </c>
      <c r="B93" s="1744"/>
      <c r="C93" s="1744"/>
      <c r="D93" s="1744"/>
      <c r="E93" s="1744"/>
      <c r="F93" s="1744"/>
      <c r="G93" s="2794"/>
      <c r="H93" s="1722"/>
      <c r="I93" s="2795"/>
      <c r="J93" s="2761"/>
      <c r="K93" s="2761"/>
      <c r="L93" s="2761"/>
      <c r="M93" s="2761"/>
      <c r="N93" s="2761"/>
      <c r="O93" s="2761"/>
      <c r="P93" s="2797">
        <f t="shared" si="2"/>
        <v>0</v>
      </c>
      <c r="Q93" s="1748">
        <v>23</v>
      </c>
    </row>
    <row r="94" spans="1:17">
      <c r="A94" s="2721">
        <v>24</v>
      </c>
      <c r="B94" s="1744"/>
      <c r="C94" s="1744"/>
      <c r="D94" s="1744"/>
      <c r="E94" s="1744"/>
      <c r="F94" s="1744"/>
      <c r="G94" s="2794"/>
      <c r="H94" s="1722"/>
      <c r="I94" s="2795"/>
      <c r="J94" s="2761"/>
      <c r="K94" s="2761"/>
      <c r="L94" s="2761"/>
      <c r="M94" s="2761"/>
      <c r="N94" s="2761"/>
      <c r="O94" s="2761"/>
      <c r="P94" s="2797">
        <f t="shared" si="2"/>
        <v>0</v>
      </c>
      <c r="Q94" s="1748">
        <v>24</v>
      </c>
    </row>
    <row r="95" spans="1:17">
      <c r="A95" s="2721">
        <v>25</v>
      </c>
      <c r="B95" s="1744"/>
      <c r="C95" s="1744"/>
      <c r="D95" s="1744"/>
      <c r="E95" s="1744"/>
      <c r="F95" s="1744"/>
      <c r="G95" s="2794"/>
      <c r="H95" s="1722"/>
      <c r="I95" s="2795"/>
      <c r="J95" s="2761"/>
      <c r="K95" s="2761"/>
      <c r="L95" s="2761"/>
      <c r="M95" s="2761"/>
      <c r="N95" s="2761"/>
      <c r="O95" s="2761"/>
      <c r="P95" s="2797">
        <f t="shared" si="2"/>
        <v>0</v>
      </c>
      <c r="Q95" s="1748">
        <v>25</v>
      </c>
    </row>
    <row r="96" spans="1:17">
      <c r="A96" s="2721">
        <v>26</v>
      </c>
      <c r="B96" s="1744"/>
      <c r="C96" s="1744"/>
      <c r="D96" s="1744"/>
      <c r="E96" s="1744"/>
      <c r="F96" s="1744"/>
      <c r="G96" s="2794"/>
      <c r="H96" s="1722"/>
      <c r="I96" s="2795"/>
      <c r="J96" s="2761"/>
      <c r="K96" s="2761"/>
      <c r="L96" s="2761"/>
      <c r="M96" s="2761"/>
      <c r="N96" s="2761"/>
      <c r="O96" s="2761"/>
      <c r="P96" s="2797">
        <f t="shared" si="2"/>
        <v>0</v>
      </c>
      <c r="Q96" s="1748">
        <v>26</v>
      </c>
    </row>
    <row r="97" spans="1:17">
      <c r="A97" s="2721">
        <v>27</v>
      </c>
      <c r="B97" s="1744"/>
      <c r="C97" s="1744"/>
      <c r="D97" s="1744"/>
      <c r="E97" s="1744"/>
      <c r="F97" s="1744"/>
      <c r="G97" s="2794"/>
      <c r="H97" s="1722"/>
      <c r="I97" s="2795"/>
      <c r="J97" s="2761"/>
      <c r="K97" s="2761"/>
      <c r="L97" s="2761"/>
      <c r="M97" s="2761"/>
      <c r="N97" s="2761"/>
      <c r="O97" s="2761"/>
      <c r="P97" s="2797">
        <f t="shared" si="2"/>
        <v>0</v>
      </c>
      <c r="Q97" s="1748">
        <v>27</v>
      </c>
    </row>
    <row r="98" spans="1:17">
      <c r="A98" s="2721">
        <v>28</v>
      </c>
      <c r="B98" s="1744"/>
      <c r="C98" s="1744"/>
      <c r="D98" s="1744"/>
      <c r="E98" s="1744"/>
      <c r="F98" s="1744"/>
      <c r="G98" s="2794"/>
      <c r="H98" s="1722"/>
      <c r="I98" s="2795"/>
      <c r="J98" s="2761"/>
      <c r="K98" s="2761"/>
      <c r="L98" s="2761"/>
      <c r="M98" s="2761"/>
      <c r="N98" s="2761"/>
      <c r="O98" s="2761"/>
      <c r="P98" s="2797">
        <f t="shared" si="2"/>
        <v>0</v>
      </c>
      <c r="Q98" s="1748">
        <v>28</v>
      </c>
    </row>
    <row r="99" spans="1:17">
      <c r="A99" s="2721">
        <v>29</v>
      </c>
      <c r="B99" s="1744"/>
      <c r="C99" s="1744"/>
      <c r="D99" s="1744"/>
      <c r="E99" s="1744"/>
      <c r="F99" s="1744"/>
      <c r="G99" s="2794"/>
      <c r="H99" s="1722"/>
      <c r="I99" s="2795"/>
      <c r="J99" s="2761"/>
      <c r="K99" s="2761"/>
      <c r="L99" s="2761"/>
      <c r="M99" s="2761"/>
      <c r="N99" s="2761"/>
      <c r="O99" s="2761"/>
      <c r="P99" s="2797">
        <f t="shared" si="2"/>
        <v>0</v>
      </c>
      <c r="Q99" s="1748">
        <v>29</v>
      </c>
    </row>
    <row r="100" spans="1:17">
      <c r="A100" s="2721">
        <v>30</v>
      </c>
      <c r="B100" s="1744"/>
      <c r="C100" s="1744"/>
      <c r="D100" s="1744"/>
      <c r="E100" s="1744"/>
      <c r="F100" s="1744"/>
      <c r="G100" s="2794"/>
      <c r="H100" s="1722"/>
      <c r="I100" s="2795"/>
      <c r="J100" s="2761"/>
      <c r="K100" s="2761"/>
      <c r="L100" s="2761"/>
      <c r="M100" s="2761"/>
      <c r="N100" s="2761"/>
      <c r="O100" s="2761"/>
      <c r="P100" s="2797">
        <f t="shared" si="2"/>
        <v>0</v>
      </c>
      <c r="Q100" s="1748">
        <v>30</v>
      </c>
    </row>
    <row r="101" spans="1:17">
      <c r="A101" s="2721">
        <v>31</v>
      </c>
      <c r="B101" s="1744"/>
      <c r="C101" s="1744"/>
      <c r="D101" s="1744"/>
      <c r="E101" s="1744"/>
      <c r="F101" s="1744"/>
      <c r="G101" s="2794"/>
      <c r="H101" s="1722"/>
      <c r="I101" s="2795"/>
      <c r="J101" s="2761"/>
      <c r="K101" s="2761"/>
      <c r="L101" s="2761"/>
      <c r="M101" s="2761"/>
      <c r="N101" s="2761"/>
      <c r="O101" s="2761"/>
      <c r="P101" s="2797">
        <f t="shared" si="2"/>
        <v>0</v>
      </c>
      <c r="Q101" s="1748">
        <v>31</v>
      </c>
    </row>
    <row r="102" spans="1:17">
      <c r="A102" s="2721">
        <v>32</v>
      </c>
      <c r="B102" s="1744"/>
      <c r="C102" s="1744"/>
      <c r="D102" s="1744"/>
      <c r="E102" s="1744"/>
      <c r="F102" s="1744"/>
      <c r="G102" s="2794"/>
      <c r="H102" s="1722"/>
      <c r="I102" s="2795"/>
      <c r="J102" s="2761"/>
      <c r="K102" s="2761"/>
      <c r="L102" s="2761"/>
      <c r="M102" s="2761"/>
      <c r="N102" s="2761"/>
      <c r="O102" s="2761"/>
      <c r="P102" s="2797">
        <f t="shared" si="2"/>
        <v>0</v>
      </c>
      <c r="Q102" s="1748">
        <v>32</v>
      </c>
    </row>
    <row r="103" spans="1:17">
      <c r="A103" s="2721">
        <v>33</v>
      </c>
      <c r="B103" s="1744"/>
      <c r="C103" s="1744"/>
      <c r="D103" s="1744"/>
      <c r="E103" s="1744"/>
      <c r="F103" s="1744"/>
      <c r="G103" s="2794"/>
      <c r="H103" s="1722"/>
      <c r="I103" s="2795"/>
      <c r="J103" s="2761"/>
      <c r="K103" s="2761"/>
      <c r="L103" s="2761"/>
      <c r="M103" s="2761"/>
      <c r="N103" s="2761"/>
      <c r="O103" s="2761"/>
      <c r="P103" s="2797">
        <f t="shared" si="2"/>
        <v>0</v>
      </c>
      <c r="Q103" s="1748">
        <v>33</v>
      </c>
    </row>
    <row r="104" spans="1:17">
      <c r="A104" s="2721">
        <v>34</v>
      </c>
      <c r="B104" s="1744"/>
      <c r="C104" s="1744"/>
      <c r="D104" s="1744"/>
      <c r="E104" s="1744"/>
      <c r="F104" s="1744"/>
      <c r="G104" s="2794"/>
      <c r="H104" s="1722"/>
      <c r="I104" s="2795"/>
      <c r="J104" s="2761"/>
      <c r="K104" s="2761"/>
      <c r="L104" s="2761"/>
      <c r="M104" s="2761"/>
      <c r="N104" s="2761"/>
      <c r="O104" s="2761"/>
      <c r="P104" s="2797">
        <f t="shared" si="2"/>
        <v>0</v>
      </c>
      <c r="Q104" s="1748">
        <v>34</v>
      </c>
    </row>
    <row r="105" spans="1:17">
      <c r="A105" s="2721">
        <v>35</v>
      </c>
      <c r="B105" s="1744"/>
      <c r="C105" s="1744"/>
      <c r="D105" s="1744"/>
      <c r="E105" s="1744"/>
      <c r="F105" s="1744"/>
      <c r="G105" s="2794"/>
      <c r="H105" s="1722"/>
      <c r="I105" s="2795"/>
      <c r="J105" s="2761"/>
      <c r="K105" s="2761"/>
      <c r="L105" s="2761"/>
      <c r="M105" s="2761"/>
      <c r="N105" s="2761"/>
      <c r="O105" s="2761"/>
      <c r="P105" s="2797">
        <f t="shared" si="2"/>
        <v>0</v>
      </c>
      <c r="Q105" s="1748">
        <v>35</v>
      </c>
    </row>
    <row r="106" spans="1:17">
      <c r="A106" s="2721">
        <v>36</v>
      </c>
      <c r="B106" s="1744"/>
      <c r="C106" s="1744"/>
      <c r="D106" s="1744"/>
      <c r="E106" s="1744"/>
      <c r="F106" s="1744"/>
      <c r="G106" s="2794"/>
      <c r="H106" s="1722"/>
      <c r="I106" s="2795"/>
      <c r="J106" s="2761"/>
      <c r="K106" s="2761"/>
      <c r="L106" s="2761"/>
      <c r="M106" s="2761"/>
      <c r="N106" s="2761"/>
      <c r="O106" s="2761"/>
      <c r="P106" s="2797">
        <f t="shared" si="2"/>
        <v>0</v>
      </c>
      <c r="Q106" s="1748">
        <v>36</v>
      </c>
    </row>
    <row r="107" spans="1:17">
      <c r="A107" s="2721">
        <v>37</v>
      </c>
      <c r="B107" s="1744"/>
      <c r="C107" s="1744"/>
      <c r="D107" s="1744"/>
      <c r="E107" s="1744"/>
      <c r="F107" s="1744"/>
      <c r="G107" s="2794"/>
      <c r="H107" s="1722"/>
      <c r="I107" s="2795"/>
      <c r="J107" s="2761"/>
      <c r="K107" s="2761"/>
      <c r="L107" s="2761"/>
      <c r="M107" s="2761"/>
      <c r="N107" s="2761"/>
      <c r="O107" s="2761"/>
      <c r="P107" s="2797">
        <f t="shared" si="2"/>
        <v>0</v>
      </c>
      <c r="Q107" s="1748">
        <v>37</v>
      </c>
    </row>
    <row r="108" spans="1:17">
      <c r="A108" s="2721">
        <v>38</v>
      </c>
      <c r="B108" s="1744"/>
      <c r="C108" s="1744"/>
      <c r="D108" s="1744"/>
      <c r="E108" s="1744"/>
      <c r="F108" s="1744"/>
      <c r="G108" s="2794"/>
      <c r="H108" s="1722"/>
      <c r="I108" s="2795"/>
      <c r="J108" s="2761"/>
      <c r="K108" s="2761"/>
      <c r="L108" s="2761"/>
      <c r="M108" s="2761"/>
      <c r="N108" s="2761"/>
      <c r="O108" s="2761"/>
      <c r="P108" s="2797">
        <f t="shared" si="2"/>
        <v>0</v>
      </c>
      <c r="Q108" s="1748">
        <v>38</v>
      </c>
    </row>
    <row r="109" spans="1:17">
      <c r="A109" s="2721">
        <v>39</v>
      </c>
      <c r="B109" s="1744"/>
      <c r="C109" s="1744"/>
      <c r="D109" s="1744"/>
      <c r="E109" s="1744"/>
      <c r="F109" s="1744"/>
      <c r="G109" s="2794"/>
      <c r="H109" s="1722"/>
      <c r="I109" s="2795"/>
      <c r="J109" s="2761"/>
      <c r="K109" s="2761"/>
      <c r="L109" s="2761"/>
      <c r="M109" s="2761"/>
      <c r="N109" s="2761"/>
      <c r="O109" s="2761"/>
      <c r="P109" s="2797">
        <f t="shared" si="2"/>
        <v>0</v>
      </c>
      <c r="Q109" s="1748">
        <v>39</v>
      </c>
    </row>
    <row r="110" spans="1:17">
      <c r="A110" s="2721">
        <v>40</v>
      </c>
      <c r="B110" s="1744"/>
      <c r="C110" s="1744"/>
      <c r="D110" s="1744"/>
      <c r="E110" s="1744"/>
      <c r="F110" s="1744"/>
      <c r="G110" s="2794"/>
      <c r="H110" s="1722"/>
      <c r="I110" s="2795"/>
      <c r="J110" s="2761"/>
      <c r="K110" s="2761"/>
      <c r="L110" s="2761"/>
      <c r="M110" s="2761"/>
      <c r="N110" s="2761"/>
      <c r="O110" s="2761"/>
      <c r="P110" s="2797">
        <f t="shared" si="2"/>
        <v>0</v>
      </c>
      <c r="Q110" s="1748">
        <v>40</v>
      </c>
    </row>
    <row r="111" spans="1:17">
      <c r="A111" s="2721">
        <v>41</v>
      </c>
      <c r="B111" s="1744"/>
      <c r="C111" s="1744"/>
      <c r="D111" s="1744"/>
      <c r="E111" s="1744"/>
      <c r="F111" s="1744"/>
      <c r="G111" s="2794"/>
      <c r="H111" s="1722"/>
      <c r="I111" s="2795"/>
      <c r="J111" s="2761"/>
      <c r="K111" s="2761"/>
      <c r="L111" s="2761"/>
      <c r="M111" s="2761"/>
      <c r="N111" s="2761"/>
      <c r="O111" s="2761"/>
      <c r="P111" s="2797">
        <f t="shared" si="2"/>
        <v>0</v>
      </c>
      <c r="Q111" s="1748">
        <v>41</v>
      </c>
    </row>
    <row r="112" spans="1:17">
      <c r="A112" s="2721">
        <v>42</v>
      </c>
      <c r="B112" s="1744"/>
      <c r="C112" s="1744"/>
      <c r="D112" s="1744"/>
      <c r="E112" s="1744"/>
      <c r="F112" s="1744"/>
      <c r="G112" s="2794"/>
      <c r="H112" s="1722"/>
      <c r="I112" s="2795"/>
      <c r="J112" s="2761"/>
      <c r="K112" s="2761"/>
      <c r="L112" s="2761"/>
      <c r="M112" s="2761"/>
      <c r="N112" s="2761"/>
      <c r="O112" s="2761"/>
      <c r="P112" s="2797">
        <f t="shared" si="2"/>
        <v>0</v>
      </c>
      <c r="Q112" s="1748">
        <v>42</v>
      </c>
    </row>
    <row r="113" spans="1:17">
      <c r="A113" s="2721">
        <v>43</v>
      </c>
      <c r="B113" s="1744"/>
      <c r="C113" s="1744"/>
      <c r="D113" s="1744"/>
      <c r="E113" s="1744"/>
      <c r="F113" s="1744"/>
      <c r="G113" s="2794"/>
      <c r="H113" s="1722"/>
      <c r="I113" s="2795"/>
      <c r="J113" s="2761"/>
      <c r="K113" s="2761"/>
      <c r="L113" s="2761"/>
      <c r="M113" s="2761"/>
      <c r="N113" s="2761"/>
      <c r="O113" s="2761"/>
      <c r="P113" s="2797">
        <f t="shared" si="2"/>
        <v>0</v>
      </c>
      <c r="Q113" s="1748">
        <v>43</v>
      </c>
    </row>
    <row r="114" spans="1:17">
      <c r="A114" s="2721">
        <v>44</v>
      </c>
      <c r="B114" s="1744"/>
      <c r="C114" s="1744"/>
      <c r="D114" s="1744"/>
      <c r="E114" s="1744"/>
      <c r="F114" s="1744"/>
      <c r="G114" s="2794"/>
      <c r="H114" s="1722"/>
      <c r="I114" s="2795"/>
      <c r="J114" s="2761"/>
      <c r="K114" s="2761"/>
      <c r="L114" s="2761"/>
      <c r="M114" s="2761"/>
      <c r="N114" s="2761"/>
      <c r="O114" s="2761"/>
      <c r="P114" s="2797">
        <f t="shared" si="2"/>
        <v>0</v>
      </c>
      <c r="Q114" s="1748">
        <v>44</v>
      </c>
    </row>
    <row r="115" spans="1:17">
      <c r="A115" s="2721">
        <v>45</v>
      </c>
      <c r="B115" s="1744"/>
      <c r="C115" s="1744"/>
      <c r="D115" s="1744"/>
      <c r="E115" s="1744"/>
      <c r="F115" s="1744"/>
      <c r="G115" s="2794"/>
      <c r="H115" s="1722"/>
      <c r="I115" s="2795"/>
      <c r="J115" s="2761"/>
      <c r="K115" s="2761"/>
      <c r="L115" s="2761"/>
      <c r="M115" s="2761"/>
      <c r="N115" s="2761"/>
      <c r="O115" s="2761"/>
      <c r="P115" s="2797">
        <f t="shared" si="2"/>
        <v>0</v>
      </c>
      <c r="Q115" s="1748">
        <v>45</v>
      </c>
    </row>
    <row r="116" spans="1:17">
      <c r="A116" s="2721">
        <v>46</v>
      </c>
      <c r="B116" s="1744"/>
      <c r="C116" s="1744"/>
      <c r="D116" s="1744"/>
      <c r="E116" s="1744"/>
      <c r="F116" s="1744"/>
      <c r="G116" s="2794"/>
      <c r="H116" s="1722"/>
      <c r="I116" s="2795"/>
      <c r="J116" s="2761"/>
      <c r="K116" s="2761"/>
      <c r="L116" s="2761"/>
      <c r="M116" s="2761"/>
      <c r="N116" s="2761"/>
      <c r="O116" s="2761"/>
      <c r="P116" s="2797">
        <f t="shared" si="2"/>
        <v>0</v>
      </c>
      <c r="Q116" s="1748">
        <v>46</v>
      </c>
    </row>
    <row r="117" spans="1:17">
      <c r="A117" s="2721">
        <v>47</v>
      </c>
      <c r="B117" s="1744"/>
      <c r="C117" s="1744"/>
      <c r="D117" s="1744"/>
      <c r="E117" s="1744"/>
      <c r="F117" s="1744"/>
      <c r="G117" s="2794"/>
      <c r="H117" s="1722"/>
      <c r="I117" s="2795"/>
      <c r="J117" s="2761"/>
      <c r="K117" s="2761"/>
      <c r="L117" s="2761"/>
      <c r="M117" s="2761"/>
      <c r="N117" s="2761"/>
      <c r="O117" s="2761"/>
      <c r="P117" s="2797">
        <f t="shared" si="2"/>
        <v>0</v>
      </c>
      <c r="Q117" s="1748">
        <v>47</v>
      </c>
    </row>
    <row r="118" spans="1:17">
      <c r="A118" s="2721">
        <v>48</v>
      </c>
      <c r="B118" s="1744"/>
      <c r="C118" s="1744"/>
      <c r="D118" s="1744"/>
      <c r="E118" s="1744"/>
      <c r="F118" s="1744"/>
      <c r="G118" s="2794"/>
      <c r="H118" s="1722"/>
      <c r="I118" s="2795"/>
      <c r="J118" s="2761"/>
      <c r="K118" s="2761"/>
      <c r="L118" s="2761"/>
      <c r="M118" s="2761"/>
      <c r="N118" s="2761"/>
      <c r="O118" s="2761"/>
      <c r="P118" s="2797">
        <f t="shared" si="2"/>
        <v>0</v>
      </c>
      <c r="Q118" s="1748">
        <v>48</v>
      </c>
    </row>
    <row r="119" spans="1:17">
      <c r="A119" s="2721">
        <v>49</v>
      </c>
      <c r="B119" s="1744"/>
      <c r="C119" s="1744"/>
      <c r="D119" s="1744"/>
      <c r="E119" s="1744"/>
      <c r="F119" s="1744"/>
      <c r="G119" s="2794"/>
      <c r="H119" s="1722"/>
      <c r="I119" s="2795"/>
      <c r="J119" s="2761"/>
      <c r="K119" s="2761"/>
      <c r="L119" s="2761"/>
      <c r="M119" s="2761"/>
      <c r="N119" s="2761"/>
      <c r="O119" s="2761"/>
      <c r="P119" s="2797">
        <f t="shared" si="2"/>
        <v>0</v>
      </c>
      <c r="Q119" s="1748">
        <v>49</v>
      </c>
    </row>
    <row r="120" spans="1:17" ht="15.75" thickBot="1">
      <c r="A120" s="2206">
        <v>50</v>
      </c>
      <c r="B120" s="2798" t="s">
        <v>2332</v>
      </c>
      <c r="C120" s="2819"/>
      <c r="D120" s="2819"/>
      <c r="E120" s="2819"/>
      <c r="F120" s="2819"/>
      <c r="G120" s="2820"/>
      <c r="H120" s="2821"/>
      <c r="I120" s="2802"/>
      <c r="J120" s="2803">
        <f t="shared" ref="J120:P120" si="3">SUM(J71:J119)</f>
        <v>0</v>
      </c>
      <c r="K120" s="2803">
        <f t="shared" si="3"/>
        <v>0</v>
      </c>
      <c r="L120" s="2803">
        <f t="shared" si="3"/>
        <v>0</v>
      </c>
      <c r="M120" s="2804">
        <f t="shared" si="3"/>
        <v>0</v>
      </c>
      <c r="N120" s="2804">
        <f t="shared" si="3"/>
        <v>0</v>
      </c>
      <c r="O120" s="2804">
        <f t="shared" si="3"/>
        <v>0</v>
      </c>
      <c r="P120" s="2804">
        <f t="shared" si="3"/>
        <v>0</v>
      </c>
      <c r="Q120" s="2801">
        <v>50</v>
      </c>
    </row>
    <row r="121" spans="1:17">
      <c r="A121" s="2481"/>
      <c r="B121" s="2481"/>
      <c r="C121" s="2822"/>
      <c r="D121" s="2822"/>
      <c r="E121" s="2822"/>
      <c r="F121" s="2822"/>
      <c r="G121" s="2822"/>
      <c r="H121" s="2822"/>
      <c r="I121" s="2752"/>
      <c r="J121" s="2752"/>
      <c r="K121" s="2752"/>
      <c r="L121" s="2752"/>
      <c r="M121" s="2823"/>
      <c r="N121" s="2823"/>
      <c r="O121" s="2823"/>
      <c r="P121" s="2823"/>
      <c r="Q121" s="2481"/>
    </row>
    <row r="122" spans="1:17">
      <c r="A122" s="2478" t="s">
        <v>4687</v>
      </c>
      <c r="B122" s="2478"/>
      <c r="C122" s="1799"/>
      <c r="D122" s="1799"/>
      <c r="E122" s="2765"/>
      <c r="F122" s="2765"/>
      <c r="G122" s="2812"/>
      <c r="H122" s="2765"/>
      <c r="I122" s="2478" t="s">
        <v>4687</v>
      </c>
      <c r="J122" s="2478"/>
      <c r="K122" s="1799"/>
      <c r="L122" s="1799"/>
      <c r="M122" s="2765"/>
      <c r="N122" s="2824"/>
    </row>
    <row r="123" spans="1:17">
      <c r="A123" s="1799" t="s">
        <v>1977</v>
      </c>
      <c r="B123" s="1799"/>
      <c r="C123" s="1799"/>
      <c r="D123" s="1799"/>
      <c r="E123" s="1799"/>
      <c r="F123" s="1799"/>
      <c r="G123" s="2805"/>
      <c r="H123" s="1799"/>
      <c r="I123" s="1799" t="s">
        <v>1978</v>
      </c>
      <c r="J123" s="1799"/>
      <c r="K123" s="1799"/>
      <c r="L123" s="1799"/>
      <c r="M123" s="1799"/>
      <c r="N123" s="1799"/>
      <c r="O123" s="1799"/>
      <c r="P123" s="1799"/>
      <c r="Q123" s="1799"/>
    </row>
    <row r="124" spans="1:17" ht="16.5" thickBot="1">
      <c r="A124" s="2810" t="str">
        <f>'Data Sheet'!$C$25</f>
        <v>National Fuel Gas Distribution Corporation</v>
      </c>
      <c r="B124" s="2765"/>
      <c r="C124" s="2765"/>
      <c r="D124" s="2765"/>
      <c r="E124" s="2811" t="str">
        <f>'Data Sheet'!$C$40</f>
        <v>3/31/2016</v>
      </c>
      <c r="F124" s="2765"/>
      <c r="G124" s="2812" t="str">
        <f>'Data Sheet'!$C$38</f>
        <v>12/31/2015</v>
      </c>
      <c r="H124" s="2765"/>
      <c r="I124" s="2810" t="str">
        <f>'Data Sheet'!$C$25</f>
        <v>National Fuel Gas Distribution Corporation</v>
      </c>
      <c r="J124" s="1712"/>
      <c r="K124" s="2765"/>
      <c r="L124" s="2765"/>
      <c r="M124" s="2765"/>
      <c r="N124" s="2765"/>
      <c r="O124" s="2811" t="str">
        <f>'Data Sheet'!$C$40</f>
        <v>3/31/2016</v>
      </c>
      <c r="P124" s="1836" t="str">
        <f>'Data Sheet'!$C$38</f>
        <v>12/31/2015</v>
      </c>
    </row>
    <row r="125" spans="1:17">
      <c r="A125" s="2813"/>
      <c r="B125" s="2814"/>
      <c r="C125" s="2814"/>
      <c r="D125" s="2814"/>
      <c r="E125" s="2814"/>
      <c r="F125" s="2814"/>
      <c r="G125" s="2814"/>
      <c r="H125" s="2814"/>
      <c r="I125" s="1703"/>
      <c r="J125" s="1705"/>
      <c r="K125" s="2814"/>
      <c r="L125" s="2814"/>
      <c r="M125" s="2814"/>
      <c r="N125" s="2814"/>
      <c r="O125" s="2814"/>
      <c r="P125" s="2814"/>
      <c r="Q125" s="2815"/>
    </row>
    <row r="126" spans="1:17">
      <c r="A126" s="1934" t="s">
        <v>3701</v>
      </c>
      <c r="B126" s="1799"/>
      <c r="C126" s="1799"/>
      <c r="D126" s="1799"/>
      <c r="E126" s="1799"/>
      <c r="F126" s="1799"/>
      <c r="G126" s="2807"/>
      <c r="H126" s="2807"/>
      <c r="I126" s="1934" t="s">
        <v>3702</v>
      </c>
      <c r="J126" s="1799"/>
      <c r="K126" s="1799"/>
      <c r="L126" s="1799"/>
      <c r="M126" s="1799"/>
      <c r="N126" s="1799"/>
      <c r="O126" s="1799"/>
      <c r="P126" s="1799"/>
      <c r="Q126" s="1714"/>
    </row>
    <row r="127" spans="1:17">
      <c r="A127" s="1934" t="s">
        <v>3703</v>
      </c>
      <c r="B127" s="1799"/>
      <c r="C127" s="1799"/>
      <c r="D127" s="1799"/>
      <c r="E127" s="1799"/>
      <c r="F127" s="1799"/>
      <c r="G127" s="2807"/>
      <c r="H127" s="2807"/>
      <c r="I127" s="1934" t="s">
        <v>3704</v>
      </c>
      <c r="J127" s="1799"/>
      <c r="K127" s="1799"/>
      <c r="L127" s="1799"/>
      <c r="M127" s="1799"/>
      <c r="N127" s="1799"/>
      <c r="O127" s="1799"/>
      <c r="P127" s="1799"/>
      <c r="Q127" s="1714"/>
    </row>
    <row r="128" spans="1:17">
      <c r="A128" s="2816"/>
      <c r="B128" s="2817"/>
      <c r="C128" s="2817"/>
      <c r="D128" s="2817"/>
      <c r="E128" s="2817"/>
      <c r="F128" s="2817"/>
      <c r="G128" s="2817"/>
      <c r="H128" s="2812"/>
      <c r="I128" s="1730"/>
      <c r="J128" s="1722"/>
      <c r="K128" s="2817"/>
      <c r="L128" s="2817"/>
      <c r="M128" s="2817"/>
      <c r="N128" s="2817"/>
      <c r="O128" s="2817"/>
      <c r="P128" s="2817"/>
      <c r="Q128" s="2818"/>
    </row>
    <row r="129" spans="1:17">
      <c r="A129" s="2787"/>
      <c r="B129" s="1797"/>
      <c r="C129" s="2788"/>
      <c r="D129" s="1733"/>
      <c r="E129" s="1733"/>
      <c r="F129" s="3779" t="s">
        <v>4634</v>
      </c>
      <c r="G129" s="3780"/>
      <c r="H129" s="2789" t="s">
        <v>3597</v>
      </c>
      <c r="I129" s="1934" t="s">
        <v>3597</v>
      </c>
      <c r="J129" s="2720"/>
      <c r="K129" s="1725" t="s">
        <v>1962</v>
      </c>
      <c r="L129" s="2790"/>
      <c r="M129" s="1725" t="s">
        <v>1963</v>
      </c>
      <c r="N129" s="1725"/>
      <c r="O129" s="1725"/>
      <c r="P129" s="1725"/>
      <c r="Q129" s="1805"/>
    </row>
    <row r="130" spans="1:17">
      <c r="A130" s="2718"/>
      <c r="B130" s="2482" t="s">
        <v>1964</v>
      </c>
      <c r="C130" s="1711"/>
      <c r="D130" s="2482" t="s">
        <v>1965</v>
      </c>
      <c r="E130" s="2482" t="s">
        <v>3591</v>
      </c>
      <c r="F130" s="2482" t="s">
        <v>3591</v>
      </c>
      <c r="G130" s="2791" t="s">
        <v>3591</v>
      </c>
      <c r="H130" s="1737" t="s">
        <v>4235</v>
      </c>
      <c r="I130" s="1934" t="s">
        <v>4235</v>
      </c>
      <c r="J130" s="2720"/>
      <c r="K130" s="1711" t="s">
        <v>1789</v>
      </c>
      <c r="L130" s="1711"/>
      <c r="M130" s="2482" t="s">
        <v>1966</v>
      </c>
      <c r="N130" s="2482" t="s">
        <v>1967</v>
      </c>
      <c r="O130" s="2479" t="s">
        <v>2331</v>
      </c>
      <c r="P130" s="1715"/>
      <c r="Q130" s="1801"/>
    </row>
    <row r="131" spans="1:17">
      <c r="A131" s="2718"/>
      <c r="B131" s="2482" t="s">
        <v>1968</v>
      </c>
      <c r="C131" s="2482" t="s">
        <v>3593</v>
      </c>
      <c r="D131" s="2482" t="s">
        <v>3594</v>
      </c>
      <c r="E131" s="2482" t="s">
        <v>3595</v>
      </c>
      <c r="F131" s="2482" t="s">
        <v>3596</v>
      </c>
      <c r="G131" s="2791" t="s">
        <v>3596</v>
      </c>
      <c r="H131" s="1737" t="s">
        <v>4237</v>
      </c>
      <c r="I131" s="1934" t="s">
        <v>4239</v>
      </c>
      <c r="J131" s="2720"/>
      <c r="K131" s="2482" t="s">
        <v>3597</v>
      </c>
      <c r="L131" s="2482" t="s">
        <v>3597</v>
      </c>
      <c r="M131" s="2482" t="s">
        <v>531</v>
      </c>
      <c r="N131" s="2482" t="s">
        <v>531</v>
      </c>
      <c r="O131" s="2479" t="s">
        <v>531</v>
      </c>
      <c r="P131" s="2480" t="s">
        <v>1969</v>
      </c>
      <c r="Q131" s="1737" t="s">
        <v>1970</v>
      </c>
    </row>
    <row r="132" spans="1:17">
      <c r="A132" s="2718" t="s">
        <v>1729</v>
      </c>
      <c r="B132" s="2482" t="s">
        <v>1971</v>
      </c>
      <c r="C132" s="2482" t="s">
        <v>3603</v>
      </c>
      <c r="D132" s="2482" t="s">
        <v>3604</v>
      </c>
      <c r="E132" s="2482" t="s">
        <v>1966</v>
      </c>
      <c r="F132" s="2482" t="s">
        <v>3606</v>
      </c>
      <c r="G132" s="2791" t="s">
        <v>3607</v>
      </c>
      <c r="H132" s="1737" t="s">
        <v>4236</v>
      </c>
      <c r="I132" s="1934" t="s">
        <v>4240</v>
      </c>
      <c r="J132" s="2720"/>
      <c r="K132" s="2482" t="s">
        <v>1397</v>
      </c>
      <c r="L132" s="2482" t="s">
        <v>1973</v>
      </c>
      <c r="M132" s="2482" t="s">
        <v>3609</v>
      </c>
      <c r="N132" s="2482" t="s">
        <v>3609</v>
      </c>
      <c r="O132" s="2479" t="s">
        <v>3609</v>
      </c>
      <c r="P132" s="2480" t="s">
        <v>1974</v>
      </c>
      <c r="Q132" s="1737" t="s">
        <v>1732</v>
      </c>
    </row>
    <row r="133" spans="1:17">
      <c r="A133" s="2721" t="s">
        <v>1732</v>
      </c>
      <c r="B133" s="2485" t="s">
        <v>3021</v>
      </c>
      <c r="C133" s="2485" t="s">
        <v>3022</v>
      </c>
      <c r="D133" s="2485" t="s">
        <v>3023</v>
      </c>
      <c r="E133" s="2485" t="s">
        <v>3024</v>
      </c>
      <c r="F133" s="2485" t="s">
        <v>2347</v>
      </c>
      <c r="G133" s="2793" t="s">
        <v>2348</v>
      </c>
      <c r="H133" s="1748" t="s">
        <v>2349</v>
      </c>
      <c r="I133" s="1742"/>
      <c r="J133" s="1744" t="s">
        <v>4238</v>
      </c>
      <c r="K133" s="2485" t="s">
        <v>2350</v>
      </c>
      <c r="L133" s="2485" t="s">
        <v>2351</v>
      </c>
      <c r="M133" s="2485" t="s">
        <v>2352</v>
      </c>
      <c r="N133" s="2485" t="s">
        <v>2353</v>
      </c>
      <c r="O133" s="2484" t="s">
        <v>2354</v>
      </c>
      <c r="P133" s="2483" t="s">
        <v>181</v>
      </c>
      <c r="Q133" s="1748"/>
    </row>
    <row r="134" spans="1:17">
      <c r="A134" s="2721">
        <v>1</v>
      </c>
      <c r="B134" s="1744" t="s">
        <v>1789</v>
      </c>
      <c r="C134" s="1744" t="s">
        <v>1789</v>
      </c>
      <c r="D134" s="1744" t="s">
        <v>1789</v>
      </c>
      <c r="E134" s="1744" t="s">
        <v>1789</v>
      </c>
      <c r="F134" s="1744" t="s">
        <v>1789</v>
      </c>
      <c r="G134" s="2794" t="s">
        <v>1789</v>
      </c>
      <c r="H134" s="1722"/>
      <c r="I134" s="2795" t="s">
        <v>1789</v>
      </c>
      <c r="J134" s="2761"/>
      <c r="K134" s="2761" t="s">
        <v>1789</v>
      </c>
      <c r="L134" s="2761"/>
      <c r="M134" s="2334" t="s">
        <v>1789</v>
      </c>
      <c r="N134" s="2334" t="s">
        <v>1789</v>
      </c>
      <c r="O134" s="2334" t="s">
        <v>1789</v>
      </c>
      <c r="P134" s="2796">
        <f t="shared" ref="P134:P182" si="4">SUM(M134:O134)</f>
        <v>0</v>
      </c>
      <c r="Q134" s="1748">
        <v>1</v>
      </c>
    </row>
    <row r="135" spans="1:17">
      <c r="A135" s="2721">
        <v>2</v>
      </c>
      <c r="B135" s="1744"/>
      <c r="C135" s="1744"/>
      <c r="D135" s="1744"/>
      <c r="E135" s="1744"/>
      <c r="F135" s="1744"/>
      <c r="G135" s="2794"/>
      <c r="H135" s="1722"/>
      <c r="I135" s="2795"/>
      <c r="J135" s="2761"/>
      <c r="K135" s="2761"/>
      <c r="L135" s="2761"/>
      <c r="M135" s="2761" t="s">
        <v>1789</v>
      </c>
      <c r="N135" s="2761"/>
      <c r="O135" s="2761"/>
      <c r="P135" s="2797">
        <f t="shared" si="4"/>
        <v>0</v>
      </c>
      <c r="Q135" s="1748">
        <v>2</v>
      </c>
    </row>
    <row r="136" spans="1:17">
      <c r="A136" s="2721">
        <v>3</v>
      </c>
      <c r="B136" s="1744"/>
      <c r="C136" s="1744"/>
      <c r="D136" s="1744"/>
      <c r="E136" s="1744"/>
      <c r="F136" s="1744"/>
      <c r="G136" s="2794"/>
      <c r="H136" s="1722"/>
      <c r="I136" s="2795"/>
      <c r="J136" s="2761"/>
      <c r="K136" s="2761"/>
      <c r="L136" s="2761"/>
      <c r="M136" s="2761"/>
      <c r="N136" s="2761"/>
      <c r="O136" s="2761"/>
      <c r="P136" s="2797">
        <f t="shared" si="4"/>
        <v>0</v>
      </c>
      <c r="Q136" s="1748">
        <v>3</v>
      </c>
    </row>
    <row r="137" spans="1:17">
      <c r="A137" s="2721">
        <v>4</v>
      </c>
      <c r="B137" s="1744"/>
      <c r="C137" s="1744"/>
      <c r="D137" s="1744"/>
      <c r="E137" s="1744"/>
      <c r="F137" s="1744"/>
      <c r="G137" s="2794"/>
      <c r="H137" s="1722"/>
      <c r="I137" s="2795"/>
      <c r="J137" s="2761"/>
      <c r="K137" s="2761"/>
      <c r="L137" s="2761"/>
      <c r="M137" s="2761"/>
      <c r="N137" s="2761"/>
      <c r="O137" s="2761"/>
      <c r="P137" s="2797">
        <f t="shared" si="4"/>
        <v>0</v>
      </c>
      <c r="Q137" s="1748">
        <v>4</v>
      </c>
    </row>
    <row r="138" spans="1:17">
      <c r="A138" s="2721">
        <v>5</v>
      </c>
      <c r="B138" s="1744"/>
      <c r="C138" s="1744"/>
      <c r="D138" s="1744"/>
      <c r="E138" s="1744"/>
      <c r="F138" s="1744"/>
      <c r="G138" s="2794"/>
      <c r="H138" s="1722"/>
      <c r="I138" s="2795"/>
      <c r="J138" s="2761"/>
      <c r="K138" s="2761"/>
      <c r="L138" s="2761"/>
      <c r="M138" s="2761"/>
      <c r="N138" s="2761"/>
      <c r="O138" s="2761"/>
      <c r="P138" s="2797">
        <f t="shared" si="4"/>
        <v>0</v>
      </c>
      <c r="Q138" s="1748">
        <v>5</v>
      </c>
    </row>
    <row r="139" spans="1:17">
      <c r="A139" s="2721">
        <v>6</v>
      </c>
      <c r="B139" s="1744"/>
      <c r="C139" s="1744"/>
      <c r="D139" s="1744"/>
      <c r="E139" s="1744"/>
      <c r="F139" s="1744"/>
      <c r="G139" s="2794"/>
      <c r="H139" s="1722"/>
      <c r="I139" s="2795"/>
      <c r="J139" s="2761"/>
      <c r="K139" s="2761"/>
      <c r="L139" s="2761"/>
      <c r="M139" s="2761"/>
      <c r="N139" s="2761"/>
      <c r="O139" s="2761"/>
      <c r="P139" s="2797">
        <f t="shared" si="4"/>
        <v>0</v>
      </c>
      <c r="Q139" s="1748">
        <v>6</v>
      </c>
    </row>
    <row r="140" spans="1:17">
      <c r="A140" s="2721">
        <v>7</v>
      </c>
      <c r="B140" s="1744"/>
      <c r="C140" s="1744"/>
      <c r="D140" s="1744"/>
      <c r="E140" s="1744"/>
      <c r="F140" s="1744"/>
      <c r="G140" s="2794"/>
      <c r="H140" s="1722"/>
      <c r="I140" s="2795"/>
      <c r="J140" s="2761"/>
      <c r="K140" s="2761"/>
      <c r="L140" s="2761"/>
      <c r="M140" s="2761"/>
      <c r="N140" s="2761"/>
      <c r="O140" s="2761"/>
      <c r="P140" s="2797">
        <f t="shared" si="4"/>
        <v>0</v>
      </c>
      <c r="Q140" s="1748">
        <v>7</v>
      </c>
    </row>
    <row r="141" spans="1:17">
      <c r="A141" s="2721">
        <v>8</v>
      </c>
      <c r="B141" s="1744"/>
      <c r="C141" s="1744"/>
      <c r="D141" s="1744"/>
      <c r="E141" s="1744"/>
      <c r="F141" s="1744"/>
      <c r="G141" s="2794"/>
      <c r="H141" s="1722"/>
      <c r="I141" s="2795"/>
      <c r="J141" s="2761"/>
      <c r="K141" s="2761"/>
      <c r="L141" s="2761"/>
      <c r="M141" s="2761"/>
      <c r="N141" s="2761"/>
      <c r="O141" s="2761"/>
      <c r="P141" s="2797">
        <f t="shared" si="4"/>
        <v>0</v>
      </c>
      <c r="Q141" s="1748">
        <v>8</v>
      </c>
    </row>
    <row r="142" spans="1:17">
      <c r="A142" s="2721">
        <v>9</v>
      </c>
      <c r="B142" s="1744"/>
      <c r="C142" s="1744"/>
      <c r="D142" s="1744"/>
      <c r="E142" s="1744"/>
      <c r="F142" s="1744"/>
      <c r="G142" s="2794"/>
      <c r="H142" s="1722"/>
      <c r="I142" s="2795"/>
      <c r="J142" s="2761"/>
      <c r="K142" s="2761"/>
      <c r="L142" s="2761"/>
      <c r="M142" s="2761"/>
      <c r="N142" s="2761"/>
      <c r="O142" s="2761"/>
      <c r="P142" s="2797">
        <f t="shared" si="4"/>
        <v>0</v>
      </c>
      <c r="Q142" s="1748">
        <v>9</v>
      </c>
    </row>
    <row r="143" spans="1:17">
      <c r="A143" s="2721">
        <v>10</v>
      </c>
      <c r="B143" s="1744"/>
      <c r="C143" s="1744"/>
      <c r="D143" s="1744"/>
      <c r="E143" s="1744"/>
      <c r="F143" s="1744"/>
      <c r="G143" s="2794"/>
      <c r="H143" s="1722"/>
      <c r="I143" s="2795"/>
      <c r="J143" s="2761"/>
      <c r="K143" s="2761"/>
      <c r="L143" s="2761"/>
      <c r="M143" s="2761"/>
      <c r="N143" s="2761"/>
      <c r="O143" s="2761"/>
      <c r="P143" s="2797">
        <f t="shared" si="4"/>
        <v>0</v>
      </c>
      <c r="Q143" s="1748">
        <v>10</v>
      </c>
    </row>
    <row r="144" spans="1:17">
      <c r="A144" s="2721">
        <v>11</v>
      </c>
      <c r="B144" s="1744"/>
      <c r="C144" s="1744"/>
      <c r="D144" s="1744"/>
      <c r="E144" s="1744"/>
      <c r="F144" s="1744"/>
      <c r="G144" s="2794"/>
      <c r="H144" s="1722"/>
      <c r="I144" s="2795"/>
      <c r="J144" s="2761"/>
      <c r="K144" s="2761"/>
      <c r="L144" s="2761"/>
      <c r="M144" s="2761"/>
      <c r="N144" s="2761"/>
      <c r="O144" s="2761"/>
      <c r="P144" s="2797">
        <f t="shared" si="4"/>
        <v>0</v>
      </c>
      <c r="Q144" s="1748">
        <v>11</v>
      </c>
    </row>
    <row r="145" spans="1:17">
      <c r="A145" s="2721">
        <v>12</v>
      </c>
      <c r="B145" s="1744"/>
      <c r="C145" s="1744"/>
      <c r="D145" s="1744"/>
      <c r="E145" s="1744"/>
      <c r="F145" s="1744"/>
      <c r="G145" s="2794"/>
      <c r="H145" s="1722"/>
      <c r="I145" s="2795"/>
      <c r="J145" s="2761"/>
      <c r="K145" s="2761"/>
      <c r="L145" s="2761"/>
      <c r="M145" s="2761"/>
      <c r="N145" s="2761"/>
      <c r="O145" s="2761"/>
      <c r="P145" s="2797">
        <f t="shared" si="4"/>
        <v>0</v>
      </c>
      <c r="Q145" s="1748">
        <v>12</v>
      </c>
    </row>
    <row r="146" spans="1:17">
      <c r="A146" s="2721">
        <v>13</v>
      </c>
      <c r="B146" s="1744"/>
      <c r="C146" s="1744"/>
      <c r="D146" s="1744"/>
      <c r="E146" s="1744"/>
      <c r="F146" s="1744"/>
      <c r="G146" s="2794"/>
      <c r="H146" s="1722"/>
      <c r="I146" s="2795"/>
      <c r="J146" s="2761"/>
      <c r="K146" s="2761"/>
      <c r="L146" s="2761"/>
      <c r="M146" s="2761"/>
      <c r="N146" s="2761"/>
      <c r="O146" s="2761"/>
      <c r="P146" s="2797">
        <f t="shared" si="4"/>
        <v>0</v>
      </c>
      <c r="Q146" s="1748">
        <v>13</v>
      </c>
    </row>
    <row r="147" spans="1:17">
      <c r="A147" s="2721">
        <v>14</v>
      </c>
      <c r="B147" s="1744"/>
      <c r="C147" s="1744"/>
      <c r="D147" s="1744"/>
      <c r="E147" s="1744"/>
      <c r="F147" s="1744"/>
      <c r="G147" s="2794"/>
      <c r="H147" s="1722"/>
      <c r="I147" s="2795"/>
      <c r="J147" s="2761"/>
      <c r="K147" s="2761"/>
      <c r="L147" s="2761"/>
      <c r="M147" s="2761"/>
      <c r="N147" s="2761"/>
      <c r="O147" s="2761"/>
      <c r="P147" s="2797">
        <f t="shared" si="4"/>
        <v>0</v>
      </c>
      <c r="Q147" s="1748">
        <v>14</v>
      </c>
    </row>
    <row r="148" spans="1:17">
      <c r="A148" s="2721">
        <v>15</v>
      </c>
      <c r="B148" s="1744"/>
      <c r="C148" s="1744"/>
      <c r="D148" s="1744"/>
      <c r="E148" s="1744"/>
      <c r="F148" s="1744"/>
      <c r="G148" s="2794"/>
      <c r="H148" s="1722"/>
      <c r="I148" s="2795"/>
      <c r="J148" s="2761"/>
      <c r="K148" s="2761"/>
      <c r="L148" s="2761"/>
      <c r="M148" s="2761"/>
      <c r="N148" s="2761"/>
      <c r="O148" s="2761"/>
      <c r="P148" s="2797">
        <f t="shared" si="4"/>
        <v>0</v>
      </c>
      <c r="Q148" s="1748">
        <v>15</v>
      </c>
    </row>
    <row r="149" spans="1:17">
      <c r="A149" s="2721">
        <v>16</v>
      </c>
      <c r="B149" s="1744"/>
      <c r="C149" s="1744"/>
      <c r="D149" s="1744"/>
      <c r="E149" s="1744"/>
      <c r="F149" s="1744"/>
      <c r="G149" s="2794"/>
      <c r="H149" s="1722"/>
      <c r="I149" s="2795"/>
      <c r="J149" s="2761"/>
      <c r="K149" s="2761"/>
      <c r="L149" s="2761"/>
      <c r="M149" s="2761"/>
      <c r="N149" s="2761"/>
      <c r="O149" s="2761"/>
      <c r="P149" s="2797">
        <f t="shared" si="4"/>
        <v>0</v>
      </c>
      <c r="Q149" s="1748">
        <v>16</v>
      </c>
    </row>
    <row r="150" spans="1:17">
      <c r="A150" s="2721">
        <v>17</v>
      </c>
      <c r="B150" s="1744"/>
      <c r="C150" s="1744"/>
      <c r="D150" s="1744"/>
      <c r="E150" s="1744"/>
      <c r="F150" s="1744"/>
      <c r="G150" s="2794"/>
      <c r="H150" s="1722"/>
      <c r="I150" s="2795"/>
      <c r="J150" s="2761"/>
      <c r="K150" s="2761"/>
      <c r="L150" s="2761"/>
      <c r="M150" s="2761"/>
      <c r="N150" s="2761"/>
      <c r="O150" s="2761"/>
      <c r="P150" s="2797">
        <f t="shared" si="4"/>
        <v>0</v>
      </c>
      <c r="Q150" s="1748">
        <v>17</v>
      </c>
    </row>
    <row r="151" spans="1:17">
      <c r="A151" s="2721">
        <v>18</v>
      </c>
      <c r="B151" s="1744"/>
      <c r="C151" s="1744"/>
      <c r="D151" s="1744"/>
      <c r="E151" s="1744"/>
      <c r="F151" s="1744"/>
      <c r="G151" s="2794"/>
      <c r="H151" s="1722"/>
      <c r="I151" s="2795"/>
      <c r="J151" s="2761"/>
      <c r="K151" s="2761"/>
      <c r="L151" s="2761"/>
      <c r="M151" s="2761"/>
      <c r="N151" s="2761"/>
      <c r="O151" s="2761"/>
      <c r="P151" s="2797">
        <f t="shared" si="4"/>
        <v>0</v>
      </c>
      <c r="Q151" s="1748">
        <v>18</v>
      </c>
    </row>
    <row r="152" spans="1:17">
      <c r="A152" s="2721">
        <v>19</v>
      </c>
      <c r="B152" s="1744"/>
      <c r="C152" s="1744"/>
      <c r="D152" s="1744"/>
      <c r="E152" s="1744"/>
      <c r="F152" s="1744"/>
      <c r="G152" s="2794"/>
      <c r="H152" s="1722"/>
      <c r="I152" s="2795"/>
      <c r="J152" s="2761"/>
      <c r="K152" s="2761"/>
      <c r="L152" s="2761"/>
      <c r="M152" s="2761"/>
      <c r="N152" s="2761"/>
      <c r="O152" s="2761"/>
      <c r="P152" s="2797">
        <f t="shared" si="4"/>
        <v>0</v>
      </c>
      <c r="Q152" s="1748">
        <v>19</v>
      </c>
    </row>
    <row r="153" spans="1:17">
      <c r="A153" s="2721">
        <v>20</v>
      </c>
      <c r="B153" s="1744"/>
      <c r="C153" s="1744"/>
      <c r="D153" s="1744"/>
      <c r="E153" s="1744"/>
      <c r="F153" s="1744"/>
      <c r="G153" s="2794"/>
      <c r="H153" s="1722"/>
      <c r="I153" s="2795"/>
      <c r="J153" s="2761"/>
      <c r="K153" s="2761"/>
      <c r="L153" s="2761"/>
      <c r="M153" s="2761"/>
      <c r="N153" s="2761"/>
      <c r="O153" s="2761"/>
      <c r="P153" s="2797">
        <f t="shared" si="4"/>
        <v>0</v>
      </c>
      <c r="Q153" s="1748">
        <v>20</v>
      </c>
    </row>
    <row r="154" spans="1:17">
      <c r="A154" s="2721">
        <v>21</v>
      </c>
      <c r="B154" s="1744"/>
      <c r="C154" s="1744"/>
      <c r="D154" s="1744"/>
      <c r="E154" s="1744"/>
      <c r="F154" s="1744"/>
      <c r="G154" s="2794"/>
      <c r="H154" s="1722"/>
      <c r="I154" s="2795"/>
      <c r="J154" s="2761"/>
      <c r="K154" s="2761"/>
      <c r="L154" s="2761"/>
      <c r="M154" s="2761"/>
      <c r="N154" s="2761"/>
      <c r="O154" s="2761"/>
      <c r="P154" s="2797">
        <f t="shared" si="4"/>
        <v>0</v>
      </c>
      <c r="Q154" s="1748">
        <v>21</v>
      </c>
    </row>
    <row r="155" spans="1:17">
      <c r="A155" s="2721">
        <v>22</v>
      </c>
      <c r="B155" s="1744"/>
      <c r="C155" s="1744"/>
      <c r="D155" s="1744"/>
      <c r="E155" s="1744"/>
      <c r="F155" s="1744"/>
      <c r="G155" s="2794"/>
      <c r="H155" s="1722"/>
      <c r="I155" s="2795"/>
      <c r="J155" s="2761"/>
      <c r="K155" s="2761"/>
      <c r="L155" s="2761"/>
      <c r="M155" s="2761"/>
      <c r="N155" s="2761"/>
      <c r="O155" s="2761"/>
      <c r="P155" s="2797">
        <f t="shared" si="4"/>
        <v>0</v>
      </c>
      <c r="Q155" s="1748">
        <v>22</v>
      </c>
    </row>
    <row r="156" spans="1:17">
      <c r="A156" s="2721">
        <v>23</v>
      </c>
      <c r="B156" s="1744"/>
      <c r="C156" s="1744"/>
      <c r="D156" s="1744"/>
      <c r="E156" s="1744"/>
      <c r="F156" s="1744"/>
      <c r="G156" s="2794"/>
      <c r="H156" s="1722"/>
      <c r="I156" s="2795"/>
      <c r="J156" s="2761"/>
      <c r="K156" s="2761"/>
      <c r="L156" s="2761"/>
      <c r="M156" s="2761"/>
      <c r="N156" s="2761"/>
      <c r="O156" s="2761"/>
      <c r="P156" s="2797">
        <f t="shared" si="4"/>
        <v>0</v>
      </c>
      <c r="Q156" s="1748">
        <v>23</v>
      </c>
    </row>
    <row r="157" spans="1:17">
      <c r="A157" s="2721">
        <v>24</v>
      </c>
      <c r="B157" s="1744"/>
      <c r="C157" s="1744"/>
      <c r="D157" s="1744"/>
      <c r="E157" s="1744"/>
      <c r="F157" s="1744"/>
      <c r="G157" s="2794"/>
      <c r="H157" s="1722"/>
      <c r="I157" s="2795"/>
      <c r="J157" s="2761"/>
      <c r="K157" s="2761"/>
      <c r="L157" s="2761"/>
      <c r="M157" s="2761"/>
      <c r="N157" s="2761"/>
      <c r="O157" s="2761"/>
      <c r="P157" s="2797">
        <f t="shared" si="4"/>
        <v>0</v>
      </c>
      <c r="Q157" s="1748">
        <v>24</v>
      </c>
    </row>
    <row r="158" spans="1:17">
      <c r="A158" s="2721">
        <v>25</v>
      </c>
      <c r="B158" s="1744"/>
      <c r="C158" s="1744"/>
      <c r="D158" s="1744"/>
      <c r="E158" s="1744"/>
      <c r="F158" s="1744"/>
      <c r="G158" s="2794"/>
      <c r="H158" s="1722"/>
      <c r="I158" s="2795"/>
      <c r="J158" s="2761"/>
      <c r="K158" s="2761"/>
      <c r="L158" s="2761"/>
      <c r="M158" s="2761"/>
      <c r="N158" s="2761"/>
      <c r="O158" s="2761"/>
      <c r="P158" s="2797">
        <f t="shared" si="4"/>
        <v>0</v>
      </c>
      <c r="Q158" s="1748">
        <v>25</v>
      </c>
    </row>
    <row r="159" spans="1:17">
      <c r="A159" s="2721">
        <v>26</v>
      </c>
      <c r="B159" s="1744"/>
      <c r="C159" s="1744"/>
      <c r="D159" s="1744"/>
      <c r="E159" s="1744"/>
      <c r="F159" s="1744"/>
      <c r="G159" s="2794"/>
      <c r="H159" s="1722"/>
      <c r="I159" s="2795"/>
      <c r="J159" s="2761"/>
      <c r="K159" s="2761"/>
      <c r="L159" s="2761"/>
      <c r="M159" s="2761"/>
      <c r="N159" s="2761"/>
      <c r="O159" s="2761"/>
      <c r="P159" s="2797">
        <f t="shared" si="4"/>
        <v>0</v>
      </c>
      <c r="Q159" s="1748">
        <v>26</v>
      </c>
    </row>
    <row r="160" spans="1:17">
      <c r="A160" s="2721">
        <v>27</v>
      </c>
      <c r="B160" s="1744"/>
      <c r="C160" s="1744"/>
      <c r="D160" s="1744"/>
      <c r="E160" s="1744"/>
      <c r="F160" s="1744"/>
      <c r="G160" s="2794"/>
      <c r="H160" s="1722"/>
      <c r="I160" s="2795"/>
      <c r="J160" s="2761"/>
      <c r="K160" s="2761"/>
      <c r="L160" s="2761"/>
      <c r="M160" s="2761"/>
      <c r="N160" s="2761"/>
      <c r="O160" s="2761"/>
      <c r="P160" s="2797">
        <f t="shared" si="4"/>
        <v>0</v>
      </c>
      <c r="Q160" s="1748">
        <v>27</v>
      </c>
    </row>
    <row r="161" spans="1:17">
      <c r="A161" s="2721">
        <v>28</v>
      </c>
      <c r="B161" s="1744"/>
      <c r="C161" s="1744"/>
      <c r="D161" s="1744"/>
      <c r="E161" s="1744"/>
      <c r="F161" s="1744"/>
      <c r="G161" s="2794"/>
      <c r="H161" s="1722"/>
      <c r="I161" s="2795"/>
      <c r="J161" s="2761"/>
      <c r="K161" s="2761"/>
      <c r="L161" s="2761"/>
      <c r="M161" s="2761"/>
      <c r="N161" s="2761"/>
      <c r="O161" s="2761"/>
      <c r="P161" s="2797">
        <f t="shared" si="4"/>
        <v>0</v>
      </c>
      <c r="Q161" s="1748">
        <v>28</v>
      </c>
    </row>
    <row r="162" spans="1:17">
      <c r="A162" s="2721">
        <v>29</v>
      </c>
      <c r="B162" s="1744"/>
      <c r="C162" s="1744"/>
      <c r="D162" s="1744"/>
      <c r="E162" s="1744"/>
      <c r="F162" s="1744"/>
      <c r="G162" s="2794"/>
      <c r="H162" s="1722"/>
      <c r="I162" s="2795"/>
      <c r="J162" s="2761"/>
      <c r="K162" s="2761"/>
      <c r="L162" s="2761"/>
      <c r="M162" s="2761"/>
      <c r="N162" s="2761"/>
      <c r="O162" s="2761"/>
      <c r="P162" s="2797">
        <f t="shared" si="4"/>
        <v>0</v>
      </c>
      <c r="Q162" s="1748">
        <v>29</v>
      </c>
    </row>
    <row r="163" spans="1:17">
      <c r="A163" s="2721">
        <v>30</v>
      </c>
      <c r="B163" s="1744"/>
      <c r="C163" s="1744"/>
      <c r="D163" s="1744"/>
      <c r="E163" s="1744"/>
      <c r="F163" s="1744"/>
      <c r="G163" s="2794"/>
      <c r="H163" s="1722"/>
      <c r="I163" s="2795"/>
      <c r="J163" s="2761"/>
      <c r="K163" s="2761"/>
      <c r="L163" s="2761"/>
      <c r="M163" s="2761"/>
      <c r="N163" s="2761"/>
      <c r="O163" s="2761"/>
      <c r="P163" s="2797">
        <f t="shared" si="4"/>
        <v>0</v>
      </c>
      <c r="Q163" s="1748">
        <v>30</v>
      </c>
    </row>
    <row r="164" spans="1:17">
      <c r="A164" s="2721">
        <v>31</v>
      </c>
      <c r="B164" s="1744"/>
      <c r="C164" s="1744"/>
      <c r="D164" s="1744"/>
      <c r="E164" s="1744"/>
      <c r="F164" s="1744"/>
      <c r="G164" s="2794"/>
      <c r="H164" s="1722"/>
      <c r="I164" s="2795"/>
      <c r="J164" s="2761"/>
      <c r="K164" s="2761"/>
      <c r="L164" s="2761"/>
      <c r="M164" s="2761"/>
      <c r="N164" s="2761"/>
      <c r="O164" s="2761"/>
      <c r="P164" s="2797">
        <f t="shared" si="4"/>
        <v>0</v>
      </c>
      <c r="Q164" s="1748">
        <v>31</v>
      </c>
    </row>
    <row r="165" spans="1:17">
      <c r="A165" s="2721">
        <v>32</v>
      </c>
      <c r="B165" s="1744"/>
      <c r="C165" s="1744"/>
      <c r="D165" s="1744"/>
      <c r="E165" s="1744"/>
      <c r="F165" s="1744"/>
      <c r="G165" s="2794"/>
      <c r="H165" s="1722"/>
      <c r="I165" s="2795"/>
      <c r="J165" s="2761"/>
      <c r="K165" s="2761"/>
      <c r="L165" s="2761"/>
      <c r="M165" s="2761"/>
      <c r="N165" s="2761"/>
      <c r="O165" s="2761"/>
      <c r="P165" s="2797">
        <f t="shared" si="4"/>
        <v>0</v>
      </c>
      <c r="Q165" s="1748">
        <v>32</v>
      </c>
    </row>
    <row r="166" spans="1:17">
      <c r="A166" s="2721">
        <v>33</v>
      </c>
      <c r="B166" s="1744"/>
      <c r="C166" s="1744"/>
      <c r="D166" s="1744"/>
      <c r="E166" s="1744"/>
      <c r="F166" s="1744"/>
      <c r="G166" s="2794"/>
      <c r="H166" s="1722"/>
      <c r="I166" s="2795"/>
      <c r="J166" s="2761"/>
      <c r="K166" s="2761"/>
      <c r="L166" s="2761"/>
      <c r="M166" s="2761"/>
      <c r="N166" s="2761"/>
      <c r="O166" s="2761"/>
      <c r="P166" s="2797">
        <f t="shared" si="4"/>
        <v>0</v>
      </c>
      <c r="Q166" s="1748">
        <v>33</v>
      </c>
    </row>
    <row r="167" spans="1:17">
      <c r="A167" s="2721">
        <v>34</v>
      </c>
      <c r="B167" s="1744"/>
      <c r="C167" s="1744"/>
      <c r="D167" s="1744"/>
      <c r="E167" s="1744"/>
      <c r="F167" s="1744"/>
      <c r="G167" s="2794"/>
      <c r="H167" s="1722"/>
      <c r="I167" s="2795"/>
      <c r="J167" s="2761"/>
      <c r="K167" s="2761"/>
      <c r="L167" s="2761"/>
      <c r="M167" s="2761"/>
      <c r="N167" s="2761"/>
      <c r="O167" s="2761"/>
      <c r="P167" s="2797">
        <f t="shared" si="4"/>
        <v>0</v>
      </c>
      <c r="Q167" s="1748">
        <v>34</v>
      </c>
    </row>
    <row r="168" spans="1:17">
      <c r="A168" s="2721">
        <v>35</v>
      </c>
      <c r="B168" s="1744"/>
      <c r="C168" s="1744"/>
      <c r="D168" s="1744"/>
      <c r="E168" s="1744"/>
      <c r="F168" s="1744"/>
      <c r="G168" s="2794"/>
      <c r="H168" s="1722"/>
      <c r="I168" s="2795"/>
      <c r="J168" s="2761"/>
      <c r="K168" s="2761"/>
      <c r="L168" s="2761"/>
      <c r="M168" s="2761"/>
      <c r="N168" s="2761"/>
      <c r="O168" s="2761"/>
      <c r="P168" s="2797">
        <f t="shared" si="4"/>
        <v>0</v>
      </c>
      <c r="Q168" s="1748">
        <v>35</v>
      </c>
    </row>
    <row r="169" spans="1:17">
      <c r="A169" s="2721">
        <v>36</v>
      </c>
      <c r="B169" s="1744"/>
      <c r="C169" s="1744"/>
      <c r="D169" s="1744"/>
      <c r="E169" s="1744"/>
      <c r="F169" s="1744"/>
      <c r="G169" s="2794"/>
      <c r="H169" s="1722"/>
      <c r="I169" s="2795"/>
      <c r="J169" s="2761"/>
      <c r="K169" s="2761"/>
      <c r="L169" s="2761"/>
      <c r="M169" s="2761"/>
      <c r="N169" s="2761"/>
      <c r="O169" s="2761"/>
      <c r="P169" s="2797">
        <f t="shared" si="4"/>
        <v>0</v>
      </c>
      <c r="Q169" s="1748">
        <v>36</v>
      </c>
    </row>
    <row r="170" spans="1:17">
      <c r="A170" s="2721">
        <v>37</v>
      </c>
      <c r="B170" s="1744"/>
      <c r="C170" s="1744"/>
      <c r="D170" s="1744"/>
      <c r="E170" s="1744"/>
      <c r="F170" s="1744"/>
      <c r="G170" s="2794"/>
      <c r="H170" s="1722"/>
      <c r="I170" s="2795"/>
      <c r="J170" s="2761"/>
      <c r="K170" s="2761"/>
      <c r="L170" s="2761"/>
      <c r="M170" s="2761"/>
      <c r="N170" s="2761"/>
      <c r="O170" s="2761"/>
      <c r="P170" s="2797">
        <f t="shared" si="4"/>
        <v>0</v>
      </c>
      <c r="Q170" s="1748">
        <v>37</v>
      </c>
    </row>
    <row r="171" spans="1:17">
      <c r="A171" s="2721">
        <v>38</v>
      </c>
      <c r="B171" s="1744"/>
      <c r="C171" s="1744"/>
      <c r="D171" s="1744"/>
      <c r="E171" s="1744"/>
      <c r="F171" s="1744"/>
      <c r="G171" s="2794"/>
      <c r="H171" s="1722"/>
      <c r="I171" s="2795"/>
      <c r="J171" s="2761"/>
      <c r="K171" s="2761"/>
      <c r="L171" s="2761"/>
      <c r="M171" s="2761"/>
      <c r="N171" s="2761"/>
      <c r="O171" s="2761"/>
      <c r="P171" s="2797">
        <f t="shared" si="4"/>
        <v>0</v>
      </c>
      <c r="Q171" s="1748">
        <v>38</v>
      </c>
    </row>
    <row r="172" spans="1:17">
      <c r="A172" s="2721">
        <v>39</v>
      </c>
      <c r="B172" s="1744"/>
      <c r="C172" s="1744"/>
      <c r="D172" s="1744"/>
      <c r="E172" s="1744"/>
      <c r="F172" s="1744"/>
      <c r="G172" s="2794"/>
      <c r="H172" s="1722"/>
      <c r="I172" s="2795"/>
      <c r="J172" s="2761"/>
      <c r="K172" s="2761"/>
      <c r="L172" s="2761"/>
      <c r="M172" s="2761"/>
      <c r="N172" s="2761"/>
      <c r="O172" s="2761"/>
      <c r="P172" s="2797">
        <f t="shared" si="4"/>
        <v>0</v>
      </c>
      <c r="Q172" s="1748">
        <v>39</v>
      </c>
    </row>
    <row r="173" spans="1:17">
      <c r="A173" s="2721">
        <v>40</v>
      </c>
      <c r="B173" s="1744"/>
      <c r="C173" s="1744"/>
      <c r="D173" s="1744"/>
      <c r="E173" s="1744"/>
      <c r="F173" s="1744"/>
      <c r="G173" s="2794"/>
      <c r="H173" s="1722"/>
      <c r="I173" s="2795"/>
      <c r="J173" s="2761"/>
      <c r="K173" s="2761"/>
      <c r="L173" s="2761"/>
      <c r="M173" s="2761"/>
      <c r="N173" s="2761"/>
      <c r="O173" s="2761"/>
      <c r="P173" s="2797">
        <f t="shared" si="4"/>
        <v>0</v>
      </c>
      <c r="Q173" s="1748">
        <v>40</v>
      </c>
    </row>
    <row r="174" spans="1:17">
      <c r="A174" s="2721">
        <v>41</v>
      </c>
      <c r="B174" s="1744"/>
      <c r="C174" s="1744"/>
      <c r="D174" s="1744"/>
      <c r="E174" s="1744"/>
      <c r="F174" s="1744"/>
      <c r="G174" s="2794"/>
      <c r="H174" s="1722"/>
      <c r="I174" s="2795"/>
      <c r="J174" s="2761"/>
      <c r="K174" s="2761"/>
      <c r="L174" s="2761"/>
      <c r="M174" s="2761"/>
      <c r="N174" s="2761"/>
      <c r="O174" s="2761"/>
      <c r="P174" s="2797">
        <f t="shared" si="4"/>
        <v>0</v>
      </c>
      <c r="Q174" s="1748">
        <v>41</v>
      </c>
    </row>
    <row r="175" spans="1:17">
      <c r="A175" s="2721">
        <v>42</v>
      </c>
      <c r="B175" s="1744"/>
      <c r="C175" s="1744"/>
      <c r="D175" s="1744"/>
      <c r="E175" s="1744"/>
      <c r="F175" s="1744"/>
      <c r="G175" s="2794"/>
      <c r="H175" s="1722"/>
      <c r="I175" s="2795"/>
      <c r="J175" s="2761"/>
      <c r="K175" s="2761"/>
      <c r="L175" s="2761"/>
      <c r="M175" s="2761"/>
      <c r="N175" s="2761"/>
      <c r="O175" s="2761"/>
      <c r="P175" s="2797">
        <f t="shared" si="4"/>
        <v>0</v>
      </c>
      <c r="Q175" s="1748">
        <v>42</v>
      </c>
    </row>
    <row r="176" spans="1:17">
      <c r="A176" s="2721">
        <v>43</v>
      </c>
      <c r="B176" s="1744"/>
      <c r="C176" s="1744"/>
      <c r="D176" s="1744"/>
      <c r="E176" s="1744"/>
      <c r="F176" s="1744"/>
      <c r="G176" s="2794"/>
      <c r="H176" s="1722"/>
      <c r="I176" s="2795"/>
      <c r="J176" s="2761"/>
      <c r="K176" s="2761"/>
      <c r="L176" s="2761"/>
      <c r="M176" s="2761"/>
      <c r="N176" s="2761"/>
      <c r="O176" s="2761"/>
      <c r="P176" s="2797">
        <f t="shared" si="4"/>
        <v>0</v>
      </c>
      <c r="Q176" s="1748">
        <v>43</v>
      </c>
    </row>
    <row r="177" spans="1:17">
      <c r="A177" s="2721">
        <v>44</v>
      </c>
      <c r="B177" s="1744"/>
      <c r="C177" s="1744"/>
      <c r="D177" s="1744"/>
      <c r="E177" s="1744"/>
      <c r="F177" s="1744"/>
      <c r="G177" s="2794"/>
      <c r="H177" s="1722"/>
      <c r="I177" s="2795"/>
      <c r="J177" s="2761"/>
      <c r="K177" s="2761"/>
      <c r="L177" s="2761"/>
      <c r="M177" s="2761"/>
      <c r="N177" s="2761"/>
      <c r="O177" s="2761"/>
      <c r="P177" s="2797">
        <f t="shared" si="4"/>
        <v>0</v>
      </c>
      <c r="Q177" s="1748">
        <v>44</v>
      </c>
    </row>
    <row r="178" spans="1:17">
      <c r="A178" s="2721">
        <v>45</v>
      </c>
      <c r="B178" s="1744"/>
      <c r="C178" s="1744"/>
      <c r="D178" s="1744"/>
      <c r="E178" s="1744"/>
      <c r="F178" s="1744"/>
      <c r="G178" s="2794"/>
      <c r="H178" s="1722"/>
      <c r="I178" s="2795"/>
      <c r="J178" s="2761"/>
      <c r="K178" s="2761"/>
      <c r="L178" s="2761"/>
      <c r="M178" s="2761"/>
      <c r="N178" s="2761"/>
      <c r="O178" s="2761"/>
      <c r="P178" s="2797">
        <f t="shared" si="4"/>
        <v>0</v>
      </c>
      <c r="Q178" s="1748">
        <v>45</v>
      </c>
    </row>
    <row r="179" spans="1:17">
      <c r="A179" s="2721">
        <v>46</v>
      </c>
      <c r="B179" s="1744"/>
      <c r="C179" s="1744"/>
      <c r="D179" s="1744"/>
      <c r="E179" s="1744"/>
      <c r="F179" s="1744"/>
      <c r="G179" s="2794"/>
      <c r="H179" s="1722"/>
      <c r="I179" s="2795"/>
      <c r="J179" s="2761"/>
      <c r="K179" s="2761"/>
      <c r="L179" s="2761"/>
      <c r="M179" s="2761"/>
      <c r="N179" s="2761"/>
      <c r="O179" s="2761"/>
      <c r="P179" s="2797">
        <f t="shared" si="4"/>
        <v>0</v>
      </c>
      <c r="Q179" s="1748">
        <v>46</v>
      </c>
    </row>
    <row r="180" spans="1:17">
      <c r="A180" s="2721">
        <v>47</v>
      </c>
      <c r="B180" s="1744"/>
      <c r="C180" s="1744"/>
      <c r="D180" s="1744"/>
      <c r="E180" s="1744"/>
      <c r="F180" s="1744"/>
      <c r="G180" s="2794"/>
      <c r="H180" s="1722"/>
      <c r="I180" s="2795"/>
      <c r="J180" s="2761"/>
      <c r="K180" s="2761"/>
      <c r="L180" s="2761"/>
      <c r="M180" s="2761"/>
      <c r="N180" s="2761"/>
      <c r="O180" s="2761"/>
      <c r="P180" s="2797">
        <f t="shared" si="4"/>
        <v>0</v>
      </c>
      <c r="Q180" s="1748">
        <v>47</v>
      </c>
    </row>
    <row r="181" spans="1:17">
      <c r="A181" s="2721">
        <v>48</v>
      </c>
      <c r="B181" s="1744"/>
      <c r="C181" s="1744"/>
      <c r="D181" s="1744"/>
      <c r="E181" s="1744"/>
      <c r="F181" s="1744"/>
      <c r="G181" s="2794"/>
      <c r="H181" s="1722"/>
      <c r="I181" s="2795"/>
      <c r="J181" s="2761"/>
      <c r="K181" s="2761"/>
      <c r="L181" s="2761"/>
      <c r="M181" s="2761"/>
      <c r="N181" s="2761"/>
      <c r="O181" s="2761"/>
      <c r="P181" s="2797">
        <f t="shared" si="4"/>
        <v>0</v>
      </c>
      <c r="Q181" s="1748">
        <v>48</v>
      </c>
    </row>
    <row r="182" spans="1:17">
      <c r="A182" s="2721">
        <v>49</v>
      </c>
      <c r="B182" s="1744"/>
      <c r="C182" s="1744"/>
      <c r="D182" s="1744"/>
      <c r="E182" s="1744"/>
      <c r="F182" s="1744"/>
      <c r="G182" s="2794"/>
      <c r="H182" s="1722"/>
      <c r="I182" s="2795"/>
      <c r="J182" s="2761"/>
      <c r="K182" s="2761"/>
      <c r="L182" s="2761"/>
      <c r="M182" s="2761"/>
      <c r="N182" s="2761"/>
      <c r="O182" s="2761"/>
      <c r="P182" s="2797">
        <f t="shared" si="4"/>
        <v>0</v>
      </c>
      <c r="Q182" s="1748">
        <v>49</v>
      </c>
    </row>
    <row r="183" spans="1:17" ht="15.75" thickBot="1">
      <c r="A183" s="2206">
        <v>50</v>
      </c>
      <c r="B183" s="2798" t="s">
        <v>2332</v>
      </c>
      <c r="C183" s="2819"/>
      <c r="D183" s="2819"/>
      <c r="E183" s="2819"/>
      <c r="F183" s="2819"/>
      <c r="G183" s="2820"/>
      <c r="H183" s="2821"/>
      <c r="I183" s="2802"/>
      <c r="J183" s="2803">
        <f t="shared" ref="J183:P183" si="5">SUM(J134:J182)</f>
        <v>0</v>
      </c>
      <c r="K183" s="2803">
        <f t="shared" si="5"/>
        <v>0</v>
      </c>
      <c r="L183" s="2803">
        <f t="shared" si="5"/>
        <v>0</v>
      </c>
      <c r="M183" s="2804">
        <f t="shared" si="5"/>
        <v>0</v>
      </c>
      <c r="N183" s="2804">
        <f t="shared" si="5"/>
        <v>0</v>
      </c>
      <c r="O183" s="2804">
        <f t="shared" si="5"/>
        <v>0</v>
      </c>
      <c r="P183" s="2804">
        <f t="shared" si="5"/>
        <v>0</v>
      </c>
      <c r="Q183" s="2801">
        <v>50</v>
      </c>
    </row>
    <row r="184" spans="1:17">
      <c r="A184" s="2481"/>
      <c r="B184" s="2481"/>
      <c r="I184" s="2752"/>
      <c r="J184" s="2752"/>
      <c r="K184" s="2752"/>
      <c r="L184" s="2752"/>
      <c r="M184" s="2823"/>
      <c r="N184" s="2823"/>
      <c r="O184" s="2823"/>
      <c r="P184" s="2823"/>
      <c r="Q184" s="2481"/>
    </row>
    <row r="185" spans="1:17">
      <c r="A185" s="2478" t="s">
        <v>4687</v>
      </c>
      <c r="B185" s="2478"/>
      <c r="C185" s="1799"/>
      <c r="D185" s="1799"/>
      <c r="E185" s="2765"/>
      <c r="F185" s="2765"/>
      <c r="G185" s="2765"/>
      <c r="H185" s="2765"/>
      <c r="I185" s="2478" t="s">
        <v>4687</v>
      </c>
      <c r="J185" s="2478"/>
      <c r="K185" s="1799"/>
      <c r="L185" s="1799"/>
      <c r="M185" s="2765"/>
      <c r="N185" s="2824"/>
    </row>
    <row r="186" spans="1:17">
      <c r="A186" s="1799" t="s">
        <v>1979</v>
      </c>
      <c r="B186" s="1799"/>
      <c r="C186" s="1799"/>
      <c r="D186" s="1799"/>
      <c r="E186" s="1799"/>
      <c r="F186" s="1799"/>
      <c r="G186" s="1799"/>
      <c r="H186" s="1799"/>
      <c r="I186" s="1799" t="s">
        <v>1980</v>
      </c>
      <c r="J186" s="1799"/>
      <c r="K186" s="1799"/>
      <c r="L186" s="1799"/>
      <c r="M186" s="1799"/>
      <c r="N186" s="1799"/>
      <c r="O186" s="1799"/>
      <c r="P186" s="1799"/>
      <c r="Q186" s="1799"/>
    </row>
    <row r="187" spans="1:17" ht="16.5" thickBot="1">
      <c r="A187" s="2810" t="str">
        <f>'Data Sheet'!$C$25</f>
        <v>National Fuel Gas Distribution Corporation</v>
      </c>
      <c r="B187" s="2765"/>
      <c r="C187" s="2765"/>
      <c r="D187" s="2765"/>
      <c r="E187" s="2811" t="str">
        <f>'Data Sheet'!$C$40</f>
        <v>3/31/2016</v>
      </c>
      <c r="F187" s="2765"/>
      <c r="G187" s="2765" t="str">
        <f>'Data Sheet'!$C$38</f>
        <v>12/31/2015</v>
      </c>
      <c r="H187" s="2765"/>
      <c r="I187" s="2810" t="str">
        <f>'Data Sheet'!$C$25</f>
        <v>National Fuel Gas Distribution Corporation</v>
      </c>
      <c r="J187" s="1712"/>
      <c r="K187" s="2765"/>
      <c r="L187" s="2765"/>
      <c r="M187" s="2765"/>
      <c r="N187" s="2765"/>
      <c r="O187" s="2811" t="str">
        <f>'Data Sheet'!$C$40</f>
        <v>3/31/2016</v>
      </c>
      <c r="P187" s="1836" t="str">
        <f>'Data Sheet'!$C$38</f>
        <v>12/31/2015</v>
      </c>
    </row>
    <row r="188" spans="1:17">
      <c r="A188" s="2813"/>
      <c r="B188" s="2814"/>
      <c r="C188" s="2814"/>
      <c r="D188" s="2814"/>
      <c r="E188" s="2814"/>
      <c r="F188" s="2814"/>
      <c r="G188" s="2814"/>
      <c r="H188" s="2814"/>
      <c r="I188" s="1703"/>
      <c r="J188" s="1705"/>
      <c r="K188" s="2814"/>
      <c r="L188" s="2814"/>
      <c r="M188" s="2814"/>
      <c r="N188" s="2814"/>
      <c r="O188" s="2814"/>
      <c r="P188" s="2814"/>
      <c r="Q188" s="2815"/>
    </row>
    <row r="189" spans="1:17">
      <c r="A189" s="1934" t="s">
        <v>3701</v>
      </c>
      <c r="B189" s="1799"/>
      <c r="C189" s="1799"/>
      <c r="D189" s="1799"/>
      <c r="E189" s="1799"/>
      <c r="F189" s="1799"/>
      <c r="G189" s="2807"/>
      <c r="H189" s="2807"/>
      <c r="I189" s="1934" t="s">
        <v>3702</v>
      </c>
      <c r="J189" s="1799"/>
      <c r="K189" s="1799"/>
      <c r="L189" s="1799"/>
      <c r="M189" s="1799"/>
      <c r="N189" s="1799"/>
      <c r="O189" s="1799"/>
      <c r="P189" s="1799"/>
      <c r="Q189" s="1714"/>
    </row>
    <row r="190" spans="1:17">
      <c r="A190" s="1934" t="s">
        <v>3703</v>
      </c>
      <c r="B190" s="1799"/>
      <c r="C190" s="1799"/>
      <c r="D190" s="1799"/>
      <c r="E190" s="1799"/>
      <c r="F190" s="1799"/>
      <c r="G190" s="2807"/>
      <c r="H190" s="2807"/>
      <c r="I190" s="1934" t="s">
        <v>3704</v>
      </c>
      <c r="J190" s="1799"/>
      <c r="K190" s="1799"/>
      <c r="L190" s="1799"/>
      <c r="M190" s="1799"/>
      <c r="N190" s="1799"/>
      <c r="O190" s="1799"/>
      <c r="P190" s="1799"/>
      <c r="Q190" s="1714"/>
    </row>
    <row r="191" spans="1:17">
      <c r="A191" s="2816"/>
      <c r="B191" s="2817"/>
      <c r="C191" s="2817"/>
      <c r="D191" s="2817"/>
      <c r="E191" s="2817"/>
      <c r="F191" s="2817"/>
      <c r="G191" s="2817"/>
      <c r="H191" s="2812"/>
      <c r="I191" s="1730"/>
      <c r="J191" s="1722"/>
      <c r="K191" s="2817"/>
      <c r="L191" s="2817"/>
      <c r="M191" s="2817"/>
      <c r="N191" s="2817"/>
      <c r="O191" s="2817"/>
      <c r="P191" s="2817"/>
      <c r="Q191" s="2818"/>
    </row>
    <row r="192" spans="1:17">
      <c r="A192" s="2787"/>
      <c r="B192" s="1797"/>
      <c r="C192" s="2788"/>
      <c r="D192" s="1733"/>
      <c r="E192" s="1733"/>
      <c r="F192" s="3779" t="s">
        <v>4634</v>
      </c>
      <c r="G192" s="3780"/>
      <c r="H192" s="2789" t="s">
        <v>3597</v>
      </c>
      <c r="I192" s="1934" t="s">
        <v>3597</v>
      </c>
      <c r="J192" s="2720"/>
      <c r="K192" s="1725" t="s">
        <v>1962</v>
      </c>
      <c r="L192" s="2790"/>
      <c r="M192" s="1725" t="s">
        <v>1963</v>
      </c>
      <c r="N192" s="1725"/>
      <c r="O192" s="1725"/>
      <c r="P192" s="1725"/>
      <c r="Q192" s="1805"/>
    </row>
    <row r="193" spans="1:17">
      <c r="A193" s="2718"/>
      <c r="B193" s="2482" t="s">
        <v>1964</v>
      </c>
      <c r="C193" s="1711"/>
      <c r="D193" s="2482" t="s">
        <v>1965</v>
      </c>
      <c r="E193" s="2482" t="s">
        <v>3591</v>
      </c>
      <c r="F193" s="2482" t="s">
        <v>3591</v>
      </c>
      <c r="G193" s="2791" t="s">
        <v>3591</v>
      </c>
      <c r="H193" s="1737" t="s">
        <v>4235</v>
      </c>
      <c r="I193" s="1934" t="s">
        <v>4235</v>
      </c>
      <c r="J193" s="2720"/>
      <c r="K193" s="1711" t="s">
        <v>1789</v>
      </c>
      <c r="L193" s="1711"/>
      <c r="M193" s="2482" t="s">
        <v>1966</v>
      </c>
      <c r="N193" s="2482" t="s">
        <v>1967</v>
      </c>
      <c r="O193" s="2479" t="s">
        <v>2331</v>
      </c>
      <c r="P193" s="1715"/>
      <c r="Q193" s="1801"/>
    </row>
    <row r="194" spans="1:17">
      <c r="A194" s="2718"/>
      <c r="B194" s="2482" t="s">
        <v>1968</v>
      </c>
      <c r="C194" s="2482" t="s">
        <v>3593</v>
      </c>
      <c r="D194" s="2482" t="s">
        <v>3594</v>
      </c>
      <c r="E194" s="2482" t="s">
        <v>3595</v>
      </c>
      <c r="F194" s="2482" t="s">
        <v>3596</v>
      </c>
      <c r="G194" s="2791" t="s">
        <v>3596</v>
      </c>
      <c r="H194" s="1737" t="s">
        <v>4237</v>
      </c>
      <c r="I194" s="1934" t="s">
        <v>4239</v>
      </c>
      <c r="J194" s="2720"/>
      <c r="K194" s="2482" t="s">
        <v>3597</v>
      </c>
      <c r="L194" s="2482" t="s">
        <v>3597</v>
      </c>
      <c r="M194" s="2482" t="s">
        <v>531</v>
      </c>
      <c r="N194" s="2482" t="s">
        <v>531</v>
      </c>
      <c r="O194" s="2479" t="s">
        <v>531</v>
      </c>
      <c r="P194" s="2480" t="s">
        <v>1969</v>
      </c>
      <c r="Q194" s="1737" t="s">
        <v>1970</v>
      </c>
    </row>
    <row r="195" spans="1:17">
      <c r="A195" s="2718" t="s">
        <v>1729</v>
      </c>
      <c r="B195" s="2482" t="s">
        <v>1971</v>
      </c>
      <c r="C195" s="2482" t="s">
        <v>3603</v>
      </c>
      <c r="D195" s="2482" t="s">
        <v>3604</v>
      </c>
      <c r="E195" s="2482" t="s">
        <v>1966</v>
      </c>
      <c r="F195" s="2482" t="s">
        <v>3606</v>
      </c>
      <c r="G195" s="2791" t="s">
        <v>3607</v>
      </c>
      <c r="H195" s="1737" t="s">
        <v>4236</v>
      </c>
      <c r="I195" s="1934" t="s">
        <v>4240</v>
      </c>
      <c r="J195" s="2720"/>
      <c r="K195" s="2482" t="s">
        <v>1397</v>
      </c>
      <c r="L195" s="2482" t="s">
        <v>1973</v>
      </c>
      <c r="M195" s="2482" t="s">
        <v>3609</v>
      </c>
      <c r="N195" s="2482" t="s">
        <v>3609</v>
      </c>
      <c r="O195" s="2479" t="s">
        <v>3609</v>
      </c>
      <c r="P195" s="2480" t="s">
        <v>1974</v>
      </c>
      <c r="Q195" s="1737" t="s">
        <v>1732</v>
      </c>
    </row>
    <row r="196" spans="1:17">
      <c r="A196" s="2721" t="s">
        <v>1732</v>
      </c>
      <c r="B196" s="2485" t="s">
        <v>3021</v>
      </c>
      <c r="C196" s="2485" t="s">
        <v>3022</v>
      </c>
      <c r="D196" s="2485" t="s">
        <v>3023</v>
      </c>
      <c r="E196" s="2485" t="s">
        <v>3024</v>
      </c>
      <c r="F196" s="2485" t="s">
        <v>2347</v>
      </c>
      <c r="G196" s="2793" t="s">
        <v>2348</v>
      </c>
      <c r="H196" s="1748" t="s">
        <v>2349</v>
      </c>
      <c r="I196" s="1742"/>
      <c r="J196" s="1744" t="s">
        <v>4238</v>
      </c>
      <c r="K196" s="2485" t="s">
        <v>2350</v>
      </c>
      <c r="L196" s="2485" t="s">
        <v>2351</v>
      </c>
      <c r="M196" s="2485" t="s">
        <v>2352</v>
      </c>
      <c r="N196" s="2485" t="s">
        <v>2353</v>
      </c>
      <c r="O196" s="2484" t="s">
        <v>2354</v>
      </c>
      <c r="P196" s="2483" t="s">
        <v>181</v>
      </c>
      <c r="Q196" s="1748"/>
    </row>
    <row r="197" spans="1:17">
      <c r="A197" s="2721">
        <v>1</v>
      </c>
      <c r="B197" s="1744" t="s">
        <v>1789</v>
      </c>
      <c r="C197" s="1744" t="s">
        <v>1789</v>
      </c>
      <c r="D197" s="1744" t="s">
        <v>1789</v>
      </c>
      <c r="E197" s="1744" t="s">
        <v>1789</v>
      </c>
      <c r="F197" s="1744" t="s">
        <v>1789</v>
      </c>
      <c r="G197" s="2794" t="s">
        <v>1789</v>
      </c>
      <c r="H197" s="1722"/>
      <c r="I197" s="2795" t="s">
        <v>1789</v>
      </c>
      <c r="J197" s="2761"/>
      <c r="K197" s="2761" t="s">
        <v>1789</v>
      </c>
      <c r="L197" s="2761"/>
      <c r="M197" s="2334" t="s">
        <v>1789</v>
      </c>
      <c r="N197" s="2334" t="s">
        <v>1789</v>
      </c>
      <c r="O197" s="2334" t="s">
        <v>1789</v>
      </c>
      <c r="P197" s="2796">
        <f t="shared" ref="P197:P245" si="6">SUM(M197:O197)</f>
        <v>0</v>
      </c>
      <c r="Q197" s="1748">
        <v>1</v>
      </c>
    </row>
    <row r="198" spans="1:17">
      <c r="A198" s="2721">
        <v>2</v>
      </c>
      <c r="B198" s="1744"/>
      <c r="C198" s="1744"/>
      <c r="D198" s="1744"/>
      <c r="E198" s="1744"/>
      <c r="F198" s="1744"/>
      <c r="G198" s="2794"/>
      <c r="H198" s="1722"/>
      <c r="I198" s="2795"/>
      <c r="J198" s="2761"/>
      <c r="K198" s="2761"/>
      <c r="L198" s="2761"/>
      <c r="M198" s="2761" t="s">
        <v>1789</v>
      </c>
      <c r="N198" s="2761"/>
      <c r="O198" s="2761"/>
      <c r="P198" s="2797">
        <f t="shared" si="6"/>
        <v>0</v>
      </c>
      <c r="Q198" s="1748">
        <v>2</v>
      </c>
    </row>
    <row r="199" spans="1:17">
      <c r="A199" s="2721">
        <v>3</v>
      </c>
      <c r="B199" s="1744"/>
      <c r="C199" s="1744"/>
      <c r="D199" s="1744"/>
      <c r="E199" s="1744"/>
      <c r="F199" s="1744"/>
      <c r="G199" s="2794"/>
      <c r="H199" s="1722"/>
      <c r="I199" s="2795"/>
      <c r="J199" s="2761"/>
      <c r="K199" s="2761"/>
      <c r="L199" s="2761"/>
      <c r="M199" s="2761"/>
      <c r="N199" s="2761"/>
      <c r="O199" s="2761"/>
      <c r="P199" s="2797">
        <f t="shared" si="6"/>
        <v>0</v>
      </c>
      <c r="Q199" s="1748">
        <v>3</v>
      </c>
    </row>
    <row r="200" spans="1:17">
      <c r="A200" s="2721">
        <v>4</v>
      </c>
      <c r="B200" s="1744"/>
      <c r="C200" s="1744"/>
      <c r="D200" s="1744"/>
      <c r="E200" s="1744"/>
      <c r="F200" s="1744"/>
      <c r="G200" s="2794"/>
      <c r="H200" s="1722"/>
      <c r="I200" s="2795"/>
      <c r="J200" s="2761"/>
      <c r="K200" s="2761"/>
      <c r="L200" s="2761"/>
      <c r="M200" s="2761"/>
      <c r="N200" s="2761"/>
      <c r="O200" s="2761"/>
      <c r="P200" s="2797">
        <f t="shared" si="6"/>
        <v>0</v>
      </c>
      <c r="Q200" s="1748">
        <v>4</v>
      </c>
    </row>
    <row r="201" spans="1:17">
      <c r="A201" s="2721">
        <v>5</v>
      </c>
      <c r="B201" s="1744"/>
      <c r="C201" s="1744"/>
      <c r="D201" s="1744"/>
      <c r="E201" s="1744"/>
      <c r="F201" s="1744"/>
      <c r="G201" s="2794"/>
      <c r="H201" s="1722"/>
      <c r="I201" s="2795"/>
      <c r="J201" s="2761"/>
      <c r="K201" s="2761"/>
      <c r="L201" s="2761"/>
      <c r="M201" s="2761"/>
      <c r="N201" s="2761"/>
      <c r="O201" s="2761"/>
      <c r="P201" s="2797">
        <f t="shared" si="6"/>
        <v>0</v>
      </c>
      <c r="Q201" s="1748">
        <v>5</v>
      </c>
    </row>
    <row r="202" spans="1:17">
      <c r="A202" s="2721">
        <v>6</v>
      </c>
      <c r="B202" s="1744"/>
      <c r="C202" s="1744"/>
      <c r="D202" s="1744"/>
      <c r="E202" s="1744"/>
      <c r="F202" s="1744"/>
      <c r="G202" s="2794"/>
      <c r="H202" s="1722"/>
      <c r="I202" s="2795"/>
      <c r="J202" s="2761"/>
      <c r="K202" s="2761"/>
      <c r="L202" s="2761"/>
      <c r="M202" s="2761"/>
      <c r="N202" s="2761"/>
      <c r="O202" s="2761"/>
      <c r="P202" s="2797">
        <f t="shared" si="6"/>
        <v>0</v>
      </c>
      <c r="Q202" s="1748">
        <v>6</v>
      </c>
    </row>
    <row r="203" spans="1:17">
      <c r="A203" s="2721">
        <v>7</v>
      </c>
      <c r="B203" s="1744"/>
      <c r="C203" s="1744"/>
      <c r="D203" s="1744"/>
      <c r="E203" s="1744"/>
      <c r="F203" s="1744"/>
      <c r="G203" s="2794"/>
      <c r="H203" s="1722"/>
      <c r="I203" s="2795"/>
      <c r="J203" s="2761"/>
      <c r="K203" s="2761"/>
      <c r="L203" s="2761"/>
      <c r="M203" s="2761"/>
      <c r="N203" s="2761"/>
      <c r="O203" s="2761"/>
      <c r="P203" s="2797">
        <f t="shared" si="6"/>
        <v>0</v>
      </c>
      <c r="Q203" s="1748">
        <v>7</v>
      </c>
    </row>
    <row r="204" spans="1:17">
      <c r="A204" s="2721">
        <v>8</v>
      </c>
      <c r="B204" s="1744"/>
      <c r="C204" s="1744"/>
      <c r="D204" s="1744"/>
      <c r="E204" s="1744"/>
      <c r="F204" s="1744"/>
      <c r="G204" s="2794"/>
      <c r="H204" s="1722"/>
      <c r="I204" s="2795"/>
      <c r="J204" s="2761"/>
      <c r="K204" s="2761"/>
      <c r="L204" s="2761"/>
      <c r="M204" s="2761"/>
      <c r="N204" s="2761"/>
      <c r="O204" s="2761"/>
      <c r="P204" s="2797">
        <f t="shared" si="6"/>
        <v>0</v>
      </c>
      <c r="Q204" s="1748">
        <v>8</v>
      </c>
    </row>
    <row r="205" spans="1:17">
      <c r="A205" s="2721">
        <v>9</v>
      </c>
      <c r="B205" s="1744"/>
      <c r="C205" s="1744"/>
      <c r="D205" s="1744"/>
      <c r="E205" s="1744"/>
      <c r="F205" s="1744"/>
      <c r="G205" s="2794"/>
      <c r="H205" s="1722"/>
      <c r="I205" s="2795"/>
      <c r="J205" s="2761"/>
      <c r="K205" s="2761"/>
      <c r="L205" s="2761"/>
      <c r="M205" s="2761"/>
      <c r="N205" s="2761"/>
      <c r="O205" s="2761"/>
      <c r="P205" s="2797">
        <f t="shared" si="6"/>
        <v>0</v>
      </c>
      <c r="Q205" s="1748">
        <v>9</v>
      </c>
    </row>
    <row r="206" spans="1:17">
      <c r="A206" s="2721">
        <v>10</v>
      </c>
      <c r="B206" s="1744"/>
      <c r="C206" s="1744"/>
      <c r="D206" s="1744"/>
      <c r="E206" s="1744"/>
      <c r="F206" s="1744"/>
      <c r="G206" s="2794"/>
      <c r="H206" s="1722"/>
      <c r="I206" s="2795"/>
      <c r="J206" s="2761"/>
      <c r="K206" s="2761"/>
      <c r="L206" s="2761"/>
      <c r="M206" s="2761"/>
      <c r="N206" s="2761"/>
      <c r="O206" s="2761"/>
      <c r="P206" s="2797">
        <f t="shared" si="6"/>
        <v>0</v>
      </c>
      <c r="Q206" s="1748">
        <v>10</v>
      </c>
    </row>
    <row r="207" spans="1:17">
      <c r="A207" s="2721">
        <v>11</v>
      </c>
      <c r="B207" s="1744"/>
      <c r="C207" s="1744"/>
      <c r="D207" s="1744"/>
      <c r="E207" s="1744"/>
      <c r="F207" s="1744"/>
      <c r="G207" s="2794"/>
      <c r="H207" s="1722"/>
      <c r="I207" s="2795"/>
      <c r="J207" s="2761"/>
      <c r="K207" s="2761"/>
      <c r="L207" s="2761"/>
      <c r="M207" s="2761"/>
      <c r="N207" s="2761"/>
      <c r="O207" s="2761"/>
      <c r="P207" s="2797">
        <f t="shared" si="6"/>
        <v>0</v>
      </c>
      <c r="Q207" s="1748">
        <v>11</v>
      </c>
    </row>
    <row r="208" spans="1:17">
      <c r="A208" s="2721">
        <v>12</v>
      </c>
      <c r="B208" s="1744"/>
      <c r="C208" s="1744"/>
      <c r="D208" s="1744"/>
      <c r="E208" s="1744"/>
      <c r="F208" s="1744"/>
      <c r="G208" s="2794"/>
      <c r="H208" s="1722"/>
      <c r="I208" s="2795"/>
      <c r="J208" s="2761"/>
      <c r="K208" s="2761"/>
      <c r="L208" s="2761"/>
      <c r="M208" s="2761"/>
      <c r="N208" s="2761"/>
      <c r="O208" s="2761"/>
      <c r="P208" s="2797">
        <f t="shared" si="6"/>
        <v>0</v>
      </c>
      <c r="Q208" s="1748">
        <v>12</v>
      </c>
    </row>
    <row r="209" spans="1:17">
      <c r="A209" s="2721">
        <v>13</v>
      </c>
      <c r="B209" s="1744"/>
      <c r="C209" s="1744"/>
      <c r="D209" s="1744"/>
      <c r="E209" s="1744"/>
      <c r="F209" s="1744"/>
      <c r="G209" s="2794"/>
      <c r="H209" s="1722"/>
      <c r="I209" s="2795"/>
      <c r="J209" s="2761"/>
      <c r="K209" s="2761"/>
      <c r="L209" s="2761"/>
      <c r="M209" s="2761"/>
      <c r="N209" s="2761"/>
      <c r="O209" s="2761"/>
      <c r="P209" s="2797">
        <f t="shared" si="6"/>
        <v>0</v>
      </c>
      <c r="Q209" s="1748">
        <v>13</v>
      </c>
    </row>
    <row r="210" spans="1:17">
      <c r="A210" s="2721">
        <v>14</v>
      </c>
      <c r="B210" s="1744"/>
      <c r="C210" s="1744"/>
      <c r="D210" s="1744"/>
      <c r="E210" s="1744"/>
      <c r="F210" s="1744"/>
      <c r="G210" s="2794"/>
      <c r="H210" s="1722"/>
      <c r="I210" s="2795"/>
      <c r="J210" s="2761"/>
      <c r="K210" s="2761"/>
      <c r="L210" s="2761"/>
      <c r="M210" s="2761"/>
      <c r="N210" s="2761"/>
      <c r="O210" s="2761"/>
      <c r="P210" s="2797">
        <f t="shared" si="6"/>
        <v>0</v>
      </c>
      <c r="Q210" s="1748">
        <v>14</v>
      </c>
    </row>
    <row r="211" spans="1:17">
      <c r="A211" s="2721">
        <v>15</v>
      </c>
      <c r="B211" s="1744"/>
      <c r="C211" s="1744"/>
      <c r="D211" s="1744"/>
      <c r="E211" s="1744"/>
      <c r="F211" s="1744"/>
      <c r="G211" s="2794"/>
      <c r="H211" s="1722"/>
      <c r="I211" s="2795"/>
      <c r="J211" s="2761"/>
      <c r="K211" s="2761"/>
      <c r="L211" s="2761"/>
      <c r="M211" s="2761"/>
      <c r="N211" s="2761"/>
      <c r="O211" s="2761"/>
      <c r="P211" s="2797">
        <f t="shared" si="6"/>
        <v>0</v>
      </c>
      <c r="Q211" s="1748">
        <v>15</v>
      </c>
    </row>
    <row r="212" spans="1:17">
      <c r="A212" s="2721">
        <v>16</v>
      </c>
      <c r="B212" s="1744"/>
      <c r="C212" s="1744"/>
      <c r="D212" s="1744"/>
      <c r="E212" s="1744"/>
      <c r="F212" s="1744"/>
      <c r="G212" s="2794"/>
      <c r="H212" s="1722"/>
      <c r="I212" s="2795"/>
      <c r="J212" s="2761"/>
      <c r="K212" s="2761"/>
      <c r="L212" s="2761"/>
      <c r="M212" s="2761"/>
      <c r="N212" s="2761"/>
      <c r="O212" s="2761"/>
      <c r="P212" s="2797">
        <f t="shared" si="6"/>
        <v>0</v>
      </c>
      <c r="Q212" s="1748">
        <v>16</v>
      </c>
    </row>
    <row r="213" spans="1:17">
      <c r="A213" s="2721">
        <v>17</v>
      </c>
      <c r="B213" s="1744"/>
      <c r="C213" s="1744"/>
      <c r="D213" s="1744"/>
      <c r="E213" s="1744"/>
      <c r="F213" s="1744"/>
      <c r="G213" s="2794"/>
      <c r="H213" s="1722"/>
      <c r="I213" s="2795"/>
      <c r="J213" s="2761"/>
      <c r="K213" s="2761"/>
      <c r="L213" s="2761"/>
      <c r="M213" s="2761"/>
      <c r="N213" s="2761"/>
      <c r="O213" s="2761"/>
      <c r="P213" s="2797">
        <f t="shared" si="6"/>
        <v>0</v>
      </c>
      <c r="Q213" s="1748">
        <v>17</v>
      </c>
    </row>
    <row r="214" spans="1:17">
      <c r="A214" s="2721">
        <v>18</v>
      </c>
      <c r="B214" s="1744"/>
      <c r="C214" s="1744"/>
      <c r="D214" s="1744"/>
      <c r="E214" s="1744"/>
      <c r="F214" s="1744"/>
      <c r="G214" s="2794"/>
      <c r="H214" s="1722"/>
      <c r="I214" s="2795"/>
      <c r="J214" s="2761"/>
      <c r="K214" s="2761"/>
      <c r="L214" s="2761"/>
      <c r="M214" s="2761"/>
      <c r="N214" s="2761"/>
      <c r="O214" s="2761"/>
      <c r="P214" s="2797">
        <f t="shared" si="6"/>
        <v>0</v>
      </c>
      <c r="Q214" s="1748">
        <v>18</v>
      </c>
    </row>
    <row r="215" spans="1:17">
      <c r="A215" s="2721">
        <v>19</v>
      </c>
      <c r="B215" s="1744"/>
      <c r="C215" s="1744"/>
      <c r="D215" s="1744"/>
      <c r="E215" s="1744"/>
      <c r="F215" s="1744"/>
      <c r="G215" s="2794"/>
      <c r="H215" s="1722"/>
      <c r="I215" s="2795"/>
      <c r="J215" s="2761"/>
      <c r="K215" s="2761"/>
      <c r="L215" s="2761"/>
      <c r="M215" s="2761"/>
      <c r="N215" s="2761"/>
      <c r="O215" s="2761"/>
      <c r="P215" s="2797">
        <f t="shared" si="6"/>
        <v>0</v>
      </c>
      <c r="Q215" s="1748">
        <v>19</v>
      </c>
    </row>
    <row r="216" spans="1:17">
      <c r="A216" s="2721">
        <v>20</v>
      </c>
      <c r="B216" s="1744"/>
      <c r="C216" s="1744"/>
      <c r="D216" s="1744"/>
      <c r="E216" s="1744"/>
      <c r="F216" s="1744"/>
      <c r="G216" s="2794"/>
      <c r="H216" s="1722"/>
      <c r="I216" s="2795"/>
      <c r="J216" s="2761"/>
      <c r="K216" s="2761"/>
      <c r="L216" s="2761"/>
      <c r="M216" s="2761"/>
      <c r="N216" s="2761"/>
      <c r="O216" s="2761"/>
      <c r="P216" s="2797">
        <f t="shared" si="6"/>
        <v>0</v>
      </c>
      <c r="Q216" s="1748">
        <v>20</v>
      </c>
    </row>
    <row r="217" spans="1:17">
      <c r="A217" s="2721">
        <v>21</v>
      </c>
      <c r="B217" s="1744"/>
      <c r="C217" s="1744"/>
      <c r="D217" s="1744"/>
      <c r="E217" s="1744"/>
      <c r="F217" s="1744"/>
      <c r="G217" s="2794"/>
      <c r="H217" s="1722"/>
      <c r="I217" s="2795"/>
      <c r="J217" s="2761"/>
      <c r="K217" s="2761"/>
      <c r="L217" s="2761"/>
      <c r="M217" s="2761"/>
      <c r="N217" s="2761"/>
      <c r="O217" s="2761"/>
      <c r="P217" s="2797">
        <f t="shared" si="6"/>
        <v>0</v>
      </c>
      <c r="Q217" s="1748">
        <v>21</v>
      </c>
    </row>
    <row r="218" spans="1:17">
      <c r="A218" s="2721">
        <v>22</v>
      </c>
      <c r="B218" s="1744"/>
      <c r="C218" s="1744"/>
      <c r="D218" s="1744"/>
      <c r="E218" s="1744"/>
      <c r="F218" s="1744"/>
      <c r="G218" s="2794"/>
      <c r="H218" s="1722"/>
      <c r="I218" s="2795"/>
      <c r="J218" s="2761"/>
      <c r="K218" s="2761"/>
      <c r="L218" s="2761"/>
      <c r="M218" s="2761"/>
      <c r="N218" s="2761"/>
      <c r="O218" s="2761"/>
      <c r="P218" s="2797">
        <f t="shared" si="6"/>
        <v>0</v>
      </c>
      <c r="Q218" s="1748">
        <v>22</v>
      </c>
    </row>
    <row r="219" spans="1:17">
      <c r="A219" s="2721">
        <v>23</v>
      </c>
      <c r="B219" s="1744"/>
      <c r="C219" s="1744"/>
      <c r="D219" s="1744"/>
      <c r="E219" s="1744"/>
      <c r="F219" s="1744"/>
      <c r="G219" s="2794"/>
      <c r="H219" s="1722"/>
      <c r="I219" s="2795"/>
      <c r="J219" s="2761"/>
      <c r="K219" s="2761"/>
      <c r="L219" s="2761"/>
      <c r="M219" s="2761"/>
      <c r="N219" s="2761"/>
      <c r="O219" s="2761"/>
      <c r="P219" s="2797">
        <f t="shared" si="6"/>
        <v>0</v>
      </c>
      <c r="Q219" s="1748">
        <v>23</v>
      </c>
    </row>
    <row r="220" spans="1:17">
      <c r="A220" s="2721">
        <v>24</v>
      </c>
      <c r="B220" s="1744"/>
      <c r="C220" s="1744"/>
      <c r="D220" s="1744"/>
      <c r="E220" s="1744"/>
      <c r="F220" s="1744"/>
      <c r="G220" s="2794"/>
      <c r="H220" s="1722"/>
      <c r="I220" s="2795"/>
      <c r="J220" s="2761"/>
      <c r="K220" s="2761"/>
      <c r="L220" s="2761"/>
      <c r="M220" s="2761"/>
      <c r="N220" s="2761"/>
      <c r="O220" s="2761"/>
      <c r="P220" s="2797">
        <f t="shared" si="6"/>
        <v>0</v>
      </c>
      <c r="Q220" s="1748">
        <v>24</v>
      </c>
    </row>
    <row r="221" spans="1:17">
      <c r="A221" s="2721">
        <v>25</v>
      </c>
      <c r="B221" s="1744"/>
      <c r="C221" s="1744"/>
      <c r="D221" s="1744"/>
      <c r="E221" s="1744"/>
      <c r="F221" s="1744"/>
      <c r="G221" s="2794"/>
      <c r="H221" s="1722"/>
      <c r="I221" s="2795"/>
      <c r="J221" s="2761"/>
      <c r="K221" s="2761"/>
      <c r="L221" s="2761"/>
      <c r="M221" s="2761"/>
      <c r="N221" s="2761"/>
      <c r="O221" s="2761"/>
      <c r="P221" s="2797">
        <f t="shared" si="6"/>
        <v>0</v>
      </c>
      <c r="Q221" s="1748">
        <v>25</v>
      </c>
    </row>
    <row r="222" spans="1:17">
      <c r="A222" s="2721">
        <v>26</v>
      </c>
      <c r="B222" s="1744"/>
      <c r="C222" s="1744"/>
      <c r="D222" s="1744"/>
      <c r="E222" s="1744"/>
      <c r="F222" s="1744"/>
      <c r="G222" s="2794"/>
      <c r="H222" s="1722"/>
      <c r="I222" s="2795"/>
      <c r="J222" s="2761"/>
      <c r="K222" s="2761"/>
      <c r="L222" s="2761"/>
      <c r="M222" s="2761"/>
      <c r="N222" s="2761"/>
      <c r="O222" s="2761"/>
      <c r="P222" s="2797">
        <f t="shared" si="6"/>
        <v>0</v>
      </c>
      <c r="Q222" s="1748">
        <v>26</v>
      </c>
    </row>
    <row r="223" spans="1:17">
      <c r="A223" s="2721">
        <v>27</v>
      </c>
      <c r="B223" s="1744"/>
      <c r="C223" s="1744"/>
      <c r="D223" s="1744"/>
      <c r="E223" s="1744"/>
      <c r="F223" s="1744"/>
      <c r="G223" s="2794"/>
      <c r="H223" s="1722"/>
      <c r="I223" s="2795"/>
      <c r="J223" s="2761"/>
      <c r="K223" s="2761"/>
      <c r="L223" s="2761"/>
      <c r="M223" s="2761"/>
      <c r="N223" s="2761"/>
      <c r="O223" s="2761"/>
      <c r="P223" s="2797">
        <f t="shared" si="6"/>
        <v>0</v>
      </c>
      <c r="Q223" s="1748">
        <v>27</v>
      </c>
    </row>
    <row r="224" spans="1:17">
      <c r="A224" s="2721">
        <v>28</v>
      </c>
      <c r="B224" s="1744"/>
      <c r="C224" s="1744"/>
      <c r="D224" s="1744"/>
      <c r="E224" s="1744"/>
      <c r="F224" s="1744"/>
      <c r="G224" s="2794"/>
      <c r="H224" s="1722"/>
      <c r="I224" s="2795"/>
      <c r="J224" s="2761"/>
      <c r="K224" s="2761"/>
      <c r="L224" s="2761"/>
      <c r="M224" s="2761"/>
      <c r="N224" s="2761"/>
      <c r="O224" s="2761"/>
      <c r="P224" s="2797">
        <f t="shared" si="6"/>
        <v>0</v>
      </c>
      <c r="Q224" s="1748">
        <v>28</v>
      </c>
    </row>
    <row r="225" spans="1:17">
      <c r="A225" s="2721">
        <v>29</v>
      </c>
      <c r="B225" s="1744"/>
      <c r="C225" s="1744"/>
      <c r="D225" s="1744"/>
      <c r="E225" s="1744"/>
      <c r="F225" s="1744"/>
      <c r="G225" s="2794"/>
      <c r="H225" s="1722"/>
      <c r="I225" s="2795"/>
      <c r="J225" s="2761"/>
      <c r="K225" s="2761"/>
      <c r="L225" s="2761"/>
      <c r="M225" s="2761"/>
      <c r="N225" s="2761"/>
      <c r="O225" s="2761"/>
      <c r="P225" s="2797">
        <f t="shared" si="6"/>
        <v>0</v>
      </c>
      <c r="Q225" s="1748">
        <v>29</v>
      </c>
    </row>
    <row r="226" spans="1:17">
      <c r="A226" s="2721">
        <v>30</v>
      </c>
      <c r="B226" s="1744"/>
      <c r="C226" s="1744"/>
      <c r="D226" s="1744"/>
      <c r="E226" s="1744"/>
      <c r="F226" s="1744"/>
      <c r="G226" s="2794"/>
      <c r="H226" s="1722"/>
      <c r="I226" s="2795"/>
      <c r="J226" s="2761"/>
      <c r="K226" s="2761"/>
      <c r="L226" s="2761"/>
      <c r="M226" s="2761"/>
      <c r="N226" s="2761"/>
      <c r="O226" s="2761"/>
      <c r="P226" s="2797">
        <f t="shared" si="6"/>
        <v>0</v>
      </c>
      <c r="Q226" s="1748">
        <v>30</v>
      </c>
    </row>
    <row r="227" spans="1:17">
      <c r="A227" s="2721">
        <v>31</v>
      </c>
      <c r="B227" s="1744"/>
      <c r="C227" s="1744"/>
      <c r="D227" s="1744"/>
      <c r="E227" s="1744"/>
      <c r="F227" s="1744"/>
      <c r="G227" s="2794"/>
      <c r="H227" s="1722"/>
      <c r="I227" s="2795"/>
      <c r="J227" s="2761"/>
      <c r="K227" s="2761"/>
      <c r="L227" s="2761"/>
      <c r="M227" s="2761"/>
      <c r="N227" s="2761"/>
      <c r="O227" s="2761"/>
      <c r="P227" s="2797">
        <f t="shared" si="6"/>
        <v>0</v>
      </c>
      <c r="Q227" s="1748">
        <v>31</v>
      </c>
    </row>
    <row r="228" spans="1:17">
      <c r="A228" s="2721">
        <v>32</v>
      </c>
      <c r="B228" s="1744"/>
      <c r="C228" s="1744"/>
      <c r="D228" s="1744"/>
      <c r="E228" s="1744"/>
      <c r="F228" s="1744"/>
      <c r="G228" s="2794"/>
      <c r="H228" s="1722"/>
      <c r="I228" s="2795"/>
      <c r="J228" s="2761"/>
      <c r="K228" s="2761"/>
      <c r="L228" s="2761"/>
      <c r="M228" s="2761"/>
      <c r="N228" s="2761"/>
      <c r="O228" s="2761"/>
      <c r="P228" s="2797">
        <f t="shared" si="6"/>
        <v>0</v>
      </c>
      <c r="Q228" s="1748">
        <v>32</v>
      </c>
    </row>
    <row r="229" spans="1:17">
      <c r="A229" s="2721">
        <v>33</v>
      </c>
      <c r="B229" s="1744"/>
      <c r="C229" s="1744"/>
      <c r="D229" s="1744"/>
      <c r="E229" s="1744"/>
      <c r="F229" s="1744"/>
      <c r="G229" s="2794"/>
      <c r="H229" s="1722"/>
      <c r="I229" s="2795"/>
      <c r="J229" s="2761"/>
      <c r="K229" s="2761"/>
      <c r="L229" s="2761"/>
      <c r="M229" s="2761"/>
      <c r="N229" s="2761"/>
      <c r="O229" s="2761"/>
      <c r="P229" s="2797">
        <f t="shared" si="6"/>
        <v>0</v>
      </c>
      <c r="Q229" s="1748">
        <v>33</v>
      </c>
    </row>
    <row r="230" spans="1:17">
      <c r="A230" s="2721">
        <v>34</v>
      </c>
      <c r="B230" s="1744"/>
      <c r="C230" s="1744"/>
      <c r="D230" s="1744"/>
      <c r="E230" s="1744"/>
      <c r="F230" s="1744"/>
      <c r="G230" s="2794"/>
      <c r="H230" s="1722"/>
      <c r="I230" s="2795"/>
      <c r="J230" s="2761"/>
      <c r="K230" s="2761"/>
      <c r="L230" s="2761"/>
      <c r="M230" s="2761"/>
      <c r="N230" s="2761"/>
      <c r="O230" s="2761"/>
      <c r="P230" s="2797">
        <f t="shared" si="6"/>
        <v>0</v>
      </c>
      <c r="Q230" s="1748">
        <v>34</v>
      </c>
    </row>
    <row r="231" spans="1:17">
      <c r="A231" s="2721">
        <v>35</v>
      </c>
      <c r="B231" s="1744"/>
      <c r="C231" s="1744"/>
      <c r="D231" s="1744"/>
      <c r="E231" s="1744"/>
      <c r="F231" s="1744"/>
      <c r="G231" s="2794"/>
      <c r="H231" s="1722"/>
      <c r="I231" s="2795"/>
      <c r="J231" s="2761"/>
      <c r="K231" s="2761"/>
      <c r="L231" s="2761"/>
      <c r="M231" s="2761"/>
      <c r="N231" s="2761"/>
      <c r="O231" s="2761"/>
      <c r="P231" s="2797">
        <f t="shared" si="6"/>
        <v>0</v>
      </c>
      <c r="Q231" s="1748">
        <v>35</v>
      </c>
    </row>
    <row r="232" spans="1:17">
      <c r="A232" s="2721">
        <v>36</v>
      </c>
      <c r="B232" s="1744"/>
      <c r="C232" s="1744"/>
      <c r="D232" s="1744"/>
      <c r="E232" s="1744"/>
      <c r="F232" s="1744"/>
      <c r="G232" s="2794"/>
      <c r="H232" s="1722"/>
      <c r="I232" s="2795"/>
      <c r="J232" s="2761"/>
      <c r="K232" s="2761"/>
      <c r="L232" s="2761"/>
      <c r="M232" s="2761"/>
      <c r="N232" s="2761"/>
      <c r="O232" s="2761"/>
      <c r="P232" s="2797">
        <f t="shared" si="6"/>
        <v>0</v>
      </c>
      <c r="Q232" s="1748">
        <v>36</v>
      </c>
    </row>
    <row r="233" spans="1:17">
      <c r="A233" s="2721">
        <v>37</v>
      </c>
      <c r="B233" s="1744"/>
      <c r="C233" s="1744"/>
      <c r="D233" s="1744"/>
      <c r="E233" s="1744"/>
      <c r="F233" s="1744"/>
      <c r="G233" s="2794"/>
      <c r="H233" s="1722"/>
      <c r="I233" s="2795"/>
      <c r="J233" s="2761"/>
      <c r="K233" s="2761"/>
      <c r="L233" s="2761"/>
      <c r="M233" s="2761"/>
      <c r="N233" s="2761"/>
      <c r="O233" s="2761"/>
      <c r="P233" s="2797">
        <f t="shared" si="6"/>
        <v>0</v>
      </c>
      <c r="Q233" s="1748">
        <v>37</v>
      </c>
    </row>
    <row r="234" spans="1:17">
      <c r="A234" s="2721">
        <v>38</v>
      </c>
      <c r="B234" s="1744"/>
      <c r="C234" s="1744"/>
      <c r="D234" s="1744"/>
      <c r="E234" s="1744"/>
      <c r="F234" s="1744"/>
      <c r="G234" s="2794"/>
      <c r="H234" s="1722"/>
      <c r="I234" s="2795"/>
      <c r="J234" s="2761"/>
      <c r="K234" s="2761"/>
      <c r="L234" s="2761"/>
      <c r="M234" s="2761"/>
      <c r="N234" s="2761"/>
      <c r="O234" s="2761"/>
      <c r="P234" s="2797">
        <f t="shared" si="6"/>
        <v>0</v>
      </c>
      <c r="Q234" s="1748">
        <v>38</v>
      </c>
    </row>
    <row r="235" spans="1:17">
      <c r="A235" s="2721">
        <v>39</v>
      </c>
      <c r="B235" s="1744"/>
      <c r="C235" s="1744"/>
      <c r="D235" s="1744"/>
      <c r="E235" s="1744"/>
      <c r="F235" s="1744"/>
      <c r="G235" s="2794"/>
      <c r="H235" s="1722"/>
      <c r="I235" s="2795"/>
      <c r="J235" s="2761"/>
      <c r="K235" s="2761"/>
      <c r="L235" s="2761"/>
      <c r="M235" s="2761"/>
      <c r="N235" s="2761"/>
      <c r="O235" s="2761"/>
      <c r="P235" s="2797">
        <f t="shared" si="6"/>
        <v>0</v>
      </c>
      <c r="Q235" s="1748">
        <v>39</v>
      </c>
    </row>
    <row r="236" spans="1:17">
      <c r="A236" s="2721">
        <v>40</v>
      </c>
      <c r="B236" s="1744"/>
      <c r="C236" s="1744"/>
      <c r="D236" s="1744"/>
      <c r="E236" s="1744"/>
      <c r="F236" s="1744"/>
      <c r="G236" s="2794"/>
      <c r="H236" s="1722"/>
      <c r="I236" s="2795"/>
      <c r="J236" s="2761"/>
      <c r="K236" s="2761"/>
      <c r="L236" s="2761"/>
      <c r="M236" s="2761"/>
      <c r="N236" s="2761"/>
      <c r="O236" s="2761"/>
      <c r="P236" s="2797">
        <f t="shared" si="6"/>
        <v>0</v>
      </c>
      <c r="Q236" s="1748">
        <v>40</v>
      </c>
    </row>
    <row r="237" spans="1:17">
      <c r="A237" s="2721">
        <v>41</v>
      </c>
      <c r="B237" s="1744"/>
      <c r="C237" s="1744"/>
      <c r="D237" s="1744"/>
      <c r="E237" s="1744"/>
      <c r="F237" s="1744"/>
      <c r="G237" s="2794"/>
      <c r="H237" s="1722"/>
      <c r="I237" s="2795"/>
      <c r="J237" s="2761"/>
      <c r="K237" s="2761"/>
      <c r="L237" s="2761"/>
      <c r="M237" s="2761"/>
      <c r="N237" s="2761"/>
      <c r="O237" s="2761"/>
      <c r="P237" s="2797">
        <f t="shared" si="6"/>
        <v>0</v>
      </c>
      <c r="Q237" s="1748">
        <v>41</v>
      </c>
    </row>
    <row r="238" spans="1:17">
      <c r="A238" s="2721">
        <v>42</v>
      </c>
      <c r="B238" s="1744"/>
      <c r="C238" s="1744"/>
      <c r="D238" s="1744"/>
      <c r="E238" s="1744"/>
      <c r="F238" s="1744"/>
      <c r="G238" s="2794"/>
      <c r="H238" s="1722"/>
      <c r="I238" s="2795"/>
      <c r="J238" s="2761"/>
      <c r="K238" s="2761"/>
      <c r="L238" s="2761"/>
      <c r="M238" s="2761"/>
      <c r="N238" s="2761"/>
      <c r="O238" s="2761"/>
      <c r="P238" s="2797">
        <f t="shared" si="6"/>
        <v>0</v>
      </c>
      <c r="Q238" s="1748">
        <v>42</v>
      </c>
    </row>
    <row r="239" spans="1:17">
      <c r="A239" s="2721">
        <v>43</v>
      </c>
      <c r="B239" s="1744"/>
      <c r="C239" s="1744"/>
      <c r="D239" s="1744"/>
      <c r="E239" s="1744"/>
      <c r="F239" s="1744"/>
      <c r="G239" s="2794"/>
      <c r="H239" s="1722"/>
      <c r="I239" s="2795"/>
      <c r="J239" s="2761"/>
      <c r="K239" s="2761"/>
      <c r="L239" s="2761"/>
      <c r="M239" s="2761"/>
      <c r="N239" s="2761"/>
      <c r="O239" s="2761"/>
      <c r="P239" s="2797">
        <f t="shared" si="6"/>
        <v>0</v>
      </c>
      <c r="Q239" s="1748">
        <v>43</v>
      </c>
    </row>
    <row r="240" spans="1:17">
      <c r="A240" s="2721">
        <v>44</v>
      </c>
      <c r="B240" s="1744"/>
      <c r="C240" s="1744"/>
      <c r="D240" s="1744"/>
      <c r="E240" s="1744"/>
      <c r="F240" s="1744"/>
      <c r="G240" s="2794"/>
      <c r="H240" s="1722"/>
      <c r="I240" s="2795"/>
      <c r="J240" s="2761"/>
      <c r="K240" s="2761"/>
      <c r="L240" s="2761"/>
      <c r="M240" s="2761"/>
      <c r="N240" s="2761"/>
      <c r="O240" s="2761"/>
      <c r="P240" s="2797">
        <f t="shared" si="6"/>
        <v>0</v>
      </c>
      <c r="Q240" s="1748">
        <v>44</v>
      </c>
    </row>
    <row r="241" spans="1:17">
      <c r="A241" s="2721">
        <v>45</v>
      </c>
      <c r="B241" s="1744"/>
      <c r="C241" s="1744"/>
      <c r="D241" s="1744"/>
      <c r="E241" s="1744"/>
      <c r="F241" s="1744"/>
      <c r="G241" s="2794"/>
      <c r="H241" s="1722"/>
      <c r="I241" s="2795"/>
      <c r="J241" s="2761"/>
      <c r="K241" s="2761"/>
      <c r="L241" s="2761"/>
      <c r="M241" s="2761"/>
      <c r="N241" s="2761"/>
      <c r="O241" s="2761"/>
      <c r="P241" s="2797">
        <f t="shared" si="6"/>
        <v>0</v>
      </c>
      <c r="Q241" s="1748">
        <v>45</v>
      </c>
    </row>
    <row r="242" spans="1:17">
      <c r="A242" s="2721">
        <v>46</v>
      </c>
      <c r="B242" s="1744"/>
      <c r="C242" s="1744"/>
      <c r="D242" s="1744"/>
      <c r="E242" s="1744"/>
      <c r="F242" s="1744"/>
      <c r="G242" s="2794"/>
      <c r="H242" s="1722"/>
      <c r="I242" s="2795"/>
      <c r="J242" s="2761"/>
      <c r="K242" s="2761"/>
      <c r="L242" s="2761"/>
      <c r="M242" s="2761"/>
      <c r="N242" s="2761"/>
      <c r="O242" s="2761"/>
      <c r="P242" s="2797">
        <f t="shared" si="6"/>
        <v>0</v>
      </c>
      <c r="Q242" s="1748">
        <v>46</v>
      </c>
    </row>
    <row r="243" spans="1:17">
      <c r="A243" s="2721">
        <v>47</v>
      </c>
      <c r="B243" s="1744"/>
      <c r="C243" s="1744"/>
      <c r="D243" s="1744"/>
      <c r="E243" s="1744"/>
      <c r="F243" s="1744"/>
      <c r="G243" s="2794"/>
      <c r="H243" s="1722"/>
      <c r="I243" s="2795"/>
      <c r="J243" s="2761"/>
      <c r="K243" s="2761"/>
      <c r="L243" s="2761"/>
      <c r="M243" s="2761"/>
      <c r="N243" s="2761"/>
      <c r="O243" s="2761"/>
      <c r="P243" s="2797">
        <f t="shared" si="6"/>
        <v>0</v>
      </c>
      <c r="Q243" s="1748">
        <v>47</v>
      </c>
    </row>
    <row r="244" spans="1:17">
      <c r="A244" s="2721">
        <v>48</v>
      </c>
      <c r="B244" s="1744"/>
      <c r="C244" s="1744"/>
      <c r="D244" s="1744"/>
      <c r="E244" s="1744"/>
      <c r="F244" s="1744"/>
      <c r="G244" s="2794"/>
      <c r="H244" s="1722"/>
      <c r="I244" s="2795"/>
      <c r="J244" s="2761"/>
      <c r="K244" s="2761"/>
      <c r="L244" s="2761"/>
      <c r="M244" s="2761"/>
      <c r="N244" s="2761"/>
      <c r="O244" s="2761"/>
      <c r="P244" s="2797">
        <f t="shared" si="6"/>
        <v>0</v>
      </c>
      <c r="Q244" s="1748">
        <v>48</v>
      </c>
    </row>
    <row r="245" spans="1:17">
      <c r="A245" s="2721">
        <v>49</v>
      </c>
      <c r="B245" s="1744"/>
      <c r="C245" s="1744"/>
      <c r="D245" s="1744"/>
      <c r="E245" s="1744"/>
      <c r="F245" s="1744"/>
      <c r="G245" s="2794"/>
      <c r="H245" s="1722"/>
      <c r="I245" s="2795"/>
      <c r="J245" s="2761"/>
      <c r="K245" s="2761"/>
      <c r="L245" s="2761"/>
      <c r="M245" s="2761"/>
      <c r="N245" s="2761"/>
      <c r="O245" s="2761"/>
      <c r="P245" s="2797">
        <f t="shared" si="6"/>
        <v>0</v>
      </c>
      <c r="Q245" s="1748">
        <v>49</v>
      </c>
    </row>
    <row r="246" spans="1:17" ht="15.75" thickBot="1">
      <c r="A246" s="2206">
        <v>50</v>
      </c>
      <c r="B246" s="2798" t="s">
        <v>2332</v>
      </c>
      <c r="C246" s="2819"/>
      <c r="D246" s="2819"/>
      <c r="E246" s="2819"/>
      <c r="F246" s="2819"/>
      <c r="G246" s="2820"/>
      <c r="H246" s="2821"/>
      <c r="I246" s="2802"/>
      <c r="J246" s="2803">
        <f t="shared" ref="J246:P246" si="7">SUM(J197:J245)</f>
        <v>0</v>
      </c>
      <c r="K246" s="2803">
        <f t="shared" si="7"/>
        <v>0</v>
      </c>
      <c r="L246" s="2803">
        <f t="shared" si="7"/>
        <v>0</v>
      </c>
      <c r="M246" s="2804">
        <f t="shared" si="7"/>
        <v>0</v>
      </c>
      <c r="N246" s="2804">
        <f t="shared" si="7"/>
        <v>0</v>
      </c>
      <c r="O246" s="2804">
        <f t="shared" si="7"/>
        <v>0</v>
      </c>
      <c r="P246" s="2804">
        <f t="shared" si="7"/>
        <v>0</v>
      </c>
      <c r="Q246" s="2801">
        <v>50</v>
      </c>
    </row>
    <row r="247" spans="1:17">
      <c r="A247" s="2481"/>
      <c r="B247" s="2481"/>
      <c r="I247" s="2752"/>
      <c r="J247" s="2752"/>
      <c r="K247" s="2752"/>
      <c r="L247" s="2752"/>
      <c r="M247" s="2823"/>
      <c r="N247" s="2823"/>
      <c r="O247" s="2823"/>
      <c r="P247" s="2823"/>
      <c r="Q247" s="2481"/>
    </row>
    <row r="248" spans="1:17">
      <c r="A248" s="2478" t="s">
        <v>4687</v>
      </c>
      <c r="B248" s="2478"/>
      <c r="C248" s="1799"/>
      <c r="D248" s="1799"/>
      <c r="E248" s="2765"/>
      <c r="F248" s="2765"/>
      <c r="G248" s="2765"/>
      <c r="H248" s="2765"/>
      <c r="I248" s="2478" t="s">
        <v>4687</v>
      </c>
      <c r="J248" s="2478"/>
      <c r="K248" s="1799"/>
      <c r="L248" s="1799"/>
      <c r="M248" s="2765"/>
      <c r="N248" s="2824"/>
    </row>
    <row r="249" spans="1:17">
      <c r="A249" s="1799" t="s">
        <v>1981</v>
      </c>
      <c r="B249" s="1799"/>
      <c r="C249" s="1799"/>
      <c r="D249" s="1799"/>
      <c r="E249" s="1799"/>
      <c r="F249" s="1799"/>
      <c r="G249" s="1799"/>
      <c r="H249" s="1799"/>
      <c r="I249" s="1799" t="s">
        <v>1982</v>
      </c>
      <c r="J249" s="1799"/>
      <c r="K249" s="1799"/>
      <c r="L249" s="1799"/>
      <c r="M249" s="1799"/>
      <c r="N249" s="1799"/>
      <c r="O249" s="1799"/>
      <c r="P249" s="1799"/>
      <c r="Q249" s="1799"/>
    </row>
  </sheetData>
  <mergeCells count="4">
    <mergeCell ref="F37:G37"/>
    <mergeCell ref="F66:G66"/>
    <mergeCell ref="F129:G129"/>
    <mergeCell ref="F192:G192"/>
  </mergeCells>
  <printOptions horizontalCentered="1" verticalCentered="1"/>
  <pageMargins left="0" right="0" top="0" bottom="0" header="0" footer="0"/>
  <pageSetup scale="72" fitToWidth="2" fitToHeight="4" pageOrder="overThenDown" orientation="portrait" horizontalDpi="300" verticalDpi="300" r:id="rId1"/>
  <headerFooter alignWithMargins="0"/>
  <rowBreaks count="2" manualBreakCount="2">
    <brk id="123" max="16383" man="1"/>
    <brk id="186" max="16383" man="1"/>
  </rowBreaks>
  <colBreaks count="1" manualBreakCount="1">
    <brk id="8" max="1048575" man="1"/>
  </col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55"/>
  <dimension ref="A1:IU231"/>
  <sheetViews>
    <sheetView defaultGridColor="0" topLeftCell="J124" colorId="22" zoomScale="60" zoomScaleNormal="60" zoomScaleSheetLayoutView="30" workbookViewId="0">
      <selection activeCell="J118" sqref="A1:XFD1048576"/>
    </sheetView>
  </sheetViews>
  <sheetFormatPr defaultColWidth="9.6640625" defaultRowHeight="15"/>
  <cols>
    <col min="1" max="1" width="6.109375" style="1709" customWidth="1"/>
    <col min="2" max="2" width="26.77734375" style="1709" customWidth="1"/>
    <col min="3" max="3" width="25.6640625" style="1709" customWidth="1"/>
    <col min="4" max="4" width="26.33203125" style="1709" customWidth="1"/>
    <col min="5" max="5" width="15.6640625" style="1709" customWidth="1"/>
    <col min="6" max="7" width="6.6640625" style="1709" customWidth="1"/>
    <col min="8" max="8" width="25.21875" style="1709" customWidth="1"/>
    <col min="9" max="9" width="24.6640625" style="1709" customWidth="1"/>
    <col min="10" max="10" width="12.6640625" style="1709" customWidth="1"/>
    <col min="11" max="12" width="13.6640625" style="1709" customWidth="1"/>
    <col min="13" max="13" width="4.6640625" style="1709" customWidth="1"/>
    <col min="14" max="14" width="5.109375" style="1709" customWidth="1"/>
    <col min="15" max="15" width="22.88671875" style="1709" customWidth="1"/>
    <col min="16" max="16" width="19.6640625" style="1709" customWidth="1"/>
    <col min="17" max="17" width="23" style="1709" customWidth="1"/>
    <col min="18" max="18" width="24" style="1709" customWidth="1"/>
    <col min="19" max="19" width="5" style="1709" customWidth="1"/>
    <col min="20" max="16384" width="9.6640625" style="1709"/>
  </cols>
  <sheetData>
    <row r="1" spans="1:255">
      <c r="A1" s="1703" t="s">
        <v>1800</v>
      </c>
      <c r="B1" s="1705"/>
      <c r="C1" s="1708" t="s">
        <v>1344</v>
      </c>
      <c r="D1" s="2825" t="s">
        <v>1802</v>
      </c>
      <c r="E1" s="2826" t="s">
        <v>1803</v>
      </c>
      <c r="F1" s="1703" t="s">
        <v>1800</v>
      </c>
      <c r="G1" s="1705"/>
      <c r="H1" s="1705"/>
      <c r="I1" s="1708" t="s">
        <v>1344</v>
      </c>
      <c r="J1" s="2825" t="s">
        <v>1802</v>
      </c>
      <c r="K1" s="2814"/>
      <c r="L1" s="1708" t="s">
        <v>1803</v>
      </c>
      <c r="M1" s="2827"/>
      <c r="N1" s="1703" t="s">
        <v>1800</v>
      </c>
      <c r="O1" s="1705"/>
      <c r="P1" s="1708" t="s">
        <v>1344</v>
      </c>
      <c r="Q1" s="2825" t="s">
        <v>1802</v>
      </c>
      <c r="R1" s="1708" t="s">
        <v>1803</v>
      </c>
      <c r="S1" s="1707"/>
    </row>
    <row r="2" spans="1:255">
      <c r="A2" s="1710" t="str">
        <f>'Data Sheet'!$C$25</f>
        <v>National Fuel Gas Distribution Corporation</v>
      </c>
      <c r="B2" s="1712"/>
      <c r="C2" s="1715" t="s">
        <v>1631</v>
      </c>
      <c r="D2" s="2480" t="s">
        <v>1805</v>
      </c>
      <c r="E2" s="2828"/>
      <c r="F2" s="1710" t="str">
        <f>'Data Sheet'!$C$25</f>
        <v>National Fuel Gas Distribution Corporation</v>
      </c>
      <c r="G2" s="1712"/>
      <c r="H2" s="1712"/>
      <c r="I2" s="1715" t="s">
        <v>1631</v>
      </c>
      <c r="J2" s="2480" t="s">
        <v>1805</v>
      </c>
      <c r="K2" s="2765"/>
      <c r="L2" s="1715"/>
      <c r="M2" s="2829"/>
      <c r="N2" s="1710" t="str">
        <f>'Data Sheet'!$C$25</f>
        <v>National Fuel Gas Distribution Corporation</v>
      </c>
      <c r="O2" s="1712"/>
      <c r="P2" s="1715" t="s">
        <v>1631</v>
      </c>
      <c r="Q2" s="2480" t="s">
        <v>1805</v>
      </c>
      <c r="R2" s="2830"/>
      <c r="S2" s="1714"/>
    </row>
    <row r="3" spans="1:255" ht="15" customHeight="1">
      <c r="A3" s="1710"/>
      <c r="B3" s="1712"/>
      <c r="C3" s="1715" t="s">
        <v>1632</v>
      </c>
      <c r="D3" s="2831" t="str">
        <f>'Data Sheet'!$C$40</f>
        <v>3/31/2016</v>
      </c>
      <c r="E3" s="2832" t="str">
        <f>'Data Sheet'!$C$38</f>
        <v>12/31/2015</v>
      </c>
      <c r="F3" s="1710"/>
      <c r="G3" s="1722"/>
      <c r="H3" s="1722"/>
      <c r="I3" s="1719" t="s">
        <v>1632</v>
      </c>
      <c r="J3" s="2831" t="str">
        <f>'Data Sheet'!$C$40</f>
        <v>3/31/2016</v>
      </c>
      <c r="K3" s="2817"/>
      <c r="L3" s="2735" t="str">
        <f>'Data Sheet'!$C$38</f>
        <v>12/31/2015</v>
      </c>
      <c r="M3" s="2833"/>
      <c r="N3" s="1710"/>
      <c r="O3" s="1722"/>
      <c r="P3" s="1719" t="s">
        <v>1632</v>
      </c>
      <c r="Q3" s="2715" t="str">
        <f>'Data Sheet'!$C$40</f>
        <v>3/31/2016</v>
      </c>
      <c r="R3" s="2735" t="str">
        <f>'Data Sheet'!$C$38</f>
        <v>12/31/2015</v>
      </c>
      <c r="S3" s="1723"/>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712"/>
      <c r="AZ3" s="1712"/>
      <c r="BA3" s="1712"/>
      <c r="BB3" s="1712"/>
      <c r="BC3" s="1712"/>
      <c r="BD3" s="1712"/>
      <c r="BE3" s="1712"/>
      <c r="BF3" s="1712"/>
      <c r="BG3" s="1712"/>
      <c r="BH3" s="1712"/>
      <c r="BI3" s="1712"/>
      <c r="BJ3" s="1712"/>
      <c r="BK3" s="1712"/>
      <c r="BL3" s="1712"/>
      <c r="BM3" s="1712"/>
      <c r="BN3" s="1712"/>
      <c r="BO3" s="1712"/>
      <c r="BP3" s="1712"/>
      <c r="BQ3" s="1712"/>
      <c r="BR3" s="1712"/>
      <c r="BS3" s="1712"/>
      <c r="BT3" s="1712"/>
      <c r="BU3" s="1712"/>
      <c r="BV3" s="1712"/>
      <c r="BW3" s="1712"/>
      <c r="BX3" s="1712"/>
      <c r="BY3" s="1712"/>
      <c r="BZ3" s="1712"/>
      <c r="CA3" s="1712"/>
      <c r="CB3" s="1712"/>
      <c r="CC3" s="1712"/>
      <c r="CD3" s="1712"/>
      <c r="CE3" s="1712"/>
      <c r="CF3" s="1712"/>
      <c r="CG3" s="1712"/>
      <c r="CH3" s="1712"/>
      <c r="CI3" s="1712"/>
      <c r="CJ3" s="1712"/>
      <c r="CK3" s="1712"/>
      <c r="CL3" s="1712"/>
      <c r="CM3" s="1712"/>
      <c r="CN3" s="1712"/>
      <c r="CO3" s="1712"/>
      <c r="CP3" s="1712"/>
      <c r="CQ3" s="1712"/>
      <c r="CR3" s="1712"/>
      <c r="CS3" s="1712"/>
      <c r="CT3" s="1712"/>
      <c r="CU3" s="1712"/>
      <c r="CV3" s="1712"/>
      <c r="CW3" s="1712"/>
      <c r="CX3" s="1712"/>
      <c r="CY3" s="1712"/>
      <c r="CZ3" s="1712"/>
      <c r="DA3" s="1712"/>
      <c r="DB3" s="1712"/>
      <c r="DC3" s="1712"/>
      <c r="DD3" s="1712"/>
      <c r="DE3" s="1712"/>
      <c r="DF3" s="1712"/>
      <c r="DG3" s="1712"/>
      <c r="DH3" s="1712"/>
      <c r="DI3" s="1712"/>
      <c r="DJ3" s="1712"/>
      <c r="DK3" s="1712"/>
      <c r="DL3" s="1712"/>
      <c r="DM3" s="1712"/>
      <c r="DN3" s="1712"/>
      <c r="DO3" s="1712"/>
      <c r="DP3" s="1712"/>
      <c r="DQ3" s="1712"/>
      <c r="DR3" s="1712"/>
      <c r="DS3" s="1712"/>
      <c r="DT3" s="1712"/>
      <c r="DU3" s="1712"/>
      <c r="DV3" s="1712"/>
      <c r="DW3" s="1712"/>
      <c r="DX3" s="1712"/>
      <c r="DY3" s="1712"/>
      <c r="DZ3" s="1712"/>
      <c r="EA3" s="1712"/>
      <c r="EB3" s="1712"/>
      <c r="EC3" s="1712"/>
      <c r="ED3" s="1712"/>
      <c r="EE3" s="1712"/>
      <c r="EF3" s="1712"/>
      <c r="EG3" s="1712"/>
      <c r="EH3" s="1712"/>
      <c r="EI3" s="1712"/>
      <c r="EJ3" s="1712"/>
      <c r="EK3" s="1712"/>
      <c r="EL3" s="1712"/>
      <c r="EM3" s="1712"/>
      <c r="EN3" s="1712"/>
      <c r="EO3" s="1712"/>
      <c r="EP3" s="1712"/>
      <c r="EQ3" s="1712"/>
      <c r="ER3" s="1712"/>
      <c r="ES3" s="1712"/>
      <c r="ET3" s="1712"/>
      <c r="EU3" s="1712"/>
      <c r="EV3" s="1712"/>
      <c r="EW3" s="1712"/>
      <c r="EX3" s="1712"/>
      <c r="EY3" s="1712"/>
      <c r="EZ3" s="1712"/>
      <c r="FA3" s="1712"/>
      <c r="FB3" s="1712"/>
      <c r="FC3" s="1712"/>
      <c r="FD3" s="1712"/>
      <c r="FE3" s="1712"/>
      <c r="FF3" s="1712"/>
      <c r="FG3" s="1712"/>
      <c r="FH3" s="1712"/>
      <c r="FI3" s="1712"/>
      <c r="FJ3" s="1712"/>
      <c r="FK3" s="1712"/>
      <c r="FL3" s="1712"/>
      <c r="FM3" s="1712"/>
      <c r="FN3" s="1712"/>
      <c r="FO3" s="1712"/>
      <c r="FP3" s="1712"/>
      <c r="FQ3" s="1712"/>
      <c r="FR3" s="1712"/>
      <c r="FS3" s="1712"/>
      <c r="FT3" s="1712"/>
      <c r="FU3" s="1712"/>
      <c r="FV3" s="1712"/>
      <c r="FW3" s="1712"/>
      <c r="FX3" s="1712"/>
      <c r="FY3" s="1712"/>
      <c r="FZ3" s="1712"/>
      <c r="GA3" s="1712"/>
      <c r="GB3" s="1712"/>
      <c r="GC3" s="1712"/>
      <c r="GD3" s="1712"/>
      <c r="GE3" s="1712"/>
      <c r="GF3" s="1712"/>
      <c r="GG3" s="1712"/>
      <c r="GH3" s="1712"/>
      <c r="GI3" s="1712"/>
      <c r="GJ3" s="1712"/>
      <c r="GK3" s="1712"/>
      <c r="GL3" s="1712"/>
      <c r="GM3" s="1712"/>
      <c r="GN3" s="1712"/>
      <c r="GO3" s="1712"/>
      <c r="GP3" s="1712"/>
      <c r="GQ3" s="1712"/>
      <c r="GR3" s="1712"/>
      <c r="GS3" s="1712"/>
      <c r="GT3" s="1712"/>
      <c r="GU3" s="1712"/>
      <c r="GV3" s="1712"/>
      <c r="GW3" s="1712"/>
      <c r="GX3" s="1712"/>
      <c r="GY3" s="1712"/>
      <c r="GZ3" s="1712"/>
      <c r="HA3" s="1712"/>
      <c r="HB3" s="1712"/>
      <c r="HC3" s="1712"/>
      <c r="HD3" s="1712"/>
      <c r="HE3" s="1712"/>
      <c r="HF3" s="1712"/>
      <c r="HG3" s="1712"/>
      <c r="HH3" s="1712"/>
      <c r="HI3" s="1712"/>
      <c r="HJ3" s="1712"/>
      <c r="HK3" s="1712"/>
      <c r="HL3" s="1712"/>
      <c r="HM3" s="1712"/>
      <c r="HN3" s="1712"/>
      <c r="HO3" s="1712"/>
      <c r="HP3" s="1712"/>
      <c r="HQ3" s="1712"/>
      <c r="HR3" s="1712"/>
      <c r="HS3" s="1712"/>
      <c r="HT3" s="1712"/>
      <c r="HU3" s="1712"/>
      <c r="HV3" s="1712"/>
      <c r="HW3" s="1712"/>
      <c r="HX3" s="1712"/>
      <c r="HY3" s="1712"/>
      <c r="HZ3" s="1712"/>
      <c r="IA3" s="1712"/>
      <c r="IB3" s="1712"/>
      <c r="IC3" s="1712"/>
      <c r="ID3" s="1712"/>
      <c r="IE3" s="1712"/>
      <c r="IF3" s="1712"/>
      <c r="IG3" s="1712"/>
      <c r="IH3" s="1712"/>
      <c r="II3" s="1712"/>
      <c r="IJ3" s="1712"/>
      <c r="IK3" s="1712"/>
      <c r="IL3" s="1712"/>
      <c r="IM3" s="1712"/>
      <c r="IN3" s="1712"/>
      <c r="IO3" s="1712"/>
      <c r="IP3" s="1712"/>
      <c r="IQ3" s="1712"/>
      <c r="IR3" s="1712"/>
      <c r="IS3" s="1712"/>
      <c r="IT3" s="1712"/>
      <c r="IU3" s="1712"/>
    </row>
    <row r="4" spans="1:255" ht="15" customHeight="1">
      <c r="A4" s="3786" t="s">
        <v>4635</v>
      </c>
      <c r="B4" s="3784"/>
      <c r="C4" s="3784"/>
      <c r="D4" s="3784"/>
      <c r="E4" s="3787"/>
      <c r="F4" s="3783" t="s">
        <v>4635</v>
      </c>
      <c r="G4" s="3784"/>
      <c r="H4" s="3784"/>
      <c r="I4" s="3784"/>
      <c r="J4" s="3784"/>
      <c r="K4" s="3784"/>
      <c r="L4" s="3784"/>
      <c r="M4" s="3785"/>
      <c r="N4" s="3786" t="s">
        <v>4635</v>
      </c>
      <c r="O4" s="3784"/>
      <c r="P4" s="3784"/>
      <c r="Q4" s="3784"/>
      <c r="R4" s="3784"/>
      <c r="S4" s="3785"/>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12"/>
      <c r="BB4" s="1712"/>
      <c r="BC4" s="1712"/>
      <c r="BD4" s="1712"/>
      <c r="BE4" s="1712"/>
      <c r="BF4" s="1712"/>
      <c r="BG4" s="1712"/>
      <c r="BH4" s="1712"/>
      <c r="BI4" s="1712"/>
      <c r="BJ4" s="1712"/>
      <c r="BK4" s="1712"/>
      <c r="BL4" s="1712"/>
      <c r="BM4" s="1712"/>
      <c r="BN4" s="1712"/>
      <c r="BO4" s="1712"/>
      <c r="BP4" s="1712"/>
      <c r="BQ4" s="1712"/>
      <c r="BR4" s="1712"/>
      <c r="BS4" s="1712"/>
      <c r="BT4" s="1712"/>
      <c r="BU4" s="1712"/>
      <c r="BV4" s="1712"/>
      <c r="BW4" s="1712"/>
      <c r="BX4" s="1712"/>
      <c r="BY4" s="1712"/>
      <c r="BZ4" s="1712"/>
      <c r="CA4" s="1712"/>
      <c r="CB4" s="1712"/>
      <c r="CC4" s="1712"/>
      <c r="CD4" s="1712"/>
      <c r="CE4" s="1712"/>
      <c r="CF4" s="1712"/>
      <c r="CG4" s="1712"/>
      <c r="CH4" s="1712"/>
      <c r="CI4" s="1712"/>
      <c r="CJ4" s="1712"/>
      <c r="CK4" s="1712"/>
      <c r="CL4" s="1712"/>
      <c r="CM4" s="1712"/>
      <c r="CN4" s="1712"/>
      <c r="CO4" s="1712"/>
      <c r="CP4" s="1712"/>
      <c r="CQ4" s="1712"/>
      <c r="CR4" s="1712"/>
      <c r="CS4" s="1712"/>
      <c r="CT4" s="1712"/>
      <c r="CU4" s="1712"/>
      <c r="CV4" s="1712"/>
      <c r="CW4" s="1712"/>
      <c r="CX4" s="1712"/>
      <c r="CY4" s="1712"/>
      <c r="CZ4" s="1712"/>
      <c r="DA4" s="1712"/>
      <c r="DB4" s="1712"/>
      <c r="DC4" s="1712"/>
      <c r="DD4" s="1712"/>
      <c r="DE4" s="1712"/>
      <c r="DF4" s="1712"/>
      <c r="DG4" s="1712"/>
      <c r="DH4" s="1712"/>
      <c r="DI4" s="1712"/>
      <c r="DJ4" s="1712"/>
      <c r="DK4" s="1712"/>
      <c r="DL4" s="1712"/>
      <c r="DM4" s="1712"/>
      <c r="DN4" s="1712"/>
      <c r="DO4" s="1712"/>
      <c r="DP4" s="1712"/>
      <c r="DQ4" s="1712"/>
      <c r="DR4" s="1712"/>
      <c r="DS4" s="1712"/>
      <c r="DT4" s="1712"/>
      <c r="DU4" s="1712"/>
      <c r="DV4" s="1712"/>
      <c r="DW4" s="1712"/>
      <c r="DX4" s="1712"/>
      <c r="DY4" s="1712"/>
      <c r="DZ4" s="1712"/>
      <c r="EA4" s="1712"/>
      <c r="EB4" s="1712"/>
      <c r="EC4" s="1712"/>
      <c r="ED4" s="1712"/>
      <c r="EE4" s="1712"/>
      <c r="EF4" s="1712"/>
      <c r="EG4" s="1712"/>
      <c r="EH4" s="1712"/>
      <c r="EI4" s="1712"/>
      <c r="EJ4" s="1712"/>
      <c r="EK4" s="1712"/>
      <c r="EL4" s="1712"/>
      <c r="EM4" s="1712"/>
      <c r="EN4" s="1712"/>
      <c r="EO4" s="1712"/>
      <c r="EP4" s="1712"/>
      <c r="EQ4" s="1712"/>
      <c r="ER4" s="1712"/>
      <c r="ES4" s="1712"/>
      <c r="ET4" s="1712"/>
      <c r="EU4" s="1712"/>
      <c r="EV4" s="1712"/>
      <c r="EW4" s="1712"/>
      <c r="EX4" s="1712"/>
      <c r="EY4" s="1712"/>
      <c r="EZ4" s="1712"/>
      <c r="FA4" s="1712"/>
      <c r="FB4" s="1712"/>
      <c r="FC4" s="1712"/>
      <c r="FD4" s="1712"/>
      <c r="FE4" s="1712"/>
      <c r="FF4" s="1712"/>
      <c r="FG4" s="1712"/>
      <c r="FH4" s="1712"/>
      <c r="FI4" s="1712"/>
      <c r="FJ4" s="1712"/>
      <c r="FK4" s="1712"/>
      <c r="FL4" s="1712"/>
      <c r="FM4" s="1712"/>
      <c r="FN4" s="1712"/>
      <c r="FO4" s="1712"/>
      <c r="FP4" s="1712"/>
      <c r="FQ4" s="1712"/>
      <c r="FR4" s="1712"/>
      <c r="FS4" s="1712"/>
      <c r="FT4" s="1712"/>
      <c r="FU4" s="1712"/>
      <c r="FV4" s="1712"/>
      <c r="FW4" s="1712"/>
      <c r="FX4" s="1712"/>
      <c r="FY4" s="1712"/>
      <c r="FZ4" s="1712"/>
      <c r="GA4" s="1712"/>
      <c r="GB4" s="1712"/>
      <c r="GC4" s="1712"/>
      <c r="GD4" s="1712"/>
      <c r="GE4" s="1712"/>
      <c r="GF4" s="1712"/>
      <c r="GG4" s="1712"/>
      <c r="GH4" s="1712"/>
      <c r="GI4" s="1712"/>
      <c r="GJ4" s="1712"/>
      <c r="GK4" s="1712"/>
      <c r="GL4" s="1712"/>
      <c r="GM4" s="1712"/>
      <c r="GN4" s="1712"/>
      <c r="GO4" s="1712"/>
      <c r="GP4" s="1712"/>
      <c r="GQ4" s="1712"/>
      <c r="GR4" s="1712"/>
      <c r="GS4" s="1712"/>
      <c r="GT4" s="1712"/>
      <c r="GU4" s="1712"/>
      <c r="GV4" s="1712"/>
      <c r="GW4" s="1712"/>
      <c r="GX4" s="1712"/>
      <c r="GY4" s="1712"/>
      <c r="GZ4" s="1712"/>
      <c r="HA4" s="1712"/>
      <c r="HB4" s="1712"/>
      <c r="HC4" s="1712"/>
      <c r="HD4" s="1712"/>
      <c r="HE4" s="1712"/>
      <c r="HF4" s="1712"/>
      <c r="HG4" s="1712"/>
      <c r="HH4" s="1712"/>
      <c r="HI4" s="1712"/>
      <c r="HJ4" s="1712"/>
      <c r="HK4" s="1712"/>
      <c r="HL4" s="1712"/>
      <c r="HM4" s="1712"/>
      <c r="HN4" s="1712"/>
      <c r="HO4" s="1712"/>
      <c r="HP4" s="1712"/>
      <c r="HQ4" s="1712"/>
      <c r="HR4" s="1712"/>
      <c r="HS4" s="1712"/>
      <c r="HT4" s="1712"/>
      <c r="HU4" s="1712"/>
      <c r="HV4" s="1712"/>
      <c r="HW4" s="1712"/>
      <c r="HX4" s="1712"/>
      <c r="HY4" s="1712"/>
      <c r="HZ4" s="1712"/>
      <c r="IA4" s="1712"/>
      <c r="IB4" s="1712"/>
      <c r="IC4" s="1712"/>
      <c r="ID4" s="1712"/>
      <c r="IE4" s="1712"/>
      <c r="IF4" s="1712"/>
      <c r="IG4" s="1712"/>
      <c r="IH4" s="1712"/>
      <c r="II4" s="1712"/>
      <c r="IJ4" s="1712"/>
      <c r="IK4" s="1712"/>
      <c r="IL4" s="1712"/>
      <c r="IM4" s="1712"/>
      <c r="IN4" s="1712"/>
      <c r="IO4" s="1712"/>
      <c r="IP4" s="1712"/>
      <c r="IQ4" s="1712"/>
      <c r="IR4" s="1712"/>
      <c r="IS4" s="1712"/>
      <c r="IT4" s="1712"/>
      <c r="IU4" s="1712"/>
    </row>
    <row r="5" spans="1:255">
      <c r="A5" s="3788" t="s">
        <v>1985</v>
      </c>
      <c r="B5" s="3767"/>
      <c r="C5" s="3767"/>
      <c r="D5" s="3767"/>
      <c r="E5" s="3789"/>
      <c r="F5" s="3788" t="s">
        <v>1985</v>
      </c>
      <c r="G5" s="3767"/>
      <c r="H5" s="3767"/>
      <c r="I5" s="3767"/>
      <c r="J5" s="3767"/>
      <c r="K5" s="3767"/>
      <c r="L5" s="3767"/>
      <c r="M5" s="3789"/>
      <c r="N5" s="3788" t="s">
        <v>1985</v>
      </c>
      <c r="O5" s="3767"/>
      <c r="P5" s="3767"/>
      <c r="Q5" s="3767"/>
      <c r="R5" s="3767"/>
      <c r="S5" s="3789"/>
      <c r="T5" s="1712"/>
      <c r="U5" s="1712"/>
      <c r="V5" s="1712"/>
      <c r="W5" s="1712"/>
      <c r="X5" s="1712"/>
      <c r="Y5" s="1712"/>
      <c r="Z5" s="1712"/>
      <c r="AA5" s="1712"/>
      <c r="AB5" s="1712"/>
      <c r="AC5" s="1712"/>
      <c r="AD5" s="1712"/>
      <c r="AE5" s="1712"/>
      <c r="AF5" s="1712"/>
      <c r="AG5" s="1712"/>
      <c r="AH5" s="1712"/>
      <c r="AI5" s="1712"/>
      <c r="AJ5" s="1712"/>
      <c r="AK5" s="1712"/>
      <c r="AL5" s="1712"/>
      <c r="AM5" s="1712"/>
      <c r="AN5" s="1712"/>
      <c r="AO5" s="1712"/>
      <c r="AP5" s="1712"/>
      <c r="AQ5" s="1712"/>
      <c r="AR5" s="1712"/>
      <c r="AS5" s="1712"/>
      <c r="AT5" s="1712"/>
      <c r="AU5" s="1712"/>
      <c r="AV5" s="1712"/>
      <c r="AW5" s="1712"/>
      <c r="AX5" s="1712"/>
      <c r="AY5" s="1712"/>
      <c r="AZ5" s="1712"/>
      <c r="BA5" s="1712"/>
      <c r="BB5" s="1712"/>
      <c r="BC5" s="1712"/>
      <c r="BD5" s="1712"/>
      <c r="BE5" s="1712"/>
      <c r="BF5" s="1712"/>
      <c r="BG5" s="1712"/>
      <c r="BH5" s="1712"/>
      <c r="BI5" s="1712"/>
      <c r="BJ5" s="1712"/>
      <c r="BK5" s="1712"/>
      <c r="BL5" s="1712"/>
      <c r="BM5" s="1712"/>
      <c r="BN5" s="1712"/>
      <c r="BO5" s="1712"/>
      <c r="BP5" s="1712"/>
      <c r="BQ5" s="1712"/>
      <c r="BR5" s="1712"/>
      <c r="BS5" s="1712"/>
      <c r="BT5" s="1712"/>
      <c r="BU5" s="1712"/>
      <c r="BV5" s="1712"/>
      <c r="BW5" s="1712"/>
      <c r="BX5" s="1712"/>
      <c r="BY5" s="1712"/>
      <c r="BZ5" s="1712"/>
      <c r="CA5" s="1712"/>
      <c r="CB5" s="1712"/>
      <c r="CC5" s="1712"/>
      <c r="CD5" s="1712"/>
      <c r="CE5" s="1712"/>
      <c r="CF5" s="1712"/>
      <c r="CG5" s="1712"/>
      <c r="CH5" s="1712"/>
      <c r="CI5" s="1712"/>
      <c r="CJ5" s="1712"/>
      <c r="CK5" s="1712"/>
      <c r="CL5" s="1712"/>
      <c r="CM5" s="1712"/>
      <c r="CN5" s="1712"/>
      <c r="CO5" s="1712"/>
      <c r="CP5" s="1712"/>
      <c r="CQ5" s="1712"/>
      <c r="CR5" s="1712"/>
      <c r="CS5" s="1712"/>
      <c r="CT5" s="1712"/>
      <c r="CU5" s="1712"/>
      <c r="CV5" s="1712"/>
      <c r="CW5" s="1712"/>
      <c r="CX5" s="1712"/>
      <c r="CY5" s="1712"/>
      <c r="CZ5" s="1712"/>
      <c r="DA5" s="1712"/>
      <c r="DB5" s="1712"/>
      <c r="DC5" s="1712"/>
      <c r="DD5" s="1712"/>
      <c r="DE5" s="1712"/>
      <c r="DF5" s="1712"/>
      <c r="DG5" s="1712"/>
      <c r="DH5" s="1712"/>
      <c r="DI5" s="1712"/>
      <c r="DJ5" s="1712"/>
      <c r="DK5" s="1712"/>
      <c r="DL5" s="1712"/>
      <c r="DM5" s="1712"/>
      <c r="DN5" s="1712"/>
      <c r="DO5" s="1712"/>
      <c r="DP5" s="1712"/>
      <c r="DQ5" s="1712"/>
      <c r="DR5" s="1712"/>
      <c r="DS5" s="1712"/>
      <c r="DT5" s="1712"/>
      <c r="DU5" s="1712"/>
      <c r="DV5" s="1712"/>
      <c r="DW5" s="1712"/>
      <c r="DX5" s="1712"/>
      <c r="DY5" s="1712"/>
      <c r="DZ5" s="1712"/>
      <c r="EA5" s="1712"/>
      <c r="EB5" s="1712"/>
      <c r="EC5" s="1712"/>
      <c r="ED5" s="1712"/>
      <c r="EE5" s="1712"/>
      <c r="EF5" s="1712"/>
      <c r="EG5" s="1712"/>
      <c r="EH5" s="1712"/>
      <c r="EI5" s="1712"/>
      <c r="EJ5" s="1712"/>
      <c r="EK5" s="1712"/>
      <c r="EL5" s="1712"/>
      <c r="EM5" s="1712"/>
      <c r="EN5" s="1712"/>
      <c r="EO5" s="1712"/>
      <c r="EP5" s="1712"/>
      <c r="EQ5" s="1712"/>
      <c r="ER5" s="1712"/>
      <c r="ES5" s="1712"/>
      <c r="ET5" s="1712"/>
      <c r="EU5" s="1712"/>
      <c r="EV5" s="1712"/>
      <c r="EW5" s="1712"/>
      <c r="EX5" s="1712"/>
      <c r="EY5" s="1712"/>
      <c r="EZ5" s="1712"/>
      <c r="FA5" s="1712"/>
      <c r="FB5" s="1712"/>
      <c r="FC5" s="1712"/>
      <c r="FD5" s="1712"/>
      <c r="FE5" s="1712"/>
      <c r="FF5" s="1712"/>
      <c r="FG5" s="1712"/>
      <c r="FH5" s="1712"/>
      <c r="FI5" s="1712"/>
      <c r="FJ5" s="1712"/>
      <c r="FK5" s="1712"/>
      <c r="FL5" s="1712"/>
      <c r="FM5" s="1712"/>
      <c r="FN5" s="1712"/>
      <c r="FO5" s="1712"/>
      <c r="FP5" s="1712"/>
      <c r="FQ5" s="1712"/>
      <c r="FR5" s="1712"/>
      <c r="FS5" s="1712"/>
      <c r="FT5" s="1712"/>
      <c r="FU5" s="1712"/>
      <c r="FV5" s="1712"/>
      <c r="FW5" s="1712"/>
      <c r="FX5" s="1712"/>
      <c r="FY5" s="1712"/>
      <c r="FZ5" s="1712"/>
      <c r="GA5" s="1712"/>
      <c r="GB5" s="1712"/>
      <c r="GC5" s="1712"/>
      <c r="GD5" s="1712"/>
      <c r="GE5" s="1712"/>
      <c r="GF5" s="1712"/>
      <c r="GG5" s="1712"/>
      <c r="GH5" s="1712"/>
      <c r="GI5" s="1712"/>
      <c r="GJ5" s="1712"/>
      <c r="GK5" s="1712"/>
      <c r="GL5" s="1712"/>
      <c r="GM5" s="1712"/>
      <c r="GN5" s="1712"/>
      <c r="GO5" s="1712"/>
      <c r="GP5" s="1712"/>
      <c r="GQ5" s="1712"/>
      <c r="GR5" s="1712"/>
      <c r="GS5" s="1712"/>
      <c r="GT5" s="1712"/>
      <c r="GU5" s="1712"/>
      <c r="GV5" s="1712"/>
      <c r="GW5" s="1712"/>
      <c r="GX5" s="1712"/>
      <c r="GY5" s="1712"/>
      <c r="GZ5" s="1712"/>
      <c r="HA5" s="1712"/>
      <c r="HB5" s="1712"/>
      <c r="HC5" s="1712"/>
      <c r="HD5" s="1712"/>
      <c r="HE5" s="1712"/>
      <c r="HF5" s="1712"/>
      <c r="HG5" s="1712"/>
      <c r="HH5" s="1712"/>
      <c r="HI5" s="1712"/>
      <c r="HJ5" s="1712"/>
      <c r="HK5" s="1712"/>
      <c r="HL5" s="1712"/>
      <c r="HM5" s="1712"/>
      <c r="HN5" s="1712"/>
      <c r="HO5" s="1712"/>
      <c r="HP5" s="1712"/>
      <c r="HQ5" s="1712"/>
      <c r="HR5" s="1712"/>
      <c r="HS5" s="1712"/>
      <c r="HT5" s="1712"/>
      <c r="HU5" s="1712"/>
      <c r="HV5" s="1712"/>
      <c r="HW5" s="1712"/>
      <c r="HX5" s="1712"/>
      <c r="HY5" s="1712"/>
      <c r="HZ5" s="1712"/>
      <c r="IA5" s="1712"/>
      <c r="IB5" s="1712"/>
      <c r="IC5" s="1712"/>
      <c r="ID5" s="1712"/>
      <c r="IE5" s="1712"/>
      <c r="IF5" s="1712"/>
      <c r="IG5" s="1712"/>
      <c r="IH5" s="1712"/>
      <c r="II5" s="1712"/>
      <c r="IJ5" s="1712"/>
      <c r="IK5" s="1712"/>
      <c r="IL5" s="1712"/>
      <c r="IM5" s="1712"/>
      <c r="IN5" s="1712"/>
      <c r="IO5" s="1712"/>
      <c r="IP5" s="1712"/>
      <c r="IQ5" s="1712"/>
      <c r="IR5" s="1712"/>
      <c r="IS5" s="1712"/>
      <c r="IT5" s="1712"/>
      <c r="IU5" s="1712"/>
    </row>
    <row r="6" spans="1:255">
      <c r="A6" s="2834" t="s">
        <v>2397</v>
      </c>
      <c r="B6" s="2835" t="s">
        <v>1036</v>
      </c>
      <c r="C6" s="2835"/>
      <c r="D6" s="2835"/>
      <c r="E6" s="2836"/>
      <c r="F6" s="2834"/>
      <c r="G6" s="2835" t="s">
        <v>4045</v>
      </c>
      <c r="H6" s="2835"/>
      <c r="I6" s="2835"/>
      <c r="J6" s="2837"/>
      <c r="M6" s="2838"/>
      <c r="N6" s="2834" t="s">
        <v>3718</v>
      </c>
      <c r="O6" s="2835" t="s">
        <v>1125</v>
      </c>
      <c r="P6" s="2835"/>
      <c r="S6" s="2837"/>
      <c r="T6" s="1712"/>
      <c r="U6" s="1712"/>
      <c r="V6" s="1712"/>
      <c r="W6" s="1712"/>
      <c r="X6" s="1712"/>
      <c r="Y6" s="1712"/>
      <c r="Z6" s="1712"/>
      <c r="AA6" s="1712"/>
      <c r="AB6" s="1712"/>
      <c r="AC6" s="1712"/>
      <c r="AD6" s="1712"/>
      <c r="AE6" s="1712"/>
      <c r="AF6" s="1712"/>
      <c r="AG6" s="1712"/>
      <c r="AH6" s="1712"/>
      <c r="AI6" s="1712"/>
      <c r="AJ6" s="1712"/>
      <c r="AK6" s="1712"/>
      <c r="AL6" s="1712"/>
      <c r="AM6" s="1712"/>
      <c r="AN6" s="1712"/>
      <c r="AO6" s="1712"/>
      <c r="AP6" s="1712"/>
      <c r="AQ6" s="1712"/>
      <c r="AR6" s="1712"/>
      <c r="AS6" s="1712"/>
      <c r="AT6" s="1712"/>
      <c r="AU6" s="1712"/>
      <c r="AV6" s="1712"/>
      <c r="AW6" s="1712"/>
      <c r="AX6" s="1712"/>
      <c r="AY6" s="1712"/>
      <c r="AZ6" s="1712"/>
      <c r="BA6" s="1712"/>
      <c r="BB6" s="1712"/>
      <c r="BC6" s="1712"/>
      <c r="BD6" s="1712"/>
      <c r="BE6" s="1712"/>
      <c r="BF6" s="1712"/>
      <c r="BG6" s="1712"/>
      <c r="BH6" s="1712"/>
      <c r="BI6" s="1712"/>
      <c r="BJ6" s="1712"/>
      <c r="BK6" s="1712"/>
      <c r="BL6" s="1712"/>
      <c r="BM6" s="1712"/>
      <c r="BN6" s="1712"/>
      <c r="BO6" s="1712"/>
      <c r="BP6" s="1712"/>
      <c r="BQ6" s="1712"/>
      <c r="BR6" s="1712"/>
      <c r="BS6" s="1712"/>
      <c r="BT6" s="1712"/>
      <c r="BU6" s="1712"/>
      <c r="BV6" s="1712"/>
      <c r="BW6" s="1712"/>
      <c r="BX6" s="1712"/>
      <c r="BY6" s="1712"/>
      <c r="BZ6" s="1712"/>
      <c r="CA6" s="1712"/>
      <c r="CB6" s="1712"/>
      <c r="CC6" s="1712"/>
      <c r="CD6" s="1712"/>
      <c r="CE6" s="1712"/>
      <c r="CF6" s="1712"/>
      <c r="CG6" s="1712"/>
      <c r="CH6" s="1712"/>
      <c r="CI6" s="1712"/>
      <c r="CJ6" s="1712"/>
      <c r="CK6" s="1712"/>
      <c r="CL6" s="1712"/>
      <c r="CM6" s="1712"/>
      <c r="CN6" s="1712"/>
      <c r="CO6" s="1712"/>
      <c r="CP6" s="1712"/>
      <c r="CQ6" s="1712"/>
      <c r="CR6" s="1712"/>
      <c r="CS6" s="1712"/>
      <c r="CT6" s="1712"/>
      <c r="CU6" s="1712"/>
      <c r="CV6" s="1712"/>
      <c r="CW6" s="1712"/>
      <c r="CX6" s="1712"/>
      <c r="CY6" s="1712"/>
      <c r="CZ6" s="1712"/>
      <c r="DA6" s="1712"/>
      <c r="DB6" s="1712"/>
      <c r="DC6" s="1712"/>
      <c r="DD6" s="1712"/>
      <c r="DE6" s="1712"/>
      <c r="DF6" s="1712"/>
      <c r="DG6" s="1712"/>
      <c r="DH6" s="1712"/>
      <c r="DI6" s="1712"/>
      <c r="DJ6" s="1712"/>
      <c r="DK6" s="1712"/>
      <c r="DL6" s="1712"/>
      <c r="DM6" s="1712"/>
      <c r="DN6" s="1712"/>
      <c r="DO6" s="1712"/>
      <c r="DP6" s="1712"/>
      <c r="DQ6" s="1712"/>
      <c r="DR6" s="1712"/>
      <c r="DS6" s="1712"/>
      <c r="DT6" s="1712"/>
      <c r="DU6" s="1712"/>
      <c r="DV6" s="1712"/>
      <c r="DW6" s="1712"/>
      <c r="DX6" s="1712"/>
      <c r="DY6" s="1712"/>
      <c r="DZ6" s="1712"/>
      <c r="EA6" s="1712"/>
      <c r="EB6" s="1712"/>
      <c r="EC6" s="1712"/>
      <c r="ED6" s="1712"/>
      <c r="EE6" s="1712"/>
      <c r="EF6" s="1712"/>
      <c r="EG6" s="1712"/>
      <c r="EH6" s="1712"/>
      <c r="EI6" s="1712"/>
      <c r="EJ6" s="1712"/>
      <c r="EK6" s="1712"/>
      <c r="EL6" s="1712"/>
      <c r="EM6" s="1712"/>
      <c r="EN6" s="1712"/>
      <c r="EO6" s="1712"/>
      <c r="EP6" s="1712"/>
      <c r="EQ6" s="1712"/>
      <c r="ER6" s="1712"/>
      <c r="ES6" s="1712"/>
      <c r="ET6" s="1712"/>
      <c r="EU6" s="1712"/>
      <c r="EV6" s="1712"/>
      <c r="EW6" s="1712"/>
      <c r="EX6" s="1712"/>
      <c r="EY6" s="1712"/>
      <c r="EZ6" s="1712"/>
      <c r="FA6" s="1712"/>
      <c r="FB6" s="1712"/>
      <c r="FC6" s="1712"/>
      <c r="FD6" s="1712"/>
      <c r="FE6" s="1712"/>
      <c r="FF6" s="1712"/>
      <c r="FG6" s="1712"/>
      <c r="FH6" s="1712"/>
      <c r="FI6" s="1712"/>
      <c r="FJ6" s="1712"/>
      <c r="FK6" s="1712"/>
      <c r="FL6" s="1712"/>
      <c r="FM6" s="1712"/>
      <c r="FN6" s="1712"/>
      <c r="FO6" s="1712"/>
      <c r="FP6" s="1712"/>
      <c r="FQ6" s="1712"/>
      <c r="FR6" s="1712"/>
      <c r="FS6" s="1712"/>
      <c r="FT6" s="1712"/>
      <c r="FU6" s="1712"/>
      <c r="FV6" s="1712"/>
      <c r="FW6" s="1712"/>
      <c r="FX6" s="1712"/>
      <c r="FY6" s="1712"/>
      <c r="FZ6" s="1712"/>
      <c r="GA6" s="1712"/>
      <c r="GB6" s="1712"/>
      <c r="GC6" s="1712"/>
      <c r="GD6" s="1712"/>
      <c r="GE6" s="1712"/>
      <c r="GF6" s="1712"/>
      <c r="GG6" s="1712"/>
      <c r="GH6" s="1712"/>
      <c r="GI6" s="1712"/>
      <c r="GJ6" s="1712"/>
      <c r="GK6" s="1712"/>
      <c r="GL6" s="1712"/>
      <c r="GM6" s="1712"/>
      <c r="GN6" s="1712"/>
      <c r="GO6" s="1712"/>
      <c r="GP6" s="1712"/>
      <c r="GQ6" s="1712"/>
      <c r="GR6" s="1712"/>
      <c r="GS6" s="1712"/>
      <c r="GT6" s="1712"/>
      <c r="GU6" s="1712"/>
      <c r="GV6" s="1712"/>
      <c r="GW6" s="1712"/>
      <c r="GX6" s="1712"/>
      <c r="GY6" s="1712"/>
      <c r="GZ6" s="1712"/>
      <c r="HA6" s="1712"/>
      <c r="HB6" s="1712"/>
      <c r="HC6" s="1712"/>
      <c r="HD6" s="1712"/>
      <c r="HE6" s="1712"/>
      <c r="HF6" s="1712"/>
      <c r="HG6" s="1712"/>
      <c r="HH6" s="1712"/>
      <c r="HI6" s="1712"/>
      <c r="HJ6" s="1712"/>
      <c r="HK6" s="1712"/>
      <c r="HL6" s="1712"/>
      <c r="HM6" s="1712"/>
      <c r="HN6" s="1712"/>
      <c r="HO6" s="1712"/>
      <c r="HP6" s="1712"/>
      <c r="HQ6" s="1712"/>
      <c r="HR6" s="1712"/>
      <c r="HS6" s="1712"/>
      <c r="HT6" s="1712"/>
      <c r="HU6" s="1712"/>
      <c r="HV6" s="1712"/>
      <c r="HW6" s="1712"/>
      <c r="HX6" s="1712"/>
      <c r="HY6" s="1712"/>
      <c r="HZ6" s="1712"/>
      <c r="IA6" s="1712"/>
      <c r="IB6" s="1712"/>
      <c r="IC6" s="1712"/>
      <c r="ID6" s="1712"/>
      <c r="IE6" s="1712"/>
      <c r="IF6" s="1712"/>
      <c r="IG6" s="1712"/>
      <c r="IH6" s="1712"/>
      <c r="II6" s="1712"/>
      <c r="IJ6" s="1712"/>
      <c r="IK6" s="1712"/>
      <c r="IL6" s="1712"/>
      <c r="IM6" s="1712"/>
      <c r="IN6" s="1712"/>
      <c r="IO6" s="1712"/>
      <c r="IP6" s="1712"/>
      <c r="IQ6" s="1712"/>
      <c r="IR6" s="1712"/>
      <c r="IS6" s="1712"/>
      <c r="IT6" s="1712"/>
      <c r="IU6" s="1712"/>
    </row>
    <row r="7" spans="1:255">
      <c r="A7" s="2839" t="s">
        <v>1789</v>
      </c>
      <c r="B7" s="2835" t="s">
        <v>1039</v>
      </c>
      <c r="C7" s="2835"/>
      <c r="D7" s="2835"/>
      <c r="E7" s="2836"/>
      <c r="F7" s="2839"/>
      <c r="G7" s="2835" t="s">
        <v>4046</v>
      </c>
      <c r="H7" s="2835"/>
      <c r="I7" s="2835"/>
      <c r="J7" s="2837"/>
      <c r="M7" s="2838"/>
      <c r="N7" s="2834"/>
      <c r="O7" s="2835" t="s">
        <v>1128</v>
      </c>
      <c r="P7" s="2835"/>
      <c r="S7" s="2836"/>
      <c r="T7" s="1712"/>
      <c r="U7" s="1712"/>
      <c r="V7" s="1712"/>
      <c r="W7" s="1712"/>
      <c r="X7" s="1712"/>
      <c r="Y7" s="1712"/>
      <c r="Z7" s="1712"/>
      <c r="AA7" s="1712"/>
      <c r="AB7" s="1712"/>
      <c r="AC7" s="1712"/>
      <c r="AD7" s="1712"/>
      <c r="AE7" s="1712"/>
      <c r="AF7" s="1712"/>
      <c r="AG7" s="1712"/>
      <c r="AH7" s="1712"/>
      <c r="AI7" s="1712"/>
      <c r="AJ7" s="1712"/>
      <c r="AK7" s="1712"/>
      <c r="AL7" s="1712"/>
      <c r="AM7" s="1712"/>
      <c r="AN7" s="1712"/>
      <c r="AO7" s="1712"/>
      <c r="AP7" s="1712"/>
      <c r="AQ7" s="1712"/>
      <c r="AR7" s="1712"/>
      <c r="AS7" s="1712"/>
      <c r="AT7" s="1712"/>
      <c r="AU7" s="1712"/>
      <c r="AV7" s="1712"/>
      <c r="AW7" s="1712"/>
      <c r="AX7" s="1712"/>
      <c r="AY7" s="1712"/>
      <c r="AZ7" s="1712"/>
      <c r="BA7" s="1712"/>
      <c r="BB7" s="1712"/>
      <c r="BC7" s="1712"/>
      <c r="BD7" s="1712"/>
      <c r="BE7" s="1712"/>
      <c r="BF7" s="1712"/>
      <c r="BG7" s="1712"/>
      <c r="BH7" s="1712"/>
      <c r="BI7" s="1712"/>
      <c r="BJ7" s="1712"/>
      <c r="BK7" s="1712"/>
      <c r="BL7" s="1712"/>
      <c r="BM7" s="1712"/>
      <c r="BN7" s="1712"/>
      <c r="BO7" s="1712"/>
      <c r="BP7" s="1712"/>
      <c r="BQ7" s="1712"/>
      <c r="BR7" s="1712"/>
      <c r="BS7" s="1712"/>
      <c r="BT7" s="1712"/>
      <c r="BU7" s="1712"/>
      <c r="BV7" s="1712"/>
      <c r="BW7" s="1712"/>
      <c r="BX7" s="1712"/>
      <c r="BY7" s="1712"/>
      <c r="BZ7" s="1712"/>
      <c r="CA7" s="1712"/>
      <c r="CB7" s="1712"/>
      <c r="CC7" s="1712"/>
      <c r="CD7" s="1712"/>
      <c r="CE7" s="1712"/>
      <c r="CF7" s="1712"/>
      <c r="CG7" s="1712"/>
      <c r="CH7" s="1712"/>
      <c r="CI7" s="1712"/>
      <c r="CJ7" s="1712"/>
      <c r="CK7" s="1712"/>
      <c r="CL7" s="1712"/>
      <c r="CM7" s="1712"/>
      <c r="CN7" s="1712"/>
      <c r="CO7" s="1712"/>
      <c r="CP7" s="1712"/>
      <c r="CQ7" s="1712"/>
      <c r="CR7" s="1712"/>
      <c r="CS7" s="1712"/>
      <c r="CT7" s="1712"/>
      <c r="CU7" s="1712"/>
      <c r="CV7" s="1712"/>
      <c r="CW7" s="1712"/>
      <c r="CX7" s="1712"/>
      <c r="CY7" s="1712"/>
      <c r="CZ7" s="1712"/>
      <c r="DA7" s="1712"/>
      <c r="DB7" s="1712"/>
      <c r="DC7" s="1712"/>
      <c r="DD7" s="1712"/>
      <c r="DE7" s="1712"/>
      <c r="DF7" s="1712"/>
      <c r="DG7" s="1712"/>
      <c r="DH7" s="1712"/>
      <c r="DI7" s="1712"/>
      <c r="DJ7" s="1712"/>
      <c r="DK7" s="1712"/>
      <c r="DL7" s="1712"/>
      <c r="DM7" s="1712"/>
      <c r="DN7" s="1712"/>
      <c r="DO7" s="1712"/>
      <c r="DP7" s="1712"/>
      <c r="DQ7" s="1712"/>
      <c r="DR7" s="1712"/>
      <c r="DS7" s="1712"/>
      <c r="DT7" s="1712"/>
      <c r="DU7" s="1712"/>
      <c r="DV7" s="1712"/>
      <c r="DW7" s="1712"/>
      <c r="DX7" s="1712"/>
      <c r="DY7" s="1712"/>
      <c r="DZ7" s="1712"/>
      <c r="EA7" s="1712"/>
      <c r="EB7" s="1712"/>
      <c r="EC7" s="1712"/>
      <c r="ED7" s="1712"/>
      <c r="EE7" s="1712"/>
      <c r="EF7" s="1712"/>
      <c r="EG7" s="1712"/>
      <c r="EH7" s="1712"/>
      <c r="EI7" s="1712"/>
      <c r="EJ7" s="1712"/>
      <c r="EK7" s="1712"/>
      <c r="EL7" s="1712"/>
      <c r="EM7" s="1712"/>
      <c r="EN7" s="1712"/>
      <c r="EO7" s="1712"/>
      <c r="EP7" s="1712"/>
      <c r="EQ7" s="1712"/>
      <c r="ER7" s="1712"/>
      <c r="ES7" s="1712"/>
      <c r="ET7" s="1712"/>
      <c r="EU7" s="1712"/>
      <c r="EV7" s="1712"/>
      <c r="EW7" s="1712"/>
      <c r="EX7" s="1712"/>
      <c r="EY7" s="1712"/>
      <c r="EZ7" s="1712"/>
      <c r="FA7" s="1712"/>
      <c r="FB7" s="1712"/>
      <c r="FC7" s="1712"/>
      <c r="FD7" s="1712"/>
      <c r="FE7" s="1712"/>
      <c r="FF7" s="1712"/>
      <c r="FG7" s="1712"/>
      <c r="FH7" s="1712"/>
      <c r="FI7" s="1712"/>
      <c r="FJ7" s="1712"/>
      <c r="FK7" s="1712"/>
      <c r="FL7" s="1712"/>
      <c r="FM7" s="1712"/>
      <c r="FN7" s="1712"/>
      <c r="FO7" s="1712"/>
      <c r="FP7" s="1712"/>
      <c r="FQ7" s="1712"/>
      <c r="FR7" s="1712"/>
      <c r="FS7" s="1712"/>
      <c r="FT7" s="1712"/>
      <c r="FU7" s="1712"/>
      <c r="FV7" s="1712"/>
      <c r="FW7" s="1712"/>
      <c r="FX7" s="1712"/>
      <c r="FY7" s="1712"/>
      <c r="FZ7" s="1712"/>
      <c r="GA7" s="1712"/>
      <c r="GB7" s="1712"/>
      <c r="GC7" s="1712"/>
      <c r="GD7" s="1712"/>
      <c r="GE7" s="1712"/>
      <c r="GF7" s="1712"/>
      <c r="GG7" s="1712"/>
      <c r="GH7" s="1712"/>
      <c r="GI7" s="1712"/>
      <c r="GJ7" s="1712"/>
      <c r="GK7" s="1712"/>
      <c r="GL7" s="1712"/>
      <c r="GM7" s="1712"/>
      <c r="GN7" s="1712"/>
      <c r="GO7" s="1712"/>
      <c r="GP7" s="1712"/>
      <c r="GQ7" s="1712"/>
      <c r="GR7" s="1712"/>
      <c r="GS7" s="1712"/>
      <c r="GT7" s="1712"/>
      <c r="GU7" s="1712"/>
      <c r="GV7" s="1712"/>
      <c r="GW7" s="1712"/>
      <c r="GX7" s="1712"/>
      <c r="GY7" s="1712"/>
      <c r="GZ7" s="1712"/>
      <c r="HA7" s="1712"/>
      <c r="HB7" s="1712"/>
      <c r="HC7" s="1712"/>
      <c r="HD7" s="1712"/>
      <c r="HE7" s="1712"/>
      <c r="HF7" s="1712"/>
      <c r="HG7" s="1712"/>
      <c r="HH7" s="1712"/>
      <c r="HI7" s="1712"/>
      <c r="HJ7" s="1712"/>
      <c r="HK7" s="1712"/>
      <c r="HL7" s="1712"/>
      <c r="HM7" s="1712"/>
      <c r="HN7" s="1712"/>
      <c r="HO7" s="1712"/>
      <c r="HP7" s="1712"/>
      <c r="HQ7" s="1712"/>
      <c r="HR7" s="1712"/>
      <c r="HS7" s="1712"/>
      <c r="HT7" s="1712"/>
      <c r="HU7" s="1712"/>
      <c r="HV7" s="1712"/>
      <c r="HW7" s="1712"/>
      <c r="HX7" s="1712"/>
      <c r="HY7" s="1712"/>
      <c r="HZ7" s="1712"/>
      <c r="IA7" s="1712"/>
      <c r="IB7" s="1712"/>
      <c r="IC7" s="1712"/>
      <c r="ID7" s="1712"/>
      <c r="IE7" s="1712"/>
      <c r="IF7" s="1712"/>
      <c r="IG7" s="1712"/>
      <c r="IH7" s="1712"/>
      <c r="II7" s="1712"/>
      <c r="IJ7" s="1712"/>
      <c r="IK7" s="1712"/>
      <c r="IL7" s="1712"/>
      <c r="IM7" s="1712"/>
      <c r="IN7" s="1712"/>
      <c r="IO7" s="1712"/>
      <c r="IP7" s="1712"/>
      <c r="IQ7" s="1712"/>
      <c r="IR7" s="1712"/>
      <c r="IS7" s="1712"/>
      <c r="IT7" s="1712"/>
      <c r="IU7" s="1712"/>
    </row>
    <row r="8" spans="1:255">
      <c r="A8" s="2834" t="s">
        <v>2317</v>
      </c>
      <c r="B8" s="2835" t="s">
        <v>1114</v>
      </c>
      <c r="C8" s="2835"/>
      <c r="D8" s="2835"/>
      <c r="E8" s="2836"/>
      <c r="F8" s="2834"/>
      <c r="G8" s="2835" t="s">
        <v>4047</v>
      </c>
      <c r="H8" s="2835"/>
      <c r="I8" s="2835"/>
      <c r="J8" s="2840"/>
      <c r="M8" s="2838"/>
      <c r="N8" s="2834" t="s">
        <v>702</v>
      </c>
      <c r="O8" s="2835" t="s">
        <v>2560</v>
      </c>
      <c r="S8" s="2836"/>
      <c r="T8" s="1712"/>
      <c r="U8" s="1712"/>
      <c r="V8" s="1712"/>
      <c r="W8" s="1712"/>
      <c r="X8" s="1712"/>
      <c r="Y8" s="1712"/>
      <c r="Z8" s="1712"/>
      <c r="AA8" s="1712"/>
      <c r="AB8" s="1712"/>
      <c r="AC8" s="1712"/>
      <c r="AD8" s="1712"/>
      <c r="AE8" s="1712"/>
      <c r="AF8" s="1712"/>
      <c r="AG8" s="1712"/>
      <c r="AH8" s="1712"/>
      <c r="AI8" s="1712"/>
      <c r="AJ8" s="1712"/>
      <c r="AK8" s="1712"/>
      <c r="AL8" s="1712"/>
      <c r="AM8" s="1712"/>
      <c r="AN8" s="1712"/>
      <c r="AO8" s="1712"/>
      <c r="AP8" s="1712"/>
      <c r="AQ8" s="1712"/>
      <c r="AR8" s="1712"/>
      <c r="AS8" s="1712"/>
      <c r="AT8" s="1712"/>
      <c r="AU8" s="1712"/>
      <c r="AV8" s="1712"/>
      <c r="AW8" s="1712"/>
      <c r="AX8" s="1712"/>
      <c r="AY8" s="1712"/>
      <c r="AZ8" s="1712"/>
      <c r="BA8" s="1712"/>
      <c r="BB8" s="1712"/>
      <c r="BC8" s="1712"/>
      <c r="BD8" s="1712"/>
      <c r="BE8" s="1712"/>
      <c r="BF8" s="1712"/>
      <c r="BG8" s="1712"/>
      <c r="BH8" s="1712"/>
      <c r="BI8" s="1712"/>
      <c r="BJ8" s="1712"/>
      <c r="BK8" s="1712"/>
      <c r="BL8" s="1712"/>
      <c r="BM8" s="1712"/>
      <c r="BN8" s="1712"/>
      <c r="BO8" s="1712"/>
      <c r="BP8" s="1712"/>
      <c r="BQ8" s="1712"/>
      <c r="BR8" s="1712"/>
      <c r="BS8" s="1712"/>
      <c r="BT8" s="1712"/>
      <c r="BU8" s="1712"/>
      <c r="BV8" s="1712"/>
      <c r="BW8" s="1712"/>
      <c r="BX8" s="1712"/>
      <c r="BY8" s="1712"/>
      <c r="BZ8" s="1712"/>
      <c r="CA8" s="1712"/>
      <c r="CB8" s="1712"/>
      <c r="CC8" s="1712"/>
      <c r="CD8" s="1712"/>
      <c r="CE8" s="1712"/>
      <c r="CF8" s="1712"/>
      <c r="CG8" s="1712"/>
      <c r="CH8" s="1712"/>
      <c r="CI8" s="1712"/>
      <c r="CJ8" s="1712"/>
      <c r="CK8" s="1712"/>
      <c r="CL8" s="1712"/>
      <c r="CM8" s="1712"/>
      <c r="CN8" s="1712"/>
      <c r="CO8" s="1712"/>
      <c r="CP8" s="1712"/>
      <c r="CQ8" s="1712"/>
      <c r="CR8" s="1712"/>
      <c r="CS8" s="1712"/>
      <c r="CT8" s="1712"/>
      <c r="CU8" s="1712"/>
      <c r="CV8" s="1712"/>
      <c r="CW8" s="1712"/>
      <c r="CX8" s="1712"/>
      <c r="CY8" s="1712"/>
      <c r="CZ8" s="1712"/>
      <c r="DA8" s="1712"/>
      <c r="DB8" s="1712"/>
      <c r="DC8" s="1712"/>
      <c r="DD8" s="1712"/>
      <c r="DE8" s="1712"/>
      <c r="DF8" s="1712"/>
      <c r="DG8" s="1712"/>
      <c r="DH8" s="1712"/>
      <c r="DI8" s="1712"/>
      <c r="DJ8" s="1712"/>
      <c r="DK8" s="1712"/>
      <c r="DL8" s="1712"/>
      <c r="DM8" s="1712"/>
      <c r="DN8" s="1712"/>
      <c r="DO8" s="1712"/>
      <c r="DP8" s="1712"/>
      <c r="DQ8" s="1712"/>
      <c r="DR8" s="1712"/>
      <c r="DS8" s="1712"/>
      <c r="DT8" s="1712"/>
      <c r="DU8" s="1712"/>
      <c r="DV8" s="1712"/>
      <c r="DW8" s="1712"/>
      <c r="DX8" s="1712"/>
      <c r="DY8" s="1712"/>
      <c r="DZ8" s="1712"/>
      <c r="EA8" s="1712"/>
      <c r="EB8" s="1712"/>
      <c r="EC8" s="1712"/>
      <c r="ED8" s="1712"/>
      <c r="EE8" s="1712"/>
      <c r="EF8" s="1712"/>
      <c r="EG8" s="1712"/>
      <c r="EH8" s="1712"/>
      <c r="EI8" s="1712"/>
      <c r="EJ8" s="1712"/>
      <c r="EK8" s="1712"/>
      <c r="EL8" s="1712"/>
      <c r="EM8" s="1712"/>
      <c r="EN8" s="1712"/>
      <c r="EO8" s="1712"/>
      <c r="EP8" s="1712"/>
      <c r="EQ8" s="1712"/>
      <c r="ER8" s="1712"/>
      <c r="ES8" s="1712"/>
      <c r="ET8" s="1712"/>
      <c r="EU8" s="1712"/>
      <c r="EV8" s="1712"/>
      <c r="EW8" s="1712"/>
      <c r="EX8" s="1712"/>
      <c r="EY8" s="1712"/>
      <c r="EZ8" s="1712"/>
      <c r="FA8" s="1712"/>
      <c r="FB8" s="1712"/>
      <c r="FC8" s="1712"/>
      <c r="FD8" s="1712"/>
      <c r="FE8" s="1712"/>
      <c r="FF8" s="1712"/>
      <c r="FG8" s="1712"/>
      <c r="FH8" s="1712"/>
      <c r="FI8" s="1712"/>
      <c r="FJ8" s="1712"/>
      <c r="FK8" s="1712"/>
      <c r="FL8" s="1712"/>
      <c r="FM8" s="1712"/>
      <c r="FN8" s="1712"/>
      <c r="FO8" s="1712"/>
      <c r="FP8" s="1712"/>
      <c r="FQ8" s="1712"/>
      <c r="FR8" s="1712"/>
      <c r="FS8" s="1712"/>
      <c r="FT8" s="1712"/>
      <c r="FU8" s="1712"/>
      <c r="FV8" s="1712"/>
      <c r="FW8" s="1712"/>
      <c r="FX8" s="1712"/>
      <c r="FY8" s="1712"/>
      <c r="FZ8" s="1712"/>
      <c r="GA8" s="1712"/>
      <c r="GB8" s="1712"/>
      <c r="GC8" s="1712"/>
      <c r="GD8" s="1712"/>
      <c r="GE8" s="1712"/>
      <c r="GF8" s="1712"/>
      <c r="GG8" s="1712"/>
      <c r="GH8" s="1712"/>
      <c r="GI8" s="1712"/>
      <c r="GJ8" s="1712"/>
      <c r="GK8" s="1712"/>
      <c r="GL8" s="1712"/>
      <c r="GM8" s="1712"/>
      <c r="GN8" s="1712"/>
      <c r="GO8" s="1712"/>
      <c r="GP8" s="1712"/>
      <c r="GQ8" s="1712"/>
      <c r="GR8" s="1712"/>
      <c r="GS8" s="1712"/>
      <c r="GT8" s="1712"/>
      <c r="GU8" s="1712"/>
      <c r="GV8" s="1712"/>
      <c r="GW8" s="1712"/>
      <c r="GX8" s="1712"/>
      <c r="GY8" s="1712"/>
      <c r="GZ8" s="1712"/>
      <c r="HA8" s="1712"/>
      <c r="HB8" s="1712"/>
      <c r="HC8" s="1712"/>
      <c r="HD8" s="1712"/>
      <c r="HE8" s="1712"/>
      <c r="HF8" s="1712"/>
      <c r="HG8" s="1712"/>
      <c r="HH8" s="1712"/>
      <c r="HI8" s="1712"/>
      <c r="HJ8" s="1712"/>
      <c r="HK8" s="1712"/>
      <c r="HL8" s="1712"/>
      <c r="HM8" s="1712"/>
      <c r="HN8" s="1712"/>
      <c r="HO8" s="1712"/>
      <c r="HP8" s="1712"/>
      <c r="HQ8" s="1712"/>
      <c r="HR8" s="1712"/>
      <c r="HS8" s="1712"/>
      <c r="HT8" s="1712"/>
      <c r="HU8" s="1712"/>
      <c r="HV8" s="1712"/>
      <c r="HW8" s="1712"/>
      <c r="HX8" s="1712"/>
      <c r="HY8" s="1712"/>
      <c r="HZ8" s="1712"/>
      <c r="IA8" s="1712"/>
      <c r="IB8" s="1712"/>
      <c r="IC8" s="1712"/>
      <c r="ID8" s="1712"/>
      <c r="IE8" s="1712"/>
      <c r="IF8" s="1712"/>
      <c r="IG8" s="1712"/>
      <c r="IH8" s="1712"/>
      <c r="II8" s="1712"/>
      <c r="IJ8" s="1712"/>
      <c r="IK8" s="1712"/>
      <c r="IL8" s="1712"/>
      <c r="IM8" s="1712"/>
      <c r="IN8" s="1712"/>
      <c r="IO8" s="1712"/>
      <c r="IP8" s="1712"/>
      <c r="IQ8" s="1712"/>
      <c r="IR8" s="1712"/>
      <c r="IS8" s="1712"/>
      <c r="IT8" s="1712"/>
      <c r="IU8" s="1712"/>
    </row>
    <row r="9" spans="1:255">
      <c r="A9" s="2834" t="s">
        <v>2318</v>
      </c>
      <c r="B9" s="2835" t="s">
        <v>1116</v>
      </c>
      <c r="C9" s="2835"/>
      <c r="D9" s="2835"/>
      <c r="E9" s="2836"/>
      <c r="F9" s="2834"/>
      <c r="G9" s="2841" t="s">
        <v>4048</v>
      </c>
      <c r="H9" s="2835"/>
      <c r="I9" s="2835"/>
      <c r="J9" s="2835"/>
      <c r="K9" s="2835"/>
      <c r="L9" s="2835"/>
      <c r="M9" s="2836"/>
      <c r="N9" s="2834"/>
      <c r="O9" s="2835" t="s">
        <v>2562</v>
      </c>
      <c r="P9" s="2835"/>
      <c r="S9" s="2836"/>
      <c r="T9" s="1712"/>
      <c r="U9" s="1712"/>
      <c r="V9" s="1712"/>
      <c r="W9" s="1712"/>
      <c r="X9" s="1712"/>
      <c r="Y9" s="1712"/>
      <c r="Z9" s="1712"/>
      <c r="AA9" s="1712"/>
      <c r="AB9" s="1712"/>
      <c r="AC9" s="1712"/>
      <c r="AD9" s="1712"/>
      <c r="AE9" s="1712"/>
      <c r="AF9" s="1712"/>
      <c r="AG9" s="1712"/>
      <c r="AH9" s="1712"/>
      <c r="AI9" s="1712"/>
      <c r="AJ9" s="1712"/>
      <c r="AK9" s="1712"/>
      <c r="AL9" s="1712"/>
      <c r="AM9" s="1712"/>
      <c r="AN9" s="1712"/>
      <c r="AO9" s="1712"/>
      <c r="AP9" s="1712"/>
      <c r="AQ9" s="1712"/>
      <c r="AR9" s="1712"/>
      <c r="AS9" s="1712"/>
      <c r="AT9" s="1712"/>
      <c r="AU9" s="1712"/>
      <c r="AV9" s="1712"/>
      <c r="AW9" s="1712"/>
      <c r="AX9" s="1712"/>
      <c r="AY9" s="1712"/>
      <c r="AZ9" s="1712"/>
      <c r="BA9" s="1712"/>
      <c r="BB9" s="1712"/>
      <c r="BC9" s="1712"/>
      <c r="BD9" s="1712"/>
      <c r="BE9" s="1712"/>
      <c r="BF9" s="1712"/>
      <c r="BG9" s="1712"/>
      <c r="BH9" s="1712"/>
      <c r="BI9" s="1712"/>
      <c r="BJ9" s="1712"/>
      <c r="BK9" s="1712"/>
      <c r="BL9" s="1712"/>
      <c r="BM9" s="1712"/>
      <c r="BN9" s="1712"/>
      <c r="BO9" s="1712"/>
      <c r="BP9" s="1712"/>
      <c r="BQ9" s="1712"/>
      <c r="BR9" s="1712"/>
      <c r="BS9" s="1712"/>
      <c r="BT9" s="1712"/>
      <c r="BU9" s="1712"/>
      <c r="BV9" s="1712"/>
      <c r="BW9" s="1712"/>
      <c r="BX9" s="1712"/>
      <c r="BY9" s="1712"/>
      <c r="BZ9" s="1712"/>
      <c r="CA9" s="1712"/>
      <c r="CB9" s="1712"/>
      <c r="CC9" s="1712"/>
      <c r="CD9" s="1712"/>
      <c r="CE9" s="1712"/>
      <c r="CF9" s="1712"/>
      <c r="CG9" s="1712"/>
      <c r="CH9" s="1712"/>
      <c r="CI9" s="1712"/>
      <c r="CJ9" s="1712"/>
      <c r="CK9" s="1712"/>
      <c r="CL9" s="1712"/>
      <c r="CM9" s="1712"/>
      <c r="CN9" s="1712"/>
      <c r="CO9" s="1712"/>
      <c r="CP9" s="1712"/>
      <c r="CQ9" s="1712"/>
      <c r="CR9" s="1712"/>
      <c r="CS9" s="1712"/>
      <c r="CT9" s="1712"/>
      <c r="CU9" s="1712"/>
      <c r="CV9" s="1712"/>
      <c r="CW9" s="1712"/>
      <c r="CX9" s="1712"/>
      <c r="CY9" s="1712"/>
      <c r="CZ9" s="1712"/>
      <c r="DA9" s="1712"/>
      <c r="DB9" s="1712"/>
      <c r="DC9" s="1712"/>
      <c r="DD9" s="1712"/>
      <c r="DE9" s="1712"/>
      <c r="DF9" s="1712"/>
      <c r="DG9" s="1712"/>
      <c r="DH9" s="1712"/>
      <c r="DI9" s="1712"/>
      <c r="DJ9" s="1712"/>
      <c r="DK9" s="1712"/>
      <c r="DL9" s="1712"/>
      <c r="DM9" s="1712"/>
      <c r="DN9" s="1712"/>
      <c r="DO9" s="1712"/>
      <c r="DP9" s="1712"/>
      <c r="DQ9" s="1712"/>
      <c r="DR9" s="1712"/>
      <c r="DS9" s="1712"/>
      <c r="DT9" s="1712"/>
      <c r="DU9" s="1712"/>
      <c r="DV9" s="1712"/>
      <c r="DW9" s="1712"/>
      <c r="DX9" s="1712"/>
      <c r="DY9" s="1712"/>
      <c r="DZ9" s="1712"/>
      <c r="EA9" s="1712"/>
      <c r="EB9" s="1712"/>
      <c r="EC9" s="1712"/>
      <c r="ED9" s="1712"/>
      <c r="EE9" s="1712"/>
      <c r="EF9" s="1712"/>
      <c r="EG9" s="1712"/>
      <c r="EH9" s="1712"/>
      <c r="EI9" s="1712"/>
      <c r="EJ9" s="1712"/>
      <c r="EK9" s="1712"/>
      <c r="EL9" s="1712"/>
      <c r="EM9" s="1712"/>
      <c r="EN9" s="1712"/>
      <c r="EO9" s="1712"/>
      <c r="EP9" s="1712"/>
      <c r="EQ9" s="1712"/>
      <c r="ER9" s="1712"/>
      <c r="ES9" s="1712"/>
      <c r="ET9" s="1712"/>
      <c r="EU9" s="1712"/>
      <c r="EV9" s="1712"/>
      <c r="EW9" s="1712"/>
      <c r="EX9" s="1712"/>
      <c r="EY9" s="1712"/>
      <c r="EZ9" s="1712"/>
      <c r="FA9" s="1712"/>
      <c r="FB9" s="1712"/>
      <c r="FC9" s="1712"/>
      <c r="FD9" s="1712"/>
      <c r="FE9" s="1712"/>
      <c r="FF9" s="1712"/>
      <c r="FG9" s="1712"/>
      <c r="FH9" s="1712"/>
      <c r="FI9" s="1712"/>
      <c r="FJ9" s="1712"/>
      <c r="FK9" s="1712"/>
      <c r="FL9" s="1712"/>
      <c r="FM9" s="1712"/>
      <c r="FN9" s="1712"/>
      <c r="FO9" s="1712"/>
      <c r="FP9" s="1712"/>
      <c r="FQ9" s="1712"/>
      <c r="FR9" s="1712"/>
      <c r="FS9" s="1712"/>
      <c r="FT9" s="1712"/>
      <c r="FU9" s="1712"/>
      <c r="FV9" s="1712"/>
      <c r="FW9" s="1712"/>
      <c r="FX9" s="1712"/>
      <c r="FY9" s="1712"/>
      <c r="FZ9" s="1712"/>
      <c r="GA9" s="1712"/>
      <c r="GB9" s="1712"/>
      <c r="GC9" s="1712"/>
      <c r="GD9" s="1712"/>
      <c r="GE9" s="1712"/>
      <c r="GF9" s="1712"/>
      <c r="GG9" s="1712"/>
      <c r="GH9" s="1712"/>
      <c r="GI9" s="1712"/>
      <c r="GJ9" s="1712"/>
      <c r="GK9" s="1712"/>
      <c r="GL9" s="1712"/>
      <c r="GM9" s="1712"/>
      <c r="GN9" s="1712"/>
      <c r="GO9" s="1712"/>
      <c r="GP9" s="1712"/>
      <c r="GQ9" s="1712"/>
      <c r="GR9" s="1712"/>
      <c r="GS9" s="1712"/>
      <c r="GT9" s="1712"/>
      <c r="GU9" s="1712"/>
      <c r="GV9" s="1712"/>
      <c r="GW9" s="1712"/>
      <c r="GX9" s="1712"/>
      <c r="GY9" s="1712"/>
      <c r="GZ9" s="1712"/>
      <c r="HA9" s="1712"/>
      <c r="HB9" s="1712"/>
      <c r="HC9" s="1712"/>
      <c r="HD9" s="1712"/>
      <c r="HE9" s="1712"/>
      <c r="HF9" s="1712"/>
      <c r="HG9" s="1712"/>
      <c r="HH9" s="1712"/>
      <c r="HI9" s="1712"/>
      <c r="HJ9" s="1712"/>
      <c r="HK9" s="1712"/>
      <c r="HL9" s="1712"/>
      <c r="HM9" s="1712"/>
      <c r="HN9" s="1712"/>
      <c r="HO9" s="1712"/>
      <c r="HP9" s="1712"/>
      <c r="HQ9" s="1712"/>
      <c r="HR9" s="1712"/>
      <c r="HS9" s="1712"/>
      <c r="HT9" s="1712"/>
      <c r="HU9" s="1712"/>
      <c r="HV9" s="1712"/>
      <c r="HW9" s="1712"/>
      <c r="HX9" s="1712"/>
      <c r="HY9" s="1712"/>
      <c r="HZ9" s="1712"/>
      <c r="IA9" s="1712"/>
      <c r="IB9" s="1712"/>
      <c r="IC9" s="1712"/>
      <c r="ID9" s="1712"/>
      <c r="IE9" s="1712"/>
      <c r="IF9" s="1712"/>
      <c r="IG9" s="1712"/>
      <c r="IH9" s="1712"/>
      <c r="II9" s="1712"/>
      <c r="IJ9" s="1712"/>
      <c r="IK9" s="1712"/>
      <c r="IL9" s="1712"/>
      <c r="IM9" s="1712"/>
      <c r="IN9" s="1712"/>
      <c r="IO9" s="1712"/>
      <c r="IP9" s="1712"/>
      <c r="IQ9" s="1712"/>
      <c r="IR9" s="1712"/>
      <c r="IS9" s="1712"/>
      <c r="IT9" s="1712"/>
      <c r="IU9" s="1712"/>
    </row>
    <row r="10" spans="1:255">
      <c r="A10" s="2839" t="s">
        <v>1789</v>
      </c>
      <c r="B10" s="2835" t="s">
        <v>1119</v>
      </c>
      <c r="C10" s="2835"/>
      <c r="D10" s="2835"/>
      <c r="E10" s="2836"/>
      <c r="F10" s="2839"/>
      <c r="G10" s="2841" t="s">
        <v>4049</v>
      </c>
      <c r="H10" s="2835"/>
      <c r="I10" s="2835"/>
      <c r="J10" s="2835"/>
      <c r="K10" s="2835"/>
      <c r="L10" s="2835"/>
      <c r="M10" s="2836"/>
      <c r="N10" s="2834"/>
      <c r="O10" s="2835" t="s">
        <v>1045</v>
      </c>
      <c r="S10" s="2836"/>
      <c r="T10" s="1712"/>
      <c r="U10" s="1712"/>
      <c r="V10" s="1712"/>
      <c r="W10" s="1712"/>
      <c r="X10" s="1712"/>
      <c r="Y10" s="1712"/>
      <c r="Z10" s="1712"/>
      <c r="AA10" s="1712"/>
      <c r="AB10" s="1712"/>
      <c r="AC10" s="1712"/>
      <c r="AD10" s="1712"/>
      <c r="AE10" s="1712"/>
      <c r="AF10" s="1712"/>
      <c r="AG10" s="1712"/>
      <c r="AH10" s="1712"/>
      <c r="AI10" s="1712"/>
      <c r="AJ10" s="1712"/>
      <c r="AK10" s="1712"/>
      <c r="AL10" s="1712"/>
      <c r="AM10" s="1712"/>
      <c r="AN10" s="1712"/>
      <c r="AO10" s="1712"/>
      <c r="AP10" s="1712"/>
      <c r="AQ10" s="1712"/>
      <c r="AR10" s="1712"/>
      <c r="AS10" s="1712"/>
      <c r="AT10" s="1712"/>
      <c r="AU10" s="1712"/>
      <c r="AV10" s="1712"/>
      <c r="AW10" s="1712"/>
      <c r="AX10" s="1712"/>
      <c r="AY10" s="1712"/>
      <c r="AZ10" s="1712"/>
      <c r="BA10" s="1712"/>
      <c r="BB10" s="1712"/>
      <c r="BC10" s="1712"/>
      <c r="BD10" s="1712"/>
      <c r="BE10" s="1712"/>
      <c r="BF10" s="1712"/>
      <c r="BG10" s="1712"/>
      <c r="BH10" s="1712"/>
      <c r="BI10" s="1712"/>
      <c r="BJ10" s="1712"/>
      <c r="BK10" s="1712"/>
      <c r="BL10" s="1712"/>
      <c r="BM10" s="1712"/>
      <c r="BN10" s="1712"/>
      <c r="BO10" s="1712"/>
      <c r="BP10" s="1712"/>
      <c r="BQ10" s="1712"/>
      <c r="BR10" s="1712"/>
      <c r="BS10" s="1712"/>
      <c r="BT10" s="1712"/>
      <c r="BU10" s="1712"/>
      <c r="BV10" s="1712"/>
      <c r="BW10" s="1712"/>
      <c r="BX10" s="1712"/>
      <c r="BY10" s="1712"/>
      <c r="BZ10" s="1712"/>
      <c r="CA10" s="1712"/>
      <c r="CB10" s="1712"/>
      <c r="CC10" s="1712"/>
      <c r="CD10" s="1712"/>
      <c r="CE10" s="1712"/>
      <c r="CF10" s="1712"/>
      <c r="CG10" s="1712"/>
      <c r="CH10" s="1712"/>
      <c r="CI10" s="1712"/>
      <c r="CJ10" s="1712"/>
      <c r="CK10" s="1712"/>
      <c r="CL10" s="1712"/>
      <c r="CM10" s="1712"/>
      <c r="CN10" s="1712"/>
      <c r="CO10" s="1712"/>
      <c r="CP10" s="1712"/>
      <c r="CQ10" s="1712"/>
      <c r="CR10" s="1712"/>
      <c r="CS10" s="1712"/>
      <c r="CT10" s="1712"/>
      <c r="CU10" s="1712"/>
      <c r="CV10" s="1712"/>
      <c r="CW10" s="1712"/>
      <c r="CX10" s="1712"/>
      <c r="CY10" s="1712"/>
      <c r="CZ10" s="1712"/>
      <c r="DA10" s="1712"/>
      <c r="DB10" s="1712"/>
      <c r="DC10" s="1712"/>
      <c r="DD10" s="1712"/>
      <c r="DE10" s="1712"/>
      <c r="DF10" s="1712"/>
      <c r="DG10" s="1712"/>
      <c r="DH10" s="1712"/>
      <c r="DI10" s="1712"/>
      <c r="DJ10" s="1712"/>
      <c r="DK10" s="1712"/>
      <c r="DL10" s="1712"/>
      <c r="DM10" s="1712"/>
      <c r="DN10" s="1712"/>
      <c r="DO10" s="1712"/>
      <c r="DP10" s="1712"/>
      <c r="DQ10" s="1712"/>
      <c r="DR10" s="1712"/>
      <c r="DS10" s="1712"/>
      <c r="DT10" s="1712"/>
      <c r="DU10" s="1712"/>
      <c r="DV10" s="1712"/>
      <c r="DW10" s="1712"/>
      <c r="DX10" s="1712"/>
      <c r="DY10" s="1712"/>
      <c r="DZ10" s="1712"/>
      <c r="EA10" s="1712"/>
      <c r="EB10" s="1712"/>
      <c r="EC10" s="1712"/>
      <c r="ED10" s="1712"/>
      <c r="EE10" s="1712"/>
      <c r="EF10" s="1712"/>
      <c r="EG10" s="1712"/>
      <c r="EH10" s="1712"/>
      <c r="EI10" s="1712"/>
      <c r="EJ10" s="1712"/>
      <c r="EK10" s="1712"/>
      <c r="EL10" s="1712"/>
      <c r="EM10" s="1712"/>
      <c r="EN10" s="1712"/>
      <c r="EO10" s="1712"/>
      <c r="EP10" s="1712"/>
      <c r="EQ10" s="1712"/>
      <c r="ER10" s="1712"/>
      <c r="ES10" s="1712"/>
      <c r="ET10" s="1712"/>
      <c r="EU10" s="1712"/>
      <c r="EV10" s="1712"/>
      <c r="EW10" s="1712"/>
      <c r="EX10" s="1712"/>
      <c r="EY10" s="1712"/>
      <c r="EZ10" s="1712"/>
      <c r="FA10" s="1712"/>
      <c r="FB10" s="1712"/>
      <c r="FC10" s="1712"/>
      <c r="FD10" s="1712"/>
      <c r="FE10" s="1712"/>
      <c r="FF10" s="1712"/>
      <c r="FG10" s="1712"/>
      <c r="FH10" s="1712"/>
      <c r="FI10" s="1712"/>
      <c r="FJ10" s="1712"/>
      <c r="FK10" s="1712"/>
      <c r="FL10" s="1712"/>
      <c r="FM10" s="1712"/>
      <c r="FN10" s="1712"/>
      <c r="FO10" s="1712"/>
      <c r="FP10" s="1712"/>
      <c r="FQ10" s="1712"/>
      <c r="FR10" s="1712"/>
      <c r="FS10" s="1712"/>
      <c r="FT10" s="1712"/>
      <c r="FU10" s="1712"/>
      <c r="FV10" s="1712"/>
      <c r="FW10" s="1712"/>
      <c r="FX10" s="1712"/>
      <c r="FY10" s="1712"/>
      <c r="FZ10" s="1712"/>
      <c r="GA10" s="1712"/>
      <c r="GB10" s="1712"/>
      <c r="GC10" s="1712"/>
      <c r="GD10" s="1712"/>
      <c r="GE10" s="1712"/>
      <c r="GF10" s="1712"/>
      <c r="GG10" s="1712"/>
      <c r="GH10" s="1712"/>
      <c r="GI10" s="1712"/>
      <c r="GJ10" s="1712"/>
      <c r="GK10" s="1712"/>
      <c r="GL10" s="1712"/>
      <c r="GM10" s="1712"/>
      <c r="GN10" s="1712"/>
      <c r="GO10" s="1712"/>
      <c r="GP10" s="1712"/>
      <c r="GQ10" s="1712"/>
      <c r="GR10" s="1712"/>
      <c r="GS10" s="1712"/>
      <c r="GT10" s="1712"/>
      <c r="GU10" s="1712"/>
      <c r="GV10" s="1712"/>
      <c r="GW10" s="1712"/>
      <c r="GX10" s="1712"/>
      <c r="GY10" s="1712"/>
      <c r="GZ10" s="1712"/>
      <c r="HA10" s="1712"/>
      <c r="HB10" s="1712"/>
      <c r="HC10" s="1712"/>
      <c r="HD10" s="1712"/>
      <c r="HE10" s="1712"/>
      <c r="HF10" s="1712"/>
      <c r="HG10" s="1712"/>
      <c r="HH10" s="1712"/>
      <c r="HI10" s="1712"/>
      <c r="HJ10" s="1712"/>
      <c r="HK10" s="1712"/>
      <c r="HL10" s="1712"/>
      <c r="HM10" s="1712"/>
      <c r="HN10" s="1712"/>
      <c r="HO10" s="1712"/>
      <c r="HP10" s="1712"/>
      <c r="HQ10" s="1712"/>
      <c r="HR10" s="1712"/>
      <c r="HS10" s="1712"/>
      <c r="HT10" s="1712"/>
      <c r="HU10" s="1712"/>
      <c r="HV10" s="1712"/>
      <c r="HW10" s="1712"/>
      <c r="HX10" s="1712"/>
      <c r="HY10" s="1712"/>
      <c r="HZ10" s="1712"/>
      <c r="IA10" s="1712"/>
      <c r="IB10" s="1712"/>
      <c r="IC10" s="1712"/>
      <c r="ID10" s="1712"/>
      <c r="IE10" s="1712"/>
      <c r="IF10" s="1712"/>
      <c r="IG10" s="1712"/>
      <c r="IH10" s="1712"/>
      <c r="II10" s="1712"/>
      <c r="IJ10" s="1712"/>
      <c r="IK10" s="1712"/>
      <c r="IL10" s="1712"/>
      <c r="IM10" s="1712"/>
      <c r="IN10" s="1712"/>
      <c r="IO10" s="1712"/>
      <c r="IP10" s="1712"/>
      <c r="IQ10" s="1712"/>
      <c r="IR10" s="1712"/>
      <c r="IS10" s="1712"/>
      <c r="IT10" s="1712"/>
      <c r="IU10" s="1712"/>
    </row>
    <row r="11" spans="1:255">
      <c r="A11" s="2839" t="s">
        <v>1789</v>
      </c>
      <c r="B11" s="2835" t="s">
        <v>1122</v>
      </c>
      <c r="C11" s="2835"/>
      <c r="D11" s="2835"/>
      <c r="E11" s="2836"/>
      <c r="F11" s="2839"/>
      <c r="G11" s="2841" t="s">
        <v>4050</v>
      </c>
      <c r="H11" s="2835"/>
      <c r="I11" s="2835"/>
      <c r="J11" s="2835"/>
      <c r="K11" s="2835"/>
      <c r="L11" s="2835"/>
      <c r="M11" s="2836"/>
      <c r="N11" s="2834" t="s">
        <v>1789</v>
      </c>
      <c r="O11" s="2835" t="s">
        <v>1048</v>
      </c>
      <c r="S11" s="2837"/>
      <c r="T11" s="1712"/>
      <c r="U11" s="1712"/>
      <c r="V11" s="1712"/>
      <c r="W11" s="1712"/>
      <c r="X11" s="1712"/>
      <c r="Y11" s="1712"/>
      <c r="Z11" s="1712"/>
      <c r="AA11" s="1712"/>
      <c r="AB11" s="1712"/>
      <c r="AC11" s="1712"/>
      <c r="AD11" s="1712"/>
      <c r="AE11" s="1712"/>
      <c r="AF11" s="1712"/>
      <c r="AG11" s="1712"/>
      <c r="AH11" s="1712"/>
      <c r="AI11" s="1712"/>
      <c r="AJ11" s="1712"/>
      <c r="AK11" s="1712"/>
      <c r="AL11" s="1712"/>
      <c r="AM11" s="1712"/>
      <c r="AN11" s="1712"/>
      <c r="AO11" s="1712"/>
      <c r="AP11" s="1712"/>
      <c r="AQ11" s="1712"/>
      <c r="AR11" s="1712"/>
      <c r="AS11" s="1712"/>
      <c r="AT11" s="1712"/>
      <c r="AU11" s="1712"/>
      <c r="AV11" s="1712"/>
      <c r="AW11" s="1712"/>
      <c r="AX11" s="1712"/>
      <c r="AY11" s="1712"/>
      <c r="AZ11" s="1712"/>
      <c r="BA11" s="1712"/>
      <c r="BB11" s="1712"/>
      <c r="BC11" s="1712"/>
      <c r="BD11" s="1712"/>
      <c r="BE11" s="1712"/>
      <c r="BF11" s="1712"/>
      <c r="BG11" s="1712"/>
      <c r="BH11" s="1712"/>
      <c r="BI11" s="1712"/>
      <c r="BJ11" s="1712"/>
      <c r="BK11" s="1712"/>
      <c r="BL11" s="1712"/>
      <c r="BM11" s="1712"/>
      <c r="BN11" s="1712"/>
      <c r="BO11" s="1712"/>
      <c r="BP11" s="1712"/>
      <c r="BQ11" s="1712"/>
      <c r="BR11" s="1712"/>
      <c r="BS11" s="1712"/>
      <c r="BT11" s="1712"/>
      <c r="BU11" s="1712"/>
      <c r="BV11" s="1712"/>
      <c r="BW11" s="1712"/>
      <c r="BX11" s="1712"/>
      <c r="BY11" s="1712"/>
      <c r="BZ11" s="1712"/>
      <c r="CA11" s="1712"/>
      <c r="CB11" s="1712"/>
      <c r="CC11" s="1712"/>
      <c r="CD11" s="1712"/>
      <c r="CE11" s="1712"/>
      <c r="CF11" s="1712"/>
      <c r="CG11" s="1712"/>
      <c r="CH11" s="1712"/>
      <c r="CI11" s="1712"/>
      <c r="CJ11" s="1712"/>
      <c r="CK11" s="1712"/>
      <c r="CL11" s="1712"/>
      <c r="CM11" s="1712"/>
      <c r="CN11" s="1712"/>
      <c r="CO11" s="1712"/>
      <c r="CP11" s="1712"/>
      <c r="CQ11" s="1712"/>
      <c r="CR11" s="1712"/>
      <c r="CS11" s="1712"/>
      <c r="CT11" s="1712"/>
      <c r="CU11" s="1712"/>
      <c r="CV11" s="1712"/>
      <c r="CW11" s="1712"/>
      <c r="CX11" s="1712"/>
      <c r="CY11" s="1712"/>
      <c r="CZ11" s="1712"/>
      <c r="DA11" s="1712"/>
      <c r="DB11" s="1712"/>
      <c r="DC11" s="1712"/>
      <c r="DD11" s="1712"/>
      <c r="DE11" s="1712"/>
      <c r="DF11" s="1712"/>
      <c r="DG11" s="1712"/>
      <c r="DH11" s="1712"/>
      <c r="DI11" s="1712"/>
      <c r="DJ11" s="1712"/>
      <c r="DK11" s="1712"/>
      <c r="DL11" s="1712"/>
      <c r="DM11" s="1712"/>
      <c r="DN11" s="1712"/>
      <c r="DO11" s="1712"/>
      <c r="DP11" s="1712"/>
      <c r="DQ11" s="1712"/>
      <c r="DR11" s="1712"/>
      <c r="DS11" s="1712"/>
      <c r="DT11" s="1712"/>
      <c r="DU11" s="1712"/>
      <c r="DV11" s="1712"/>
      <c r="DW11" s="1712"/>
      <c r="DX11" s="1712"/>
      <c r="DY11" s="1712"/>
      <c r="DZ11" s="1712"/>
      <c r="EA11" s="1712"/>
      <c r="EB11" s="1712"/>
      <c r="EC11" s="1712"/>
      <c r="ED11" s="1712"/>
      <c r="EE11" s="1712"/>
      <c r="EF11" s="1712"/>
      <c r="EG11" s="1712"/>
      <c r="EH11" s="1712"/>
      <c r="EI11" s="1712"/>
      <c r="EJ11" s="1712"/>
      <c r="EK11" s="1712"/>
      <c r="EL11" s="1712"/>
      <c r="EM11" s="1712"/>
      <c r="EN11" s="1712"/>
      <c r="EO11" s="1712"/>
      <c r="EP11" s="1712"/>
      <c r="EQ11" s="1712"/>
      <c r="ER11" s="1712"/>
      <c r="ES11" s="1712"/>
      <c r="ET11" s="1712"/>
      <c r="EU11" s="1712"/>
      <c r="EV11" s="1712"/>
      <c r="EW11" s="1712"/>
      <c r="EX11" s="1712"/>
      <c r="EY11" s="1712"/>
      <c r="EZ11" s="1712"/>
      <c r="FA11" s="1712"/>
      <c r="FB11" s="1712"/>
      <c r="FC11" s="1712"/>
      <c r="FD11" s="1712"/>
      <c r="FE11" s="1712"/>
      <c r="FF11" s="1712"/>
      <c r="FG11" s="1712"/>
      <c r="FH11" s="1712"/>
      <c r="FI11" s="1712"/>
      <c r="FJ11" s="1712"/>
      <c r="FK11" s="1712"/>
      <c r="FL11" s="1712"/>
      <c r="FM11" s="1712"/>
      <c r="FN11" s="1712"/>
      <c r="FO11" s="1712"/>
      <c r="FP11" s="1712"/>
      <c r="FQ11" s="1712"/>
      <c r="FR11" s="1712"/>
      <c r="FS11" s="1712"/>
      <c r="FT11" s="1712"/>
      <c r="FU11" s="1712"/>
      <c r="FV11" s="1712"/>
      <c r="FW11" s="1712"/>
      <c r="FX11" s="1712"/>
      <c r="FY11" s="1712"/>
      <c r="FZ11" s="1712"/>
      <c r="GA11" s="1712"/>
      <c r="GB11" s="1712"/>
      <c r="GC11" s="1712"/>
      <c r="GD11" s="1712"/>
      <c r="GE11" s="1712"/>
      <c r="GF11" s="1712"/>
      <c r="GG11" s="1712"/>
      <c r="GH11" s="1712"/>
      <c r="GI11" s="1712"/>
      <c r="GJ11" s="1712"/>
      <c r="GK11" s="1712"/>
      <c r="GL11" s="1712"/>
      <c r="GM11" s="1712"/>
      <c r="GN11" s="1712"/>
      <c r="GO11" s="1712"/>
      <c r="GP11" s="1712"/>
      <c r="GQ11" s="1712"/>
      <c r="GR11" s="1712"/>
      <c r="GS11" s="1712"/>
      <c r="GT11" s="1712"/>
      <c r="GU11" s="1712"/>
      <c r="GV11" s="1712"/>
      <c r="GW11" s="1712"/>
      <c r="GX11" s="1712"/>
      <c r="GY11" s="1712"/>
      <c r="GZ11" s="1712"/>
      <c r="HA11" s="1712"/>
      <c r="HB11" s="1712"/>
      <c r="HC11" s="1712"/>
      <c r="HD11" s="1712"/>
      <c r="HE11" s="1712"/>
      <c r="HF11" s="1712"/>
      <c r="HG11" s="1712"/>
      <c r="HH11" s="1712"/>
      <c r="HI11" s="1712"/>
      <c r="HJ11" s="1712"/>
      <c r="HK11" s="1712"/>
      <c r="HL11" s="1712"/>
      <c r="HM11" s="1712"/>
      <c r="HN11" s="1712"/>
      <c r="HO11" s="1712"/>
      <c r="HP11" s="1712"/>
      <c r="HQ11" s="1712"/>
      <c r="HR11" s="1712"/>
      <c r="HS11" s="1712"/>
      <c r="HT11" s="1712"/>
      <c r="HU11" s="1712"/>
      <c r="HV11" s="1712"/>
      <c r="HW11" s="1712"/>
      <c r="HX11" s="1712"/>
      <c r="HY11" s="1712"/>
      <c r="HZ11" s="1712"/>
      <c r="IA11" s="1712"/>
      <c r="IB11" s="1712"/>
      <c r="IC11" s="1712"/>
      <c r="ID11" s="1712"/>
      <c r="IE11" s="1712"/>
      <c r="IF11" s="1712"/>
      <c r="IG11" s="1712"/>
      <c r="IH11" s="1712"/>
      <c r="II11" s="1712"/>
      <c r="IJ11" s="1712"/>
      <c r="IK11" s="1712"/>
      <c r="IL11" s="1712"/>
      <c r="IM11" s="1712"/>
      <c r="IN11" s="1712"/>
      <c r="IO11" s="1712"/>
      <c r="IP11" s="1712"/>
      <c r="IQ11" s="1712"/>
      <c r="IR11" s="1712"/>
      <c r="IS11" s="1712"/>
      <c r="IT11" s="1712"/>
      <c r="IU11" s="1712"/>
    </row>
    <row r="12" spans="1:255">
      <c r="A12" s="2839"/>
      <c r="B12" s="2835" t="s">
        <v>1124</v>
      </c>
      <c r="C12" s="2835"/>
      <c r="D12" s="2835"/>
      <c r="E12" s="2836"/>
      <c r="F12" s="2839"/>
      <c r="G12" s="2841" t="s">
        <v>4051</v>
      </c>
      <c r="H12" s="2835"/>
      <c r="I12" s="2835"/>
      <c r="J12" s="2835"/>
      <c r="K12" s="2835"/>
      <c r="L12" s="2835"/>
      <c r="M12" s="2836"/>
      <c r="N12" s="2834" t="s">
        <v>708</v>
      </c>
      <c r="O12" s="2835" t="s">
        <v>1052</v>
      </c>
      <c r="P12" s="2835"/>
      <c r="Q12" s="2835"/>
      <c r="R12" s="2835"/>
      <c r="S12" s="2836"/>
      <c r="T12" s="2835"/>
      <c r="U12" s="1712"/>
      <c r="V12" s="1712"/>
      <c r="W12" s="1712"/>
      <c r="X12" s="1712"/>
      <c r="Y12" s="1712"/>
      <c r="Z12" s="1712"/>
      <c r="AA12" s="1712"/>
      <c r="AB12" s="1712"/>
      <c r="AC12" s="1712"/>
      <c r="AD12" s="1712"/>
      <c r="AE12" s="1712"/>
      <c r="AF12" s="1712"/>
      <c r="AG12" s="1712"/>
      <c r="AH12" s="1712"/>
      <c r="AI12" s="1712"/>
      <c r="AJ12" s="1712"/>
      <c r="AK12" s="1712"/>
      <c r="AL12" s="1712"/>
      <c r="AM12" s="1712"/>
      <c r="AN12" s="1712"/>
      <c r="AO12" s="1712"/>
      <c r="AP12" s="1712"/>
      <c r="AQ12" s="1712"/>
      <c r="AR12" s="1712"/>
      <c r="AS12" s="1712"/>
      <c r="AT12" s="1712"/>
      <c r="AU12" s="1712"/>
      <c r="AV12" s="1712"/>
      <c r="AW12" s="1712"/>
      <c r="AX12" s="1712"/>
      <c r="AY12" s="1712"/>
      <c r="AZ12" s="1712"/>
      <c r="BA12" s="1712"/>
      <c r="BB12" s="1712"/>
      <c r="BC12" s="1712"/>
      <c r="BD12" s="1712"/>
      <c r="BE12" s="1712"/>
      <c r="BF12" s="1712"/>
      <c r="BG12" s="1712"/>
      <c r="BH12" s="1712"/>
      <c r="BI12" s="1712"/>
      <c r="BJ12" s="1712"/>
      <c r="BK12" s="1712"/>
      <c r="BL12" s="1712"/>
      <c r="BM12" s="1712"/>
      <c r="BN12" s="1712"/>
      <c r="BO12" s="1712"/>
      <c r="BP12" s="1712"/>
      <c r="BQ12" s="1712"/>
      <c r="BR12" s="1712"/>
      <c r="BS12" s="1712"/>
      <c r="BT12" s="1712"/>
      <c r="BU12" s="1712"/>
      <c r="BV12" s="1712"/>
      <c r="BW12" s="1712"/>
      <c r="BX12" s="1712"/>
      <c r="BY12" s="1712"/>
      <c r="BZ12" s="1712"/>
      <c r="CA12" s="1712"/>
      <c r="CB12" s="1712"/>
      <c r="CC12" s="1712"/>
      <c r="CD12" s="1712"/>
      <c r="CE12" s="1712"/>
      <c r="CF12" s="1712"/>
      <c r="CG12" s="1712"/>
      <c r="CH12" s="1712"/>
      <c r="CI12" s="1712"/>
      <c r="CJ12" s="1712"/>
      <c r="CK12" s="1712"/>
      <c r="CL12" s="1712"/>
      <c r="CM12" s="1712"/>
      <c r="CN12" s="1712"/>
      <c r="CO12" s="1712"/>
      <c r="CP12" s="1712"/>
      <c r="CQ12" s="1712"/>
      <c r="CR12" s="1712"/>
      <c r="CS12" s="1712"/>
      <c r="CT12" s="1712"/>
      <c r="CU12" s="1712"/>
      <c r="CV12" s="1712"/>
      <c r="CW12" s="1712"/>
      <c r="CX12" s="1712"/>
      <c r="CY12" s="1712"/>
      <c r="CZ12" s="1712"/>
      <c r="DA12" s="1712"/>
      <c r="DB12" s="1712"/>
      <c r="DC12" s="1712"/>
      <c r="DD12" s="1712"/>
      <c r="DE12" s="1712"/>
      <c r="DF12" s="1712"/>
      <c r="DG12" s="1712"/>
      <c r="DH12" s="1712"/>
      <c r="DI12" s="1712"/>
      <c r="DJ12" s="1712"/>
      <c r="DK12" s="1712"/>
      <c r="DL12" s="1712"/>
      <c r="DM12" s="1712"/>
      <c r="DN12" s="1712"/>
      <c r="DO12" s="1712"/>
      <c r="DP12" s="1712"/>
      <c r="DQ12" s="1712"/>
      <c r="DR12" s="1712"/>
      <c r="DS12" s="1712"/>
      <c r="DT12" s="1712"/>
      <c r="DU12" s="1712"/>
      <c r="DV12" s="1712"/>
      <c r="DW12" s="1712"/>
      <c r="DX12" s="1712"/>
      <c r="DY12" s="1712"/>
      <c r="DZ12" s="1712"/>
      <c r="EA12" s="1712"/>
      <c r="EB12" s="1712"/>
      <c r="EC12" s="1712"/>
      <c r="ED12" s="1712"/>
      <c r="EE12" s="1712"/>
      <c r="EF12" s="1712"/>
      <c r="EG12" s="1712"/>
      <c r="EH12" s="1712"/>
      <c r="EI12" s="1712"/>
      <c r="EJ12" s="1712"/>
      <c r="EK12" s="1712"/>
      <c r="EL12" s="1712"/>
      <c r="EM12" s="1712"/>
      <c r="EN12" s="1712"/>
      <c r="EO12" s="1712"/>
      <c r="EP12" s="1712"/>
      <c r="EQ12" s="1712"/>
      <c r="ER12" s="1712"/>
      <c r="ES12" s="1712"/>
      <c r="ET12" s="1712"/>
      <c r="EU12" s="1712"/>
      <c r="EV12" s="1712"/>
      <c r="EW12" s="1712"/>
      <c r="EX12" s="1712"/>
      <c r="EY12" s="1712"/>
      <c r="EZ12" s="1712"/>
      <c r="FA12" s="1712"/>
      <c r="FB12" s="1712"/>
      <c r="FC12" s="1712"/>
      <c r="FD12" s="1712"/>
      <c r="FE12" s="1712"/>
      <c r="FF12" s="1712"/>
      <c r="FG12" s="1712"/>
      <c r="FH12" s="1712"/>
      <c r="FI12" s="1712"/>
      <c r="FJ12" s="1712"/>
      <c r="FK12" s="1712"/>
      <c r="FL12" s="1712"/>
      <c r="FM12" s="1712"/>
      <c r="FN12" s="1712"/>
      <c r="FO12" s="1712"/>
      <c r="FP12" s="1712"/>
      <c r="FQ12" s="1712"/>
      <c r="FR12" s="1712"/>
      <c r="FS12" s="1712"/>
      <c r="FT12" s="1712"/>
      <c r="FU12" s="1712"/>
      <c r="FV12" s="1712"/>
      <c r="FW12" s="1712"/>
      <c r="FX12" s="1712"/>
      <c r="FY12" s="1712"/>
      <c r="FZ12" s="1712"/>
      <c r="GA12" s="1712"/>
      <c r="GB12" s="1712"/>
      <c r="GC12" s="1712"/>
      <c r="GD12" s="1712"/>
      <c r="GE12" s="1712"/>
      <c r="GF12" s="1712"/>
      <c r="GG12" s="1712"/>
      <c r="GH12" s="1712"/>
      <c r="GI12" s="1712"/>
      <c r="GJ12" s="1712"/>
      <c r="GK12" s="1712"/>
      <c r="GL12" s="1712"/>
      <c r="GM12" s="1712"/>
      <c r="GN12" s="1712"/>
      <c r="GO12" s="1712"/>
      <c r="GP12" s="1712"/>
      <c r="GQ12" s="1712"/>
      <c r="GR12" s="1712"/>
      <c r="GS12" s="1712"/>
      <c r="GT12" s="1712"/>
      <c r="GU12" s="1712"/>
      <c r="GV12" s="1712"/>
      <c r="GW12" s="1712"/>
      <c r="GX12" s="1712"/>
      <c r="GY12" s="1712"/>
      <c r="GZ12" s="1712"/>
      <c r="HA12" s="1712"/>
      <c r="HB12" s="1712"/>
      <c r="HC12" s="1712"/>
      <c r="HD12" s="1712"/>
      <c r="HE12" s="1712"/>
      <c r="HF12" s="1712"/>
      <c r="HG12" s="1712"/>
      <c r="HH12" s="1712"/>
      <c r="HI12" s="1712"/>
      <c r="HJ12" s="1712"/>
      <c r="HK12" s="1712"/>
      <c r="HL12" s="1712"/>
      <c r="HM12" s="1712"/>
      <c r="HN12" s="1712"/>
      <c r="HO12" s="1712"/>
      <c r="HP12" s="1712"/>
      <c r="HQ12" s="1712"/>
      <c r="HR12" s="1712"/>
      <c r="HS12" s="1712"/>
      <c r="HT12" s="1712"/>
      <c r="HU12" s="1712"/>
      <c r="HV12" s="1712"/>
      <c r="HW12" s="1712"/>
      <c r="HX12" s="1712"/>
      <c r="HY12" s="1712"/>
      <c r="HZ12" s="1712"/>
      <c r="IA12" s="1712"/>
      <c r="IB12" s="1712"/>
      <c r="IC12" s="1712"/>
      <c r="ID12" s="1712"/>
      <c r="IE12" s="1712"/>
      <c r="IF12" s="1712"/>
      <c r="IG12" s="1712"/>
      <c r="IH12" s="1712"/>
      <c r="II12" s="1712"/>
      <c r="IJ12" s="1712"/>
      <c r="IK12" s="1712"/>
      <c r="IL12" s="1712"/>
      <c r="IM12" s="1712"/>
      <c r="IN12" s="1712"/>
      <c r="IO12" s="1712"/>
      <c r="IP12" s="1712"/>
      <c r="IQ12" s="1712"/>
      <c r="IR12" s="1712"/>
      <c r="IS12" s="1712"/>
      <c r="IT12" s="1712"/>
      <c r="IU12" s="1712"/>
    </row>
    <row r="13" spans="1:255">
      <c r="A13" s="2834" t="s">
        <v>3713</v>
      </c>
      <c r="B13" s="2835" t="s">
        <v>1127</v>
      </c>
      <c r="C13" s="2835"/>
      <c r="D13" s="2835"/>
      <c r="E13" s="2836"/>
      <c r="F13" s="2834" t="s">
        <v>1789</v>
      </c>
      <c r="G13" s="2841" t="s">
        <v>4052</v>
      </c>
      <c r="H13" s="2835"/>
      <c r="I13" s="2835"/>
      <c r="J13" s="2835"/>
      <c r="K13" s="2835"/>
      <c r="L13" s="2835"/>
      <c r="M13" s="2836"/>
      <c r="N13" s="2834" t="s">
        <v>1789</v>
      </c>
      <c r="O13" s="2835" t="s">
        <v>4424</v>
      </c>
      <c r="P13" s="2835"/>
      <c r="Q13" s="2835"/>
      <c r="R13" s="2835"/>
      <c r="S13" s="2836"/>
      <c r="T13" s="2835"/>
      <c r="U13" s="1712"/>
      <c r="V13" s="1712"/>
      <c r="W13" s="1712"/>
      <c r="X13" s="1712"/>
      <c r="Y13" s="1712"/>
      <c r="Z13" s="1712"/>
      <c r="AA13" s="1712"/>
      <c r="AB13" s="1712"/>
      <c r="AC13" s="1712"/>
      <c r="AD13" s="1712"/>
      <c r="AE13" s="1712"/>
      <c r="AF13" s="1712"/>
      <c r="AG13" s="1712"/>
      <c r="AH13" s="1712"/>
      <c r="AI13" s="1712"/>
      <c r="AJ13" s="1712"/>
      <c r="AK13" s="1712"/>
      <c r="AL13" s="1712"/>
      <c r="AM13" s="1712"/>
      <c r="AN13" s="1712"/>
      <c r="AO13" s="1712"/>
      <c r="AP13" s="1712"/>
      <c r="AQ13" s="1712"/>
      <c r="AR13" s="1712"/>
      <c r="AS13" s="1712"/>
      <c r="AT13" s="1712"/>
      <c r="AU13" s="1712"/>
      <c r="AV13" s="1712"/>
      <c r="AW13" s="1712"/>
      <c r="AX13" s="1712"/>
      <c r="AY13" s="1712"/>
      <c r="AZ13" s="1712"/>
      <c r="BA13" s="1712"/>
      <c r="BB13" s="1712"/>
      <c r="BC13" s="1712"/>
      <c r="BD13" s="1712"/>
      <c r="BE13" s="1712"/>
      <c r="BF13" s="1712"/>
      <c r="BG13" s="1712"/>
      <c r="BH13" s="1712"/>
      <c r="BI13" s="1712"/>
      <c r="BJ13" s="1712"/>
      <c r="BK13" s="1712"/>
      <c r="BL13" s="1712"/>
      <c r="BM13" s="1712"/>
      <c r="BN13" s="1712"/>
      <c r="BO13" s="1712"/>
      <c r="BP13" s="1712"/>
      <c r="BQ13" s="1712"/>
      <c r="BR13" s="1712"/>
      <c r="BS13" s="1712"/>
      <c r="BT13" s="1712"/>
      <c r="BU13" s="1712"/>
      <c r="BV13" s="1712"/>
      <c r="BW13" s="1712"/>
      <c r="BX13" s="1712"/>
      <c r="BY13" s="1712"/>
      <c r="BZ13" s="1712"/>
      <c r="CA13" s="1712"/>
      <c r="CB13" s="1712"/>
      <c r="CC13" s="1712"/>
      <c r="CD13" s="1712"/>
      <c r="CE13" s="1712"/>
      <c r="CF13" s="1712"/>
      <c r="CG13" s="1712"/>
      <c r="CH13" s="1712"/>
      <c r="CI13" s="1712"/>
      <c r="CJ13" s="1712"/>
      <c r="CK13" s="1712"/>
      <c r="CL13" s="1712"/>
      <c r="CM13" s="1712"/>
      <c r="CN13" s="1712"/>
      <c r="CO13" s="1712"/>
      <c r="CP13" s="1712"/>
      <c r="CQ13" s="1712"/>
      <c r="CR13" s="1712"/>
      <c r="CS13" s="1712"/>
      <c r="CT13" s="1712"/>
      <c r="CU13" s="1712"/>
      <c r="CV13" s="1712"/>
      <c r="CW13" s="1712"/>
      <c r="CX13" s="1712"/>
      <c r="CY13" s="1712"/>
      <c r="CZ13" s="1712"/>
      <c r="DA13" s="1712"/>
      <c r="DB13" s="1712"/>
      <c r="DC13" s="1712"/>
      <c r="DD13" s="1712"/>
      <c r="DE13" s="1712"/>
      <c r="DF13" s="1712"/>
      <c r="DG13" s="1712"/>
      <c r="DH13" s="1712"/>
      <c r="DI13" s="1712"/>
      <c r="DJ13" s="1712"/>
      <c r="DK13" s="1712"/>
      <c r="DL13" s="1712"/>
      <c r="DM13" s="1712"/>
      <c r="DN13" s="1712"/>
      <c r="DO13" s="1712"/>
      <c r="DP13" s="1712"/>
      <c r="DQ13" s="1712"/>
      <c r="DR13" s="1712"/>
      <c r="DS13" s="1712"/>
      <c r="DT13" s="1712"/>
      <c r="DU13" s="1712"/>
      <c r="DV13" s="1712"/>
      <c r="DW13" s="1712"/>
      <c r="DX13" s="1712"/>
      <c r="DY13" s="1712"/>
      <c r="DZ13" s="1712"/>
      <c r="EA13" s="1712"/>
      <c r="EB13" s="1712"/>
      <c r="EC13" s="1712"/>
      <c r="ED13" s="1712"/>
      <c r="EE13" s="1712"/>
      <c r="EF13" s="1712"/>
      <c r="EG13" s="1712"/>
      <c r="EH13" s="1712"/>
      <c r="EI13" s="1712"/>
      <c r="EJ13" s="1712"/>
      <c r="EK13" s="1712"/>
      <c r="EL13" s="1712"/>
      <c r="EM13" s="1712"/>
      <c r="EN13" s="1712"/>
      <c r="EO13" s="1712"/>
      <c r="EP13" s="1712"/>
      <c r="EQ13" s="1712"/>
      <c r="ER13" s="1712"/>
      <c r="ES13" s="1712"/>
      <c r="ET13" s="1712"/>
      <c r="EU13" s="1712"/>
      <c r="EV13" s="1712"/>
      <c r="EW13" s="1712"/>
      <c r="EX13" s="1712"/>
      <c r="EY13" s="1712"/>
      <c r="EZ13" s="1712"/>
      <c r="FA13" s="1712"/>
      <c r="FB13" s="1712"/>
      <c r="FC13" s="1712"/>
      <c r="FD13" s="1712"/>
      <c r="FE13" s="1712"/>
      <c r="FF13" s="1712"/>
      <c r="FG13" s="1712"/>
      <c r="FH13" s="1712"/>
      <c r="FI13" s="1712"/>
      <c r="FJ13" s="1712"/>
      <c r="FK13" s="1712"/>
      <c r="FL13" s="1712"/>
      <c r="FM13" s="1712"/>
      <c r="FN13" s="1712"/>
      <c r="FO13" s="1712"/>
      <c r="FP13" s="1712"/>
      <c r="FQ13" s="1712"/>
      <c r="FR13" s="1712"/>
      <c r="FS13" s="1712"/>
      <c r="FT13" s="1712"/>
      <c r="FU13" s="1712"/>
      <c r="FV13" s="1712"/>
      <c r="FW13" s="1712"/>
      <c r="FX13" s="1712"/>
      <c r="FY13" s="1712"/>
      <c r="FZ13" s="1712"/>
      <c r="GA13" s="1712"/>
      <c r="GB13" s="1712"/>
      <c r="GC13" s="1712"/>
      <c r="GD13" s="1712"/>
      <c r="GE13" s="1712"/>
      <c r="GF13" s="1712"/>
      <c r="GG13" s="1712"/>
      <c r="GH13" s="1712"/>
      <c r="GI13" s="1712"/>
      <c r="GJ13" s="1712"/>
      <c r="GK13" s="1712"/>
      <c r="GL13" s="1712"/>
      <c r="GM13" s="1712"/>
      <c r="GN13" s="1712"/>
      <c r="GO13" s="1712"/>
      <c r="GP13" s="1712"/>
      <c r="GQ13" s="1712"/>
      <c r="GR13" s="1712"/>
      <c r="GS13" s="1712"/>
      <c r="GT13" s="1712"/>
      <c r="GU13" s="1712"/>
      <c r="GV13" s="1712"/>
      <c r="GW13" s="1712"/>
      <c r="GX13" s="1712"/>
      <c r="GY13" s="1712"/>
      <c r="GZ13" s="1712"/>
      <c r="HA13" s="1712"/>
      <c r="HB13" s="1712"/>
      <c r="HC13" s="1712"/>
      <c r="HD13" s="1712"/>
      <c r="HE13" s="1712"/>
      <c r="HF13" s="1712"/>
      <c r="HG13" s="1712"/>
      <c r="HH13" s="1712"/>
      <c r="HI13" s="1712"/>
      <c r="HJ13" s="1712"/>
      <c r="HK13" s="1712"/>
      <c r="HL13" s="1712"/>
      <c r="HM13" s="1712"/>
      <c r="HN13" s="1712"/>
      <c r="HO13" s="1712"/>
      <c r="HP13" s="1712"/>
      <c r="HQ13" s="1712"/>
      <c r="HR13" s="1712"/>
      <c r="HS13" s="1712"/>
      <c r="HT13" s="1712"/>
      <c r="HU13" s="1712"/>
      <c r="HV13" s="1712"/>
      <c r="HW13" s="1712"/>
      <c r="HX13" s="1712"/>
      <c r="HY13" s="1712"/>
      <c r="HZ13" s="1712"/>
      <c r="IA13" s="1712"/>
      <c r="IB13" s="1712"/>
      <c r="IC13" s="1712"/>
      <c r="ID13" s="1712"/>
      <c r="IE13" s="1712"/>
      <c r="IF13" s="1712"/>
      <c r="IG13" s="1712"/>
      <c r="IH13" s="1712"/>
      <c r="II13" s="1712"/>
      <c r="IJ13" s="1712"/>
      <c r="IK13" s="1712"/>
      <c r="IL13" s="1712"/>
      <c r="IM13" s="1712"/>
      <c r="IN13" s="1712"/>
      <c r="IO13" s="1712"/>
      <c r="IP13" s="1712"/>
      <c r="IQ13" s="1712"/>
      <c r="IR13" s="1712"/>
      <c r="IS13" s="1712"/>
      <c r="IT13" s="1712"/>
      <c r="IU13" s="1712"/>
    </row>
    <row r="14" spans="1:255">
      <c r="A14" s="2839"/>
      <c r="B14" s="2835"/>
      <c r="C14" s="2835"/>
      <c r="D14" s="2835"/>
      <c r="E14" s="2836"/>
      <c r="F14" s="2839" t="s">
        <v>1789</v>
      </c>
      <c r="G14" s="2835" t="s">
        <v>4053</v>
      </c>
      <c r="H14" s="2835"/>
      <c r="I14" s="2835"/>
      <c r="J14" s="2835"/>
      <c r="K14" s="2835"/>
      <c r="L14" s="2835"/>
      <c r="M14" s="2836"/>
      <c r="N14" s="2834" t="s">
        <v>1952</v>
      </c>
      <c r="O14" s="2835" t="s">
        <v>1038</v>
      </c>
      <c r="P14" s="2835"/>
      <c r="Q14" s="2835"/>
      <c r="R14" s="2835"/>
      <c r="S14" s="2837"/>
      <c r="T14" s="1712"/>
      <c r="U14" s="1712"/>
      <c r="V14" s="1712"/>
      <c r="W14" s="1712"/>
      <c r="X14" s="1712"/>
      <c r="Y14" s="1712"/>
      <c r="Z14" s="1712"/>
      <c r="AA14" s="1712"/>
      <c r="AB14" s="1712"/>
      <c r="AC14" s="1712"/>
      <c r="AD14" s="1712"/>
      <c r="AE14" s="1712"/>
      <c r="AF14" s="1712"/>
      <c r="AG14" s="1712"/>
      <c r="AH14" s="1712"/>
      <c r="AI14" s="1712"/>
      <c r="AJ14" s="1712"/>
      <c r="AK14" s="1712"/>
      <c r="AL14" s="1712"/>
      <c r="AM14" s="1712"/>
      <c r="AN14" s="1712"/>
      <c r="AO14" s="1712"/>
      <c r="AP14" s="1712"/>
      <c r="AQ14" s="1712"/>
      <c r="AR14" s="1712"/>
      <c r="AS14" s="1712"/>
      <c r="AT14" s="1712"/>
      <c r="AU14" s="1712"/>
      <c r="AV14" s="1712"/>
      <c r="AW14" s="1712"/>
      <c r="AX14" s="1712"/>
      <c r="AY14" s="1712"/>
      <c r="AZ14" s="1712"/>
      <c r="BA14" s="1712"/>
      <c r="BB14" s="1712"/>
      <c r="BC14" s="1712"/>
      <c r="BD14" s="1712"/>
      <c r="BE14" s="1712"/>
      <c r="BF14" s="1712"/>
      <c r="BG14" s="1712"/>
      <c r="BH14" s="1712"/>
      <c r="BI14" s="1712"/>
      <c r="BJ14" s="1712"/>
      <c r="BK14" s="1712"/>
      <c r="BL14" s="1712"/>
      <c r="BM14" s="1712"/>
      <c r="BN14" s="1712"/>
      <c r="BO14" s="1712"/>
      <c r="BP14" s="1712"/>
      <c r="BQ14" s="1712"/>
      <c r="BR14" s="1712"/>
      <c r="BS14" s="1712"/>
      <c r="BT14" s="1712"/>
      <c r="BU14" s="1712"/>
      <c r="BV14" s="1712"/>
      <c r="BW14" s="1712"/>
      <c r="BX14" s="1712"/>
      <c r="BY14" s="1712"/>
      <c r="BZ14" s="1712"/>
      <c r="CA14" s="1712"/>
      <c r="CB14" s="1712"/>
      <c r="CC14" s="1712"/>
      <c r="CD14" s="1712"/>
      <c r="CE14" s="1712"/>
      <c r="CF14" s="1712"/>
      <c r="CG14" s="1712"/>
      <c r="CH14" s="1712"/>
      <c r="CI14" s="1712"/>
      <c r="CJ14" s="1712"/>
      <c r="CK14" s="1712"/>
      <c r="CL14" s="1712"/>
      <c r="CM14" s="1712"/>
      <c r="CN14" s="1712"/>
      <c r="CO14" s="1712"/>
      <c r="CP14" s="1712"/>
      <c r="CQ14" s="1712"/>
      <c r="CR14" s="1712"/>
      <c r="CS14" s="1712"/>
      <c r="CT14" s="1712"/>
      <c r="CU14" s="1712"/>
      <c r="CV14" s="1712"/>
      <c r="CW14" s="1712"/>
      <c r="CX14" s="1712"/>
      <c r="CY14" s="1712"/>
      <c r="CZ14" s="1712"/>
      <c r="DA14" s="1712"/>
      <c r="DB14" s="1712"/>
      <c r="DC14" s="1712"/>
      <c r="DD14" s="1712"/>
      <c r="DE14" s="1712"/>
      <c r="DF14" s="1712"/>
      <c r="DG14" s="1712"/>
      <c r="DH14" s="1712"/>
      <c r="DI14" s="1712"/>
      <c r="DJ14" s="1712"/>
      <c r="DK14" s="1712"/>
      <c r="DL14" s="1712"/>
      <c r="DM14" s="1712"/>
      <c r="DN14" s="1712"/>
      <c r="DO14" s="1712"/>
      <c r="DP14" s="1712"/>
      <c r="DQ14" s="1712"/>
      <c r="DR14" s="1712"/>
      <c r="DS14" s="1712"/>
      <c r="DT14" s="1712"/>
      <c r="DU14" s="1712"/>
      <c r="DV14" s="1712"/>
      <c r="DW14" s="1712"/>
      <c r="DX14" s="1712"/>
      <c r="DY14" s="1712"/>
      <c r="DZ14" s="1712"/>
      <c r="EA14" s="1712"/>
      <c r="EB14" s="1712"/>
      <c r="EC14" s="1712"/>
      <c r="ED14" s="1712"/>
      <c r="EE14" s="1712"/>
      <c r="EF14" s="1712"/>
      <c r="EG14" s="1712"/>
      <c r="EH14" s="1712"/>
      <c r="EI14" s="1712"/>
      <c r="EJ14" s="1712"/>
      <c r="EK14" s="1712"/>
      <c r="EL14" s="1712"/>
      <c r="EM14" s="1712"/>
      <c r="EN14" s="1712"/>
      <c r="EO14" s="1712"/>
      <c r="EP14" s="1712"/>
      <c r="EQ14" s="1712"/>
      <c r="ER14" s="1712"/>
      <c r="ES14" s="1712"/>
      <c r="ET14" s="1712"/>
      <c r="EU14" s="1712"/>
      <c r="EV14" s="1712"/>
      <c r="EW14" s="1712"/>
      <c r="EX14" s="1712"/>
      <c r="EY14" s="1712"/>
      <c r="EZ14" s="1712"/>
      <c r="FA14" s="1712"/>
      <c r="FB14" s="1712"/>
      <c r="FC14" s="1712"/>
      <c r="FD14" s="1712"/>
      <c r="FE14" s="1712"/>
      <c r="FF14" s="1712"/>
      <c r="FG14" s="1712"/>
      <c r="FH14" s="1712"/>
      <c r="FI14" s="1712"/>
      <c r="FJ14" s="1712"/>
      <c r="FK14" s="1712"/>
      <c r="FL14" s="1712"/>
      <c r="FM14" s="1712"/>
      <c r="FN14" s="1712"/>
      <c r="FO14" s="1712"/>
      <c r="FP14" s="1712"/>
      <c r="FQ14" s="1712"/>
      <c r="FR14" s="1712"/>
      <c r="FS14" s="1712"/>
      <c r="FT14" s="1712"/>
      <c r="FU14" s="1712"/>
      <c r="FV14" s="1712"/>
      <c r="FW14" s="1712"/>
      <c r="FX14" s="1712"/>
      <c r="FY14" s="1712"/>
      <c r="FZ14" s="1712"/>
      <c r="GA14" s="1712"/>
      <c r="GB14" s="1712"/>
      <c r="GC14" s="1712"/>
      <c r="GD14" s="1712"/>
      <c r="GE14" s="1712"/>
      <c r="GF14" s="1712"/>
      <c r="GG14" s="1712"/>
      <c r="GH14" s="1712"/>
      <c r="GI14" s="1712"/>
      <c r="GJ14" s="1712"/>
      <c r="GK14" s="1712"/>
      <c r="GL14" s="1712"/>
      <c r="GM14" s="1712"/>
      <c r="GN14" s="1712"/>
      <c r="GO14" s="1712"/>
      <c r="GP14" s="1712"/>
      <c r="GQ14" s="1712"/>
      <c r="GR14" s="1712"/>
      <c r="GS14" s="1712"/>
      <c r="GT14" s="1712"/>
      <c r="GU14" s="1712"/>
      <c r="GV14" s="1712"/>
      <c r="GW14" s="1712"/>
      <c r="GX14" s="1712"/>
      <c r="GY14" s="1712"/>
      <c r="GZ14" s="1712"/>
      <c r="HA14" s="1712"/>
      <c r="HB14" s="1712"/>
      <c r="HC14" s="1712"/>
      <c r="HD14" s="1712"/>
      <c r="HE14" s="1712"/>
      <c r="HF14" s="1712"/>
      <c r="HG14" s="1712"/>
      <c r="HH14" s="1712"/>
      <c r="HI14" s="1712"/>
      <c r="HJ14" s="1712"/>
      <c r="HK14" s="1712"/>
      <c r="HL14" s="1712"/>
      <c r="HM14" s="1712"/>
      <c r="HN14" s="1712"/>
      <c r="HO14" s="1712"/>
      <c r="HP14" s="1712"/>
      <c r="HQ14" s="1712"/>
      <c r="HR14" s="1712"/>
      <c r="HS14" s="1712"/>
      <c r="HT14" s="1712"/>
      <c r="HU14" s="1712"/>
      <c r="HV14" s="1712"/>
      <c r="HW14" s="1712"/>
      <c r="HX14" s="1712"/>
      <c r="HY14" s="1712"/>
      <c r="HZ14" s="1712"/>
      <c r="IA14" s="1712"/>
      <c r="IB14" s="1712"/>
      <c r="IC14" s="1712"/>
      <c r="ID14" s="1712"/>
      <c r="IE14" s="1712"/>
      <c r="IF14" s="1712"/>
      <c r="IG14" s="1712"/>
      <c r="IH14" s="1712"/>
      <c r="II14" s="1712"/>
      <c r="IJ14" s="1712"/>
      <c r="IK14" s="1712"/>
      <c r="IL14" s="1712"/>
      <c r="IM14" s="1712"/>
      <c r="IN14" s="1712"/>
      <c r="IO14" s="1712"/>
      <c r="IP14" s="1712"/>
      <c r="IQ14" s="1712"/>
      <c r="IR14" s="1712"/>
      <c r="IS14" s="1712"/>
      <c r="IT14" s="1712"/>
      <c r="IU14" s="1712"/>
    </row>
    <row r="15" spans="1:255">
      <c r="A15" s="2839"/>
      <c r="B15" s="2835" t="s">
        <v>2559</v>
      </c>
      <c r="C15" s="2835"/>
      <c r="D15" s="2835"/>
      <c r="E15" s="2836"/>
      <c r="F15" s="2839"/>
      <c r="G15" s="2841" t="s">
        <v>4054</v>
      </c>
      <c r="H15" s="2841"/>
      <c r="I15" s="2841"/>
      <c r="J15" s="2841"/>
      <c r="K15" s="2841"/>
      <c r="L15" s="2835"/>
      <c r="M15" s="2836"/>
      <c r="N15" s="2834" t="s">
        <v>1960</v>
      </c>
      <c r="O15" s="2835" t="s">
        <v>1115</v>
      </c>
      <c r="P15" s="2835"/>
      <c r="Q15" s="2835"/>
      <c r="R15" s="2835"/>
      <c r="S15" s="2837"/>
      <c r="T15" s="1712"/>
      <c r="U15" s="1712"/>
      <c r="V15" s="1712"/>
      <c r="W15" s="1712"/>
      <c r="X15" s="1712"/>
      <c r="Y15" s="1712"/>
      <c r="Z15" s="1712"/>
      <c r="AA15" s="1712"/>
      <c r="AB15" s="1712"/>
      <c r="AC15" s="1712"/>
      <c r="AD15" s="1712"/>
      <c r="AE15" s="1712"/>
      <c r="AF15" s="1712"/>
      <c r="AG15" s="1712"/>
      <c r="AH15" s="1712"/>
      <c r="AI15" s="1712"/>
      <c r="AJ15" s="1712"/>
      <c r="AK15" s="1712"/>
      <c r="AL15" s="1712"/>
      <c r="AM15" s="1712"/>
      <c r="AN15" s="1712"/>
      <c r="AO15" s="1712"/>
      <c r="AP15" s="1712"/>
      <c r="AQ15" s="1712"/>
      <c r="AR15" s="1712"/>
      <c r="AS15" s="1712"/>
      <c r="AT15" s="1712"/>
      <c r="AU15" s="1712"/>
      <c r="AV15" s="1712"/>
      <c r="AW15" s="1712"/>
      <c r="AX15" s="1712"/>
      <c r="AY15" s="1712"/>
      <c r="AZ15" s="1712"/>
      <c r="BA15" s="1712"/>
      <c r="BB15" s="1712"/>
      <c r="BC15" s="1712"/>
      <c r="BD15" s="1712"/>
      <c r="BE15" s="1712"/>
      <c r="BF15" s="1712"/>
      <c r="BG15" s="1712"/>
      <c r="BH15" s="1712"/>
      <c r="BI15" s="1712"/>
      <c r="BJ15" s="1712"/>
      <c r="BK15" s="1712"/>
      <c r="BL15" s="1712"/>
      <c r="BM15" s="1712"/>
      <c r="BN15" s="1712"/>
      <c r="BO15" s="1712"/>
      <c r="BP15" s="1712"/>
      <c r="BQ15" s="1712"/>
      <c r="BR15" s="1712"/>
      <c r="BS15" s="1712"/>
      <c r="BT15" s="1712"/>
      <c r="BU15" s="1712"/>
      <c r="BV15" s="1712"/>
      <c r="BW15" s="1712"/>
      <c r="BX15" s="1712"/>
      <c r="BY15" s="1712"/>
      <c r="BZ15" s="1712"/>
      <c r="CA15" s="1712"/>
      <c r="CB15" s="1712"/>
      <c r="CC15" s="1712"/>
      <c r="CD15" s="1712"/>
      <c r="CE15" s="1712"/>
      <c r="CF15" s="1712"/>
      <c r="CG15" s="1712"/>
      <c r="CH15" s="1712"/>
      <c r="CI15" s="1712"/>
      <c r="CJ15" s="1712"/>
      <c r="CK15" s="1712"/>
      <c r="CL15" s="1712"/>
      <c r="CM15" s="1712"/>
      <c r="CN15" s="1712"/>
      <c r="CO15" s="1712"/>
      <c r="CP15" s="1712"/>
      <c r="CQ15" s="1712"/>
      <c r="CR15" s="1712"/>
      <c r="CS15" s="1712"/>
      <c r="CT15" s="1712"/>
      <c r="CU15" s="1712"/>
      <c r="CV15" s="1712"/>
      <c r="CW15" s="1712"/>
      <c r="CX15" s="1712"/>
      <c r="CY15" s="1712"/>
      <c r="CZ15" s="1712"/>
      <c r="DA15" s="1712"/>
      <c r="DB15" s="1712"/>
      <c r="DC15" s="1712"/>
      <c r="DD15" s="1712"/>
      <c r="DE15" s="1712"/>
      <c r="DF15" s="1712"/>
      <c r="DG15" s="1712"/>
      <c r="DH15" s="1712"/>
      <c r="DI15" s="1712"/>
      <c r="DJ15" s="1712"/>
      <c r="DK15" s="1712"/>
      <c r="DL15" s="1712"/>
      <c r="DM15" s="1712"/>
      <c r="DN15" s="1712"/>
      <c r="DO15" s="1712"/>
      <c r="DP15" s="1712"/>
      <c r="DQ15" s="1712"/>
      <c r="DR15" s="1712"/>
      <c r="DS15" s="1712"/>
      <c r="DT15" s="1712"/>
      <c r="DU15" s="1712"/>
      <c r="DV15" s="1712"/>
      <c r="DW15" s="1712"/>
      <c r="DX15" s="1712"/>
      <c r="DY15" s="1712"/>
      <c r="DZ15" s="1712"/>
      <c r="EA15" s="1712"/>
      <c r="EB15" s="1712"/>
      <c r="EC15" s="1712"/>
      <c r="ED15" s="1712"/>
      <c r="EE15" s="1712"/>
      <c r="EF15" s="1712"/>
      <c r="EG15" s="1712"/>
      <c r="EH15" s="1712"/>
      <c r="EI15" s="1712"/>
      <c r="EJ15" s="1712"/>
      <c r="EK15" s="1712"/>
      <c r="EL15" s="1712"/>
      <c r="EM15" s="1712"/>
      <c r="EN15" s="1712"/>
      <c r="EO15" s="1712"/>
      <c r="EP15" s="1712"/>
      <c r="EQ15" s="1712"/>
      <c r="ER15" s="1712"/>
      <c r="ES15" s="1712"/>
      <c r="ET15" s="1712"/>
      <c r="EU15" s="1712"/>
      <c r="EV15" s="1712"/>
      <c r="EW15" s="1712"/>
      <c r="EX15" s="1712"/>
      <c r="EY15" s="1712"/>
      <c r="EZ15" s="1712"/>
      <c r="FA15" s="1712"/>
      <c r="FB15" s="1712"/>
      <c r="FC15" s="1712"/>
      <c r="FD15" s="1712"/>
      <c r="FE15" s="1712"/>
      <c r="FF15" s="1712"/>
      <c r="FG15" s="1712"/>
      <c r="FH15" s="1712"/>
      <c r="FI15" s="1712"/>
      <c r="FJ15" s="1712"/>
      <c r="FK15" s="1712"/>
      <c r="FL15" s="1712"/>
      <c r="FM15" s="1712"/>
      <c r="FN15" s="1712"/>
      <c r="FO15" s="1712"/>
      <c r="FP15" s="1712"/>
      <c r="FQ15" s="1712"/>
      <c r="FR15" s="1712"/>
      <c r="FS15" s="1712"/>
      <c r="FT15" s="1712"/>
      <c r="FU15" s="1712"/>
      <c r="FV15" s="1712"/>
      <c r="FW15" s="1712"/>
      <c r="FX15" s="1712"/>
      <c r="FY15" s="1712"/>
      <c r="FZ15" s="1712"/>
      <c r="GA15" s="1712"/>
      <c r="GB15" s="1712"/>
      <c r="GC15" s="1712"/>
      <c r="GD15" s="1712"/>
      <c r="GE15" s="1712"/>
      <c r="GF15" s="1712"/>
      <c r="GG15" s="1712"/>
      <c r="GH15" s="1712"/>
      <c r="GI15" s="1712"/>
      <c r="GJ15" s="1712"/>
      <c r="GK15" s="1712"/>
      <c r="GL15" s="1712"/>
      <c r="GM15" s="1712"/>
      <c r="GN15" s="1712"/>
      <c r="GO15" s="1712"/>
      <c r="GP15" s="1712"/>
      <c r="GQ15" s="1712"/>
      <c r="GR15" s="1712"/>
      <c r="GS15" s="1712"/>
      <c r="GT15" s="1712"/>
      <c r="GU15" s="1712"/>
      <c r="GV15" s="1712"/>
      <c r="GW15" s="1712"/>
      <c r="GX15" s="1712"/>
      <c r="GY15" s="1712"/>
      <c r="GZ15" s="1712"/>
      <c r="HA15" s="1712"/>
      <c r="HB15" s="1712"/>
      <c r="HC15" s="1712"/>
      <c r="HD15" s="1712"/>
      <c r="HE15" s="1712"/>
      <c r="HF15" s="1712"/>
      <c r="HG15" s="1712"/>
      <c r="HH15" s="1712"/>
      <c r="HI15" s="1712"/>
      <c r="HJ15" s="1712"/>
      <c r="HK15" s="1712"/>
      <c r="HL15" s="1712"/>
      <c r="HM15" s="1712"/>
      <c r="HN15" s="1712"/>
      <c r="HO15" s="1712"/>
      <c r="HP15" s="1712"/>
      <c r="HQ15" s="1712"/>
      <c r="HR15" s="1712"/>
      <c r="HS15" s="1712"/>
      <c r="HT15" s="1712"/>
      <c r="HU15" s="1712"/>
      <c r="HV15" s="1712"/>
      <c r="HW15" s="1712"/>
      <c r="HX15" s="1712"/>
      <c r="HY15" s="1712"/>
      <c r="HZ15" s="1712"/>
      <c r="IA15" s="1712"/>
      <c r="IB15" s="1712"/>
      <c r="IC15" s="1712"/>
      <c r="ID15" s="1712"/>
      <c r="IE15" s="1712"/>
      <c r="IF15" s="1712"/>
      <c r="IG15" s="1712"/>
      <c r="IH15" s="1712"/>
      <c r="II15" s="1712"/>
      <c r="IJ15" s="1712"/>
      <c r="IK15" s="1712"/>
      <c r="IL15" s="1712"/>
      <c r="IM15" s="1712"/>
      <c r="IN15" s="1712"/>
      <c r="IO15" s="1712"/>
      <c r="IP15" s="1712"/>
      <c r="IQ15" s="1712"/>
      <c r="IR15" s="1712"/>
      <c r="IS15" s="1712"/>
      <c r="IT15" s="1712"/>
      <c r="IU15" s="1712"/>
    </row>
    <row r="16" spans="1:255">
      <c r="A16" s="2839" t="s">
        <v>1789</v>
      </c>
      <c r="B16" s="2835" t="s">
        <v>2561</v>
      </c>
      <c r="C16" s="2835"/>
      <c r="D16" s="2835"/>
      <c r="E16" s="2836"/>
      <c r="F16" s="2839"/>
      <c r="G16" s="2841" t="s">
        <v>4055</v>
      </c>
      <c r="H16" s="2841"/>
      <c r="I16" s="2841"/>
      <c r="J16" s="2841"/>
      <c r="K16" s="2841"/>
      <c r="L16" s="2835"/>
      <c r="M16" s="2836"/>
      <c r="N16" s="2834"/>
      <c r="O16" s="2835" t="s">
        <v>1118</v>
      </c>
      <c r="P16" s="2835"/>
      <c r="Q16" s="2835"/>
      <c r="R16" s="2835"/>
      <c r="S16" s="2837"/>
      <c r="T16" s="1712"/>
      <c r="U16" s="1712"/>
      <c r="V16" s="1712"/>
      <c r="W16" s="1712"/>
      <c r="X16" s="1712"/>
      <c r="Y16" s="1712"/>
      <c r="Z16" s="1712"/>
      <c r="AA16" s="1712"/>
      <c r="AB16" s="1712"/>
      <c r="AC16" s="1712"/>
      <c r="AD16" s="1712"/>
      <c r="AE16" s="1712"/>
      <c r="AF16" s="1712"/>
      <c r="AG16" s="1712"/>
      <c r="AH16" s="1712"/>
      <c r="AI16" s="1712"/>
      <c r="AJ16" s="1712"/>
      <c r="AK16" s="1712"/>
      <c r="AL16" s="1712"/>
      <c r="AM16" s="1712"/>
      <c r="AN16" s="1712"/>
      <c r="AO16" s="1712"/>
      <c r="AP16" s="1712"/>
      <c r="AQ16" s="1712"/>
      <c r="AR16" s="1712"/>
      <c r="AS16" s="1712"/>
      <c r="AT16" s="1712"/>
      <c r="AU16" s="1712"/>
      <c r="AV16" s="1712"/>
      <c r="AW16" s="1712"/>
      <c r="AX16" s="1712"/>
      <c r="AY16" s="1712"/>
      <c r="AZ16" s="1712"/>
      <c r="BA16" s="1712"/>
      <c r="BB16" s="1712"/>
      <c r="BC16" s="1712"/>
      <c r="BD16" s="1712"/>
      <c r="BE16" s="1712"/>
      <c r="BF16" s="1712"/>
      <c r="BG16" s="1712"/>
      <c r="BH16" s="1712"/>
      <c r="BI16" s="1712"/>
      <c r="BJ16" s="1712"/>
      <c r="BK16" s="1712"/>
      <c r="BL16" s="1712"/>
      <c r="BM16" s="1712"/>
      <c r="BN16" s="1712"/>
      <c r="BO16" s="1712"/>
      <c r="BP16" s="1712"/>
      <c r="BQ16" s="1712"/>
      <c r="BR16" s="1712"/>
      <c r="BS16" s="1712"/>
      <c r="BT16" s="1712"/>
      <c r="BU16" s="1712"/>
      <c r="BV16" s="1712"/>
      <c r="BW16" s="1712"/>
      <c r="BX16" s="1712"/>
      <c r="BY16" s="1712"/>
      <c r="BZ16" s="1712"/>
      <c r="CA16" s="1712"/>
      <c r="CB16" s="1712"/>
      <c r="CC16" s="1712"/>
      <c r="CD16" s="1712"/>
      <c r="CE16" s="1712"/>
      <c r="CF16" s="1712"/>
      <c r="CG16" s="1712"/>
      <c r="CH16" s="1712"/>
      <c r="CI16" s="1712"/>
      <c r="CJ16" s="1712"/>
      <c r="CK16" s="1712"/>
      <c r="CL16" s="1712"/>
      <c r="CM16" s="1712"/>
      <c r="CN16" s="1712"/>
      <c r="CO16" s="1712"/>
      <c r="CP16" s="1712"/>
      <c r="CQ16" s="1712"/>
      <c r="CR16" s="1712"/>
      <c r="CS16" s="1712"/>
      <c r="CT16" s="1712"/>
      <c r="CU16" s="1712"/>
      <c r="CV16" s="1712"/>
      <c r="CW16" s="1712"/>
      <c r="CX16" s="1712"/>
      <c r="CY16" s="1712"/>
      <c r="CZ16" s="1712"/>
      <c r="DA16" s="1712"/>
      <c r="DB16" s="1712"/>
      <c r="DC16" s="1712"/>
      <c r="DD16" s="1712"/>
      <c r="DE16" s="1712"/>
      <c r="DF16" s="1712"/>
      <c r="DG16" s="1712"/>
      <c r="DH16" s="1712"/>
      <c r="DI16" s="1712"/>
      <c r="DJ16" s="1712"/>
      <c r="DK16" s="1712"/>
      <c r="DL16" s="1712"/>
      <c r="DM16" s="1712"/>
      <c r="DN16" s="1712"/>
      <c r="DO16" s="1712"/>
      <c r="DP16" s="1712"/>
      <c r="DQ16" s="1712"/>
      <c r="DR16" s="1712"/>
      <c r="DS16" s="1712"/>
      <c r="DT16" s="1712"/>
      <c r="DU16" s="1712"/>
      <c r="DV16" s="1712"/>
      <c r="DW16" s="1712"/>
      <c r="DX16" s="1712"/>
      <c r="DY16" s="1712"/>
      <c r="DZ16" s="1712"/>
      <c r="EA16" s="1712"/>
      <c r="EB16" s="1712"/>
      <c r="EC16" s="1712"/>
      <c r="ED16" s="1712"/>
      <c r="EE16" s="1712"/>
      <c r="EF16" s="1712"/>
      <c r="EG16" s="1712"/>
      <c r="EH16" s="1712"/>
      <c r="EI16" s="1712"/>
      <c r="EJ16" s="1712"/>
      <c r="EK16" s="1712"/>
      <c r="EL16" s="1712"/>
      <c r="EM16" s="1712"/>
      <c r="EN16" s="1712"/>
      <c r="EO16" s="1712"/>
      <c r="EP16" s="1712"/>
      <c r="EQ16" s="1712"/>
      <c r="ER16" s="1712"/>
      <c r="ES16" s="1712"/>
      <c r="ET16" s="1712"/>
      <c r="EU16" s="1712"/>
      <c r="EV16" s="1712"/>
      <c r="EW16" s="1712"/>
      <c r="EX16" s="1712"/>
      <c r="EY16" s="1712"/>
      <c r="EZ16" s="1712"/>
      <c r="FA16" s="1712"/>
      <c r="FB16" s="1712"/>
      <c r="FC16" s="1712"/>
      <c r="FD16" s="1712"/>
      <c r="FE16" s="1712"/>
      <c r="FF16" s="1712"/>
      <c r="FG16" s="1712"/>
      <c r="FH16" s="1712"/>
      <c r="FI16" s="1712"/>
      <c r="FJ16" s="1712"/>
      <c r="FK16" s="1712"/>
      <c r="FL16" s="1712"/>
      <c r="FM16" s="1712"/>
      <c r="FN16" s="1712"/>
      <c r="FO16" s="1712"/>
      <c r="FP16" s="1712"/>
      <c r="FQ16" s="1712"/>
      <c r="FR16" s="1712"/>
      <c r="FS16" s="1712"/>
      <c r="FT16" s="1712"/>
      <c r="FU16" s="1712"/>
      <c r="FV16" s="1712"/>
      <c r="FW16" s="1712"/>
      <c r="FX16" s="1712"/>
      <c r="FY16" s="1712"/>
      <c r="FZ16" s="1712"/>
      <c r="GA16" s="1712"/>
      <c r="GB16" s="1712"/>
      <c r="GC16" s="1712"/>
      <c r="GD16" s="1712"/>
      <c r="GE16" s="1712"/>
      <c r="GF16" s="1712"/>
      <c r="GG16" s="1712"/>
      <c r="GH16" s="1712"/>
      <c r="GI16" s="1712"/>
      <c r="GJ16" s="1712"/>
      <c r="GK16" s="1712"/>
      <c r="GL16" s="1712"/>
      <c r="GM16" s="1712"/>
      <c r="GN16" s="1712"/>
      <c r="GO16" s="1712"/>
      <c r="GP16" s="1712"/>
      <c r="GQ16" s="1712"/>
      <c r="GR16" s="1712"/>
      <c r="GS16" s="1712"/>
      <c r="GT16" s="1712"/>
      <c r="GU16" s="1712"/>
      <c r="GV16" s="1712"/>
      <c r="GW16" s="1712"/>
      <c r="GX16" s="1712"/>
      <c r="GY16" s="1712"/>
      <c r="GZ16" s="1712"/>
      <c r="HA16" s="1712"/>
      <c r="HB16" s="1712"/>
      <c r="HC16" s="1712"/>
      <c r="HD16" s="1712"/>
      <c r="HE16" s="1712"/>
      <c r="HF16" s="1712"/>
      <c r="HG16" s="1712"/>
      <c r="HH16" s="1712"/>
      <c r="HI16" s="1712"/>
      <c r="HJ16" s="1712"/>
      <c r="HK16" s="1712"/>
      <c r="HL16" s="1712"/>
      <c r="HM16" s="1712"/>
      <c r="HN16" s="1712"/>
      <c r="HO16" s="1712"/>
      <c r="HP16" s="1712"/>
      <c r="HQ16" s="1712"/>
      <c r="HR16" s="1712"/>
      <c r="HS16" s="1712"/>
      <c r="HT16" s="1712"/>
      <c r="HU16" s="1712"/>
      <c r="HV16" s="1712"/>
      <c r="HW16" s="1712"/>
      <c r="HX16" s="1712"/>
      <c r="HY16" s="1712"/>
      <c r="HZ16" s="1712"/>
      <c r="IA16" s="1712"/>
      <c r="IB16" s="1712"/>
      <c r="IC16" s="1712"/>
      <c r="ID16" s="1712"/>
      <c r="IE16" s="1712"/>
      <c r="IF16" s="1712"/>
      <c r="IG16" s="1712"/>
      <c r="IH16" s="1712"/>
      <c r="II16" s="1712"/>
      <c r="IJ16" s="1712"/>
      <c r="IK16" s="1712"/>
      <c r="IL16" s="1712"/>
      <c r="IM16" s="1712"/>
      <c r="IN16" s="1712"/>
      <c r="IO16" s="1712"/>
      <c r="IP16" s="1712"/>
      <c r="IQ16" s="1712"/>
      <c r="IR16" s="1712"/>
      <c r="IS16" s="1712"/>
      <c r="IT16" s="1712"/>
      <c r="IU16" s="1712"/>
    </row>
    <row r="17" spans="1:255">
      <c r="A17" s="2839" t="s">
        <v>1789</v>
      </c>
      <c r="B17" s="2835" t="s">
        <v>1044</v>
      </c>
      <c r="C17" s="2835"/>
      <c r="D17" s="2835"/>
      <c r="E17" s="2836"/>
      <c r="F17" s="2839"/>
      <c r="G17" s="2835" t="s">
        <v>4056</v>
      </c>
      <c r="H17" s="2835"/>
      <c r="I17" s="2835"/>
      <c r="J17" s="2835"/>
      <c r="K17" s="2835"/>
      <c r="L17" s="2835"/>
      <c r="M17" s="2836"/>
      <c r="N17" s="2834"/>
      <c r="O17" s="2835" t="s">
        <v>1121</v>
      </c>
      <c r="P17" s="2835"/>
      <c r="Q17" s="2835"/>
      <c r="R17" s="2835"/>
      <c r="S17" s="2837"/>
      <c r="T17" s="1712"/>
      <c r="U17" s="1712"/>
      <c r="V17" s="1712"/>
      <c r="W17" s="1712"/>
      <c r="X17" s="1712"/>
      <c r="Y17" s="1712"/>
      <c r="Z17" s="1712"/>
      <c r="AA17" s="1712"/>
      <c r="AB17" s="1712"/>
      <c r="AC17" s="1712"/>
      <c r="AD17" s="1712"/>
      <c r="AE17" s="1712"/>
      <c r="AF17" s="1712"/>
      <c r="AG17" s="1712"/>
      <c r="AH17" s="1712"/>
      <c r="AI17" s="1712"/>
      <c r="AJ17" s="1712"/>
      <c r="AK17" s="1712"/>
      <c r="AL17" s="1712"/>
      <c r="AM17" s="1712"/>
      <c r="AN17" s="1712"/>
      <c r="AO17" s="1712"/>
      <c r="AP17" s="1712"/>
      <c r="AQ17" s="1712"/>
      <c r="AR17" s="1712"/>
      <c r="AS17" s="1712"/>
      <c r="AT17" s="1712"/>
      <c r="AU17" s="1712"/>
      <c r="AV17" s="1712"/>
      <c r="AW17" s="1712"/>
      <c r="AX17" s="1712"/>
      <c r="AY17" s="1712"/>
      <c r="AZ17" s="1712"/>
      <c r="BA17" s="1712"/>
      <c r="BB17" s="1712"/>
      <c r="BC17" s="1712"/>
      <c r="BD17" s="1712"/>
      <c r="BE17" s="1712"/>
      <c r="BF17" s="1712"/>
      <c r="BG17" s="1712"/>
      <c r="BH17" s="1712"/>
      <c r="BI17" s="1712"/>
      <c r="BJ17" s="1712"/>
      <c r="BK17" s="1712"/>
      <c r="BL17" s="1712"/>
      <c r="BM17" s="1712"/>
      <c r="BN17" s="1712"/>
      <c r="BO17" s="1712"/>
      <c r="BP17" s="1712"/>
      <c r="BQ17" s="1712"/>
      <c r="BR17" s="1712"/>
      <c r="BS17" s="1712"/>
      <c r="BT17" s="1712"/>
      <c r="BU17" s="1712"/>
      <c r="BV17" s="1712"/>
      <c r="BW17" s="1712"/>
      <c r="BX17" s="1712"/>
      <c r="BY17" s="1712"/>
      <c r="BZ17" s="1712"/>
      <c r="CA17" s="1712"/>
      <c r="CB17" s="1712"/>
      <c r="CC17" s="1712"/>
      <c r="CD17" s="1712"/>
      <c r="CE17" s="1712"/>
      <c r="CF17" s="1712"/>
      <c r="CG17" s="1712"/>
      <c r="CH17" s="1712"/>
      <c r="CI17" s="1712"/>
      <c r="CJ17" s="1712"/>
      <c r="CK17" s="1712"/>
      <c r="CL17" s="1712"/>
      <c r="CM17" s="1712"/>
      <c r="CN17" s="1712"/>
      <c r="CO17" s="1712"/>
      <c r="CP17" s="1712"/>
      <c r="CQ17" s="1712"/>
      <c r="CR17" s="1712"/>
      <c r="CS17" s="1712"/>
      <c r="CT17" s="1712"/>
      <c r="CU17" s="1712"/>
      <c r="CV17" s="1712"/>
      <c r="CW17" s="1712"/>
      <c r="CX17" s="1712"/>
      <c r="CY17" s="1712"/>
      <c r="CZ17" s="1712"/>
      <c r="DA17" s="1712"/>
      <c r="DB17" s="1712"/>
      <c r="DC17" s="1712"/>
      <c r="DD17" s="1712"/>
      <c r="DE17" s="1712"/>
      <c r="DF17" s="1712"/>
      <c r="DG17" s="1712"/>
      <c r="DH17" s="1712"/>
      <c r="DI17" s="1712"/>
      <c r="DJ17" s="1712"/>
      <c r="DK17" s="1712"/>
      <c r="DL17" s="1712"/>
      <c r="DM17" s="1712"/>
      <c r="DN17" s="1712"/>
      <c r="DO17" s="1712"/>
      <c r="DP17" s="1712"/>
      <c r="DQ17" s="1712"/>
      <c r="DR17" s="1712"/>
      <c r="DS17" s="1712"/>
      <c r="DT17" s="1712"/>
      <c r="DU17" s="1712"/>
      <c r="DV17" s="1712"/>
      <c r="DW17" s="1712"/>
      <c r="DX17" s="1712"/>
      <c r="DY17" s="1712"/>
      <c r="DZ17" s="1712"/>
      <c r="EA17" s="1712"/>
      <c r="EB17" s="1712"/>
      <c r="EC17" s="1712"/>
      <c r="ED17" s="1712"/>
      <c r="EE17" s="1712"/>
      <c r="EF17" s="1712"/>
      <c r="EG17" s="1712"/>
      <c r="EH17" s="1712"/>
      <c r="EI17" s="1712"/>
      <c r="EJ17" s="1712"/>
      <c r="EK17" s="1712"/>
      <c r="EL17" s="1712"/>
      <c r="EM17" s="1712"/>
      <c r="EN17" s="1712"/>
      <c r="EO17" s="1712"/>
      <c r="EP17" s="1712"/>
      <c r="EQ17" s="1712"/>
      <c r="ER17" s="1712"/>
      <c r="ES17" s="1712"/>
      <c r="ET17" s="1712"/>
      <c r="EU17" s="1712"/>
      <c r="EV17" s="1712"/>
      <c r="EW17" s="1712"/>
      <c r="EX17" s="1712"/>
      <c r="EY17" s="1712"/>
      <c r="EZ17" s="1712"/>
      <c r="FA17" s="1712"/>
      <c r="FB17" s="1712"/>
      <c r="FC17" s="1712"/>
      <c r="FD17" s="1712"/>
      <c r="FE17" s="1712"/>
      <c r="FF17" s="1712"/>
      <c r="FG17" s="1712"/>
      <c r="FH17" s="1712"/>
      <c r="FI17" s="1712"/>
      <c r="FJ17" s="1712"/>
      <c r="FK17" s="1712"/>
      <c r="FL17" s="1712"/>
      <c r="FM17" s="1712"/>
      <c r="FN17" s="1712"/>
      <c r="FO17" s="1712"/>
      <c r="FP17" s="1712"/>
      <c r="FQ17" s="1712"/>
      <c r="FR17" s="1712"/>
      <c r="FS17" s="1712"/>
      <c r="FT17" s="1712"/>
      <c r="FU17" s="1712"/>
      <c r="FV17" s="1712"/>
      <c r="FW17" s="1712"/>
      <c r="FX17" s="1712"/>
      <c r="FY17" s="1712"/>
      <c r="FZ17" s="1712"/>
      <c r="GA17" s="1712"/>
      <c r="GB17" s="1712"/>
      <c r="GC17" s="1712"/>
      <c r="GD17" s="1712"/>
      <c r="GE17" s="1712"/>
      <c r="GF17" s="1712"/>
      <c r="GG17" s="1712"/>
      <c r="GH17" s="1712"/>
      <c r="GI17" s="1712"/>
      <c r="GJ17" s="1712"/>
      <c r="GK17" s="1712"/>
      <c r="GL17" s="1712"/>
      <c r="GM17" s="1712"/>
      <c r="GN17" s="1712"/>
      <c r="GO17" s="1712"/>
      <c r="GP17" s="1712"/>
      <c r="GQ17" s="1712"/>
      <c r="GR17" s="1712"/>
      <c r="GS17" s="1712"/>
      <c r="GT17" s="1712"/>
      <c r="GU17" s="1712"/>
      <c r="GV17" s="1712"/>
      <c r="GW17" s="1712"/>
      <c r="GX17" s="1712"/>
      <c r="GY17" s="1712"/>
      <c r="GZ17" s="1712"/>
      <c r="HA17" s="1712"/>
      <c r="HB17" s="1712"/>
      <c r="HC17" s="1712"/>
      <c r="HD17" s="1712"/>
      <c r="HE17" s="1712"/>
      <c r="HF17" s="1712"/>
      <c r="HG17" s="1712"/>
      <c r="HH17" s="1712"/>
      <c r="HI17" s="1712"/>
      <c r="HJ17" s="1712"/>
      <c r="HK17" s="1712"/>
      <c r="HL17" s="1712"/>
      <c r="HM17" s="1712"/>
      <c r="HN17" s="1712"/>
      <c r="HO17" s="1712"/>
      <c r="HP17" s="1712"/>
      <c r="HQ17" s="1712"/>
      <c r="HR17" s="1712"/>
      <c r="HS17" s="1712"/>
      <c r="HT17" s="1712"/>
      <c r="HU17" s="1712"/>
      <c r="HV17" s="1712"/>
      <c r="HW17" s="1712"/>
      <c r="HX17" s="1712"/>
      <c r="HY17" s="1712"/>
      <c r="HZ17" s="1712"/>
      <c r="IA17" s="1712"/>
      <c r="IB17" s="1712"/>
      <c r="IC17" s="1712"/>
      <c r="ID17" s="1712"/>
      <c r="IE17" s="1712"/>
      <c r="IF17" s="1712"/>
      <c r="IG17" s="1712"/>
      <c r="IH17" s="1712"/>
      <c r="II17" s="1712"/>
      <c r="IJ17" s="1712"/>
      <c r="IK17" s="1712"/>
      <c r="IL17" s="1712"/>
      <c r="IM17" s="1712"/>
      <c r="IN17" s="1712"/>
      <c r="IO17" s="1712"/>
      <c r="IP17" s="1712"/>
      <c r="IQ17" s="1712"/>
      <c r="IR17" s="1712"/>
      <c r="IS17" s="1712"/>
      <c r="IT17" s="1712"/>
      <c r="IU17" s="1712"/>
    </row>
    <row r="18" spans="1:255">
      <c r="A18" s="2839" t="s">
        <v>1789</v>
      </c>
      <c r="B18" s="2835" t="s">
        <v>1047</v>
      </c>
      <c r="C18" s="2835"/>
      <c r="D18" s="2835"/>
      <c r="E18" s="2836"/>
      <c r="F18" s="2839"/>
      <c r="G18" s="2841" t="s">
        <v>4057</v>
      </c>
      <c r="H18" s="2841"/>
      <c r="I18" s="2841"/>
      <c r="J18" s="2841"/>
      <c r="K18" s="2841"/>
      <c r="L18" s="2835"/>
      <c r="M18" s="2836"/>
      <c r="N18" s="2834"/>
      <c r="O18" s="2835" t="s">
        <v>1123</v>
      </c>
      <c r="P18" s="2835"/>
      <c r="Q18" s="2835"/>
      <c r="R18" s="2835"/>
      <c r="S18" s="2837"/>
      <c r="T18" s="1712"/>
      <c r="U18" s="1712"/>
      <c r="V18" s="1712"/>
      <c r="W18" s="1712"/>
      <c r="X18" s="1712"/>
      <c r="Y18" s="1712"/>
      <c r="Z18" s="1712"/>
      <c r="AA18" s="1712"/>
      <c r="AB18" s="1712"/>
      <c r="AC18" s="1712"/>
      <c r="AD18" s="1712"/>
      <c r="AE18" s="1712"/>
      <c r="AF18" s="1712"/>
      <c r="AG18" s="1712"/>
      <c r="AH18" s="1712"/>
      <c r="AI18" s="1712"/>
      <c r="AJ18" s="1712"/>
      <c r="AK18" s="1712"/>
      <c r="AL18" s="1712"/>
      <c r="AM18" s="1712"/>
      <c r="AN18" s="1712"/>
      <c r="AO18" s="1712"/>
      <c r="AP18" s="1712"/>
      <c r="AQ18" s="1712"/>
      <c r="AR18" s="1712"/>
      <c r="AS18" s="1712"/>
      <c r="AT18" s="1712"/>
      <c r="AU18" s="1712"/>
      <c r="AV18" s="1712"/>
      <c r="AW18" s="1712"/>
      <c r="AX18" s="1712"/>
      <c r="AY18" s="1712"/>
      <c r="AZ18" s="1712"/>
      <c r="BA18" s="1712"/>
      <c r="BB18" s="1712"/>
      <c r="BC18" s="1712"/>
      <c r="BD18" s="1712"/>
      <c r="BE18" s="1712"/>
      <c r="BF18" s="1712"/>
      <c r="BG18" s="1712"/>
      <c r="BH18" s="1712"/>
      <c r="BI18" s="1712"/>
      <c r="BJ18" s="1712"/>
      <c r="BK18" s="1712"/>
      <c r="BL18" s="1712"/>
      <c r="BM18" s="1712"/>
      <c r="BN18" s="1712"/>
      <c r="BO18" s="1712"/>
      <c r="BP18" s="1712"/>
      <c r="BQ18" s="1712"/>
      <c r="BR18" s="1712"/>
      <c r="BS18" s="1712"/>
      <c r="BT18" s="1712"/>
      <c r="BU18" s="1712"/>
      <c r="BV18" s="1712"/>
      <c r="BW18" s="1712"/>
      <c r="BX18" s="1712"/>
      <c r="BY18" s="1712"/>
      <c r="BZ18" s="1712"/>
      <c r="CA18" s="1712"/>
      <c r="CB18" s="1712"/>
      <c r="CC18" s="1712"/>
      <c r="CD18" s="1712"/>
      <c r="CE18" s="1712"/>
      <c r="CF18" s="1712"/>
      <c r="CG18" s="1712"/>
      <c r="CH18" s="1712"/>
      <c r="CI18" s="1712"/>
      <c r="CJ18" s="1712"/>
      <c r="CK18" s="1712"/>
      <c r="CL18" s="1712"/>
      <c r="CM18" s="1712"/>
      <c r="CN18" s="1712"/>
      <c r="CO18" s="1712"/>
      <c r="CP18" s="1712"/>
      <c r="CQ18" s="1712"/>
      <c r="CR18" s="1712"/>
      <c r="CS18" s="1712"/>
      <c r="CT18" s="1712"/>
      <c r="CU18" s="1712"/>
      <c r="CV18" s="1712"/>
      <c r="CW18" s="1712"/>
      <c r="CX18" s="1712"/>
      <c r="CY18" s="1712"/>
      <c r="CZ18" s="1712"/>
      <c r="DA18" s="1712"/>
      <c r="DB18" s="1712"/>
      <c r="DC18" s="1712"/>
      <c r="DD18" s="1712"/>
      <c r="DE18" s="1712"/>
      <c r="DF18" s="1712"/>
      <c r="DG18" s="1712"/>
      <c r="DH18" s="1712"/>
      <c r="DI18" s="1712"/>
      <c r="DJ18" s="1712"/>
      <c r="DK18" s="1712"/>
      <c r="DL18" s="1712"/>
      <c r="DM18" s="1712"/>
      <c r="DN18" s="1712"/>
      <c r="DO18" s="1712"/>
      <c r="DP18" s="1712"/>
      <c r="DQ18" s="1712"/>
      <c r="DR18" s="1712"/>
      <c r="DS18" s="1712"/>
      <c r="DT18" s="1712"/>
      <c r="DU18" s="1712"/>
      <c r="DV18" s="1712"/>
      <c r="DW18" s="1712"/>
      <c r="DX18" s="1712"/>
      <c r="DY18" s="1712"/>
      <c r="DZ18" s="1712"/>
      <c r="EA18" s="1712"/>
      <c r="EB18" s="1712"/>
      <c r="EC18" s="1712"/>
      <c r="ED18" s="1712"/>
      <c r="EE18" s="1712"/>
      <c r="EF18" s="1712"/>
      <c r="EG18" s="1712"/>
      <c r="EH18" s="1712"/>
      <c r="EI18" s="1712"/>
      <c r="EJ18" s="1712"/>
      <c r="EK18" s="1712"/>
      <c r="EL18" s="1712"/>
      <c r="EM18" s="1712"/>
      <c r="EN18" s="1712"/>
      <c r="EO18" s="1712"/>
      <c r="EP18" s="1712"/>
      <c r="EQ18" s="1712"/>
      <c r="ER18" s="1712"/>
      <c r="ES18" s="1712"/>
      <c r="ET18" s="1712"/>
      <c r="EU18" s="1712"/>
      <c r="EV18" s="1712"/>
      <c r="EW18" s="1712"/>
      <c r="EX18" s="1712"/>
      <c r="EY18" s="1712"/>
      <c r="EZ18" s="1712"/>
      <c r="FA18" s="1712"/>
      <c r="FB18" s="1712"/>
      <c r="FC18" s="1712"/>
      <c r="FD18" s="1712"/>
      <c r="FE18" s="1712"/>
      <c r="FF18" s="1712"/>
      <c r="FG18" s="1712"/>
      <c r="FH18" s="1712"/>
      <c r="FI18" s="1712"/>
      <c r="FJ18" s="1712"/>
      <c r="FK18" s="1712"/>
      <c r="FL18" s="1712"/>
      <c r="FM18" s="1712"/>
      <c r="FN18" s="1712"/>
      <c r="FO18" s="1712"/>
      <c r="FP18" s="1712"/>
      <c r="FQ18" s="1712"/>
      <c r="FR18" s="1712"/>
      <c r="FS18" s="1712"/>
      <c r="FT18" s="1712"/>
      <c r="FU18" s="1712"/>
      <c r="FV18" s="1712"/>
      <c r="FW18" s="1712"/>
      <c r="FX18" s="1712"/>
      <c r="FY18" s="1712"/>
      <c r="FZ18" s="1712"/>
      <c r="GA18" s="1712"/>
      <c r="GB18" s="1712"/>
      <c r="GC18" s="1712"/>
      <c r="GD18" s="1712"/>
      <c r="GE18" s="1712"/>
      <c r="GF18" s="1712"/>
      <c r="GG18" s="1712"/>
      <c r="GH18" s="1712"/>
      <c r="GI18" s="1712"/>
      <c r="GJ18" s="1712"/>
      <c r="GK18" s="1712"/>
      <c r="GL18" s="1712"/>
      <c r="GM18" s="1712"/>
      <c r="GN18" s="1712"/>
      <c r="GO18" s="1712"/>
      <c r="GP18" s="1712"/>
      <c r="GQ18" s="1712"/>
      <c r="GR18" s="1712"/>
      <c r="GS18" s="1712"/>
      <c r="GT18" s="1712"/>
      <c r="GU18" s="1712"/>
      <c r="GV18" s="1712"/>
      <c r="GW18" s="1712"/>
      <c r="GX18" s="1712"/>
      <c r="GY18" s="1712"/>
      <c r="GZ18" s="1712"/>
      <c r="HA18" s="1712"/>
      <c r="HB18" s="1712"/>
      <c r="HC18" s="1712"/>
      <c r="HD18" s="1712"/>
      <c r="HE18" s="1712"/>
      <c r="HF18" s="1712"/>
      <c r="HG18" s="1712"/>
      <c r="HH18" s="1712"/>
      <c r="HI18" s="1712"/>
      <c r="HJ18" s="1712"/>
      <c r="HK18" s="1712"/>
      <c r="HL18" s="1712"/>
      <c r="HM18" s="1712"/>
      <c r="HN18" s="1712"/>
      <c r="HO18" s="1712"/>
      <c r="HP18" s="1712"/>
      <c r="HQ18" s="1712"/>
      <c r="HR18" s="1712"/>
      <c r="HS18" s="1712"/>
      <c r="HT18" s="1712"/>
      <c r="HU18" s="1712"/>
      <c r="HV18" s="1712"/>
      <c r="HW18" s="1712"/>
      <c r="HX18" s="1712"/>
      <c r="HY18" s="1712"/>
      <c r="HZ18" s="1712"/>
      <c r="IA18" s="1712"/>
      <c r="IB18" s="1712"/>
      <c r="IC18" s="1712"/>
      <c r="ID18" s="1712"/>
      <c r="IE18" s="1712"/>
      <c r="IF18" s="1712"/>
      <c r="IG18" s="1712"/>
      <c r="IH18" s="1712"/>
      <c r="II18" s="1712"/>
      <c r="IJ18" s="1712"/>
      <c r="IK18" s="1712"/>
      <c r="IL18" s="1712"/>
      <c r="IM18" s="1712"/>
      <c r="IN18" s="1712"/>
      <c r="IO18" s="1712"/>
      <c r="IP18" s="1712"/>
      <c r="IQ18" s="1712"/>
      <c r="IR18" s="1712"/>
      <c r="IS18" s="1712"/>
      <c r="IT18" s="1712"/>
      <c r="IU18" s="1712"/>
    </row>
    <row r="19" spans="1:255">
      <c r="A19" s="2839" t="s">
        <v>1087</v>
      </c>
      <c r="B19" s="2835" t="s">
        <v>1051</v>
      </c>
      <c r="C19" s="2835"/>
      <c r="D19" s="2835"/>
      <c r="E19" s="2836"/>
      <c r="F19" s="2839"/>
      <c r="G19" s="2841" t="s">
        <v>4058</v>
      </c>
      <c r="H19" s="2841"/>
      <c r="I19" s="2841"/>
      <c r="J19" s="2841"/>
      <c r="K19" s="2841"/>
      <c r="L19" s="2835"/>
      <c r="M19" s="2836"/>
      <c r="N19" s="2834"/>
      <c r="O19" s="2835" t="s">
        <v>1126</v>
      </c>
      <c r="P19" s="2835"/>
      <c r="Q19" s="2835"/>
      <c r="R19" s="2835"/>
      <c r="S19" s="2837"/>
      <c r="T19" s="1712"/>
      <c r="U19" s="1712"/>
      <c r="V19" s="1712"/>
      <c r="W19" s="1712"/>
      <c r="X19" s="1712"/>
      <c r="Y19" s="1712"/>
      <c r="Z19" s="1712"/>
      <c r="AA19" s="1712"/>
      <c r="AB19" s="1712"/>
      <c r="AC19" s="1712"/>
      <c r="AD19" s="1712"/>
      <c r="AE19" s="1712"/>
      <c r="AF19" s="1712"/>
      <c r="AG19" s="1712"/>
      <c r="AH19" s="1712"/>
      <c r="AI19" s="1712"/>
      <c r="AJ19" s="1712"/>
      <c r="AK19" s="1712"/>
      <c r="AL19" s="1712"/>
      <c r="AM19" s="1712"/>
      <c r="AN19" s="1712"/>
      <c r="AO19" s="1712"/>
      <c r="AP19" s="1712"/>
      <c r="AQ19" s="1712"/>
      <c r="AR19" s="1712"/>
      <c r="AS19" s="1712"/>
      <c r="AT19" s="1712"/>
      <c r="AU19" s="1712"/>
      <c r="AV19" s="1712"/>
      <c r="AW19" s="1712"/>
      <c r="AX19" s="1712"/>
      <c r="AY19" s="1712"/>
      <c r="AZ19" s="1712"/>
      <c r="BA19" s="1712"/>
      <c r="BB19" s="1712"/>
      <c r="BC19" s="1712"/>
      <c r="BD19" s="1712"/>
      <c r="BE19" s="1712"/>
      <c r="BF19" s="1712"/>
      <c r="BG19" s="1712"/>
      <c r="BH19" s="1712"/>
      <c r="BI19" s="1712"/>
      <c r="BJ19" s="1712"/>
      <c r="BK19" s="1712"/>
      <c r="BL19" s="1712"/>
      <c r="BM19" s="1712"/>
      <c r="BN19" s="1712"/>
      <c r="BO19" s="1712"/>
      <c r="BP19" s="1712"/>
      <c r="BQ19" s="1712"/>
      <c r="BR19" s="1712"/>
      <c r="BS19" s="1712"/>
      <c r="BT19" s="1712"/>
      <c r="BU19" s="1712"/>
      <c r="BV19" s="1712"/>
      <c r="BW19" s="1712"/>
      <c r="BX19" s="1712"/>
      <c r="BY19" s="1712"/>
      <c r="BZ19" s="1712"/>
      <c r="CA19" s="1712"/>
      <c r="CB19" s="1712"/>
      <c r="CC19" s="1712"/>
      <c r="CD19" s="1712"/>
      <c r="CE19" s="1712"/>
      <c r="CF19" s="1712"/>
      <c r="CG19" s="1712"/>
      <c r="CH19" s="1712"/>
      <c r="CI19" s="1712"/>
      <c r="CJ19" s="1712"/>
      <c r="CK19" s="1712"/>
      <c r="CL19" s="1712"/>
      <c r="CM19" s="1712"/>
      <c r="CN19" s="1712"/>
      <c r="CO19" s="1712"/>
      <c r="CP19" s="1712"/>
      <c r="CQ19" s="1712"/>
      <c r="CR19" s="1712"/>
      <c r="CS19" s="1712"/>
      <c r="CT19" s="1712"/>
      <c r="CU19" s="1712"/>
      <c r="CV19" s="1712"/>
      <c r="CW19" s="1712"/>
      <c r="CX19" s="1712"/>
      <c r="CY19" s="1712"/>
      <c r="CZ19" s="1712"/>
      <c r="DA19" s="1712"/>
      <c r="DB19" s="1712"/>
      <c r="DC19" s="1712"/>
      <c r="DD19" s="1712"/>
      <c r="DE19" s="1712"/>
      <c r="DF19" s="1712"/>
      <c r="DG19" s="1712"/>
      <c r="DH19" s="1712"/>
      <c r="DI19" s="1712"/>
      <c r="DJ19" s="1712"/>
      <c r="DK19" s="1712"/>
      <c r="DL19" s="1712"/>
      <c r="DM19" s="1712"/>
      <c r="DN19" s="1712"/>
      <c r="DO19" s="1712"/>
      <c r="DP19" s="1712"/>
      <c r="DQ19" s="1712"/>
      <c r="DR19" s="1712"/>
      <c r="DS19" s="1712"/>
      <c r="DT19" s="1712"/>
      <c r="DU19" s="1712"/>
      <c r="DV19" s="1712"/>
      <c r="DW19" s="1712"/>
      <c r="DX19" s="1712"/>
      <c r="DY19" s="1712"/>
      <c r="DZ19" s="1712"/>
      <c r="EA19" s="1712"/>
      <c r="EB19" s="1712"/>
      <c r="EC19" s="1712"/>
      <c r="ED19" s="1712"/>
      <c r="EE19" s="1712"/>
      <c r="EF19" s="1712"/>
      <c r="EG19" s="1712"/>
      <c r="EH19" s="1712"/>
      <c r="EI19" s="1712"/>
      <c r="EJ19" s="1712"/>
      <c r="EK19" s="1712"/>
      <c r="EL19" s="1712"/>
      <c r="EM19" s="1712"/>
      <c r="EN19" s="1712"/>
      <c r="EO19" s="1712"/>
      <c r="EP19" s="1712"/>
      <c r="EQ19" s="1712"/>
      <c r="ER19" s="1712"/>
      <c r="ES19" s="1712"/>
      <c r="ET19" s="1712"/>
      <c r="EU19" s="1712"/>
      <c r="EV19" s="1712"/>
      <c r="EW19" s="1712"/>
      <c r="EX19" s="1712"/>
      <c r="EY19" s="1712"/>
      <c r="EZ19" s="1712"/>
      <c r="FA19" s="1712"/>
      <c r="FB19" s="1712"/>
      <c r="FC19" s="1712"/>
      <c r="FD19" s="1712"/>
      <c r="FE19" s="1712"/>
      <c r="FF19" s="1712"/>
      <c r="FG19" s="1712"/>
      <c r="FH19" s="1712"/>
      <c r="FI19" s="1712"/>
      <c r="FJ19" s="1712"/>
      <c r="FK19" s="1712"/>
      <c r="FL19" s="1712"/>
      <c r="FM19" s="1712"/>
      <c r="FN19" s="1712"/>
      <c r="FO19" s="1712"/>
      <c r="FP19" s="1712"/>
      <c r="FQ19" s="1712"/>
      <c r="FR19" s="1712"/>
      <c r="FS19" s="1712"/>
      <c r="FT19" s="1712"/>
      <c r="FU19" s="1712"/>
      <c r="FV19" s="1712"/>
      <c r="FW19" s="1712"/>
      <c r="FX19" s="1712"/>
      <c r="FY19" s="1712"/>
      <c r="FZ19" s="1712"/>
      <c r="GA19" s="1712"/>
      <c r="GB19" s="1712"/>
      <c r="GC19" s="1712"/>
      <c r="GD19" s="1712"/>
      <c r="GE19" s="1712"/>
      <c r="GF19" s="1712"/>
      <c r="GG19" s="1712"/>
      <c r="GH19" s="1712"/>
      <c r="GI19" s="1712"/>
      <c r="GJ19" s="1712"/>
      <c r="GK19" s="1712"/>
      <c r="GL19" s="1712"/>
      <c r="GM19" s="1712"/>
      <c r="GN19" s="1712"/>
      <c r="GO19" s="1712"/>
      <c r="GP19" s="1712"/>
      <c r="GQ19" s="1712"/>
      <c r="GR19" s="1712"/>
      <c r="GS19" s="1712"/>
      <c r="GT19" s="1712"/>
      <c r="GU19" s="1712"/>
      <c r="GV19" s="1712"/>
      <c r="GW19" s="1712"/>
      <c r="GX19" s="1712"/>
      <c r="GY19" s="1712"/>
      <c r="GZ19" s="1712"/>
      <c r="HA19" s="1712"/>
      <c r="HB19" s="1712"/>
      <c r="HC19" s="1712"/>
      <c r="HD19" s="1712"/>
      <c r="HE19" s="1712"/>
      <c r="HF19" s="1712"/>
      <c r="HG19" s="1712"/>
      <c r="HH19" s="1712"/>
      <c r="HI19" s="1712"/>
      <c r="HJ19" s="1712"/>
      <c r="HK19" s="1712"/>
      <c r="HL19" s="1712"/>
      <c r="HM19" s="1712"/>
      <c r="HN19" s="1712"/>
      <c r="HO19" s="1712"/>
      <c r="HP19" s="1712"/>
      <c r="HQ19" s="1712"/>
      <c r="HR19" s="1712"/>
      <c r="HS19" s="1712"/>
      <c r="HT19" s="1712"/>
      <c r="HU19" s="1712"/>
      <c r="HV19" s="1712"/>
      <c r="HW19" s="1712"/>
      <c r="HX19" s="1712"/>
      <c r="HY19" s="1712"/>
      <c r="HZ19" s="1712"/>
      <c r="IA19" s="1712"/>
      <c r="IB19" s="1712"/>
      <c r="IC19" s="1712"/>
      <c r="ID19" s="1712"/>
      <c r="IE19" s="1712"/>
      <c r="IF19" s="1712"/>
      <c r="IG19" s="1712"/>
      <c r="IH19" s="1712"/>
      <c r="II19" s="1712"/>
      <c r="IJ19" s="1712"/>
      <c r="IK19" s="1712"/>
      <c r="IL19" s="1712"/>
      <c r="IM19" s="1712"/>
      <c r="IN19" s="1712"/>
      <c r="IO19" s="1712"/>
      <c r="IP19" s="1712"/>
      <c r="IQ19" s="1712"/>
      <c r="IR19" s="1712"/>
      <c r="IS19" s="1712"/>
      <c r="IT19" s="1712"/>
      <c r="IU19" s="1712"/>
    </row>
    <row r="20" spans="1:255">
      <c r="A20" s="2839" t="s">
        <v>1789</v>
      </c>
      <c r="B20" s="2835" t="s">
        <v>1383</v>
      </c>
      <c r="C20" s="2835"/>
      <c r="D20" s="2835"/>
      <c r="E20" s="2836"/>
      <c r="F20" s="2839"/>
      <c r="G20" s="2841" t="s">
        <v>4059</v>
      </c>
      <c r="H20" s="2841"/>
      <c r="I20" s="2841"/>
      <c r="J20" s="2841"/>
      <c r="K20" s="2841"/>
      <c r="L20" s="2835"/>
      <c r="M20" s="2836"/>
      <c r="N20" s="2834"/>
      <c r="O20" s="2835" t="s">
        <v>1129</v>
      </c>
      <c r="P20" s="2835"/>
      <c r="Q20" s="2835"/>
      <c r="R20" s="2835"/>
      <c r="S20" s="2837"/>
      <c r="T20" s="1712"/>
      <c r="U20" s="1712"/>
      <c r="V20" s="1712"/>
      <c r="W20" s="1712"/>
      <c r="X20" s="1712"/>
      <c r="Y20" s="1712"/>
      <c r="Z20" s="1712"/>
      <c r="AA20" s="1712"/>
      <c r="AB20" s="1712"/>
      <c r="AC20" s="1712"/>
      <c r="AD20" s="1712"/>
      <c r="AE20" s="1712"/>
      <c r="AF20" s="1712"/>
      <c r="AG20" s="1712"/>
      <c r="AH20" s="1712"/>
      <c r="AI20" s="1712"/>
      <c r="AJ20" s="1712"/>
      <c r="AK20" s="1712"/>
      <c r="AL20" s="1712"/>
      <c r="AM20" s="1712"/>
      <c r="AN20" s="1712"/>
      <c r="AO20" s="1712"/>
      <c r="AP20" s="1712"/>
      <c r="AQ20" s="1712"/>
      <c r="AR20" s="1712"/>
      <c r="AS20" s="1712"/>
      <c r="AT20" s="1712"/>
      <c r="AU20" s="1712"/>
      <c r="AV20" s="1712"/>
      <c r="AW20" s="1712"/>
      <c r="AX20" s="1712"/>
      <c r="AY20" s="1712"/>
      <c r="AZ20" s="1712"/>
      <c r="BA20" s="1712"/>
      <c r="BB20" s="1712"/>
      <c r="BC20" s="1712"/>
      <c r="BD20" s="1712"/>
      <c r="BE20" s="1712"/>
      <c r="BF20" s="1712"/>
      <c r="BG20" s="1712"/>
      <c r="BH20" s="1712"/>
      <c r="BI20" s="1712"/>
      <c r="BJ20" s="1712"/>
      <c r="BK20" s="1712"/>
      <c r="BL20" s="1712"/>
      <c r="BM20" s="1712"/>
      <c r="BN20" s="1712"/>
      <c r="BO20" s="1712"/>
      <c r="BP20" s="1712"/>
      <c r="BQ20" s="1712"/>
      <c r="BR20" s="1712"/>
      <c r="BS20" s="1712"/>
      <c r="BT20" s="1712"/>
      <c r="BU20" s="1712"/>
      <c r="BV20" s="1712"/>
      <c r="BW20" s="1712"/>
      <c r="BX20" s="1712"/>
      <c r="BY20" s="1712"/>
      <c r="BZ20" s="1712"/>
      <c r="CA20" s="1712"/>
      <c r="CB20" s="1712"/>
      <c r="CC20" s="1712"/>
      <c r="CD20" s="1712"/>
      <c r="CE20" s="1712"/>
      <c r="CF20" s="1712"/>
      <c r="CG20" s="1712"/>
      <c r="CH20" s="1712"/>
      <c r="CI20" s="1712"/>
      <c r="CJ20" s="1712"/>
      <c r="CK20" s="1712"/>
      <c r="CL20" s="1712"/>
      <c r="CM20" s="1712"/>
      <c r="CN20" s="1712"/>
      <c r="CO20" s="1712"/>
      <c r="CP20" s="1712"/>
      <c r="CQ20" s="1712"/>
      <c r="CR20" s="1712"/>
      <c r="CS20" s="1712"/>
      <c r="CT20" s="1712"/>
      <c r="CU20" s="1712"/>
      <c r="CV20" s="1712"/>
      <c r="CW20" s="1712"/>
      <c r="CX20" s="1712"/>
      <c r="CY20" s="1712"/>
      <c r="CZ20" s="1712"/>
      <c r="DA20" s="1712"/>
      <c r="DB20" s="1712"/>
      <c r="DC20" s="1712"/>
      <c r="DD20" s="1712"/>
      <c r="DE20" s="1712"/>
      <c r="DF20" s="1712"/>
      <c r="DG20" s="1712"/>
      <c r="DH20" s="1712"/>
      <c r="DI20" s="1712"/>
      <c r="DJ20" s="1712"/>
      <c r="DK20" s="1712"/>
      <c r="DL20" s="1712"/>
      <c r="DM20" s="1712"/>
      <c r="DN20" s="1712"/>
      <c r="DO20" s="1712"/>
      <c r="DP20" s="1712"/>
      <c r="DQ20" s="1712"/>
      <c r="DR20" s="1712"/>
      <c r="DS20" s="1712"/>
      <c r="DT20" s="1712"/>
      <c r="DU20" s="1712"/>
      <c r="DV20" s="1712"/>
      <c r="DW20" s="1712"/>
      <c r="DX20" s="1712"/>
      <c r="DY20" s="1712"/>
      <c r="DZ20" s="1712"/>
      <c r="EA20" s="1712"/>
      <c r="EB20" s="1712"/>
      <c r="EC20" s="1712"/>
      <c r="ED20" s="1712"/>
      <c r="EE20" s="1712"/>
      <c r="EF20" s="1712"/>
      <c r="EG20" s="1712"/>
      <c r="EH20" s="1712"/>
      <c r="EI20" s="1712"/>
      <c r="EJ20" s="1712"/>
      <c r="EK20" s="1712"/>
      <c r="EL20" s="1712"/>
      <c r="EM20" s="1712"/>
      <c r="EN20" s="1712"/>
      <c r="EO20" s="1712"/>
      <c r="EP20" s="1712"/>
      <c r="EQ20" s="1712"/>
      <c r="ER20" s="1712"/>
      <c r="ES20" s="1712"/>
      <c r="ET20" s="1712"/>
      <c r="EU20" s="1712"/>
      <c r="EV20" s="1712"/>
      <c r="EW20" s="1712"/>
      <c r="EX20" s="1712"/>
      <c r="EY20" s="1712"/>
      <c r="EZ20" s="1712"/>
      <c r="FA20" s="1712"/>
      <c r="FB20" s="1712"/>
      <c r="FC20" s="1712"/>
      <c r="FD20" s="1712"/>
      <c r="FE20" s="1712"/>
      <c r="FF20" s="1712"/>
      <c r="FG20" s="1712"/>
      <c r="FH20" s="1712"/>
      <c r="FI20" s="1712"/>
      <c r="FJ20" s="1712"/>
      <c r="FK20" s="1712"/>
      <c r="FL20" s="1712"/>
      <c r="FM20" s="1712"/>
      <c r="FN20" s="1712"/>
      <c r="FO20" s="1712"/>
      <c r="FP20" s="1712"/>
      <c r="FQ20" s="1712"/>
      <c r="FR20" s="1712"/>
      <c r="FS20" s="1712"/>
      <c r="FT20" s="1712"/>
      <c r="FU20" s="1712"/>
      <c r="FV20" s="1712"/>
      <c r="FW20" s="1712"/>
      <c r="FX20" s="1712"/>
      <c r="FY20" s="1712"/>
      <c r="FZ20" s="1712"/>
      <c r="GA20" s="1712"/>
      <c r="GB20" s="1712"/>
      <c r="GC20" s="1712"/>
      <c r="GD20" s="1712"/>
      <c r="GE20" s="1712"/>
      <c r="GF20" s="1712"/>
      <c r="GG20" s="1712"/>
      <c r="GH20" s="1712"/>
      <c r="GI20" s="1712"/>
      <c r="GJ20" s="1712"/>
      <c r="GK20" s="1712"/>
      <c r="GL20" s="1712"/>
      <c r="GM20" s="1712"/>
      <c r="GN20" s="1712"/>
      <c r="GO20" s="1712"/>
      <c r="GP20" s="1712"/>
      <c r="GQ20" s="1712"/>
      <c r="GR20" s="1712"/>
      <c r="GS20" s="1712"/>
      <c r="GT20" s="1712"/>
      <c r="GU20" s="1712"/>
      <c r="GV20" s="1712"/>
      <c r="GW20" s="1712"/>
      <c r="GX20" s="1712"/>
      <c r="GY20" s="1712"/>
      <c r="GZ20" s="1712"/>
      <c r="HA20" s="1712"/>
      <c r="HB20" s="1712"/>
      <c r="HC20" s="1712"/>
      <c r="HD20" s="1712"/>
      <c r="HE20" s="1712"/>
      <c r="HF20" s="1712"/>
      <c r="HG20" s="1712"/>
      <c r="HH20" s="1712"/>
      <c r="HI20" s="1712"/>
      <c r="HJ20" s="1712"/>
      <c r="HK20" s="1712"/>
      <c r="HL20" s="1712"/>
      <c r="HM20" s="1712"/>
      <c r="HN20" s="1712"/>
      <c r="HO20" s="1712"/>
      <c r="HP20" s="1712"/>
      <c r="HQ20" s="1712"/>
      <c r="HR20" s="1712"/>
      <c r="HS20" s="1712"/>
      <c r="HT20" s="1712"/>
      <c r="HU20" s="1712"/>
      <c r="HV20" s="1712"/>
      <c r="HW20" s="1712"/>
      <c r="HX20" s="1712"/>
      <c r="HY20" s="1712"/>
      <c r="HZ20" s="1712"/>
      <c r="IA20" s="1712"/>
      <c r="IB20" s="1712"/>
      <c r="IC20" s="1712"/>
      <c r="ID20" s="1712"/>
      <c r="IE20" s="1712"/>
      <c r="IF20" s="1712"/>
      <c r="IG20" s="1712"/>
      <c r="IH20" s="1712"/>
      <c r="II20" s="1712"/>
      <c r="IJ20" s="1712"/>
      <c r="IK20" s="1712"/>
      <c r="IL20" s="1712"/>
      <c r="IM20" s="1712"/>
      <c r="IN20" s="1712"/>
      <c r="IO20" s="1712"/>
      <c r="IP20" s="1712"/>
      <c r="IQ20" s="1712"/>
      <c r="IR20" s="1712"/>
      <c r="IS20" s="1712"/>
      <c r="IT20" s="1712"/>
      <c r="IU20" s="1712"/>
    </row>
    <row r="21" spans="1:255">
      <c r="A21" s="2839" t="s">
        <v>1789</v>
      </c>
      <c r="B21" s="2835" t="s">
        <v>1037</v>
      </c>
      <c r="C21" s="2835"/>
      <c r="D21" s="2835"/>
      <c r="E21" s="2836"/>
      <c r="F21" s="2839"/>
      <c r="G21" s="2841" t="s">
        <v>704</v>
      </c>
      <c r="H21" s="2841"/>
      <c r="I21" s="2841"/>
      <c r="J21" s="2841"/>
      <c r="K21" s="2841"/>
      <c r="L21" s="2835"/>
      <c r="M21" s="2836"/>
      <c r="N21" s="2834"/>
      <c r="O21" s="2835" t="s">
        <v>1130</v>
      </c>
      <c r="P21" s="2835"/>
      <c r="Q21" s="2835"/>
      <c r="R21" s="2835"/>
      <c r="S21" s="2837"/>
      <c r="T21" s="1712"/>
      <c r="U21" s="1712"/>
      <c r="V21" s="1712"/>
      <c r="W21" s="1712"/>
      <c r="X21" s="1712"/>
      <c r="Y21" s="1712"/>
      <c r="Z21" s="1712"/>
      <c r="AA21" s="1712"/>
      <c r="AB21" s="1712"/>
      <c r="AC21" s="1712"/>
      <c r="AD21" s="1712"/>
      <c r="AE21" s="1712"/>
      <c r="AF21" s="1712"/>
      <c r="AG21" s="1712"/>
      <c r="AH21" s="1712"/>
      <c r="AI21" s="1712"/>
      <c r="AJ21" s="1712"/>
      <c r="AK21" s="1712"/>
      <c r="AL21" s="1712"/>
      <c r="AM21" s="1712"/>
      <c r="AN21" s="1712"/>
      <c r="AO21" s="1712"/>
      <c r="AP21" s="1712"/>
      <c r="AQ21" s="1712"/>
      <c r="AR21" s="1712"/>
      <c r="AS21" s="1712"/>
      <c r="AT21" s="1712"/>
      <c r="AU21" s="1712"/>
      <c r="AV21" s="1712"/>
      <c r="AW21" s="1712"/>
      <c r="AX21" s="1712"/>
      <c r="AY21" s="1712"/>
      <c r="AZ21" s="1712"/>
      <c r="BA21" s="1712"/>
      <c r="BB21" s="1712"/>
      <c r="BC21" s="1712"/>
      <c r="BD21" s="1712"/>
      <c r="BE21" s="1712"/>
      <c r="BF21" s="1712"/>
      <c r="BG21" s="1712"/>
      <c r="BH21" s="1712"/>
      <c r="BI21" s="1712"/>
      <c r="BJ21" s="1712"/>
      <c r="BK21" s="1712"/>
      <c r="BL21" s="1712"/>
      <c r="BM21" s="1712"/>
      <c r="BN21" s="1712"/>
      <c r="BO21" s="1712"/>
      <c r="BP21" s="1712"/>
      <c r="BQ21" s="1712"/>
      <c r="BR21" s="1712"/>
      <c r="BS21" s="1712"/>
      <c r="BT21" s="1712"/>
      <c r="BU21" s="1712"/>
      <c r="BV21" s="1712"/>
      <c r="BW21" s="1712"/>
      <c r="BX21" s="1712"/>
      <c r="BY21" s="1712"/>
      <c r="BZ21" s="1712"/>
      <c r="CA21" s="1712"/>
      <c r="CB21" s="1712"/>
      <c r="CC21" s="1712"/>
      <c r="CD21" s="1712"/>
      <c r="CE21" s="1712"/>
      <c r="CF21" s="1712"/>
      <c r="CG21" s="1712"/>
      <c r="CH21" s="1712"/>
      <c r="CI21" s="1712"/>
      <c r="CJ21" s="1712"/>
      <c r="CK21" s="1712"/>
      <c r="CL21" s="1712"/>
      <c r="CM21" s="1712"/>
      <c r="CN21" s="1712"/>
      <c r="CO21" s="1712"/>
      <c r="CP21" s="1712"/>
      <c r="CQ21" s="1712"/>
      <c r="CR21" s="1712"/>
      <c r="CS21" s="1712"/>
      <c r="CT21" s="1712"/>
      <c r="CU21" s="1712"/>
      <c r="CV21" s="1712"/>
      <c r="CW21" s="1712"/>
      <c r="CX21" s="1712"/>
      <c r="CY21" s="1712"/>
      <c r="CZ21" s="1712"/>
      <c r="DA21" s="1712"/>
      <c r="DB21" s="1712"/>
      <c r="DC21" s="1712"/>
      <c r="DD21" s="1712"/>
      <c r="DE21" s="1712"/>
      <c r="DF21" s="1712"/>
      <c r="DG21" s="1712"/>
      <c r="DH21" s="1712"/>
      <c r="DI21" s="1712"/>
      <c r="DJ21" s="1712"/>
      <c r="DK21" s="1712"/>
      <c r="DL21" s="1712"/>
      <c r="DM21" s="1712"/>
      <c r="DN21" s="1712"/>
      <c r="DO21" s="1712"/>
      <c r="DP21" s="1712"/>
      <c r="DQ21" s="1712"/>
      <c r="DR21" s="1712"/>
      <c r="DS21" s="1712"/>
      <c r="DT21" s="1712"/>
      <c r="DU21" s="1712"/>
      <c r="DV21" s="1712"/>
      <c r="DW21" s="1712"/>
      <c r="DX21" s="1712"/>
      <c r="DY21" s="1712"/>
      <c r="DZ21" s="1712"/>
      <c r="EA21" s="1712"/>
      <c r="EB21" s="1712"/>
      <c r="EC21" s="1712"/>
      <c r="ED21" s="1712"/>
      <c r="EE21" s="1712"/>
      <c r="EF21" s="1712"/>
      <c r="EG21" s="1712"/>
      <c r="EH21" s="1712"/>
      <c r="EI21" s="1712"/>
      <c r="EJ21" s="1712"/>
      <c r="EK21" s="1712"/>
      <c r="EL21" s="1712"/>
      <c r="EM21" s="1712"/>
      <c r="EN21" s="1712"/>
      <c r="EO21" s="1712"/>
      <c r="EP21" s="1712"/>
      <c r="EQ21" s="1712"/>
      <c r="ER21" s="1712"/>
      <c r="ES21" s="1712"/>
      <c r="ET21" s="1712"/>
      <c r="EU21" s="1712"/>
      <c r="EV21" s="1712"/>
      <c r="EW21" s="1712"/>
      <c r="EX21" s="1712"/>
      <c r="EY21" s="1712"/>
      <c r="EZ21" s="1712"/>
      <c r="FA21" s="1712"/>
      <c r="FB21" s="1712"/>
      <c r="FC21" s="1712"/>
      <c r="FD21" s="1712"/>
      <c r="FE21" s="1712"/>
      <c r="FF21" s="1712"/>
      <c r="FG21" s="1712"/>
      <c r="FH21" s="1712"/>
      <c r="FI21" s="1712"/>
      <c r="FJ21" s="1712"/>
      <c r="FK21" s="1712"/>
      <c r="FL21" s="1712"/>
      <c r="FM21" s="1712"/>
      <c r="FN21" s="1712"/>
      <c r="FO21" s="1712"/>
      <c r="FP21" s="1712"/>
      <c r="FQ21" s="1712"/>
      <c r="FR21" s="1712"/>
      <c r="FS21" s="1712"/>
      <c r="FT21" s="1712"/>
      <c r="FU21" s="1712"/>
      <c r="FV21" s="1712"/>
      <c r="FW21" s="1712"/>
      <c r="FX21" s="1712"/>
      <c r="FY21" s="1712"/>
      <c r="FZ21" s="1712"/>
      <c r="GA21" s="1712"/>
      <c r="GB21" s="1712"/>
      <c r="GC21" s="1712"/>
      <c r="GD21" s="1712"/>
      <c r="GE21" s="1712"/>
      <c r="GF21" s="1712"/>
      <c r="GG21" s="1712"/>
      <c r="GH21" s="1712"/>
      <c r="GI21" s="1712"/>
      <c r="GJ21" s="1712"/>
      <c r="GK21" s="1712"/>
      <c r="GL21" s="1712"/>
      <c r="GM21" s="1712"/>
      <c r="GN21" s="1712"/>
      <c r="GO21" s="1712"/>
      <c r="GP21" s="1712"/>
      <c r="GQ21" s="1712"/>
      <c r="GR21" s="1712"/>
      <c r="GS21" s="1712"/>
      <c r="GT21" s="1712"/>
      <c r="GU21" s="1712"/>
      <c r="GV21" s="1712"/>
      <c r="GW21" s="1712"/>
      <c r="GX21" s="1712"/>
      <c r="GY21" s="1712"/>
      <c r="GZ21" s="1712"/>
      <c r="HA21" s="1712"/>
      <c r="HB21" s="1712"/>
      <c r="HC21" s="1712"/>
      <c r="HD21" s="1712"/>
      <c r="HE21" s="1712"/>
      <c r="HF21" s="1712"/>
      <c r="HG21" s="1712"/>
      <c r="HH21" s="1712"/>
      <c r="HI21" s="1712"/>
      <c r="HJ21" s="1712"/>
      <c r="HK21" s="1712"/>
      <c r="HL21" s="1712"/>
      <c r="HM21" s="1712"/>
      <c r="HN21" s="1712"/>
      <c r="HO21" s="1712"/>
      <c r="HP21" s="1712"/>
      <c r="HQ21" s="1712"/>
      <c r="HR21" s="1712"/>
      <c r="HS21" s="1712"/>
      <c r="HT21" s="1712"/>
      <c r="HU21" s="1712"/>
      <c r="HV21" s="1712"/>
      <c r="HW21" s="1712"/>
      <c r="HX21" s="1712"/>
      <c r="HY21" s="1712"/>
      <c r="HZ21" s="1712"/>
      <c r="IA21" s="1712"/>
      <c r="IB21" s="1712"/>
      <c r="IC21" s="1712"/>
      <c r="ID21" s="1712"/>
      <c r="IE21" s="1712"/>
      <c r="IF21" s="1712"/>
      <c r="IG21" s="1712"/>
      <c r="IH21" s="1712"/>
      <c r="II21" s="1712"/>
      <c r="IJ21" s="1712"/>
      <c r="IK21" s="1712"/>
      <c r="IL21" s="1712"/>
      <c r="IM21" s="1712"/>
      <c r="IN21" s="1712"/>
      <c r="IO21" s="1712"/>
      <c r="IP21" s="1712"/>
      <c r="IQ21" s="1712"/>
      <c r="IR21" s="1712"/>
      <c r="IS21" s="1712"/>
      <c r="IT21" s="1712"/>
      <c r="IU21" s="1712"/>
    </row>
    <row r="22" spans="1:255">
      <c r="A22" s="2839"/>
      <c r="B22" s="2835" t="s">
        <v>4436</v>
      </c>
      <c r="C22" s="2835"/>
      <c r="D22" s="2835"/>
      <c r="E22" s="2836"/>
      <c r="F22" s="2839"/>
      <c r="G22" s="2835" t="s">
        <v>4060</v>
      </c>
      <c r="H22" s="2835"/>
      <c r="I22" s="2835"/>
      <c r="J22" s="2835"/>
      <c r="K22" s="2835"/>
      <c r="L22" s="2835"/>
      <c r="M22" s="2836"/>
      <c r="N22" s="2834" t="s">
        <v>2563</v>
      </c>
      <c r="O22" s="2835" t="s">
        <v>2564</v>
      </c>
      <c r="P22" s="2835"/>
      <c r="Q22" s="2835"/>
      <c r="R22" s="2835"/>
      <c r="S22" s="2837"/>
      <c r="T22" s="1712"/>
      <c r="U22" s="1712"/>
      <c r="V22" s="1712"/>
      <c r="W22" s="1712"/>
      <c r="X22" s="1712"/>
      <c r="Y22" s="1712"/>
      <c r="Z22" s="1712"/>
      <c r="AA22" s="1712"/>
      <c r="AB22" s="1712"/>
      <c r="AC22" s="1712"/>
      <c r="AD22" s="1712"/>
      <c r="AE22" s="1712"/>
      <c r="AF22" s="1712"/>
      <c r="AG22" s="1712"/>
      <c r="AH22" s="1712"/>
      <c r="AI22" s="1712"/>
      <c r="AJ22" s="1712"/>
      <c r="AK22" s="1712"/>
      <c r="AL22" s="1712"/>
      <c r="AM22" s="1712"/>
      <c r="AN22" s="1712"/>
      <c r="AO22" s="1712"/>
      <c r="AP22" s="1712"/>
      <c r="AQ22" s="1712"/>
      <c r="AR22" s="1712"/>
      <c r="AS22" s="1712"/>
      <c r="AT22" s="1712"/>
      <c r="AU22" s="1712"/>
      <c r="AV22" s="1712"/>
      <c r="AW22" s="1712"/>
      <c r="AX22" s="1712"/>
      <c r="AY22" s="1712"/>
      <c r="AZ22" s="1712"/>
      <c r="BA22" s="1712"/>
      <c r="BB22" s="1712"/>
      <c r="BC22" s="1712"/>
      <c r="BD22" s="1712"/>
      <c r="BE22" s="1712"/>
      <c r="BF22" s="1712"/>
      <c r="BG22" s="1712"/>
      <c r="BH22" s="1712"/>
      <c r="BI22" s="1712"/>
      <c r="BJ22" s="1712"/>
      <c r="BK22" s="1712"/>
      <c r="BL22" s="1712"/>
      <c r="BM22" s="1712"/>
      <c r="BN22" s="1712"/>
      <c r="BO22" s="1712"/>
      <c r="BP22" s="1712"/>
      <c r="BQ22" s="1712"/>
      <c r="BR22" s="1712"/>
      <c r="BS22" s="1712"/>
      <c r="BT22" s="1712"/>
      <c r="BU22" s="1712"/>
      <c r="BV22" s="1712"/>
      <c r="BW22" s="1712"/>
      <c r="BX22" s="1712"/>
      <c r="BY22" s="1712"/>
      <c r="BZ22" s="1712"/>
      <c r="CA22" s="1712"/>
      <c r="CB22" s="1712"/>
      <c r="CC22" s="1712"/>
      <c r="CD22" s="1712"/>
      <c r="CE22" s="1712"/>
      <c r="CF22" s="1712"/>
      <c r="CG22" s="1712"/>
      <c r="CH22" s="1712"/>
      <c r="CI22" s="1712"/>
      <c r="CJ22" s="1712"/>
      <c r="CK22" s="1712"/>
      <c r="CL22" s="1712"/>
      <c r="CM22" s="1712"/>
      <c r="CN22" s="1712"/>
      <c r="CO22" s="1712"/>
      <c r="CP22" s="1712"/>
      <c r="CQ22" s="1712"/>
      <c r="CR22" s="1712"/>
      <c r="CS22" s="1712"/>
      <c r="CT22" s="1712"/>
      <c r="CU22" s="1712"/>
      <c r="CV22" s="1712"/>
      <c r="CW22" s="1712"/>
      <c r="CX22" s="1712"/>
      <c r="CY22" s="1712"/>
      <c r="CZ22" s="1712"/>
      <c r="DA22" s="1712"/>
      <c r="DB22" s="1712"/>
      <c r="DC22" s="1712"/>
      <c r="DD22" s="1712"/>
      <c r="DE22" s="1712"/>
      <c r="DF22" s="1712"/>
      <c r="DG22" s="1712"/>
      <c r="DH22" s="1712"/>
      <c r="DI22" s="1712"/>
      <c r="DJ22" s="1712"/>
      <c r="DK22" s="1712"/>
      <c r="DL22" s="1712"/>
      <c r="DM22" s="1712"/>
      <c r="DN22" s="1712"/>
      <c r="DO22" s="1712"/>
      <c r="DP22" s="1712"/>
      <c r="DQ22" s="1712"/>
      <c r="DR22" s="1712"/>
      <c r="DS22" s="1712"/>
      <c r="DT22" s="1712"/>
      <c r="DU22" s="1712"/>
      <c r="DV22" s="1712"/>
      <c r="DW22" s="1712"/>
      <c r="DX22" s="1712"/>
      <c r="DY22" s="1712"/>
      <c r="DZ22" s="1712"/>
      <c r="EA22" s="1712"/>
      <c r="EB22" s="1712"/>
      <c r="EC22" s="1712"/>
      <c r="ED22" s="1712"/>
      <c r="EE22" s="1712"/>
      <c r="EF22" s="1712"/>
      <c r="EG22" s="1712"/>
      <c r="EH22" s="1712"/>
      <c r="EI22" s="1712"/>
      <c r="EJ22" s="1712"/>
      <c r="EK22" s="1712"/>
      <c r="EL22" s="1712"/>
      <c r="EM22" s="1712"/>
      <c r="EN22" s="1712"/>
      <c r="EO22" s="1712"/>
      <c r="EP22" s="1712"/>
      <c r="EQ22" s="1712"/>
      <c r="ER22" s="1712"/>
      <c r="ES22" s="1712"/>
      <c r="ET22" s="1712"/>
      <c r="EU22" s="1712"/>
      <c r="EV22" s="1712"/>
      <c r="EW22" s="1712"/>
      <c r="EX22" s="1712"/>
      <c r="EY22" s="1712"/>
      <c r="EZ22" s="1712"/>
      <c r="FA22" s="1712"/>
      <c r="FB22" s="1712"/>
      <c r="FC22" s="1712"/>
      <c r="FD22" s="1712"/>
      <c r="FE22" s="1712"/>
      <c r="FF22" s="1712"/>
      <c r="FG22" s="1712"/>
      <c r="FH22" s="1712"/>
      <c r="FI22" s="1712"/>
      <c r="FJ22" s="1712"/>
      <c r="FK22" s="1712"/>
      <c r="FL22" s="1712"/>
      <c r="FM22" s="1712"/>
      <c r="FN22" s="1712"/>
      <c r="FO22" s="1712"/>
      <c r="FP22" s="1712"/>
      <c r="FQ22" s="1712"/>
      <c r="FR22" s="1712"/>
      <c r="FS22" s="1712"/>
      <c r="FT22" s="1712"/>
      <c r="FU22" s="1712"/>
      <c r="FV22" s="1712"/>
      <c r="FW22" s="1712"/>
      <c r="FX22" s="1712"/>
      <c r="FY22" s="1712"/>
      <c r="FZ22" s="1712"/>
      <c r="GA22" s="1712"/>
      <c r="GB22" s="1712"/>
      <c r="GC22" s="1712"/>
      <c r="GD22" s="1712"/>
      <c r="GE22" s="1712"/>
      <c r="GF22" s="1712"/>
      <c r="GG22" s="1712"/>
      <c r="GH22" s="1712"/>
      <c r="GI22" s="1712"/>
      <c r="GJ22" s="1712"/>
      <c r="GK22" s="1712"/>
      <c r="GL22" s="1712"/>
      <c r="GM22" s="1712"/>
      <c r="GN22" s="1712"/>
      <c r="GO22" s="1712"/>
      <c r="GP22" s="1712"/>
      <c r="GQ22" s="1712"/>
      <c r="GR22" s="1712"/>
      <c r="GS22" s="1712"/>
      <c r="GT22" s="1712"/>
      <c r="GU22" s="1712"/>
      <c r="GV22" s="1712"/>
      <c r="GW22" s="1712"/>
      <c r="GX22" s="1712"/>
      <c r="GY22" s="1712"/>
      <c r="GZ22" s="1712"/>
      <c r="HA22" s="1712"/>
      <c r="HB22" s="1712"/>
      <c r="HC22" s="1712"/>
      <c r="HD22" s="1712"/>
      <c r="HE22" s="1712"/>
      <c r="HF22" s="1712"/>
      <c r="HG22" s="1712"/>
      <c r="HH22" s="1712"/>
      <c r="HI22" s="1712"/>
      <c r="HJ22" s="1712"/>
      <c r="HK22" s="1712"/>
      <c r="HL22" s="1712"/>
      <c r="HM22" s="1712"/>
      <c r="HN22" s="1712"/>
      <c r="HO22" s="1712"/>
      <c r="HP22" s="1712"/>
      <c r="HQ22" s="1712"/>
      <c r="HR22" s="1712"/>
      <c r="HS22" s="1712"/>
      <c r="HT22" s="1712"/>
      <c r="HU22" s="1712"/>
      <c r="HV22" s="1712"/>
      <c r="HW22" s="1712"/>
      <c r="HX22" s="1712"/>
      <c r="HY22" s="1712"/>
      <c r="HZ22" s="1712"/>
      <c r="IA22" s="1712"/>
      <c r="IB22" s="1712"/>
      <c r="IC22" s="1712"/>
      <c r="ID22" s="1712"/>
      <c r="IE22" s="1712"/>
      <c r="IF22" s="1712"/>
      <c r="IG22" s="1712"/>
      <c r="IH22" s="1712"/>
      <c r="II22" s="1712"/>
      <c r="IJ22" s="1712"/>
      <c r="IK22" s="1712"/>
      <c r="IL22" s="1712"/>
      <c r="IM22" s="1712"/>
      <c r="IN22" s="1712"/>
      <c r="IO22" s="1712"/>
      <c r="IP22" s="1712"/>
      <c r="IQ22" s="1712"/>
      <c r="IR22" s="1712"/>
      <c r="IS22" s="1712"/>
      <c r="IT22" s="1712"/>
      <c r="IU22" s="1712"/>
    </row>
    <row r="23" spans="1:255">
      <c r="A23" s="2839"/>
      <c r="B23" s="2835" t="s">
        <v>268</v>
      </c>
      <c r="C23" s="2835"/>
      <c r="D23" s="2835"/>
      <c r="E23" s="2836"/>
      <c r="F23" s="2839"/>
      <c r="G23" s="2841" t="s">
        <v>4061</v>
      </c>
      <c r="H23" s="2841"/>
      <c r="I23" s="2841"/>
      <c r="J23" s="2841"/>
      <c r="K23" s="2841"/>
      <c r="L23" s="2841"/>
      <c r="M23" s="2836"/>
      <c r="N23" s="2834"/>
      <c r="O23" s="2835" t="s">
        <v>1046</v>
      </c>
      <c r="P23" s="2835"/>
      <c r="Q23" s="2835"/>
      <c r="R23" s="2835"/>
      <c r="S23" s="2837"/>
      <c r="T23" s="1712"/>
      <c r="U23" s="1712"/>
      <c r="V23" s="1712"/>
      <c r="W23" s="1712"/>
      <c r="X23" s="1712"/>
      <c r="Y23" s="1712"/>
      <c r="Z23" s="1712"/>
      <c r="AA23" s="1712"/>
      <c r="AB23" s="1712"/>
      <c r="AC23" s="1712"/>
      <c r="AD23" s="1712"/>
      <c r="AE23" s="1712"/>
      <c r="AF23" s="1712"/>
      <c r="AG23" s="1712"/>
      <c r="AH23" s="1712"/>
      <c r="AI23" s="1712"/>
      <c r="AJ23" s="1712"/>
      <c r="AK23" s="1712"/>
      <c r="AL23" s="1712"/>
      <c r="AM23" s="1712"/>
      <c r="AN23" s="1712"/>
      <c r="AO23" s="1712"/>
      <c r="AP23" s="1712"/>
      <c r="AQ23" s="1712"/>
      <c r="AR23" s="1712"/>
      <c r="AS23" s="1712"/>
      <c r="AT23" s="1712"/>
      <c r="AU23" s="1712"/>
      <c r="AV23" s="1712"/>
      <c r="AW23" s="1712"/>
      <c r="AX23" s="1712"/>
      <c r="AY23" s="1712"/>
      <c r="AZ23" s="1712"/>
      <c r="BA23" s="1712"/>
      <c r="BB23" s="1712"/>
      <c r="BC23" s="1712"/>
      <c r="BD23" s="1712"/>
      <c r="BE23" s="1712"/>
      <c r="BF23" s="1712"/>
      <c r="BG23" s="1712"/>
      <c r="BH23" s="1712"/>
      <c r="BI23" s="1712"/>
      <c r="BJ23" s="1712"/>
      <c r="BK23" s="1712"/>
      <c r="BL23" s="1712"/>
      <c r="BM23" s="1712"/>
      <c r="BN23" s="1712"/>
      <c r="BO23" s="1712"/>
      <c r="BP23" s="1712"/>
      <c r="BQ23" s="1712"/>
      <c r="BR23" s="1712"/>
      <c r="BS23" s="1712"/>
      <c r="BT23" s="1712"/>
      <c r="BU23" s="1712"/>
      <c r="BV23" s="1712"/>
      <c r="BW23" s="1712"/>
      <c r="BX23" s="1712"/>
      <c r="BY23" s="1712"/>
      <c r="BZ23" s="1712"/>
      <c r="CA23" s="1712"/>
      <c r="CB23" s="1712"/>
      <c r="CC23" s="1712"/>
      <c r="CD23" s="1712"/>
      <c r="CE23" s="1712"/>
      <c r="CF23" s="1712"/>
      <c r="CG23" s="1712"/>
      <c r="CH23" s="1712"/>
      <c r="CI23" s="1712"/>
      <c r="CJ23" s="1712"/>
      <c r="CK23" s="1712"/>
      <c r="CL23" s="1712"/>
      <c r="CM23" s="1712"/>
      <c r="CN23" s="1712"/>
      <c r="CO23" s="1712"/>
      <c r="CP23" s="1712"/>
      <c r="CQ23" s="1712"/>
      <c r="CR23" s="1712"/>
      <c r="CS23" s="1712"/>
      <c r="CT23" s="1712"/>
      <c r="CU23" s="1712"/>
      <c r="CV23" s="1712"/>
      <c r="CW23" s="1712"/>
      <c r="CX23" s="1712"/>
      <c r="CY23" s="1712"/>
      <c r="CZ23" s="1712"/>
      <c r="DA23" s="1712"/>
      <c r="DB23" s="1712"/>
      <c r="DC23" s="1712"/>
      <c r="DD23" s="1712"/>
      <c r="DE23" s="1712"/>
      <c r="DF23" s="1712"/>
      <c r="DG23" s="1712"/>
      <c r="DH23" s="1712"/>
      <c r="DI23" s="1712"/>
      <c r="DJ23" s="1712"/>
      <c r="DK23" s="1712"/>
      <c r="DL23" s="1712"/>
      <c r="DM23" s="1712"/>
      <c r="DN23" s="1712"/>
      <c r="DO23" s="1712"/>
      <c r="DP23" s="1712"/>
      <c r="DQ23" s="1712"/>
      <c r="DR23" s="1712"/>
      <c r="DS23" s="1712"/>
      <c r="DT23" s="1712"/>
      <c r="DU23" s="1712"/>
      <c r="DV23" s="1712"/>
      <c r="DW23" s="1712"/>
      <c r="DX23" s="1712"/>
      <c r="DY23" s="1712"/>
      <c r="DZ23" s="1712"/>
      <c r="EA23" s="1712"/>
      <c r="EB23" s="1712"/>
      <c r="EC23" s="1712"/>
      <c r="ED23" s="1712"/>
      <c r="EE23" s="1712"/>
      <c r="EF23" s="1712"/>
      <c r="EG23" s="1712"/>
      <c r="EH23" s="1712"/>
      <c r="EI23" s="1712"/>
      <c r="EJ23" s="1712"/>
      <c r="EK23" s="1712"/>
      <c r="EL23" s="1712"/>
      <c r="EM23" s="1712"/>
      <c r="EN23" s="1712"/>
      <c r="EO23" s="1712"/>
      <c r="EP23" s="1712"/>
      <c r="EQ23" s="1712"/>
      <c r="ER23" s="1712"/>
      <c r="ES23" s="1712"/>
      <c r="ET23" s="1712"/>
      <c r="EU23" s="1712"/>
      <c r="EV23" s="1712"/>
      <c r="EW23" s="1712"/>
      <c r="EX23" s="1712"/>
      <c r="EY23" s="1712"/>
      <c r="EZ23" s="1712"/>
      <c r="FA23" s="1712"/>
      <c r="FB23" s="1712"/>
      <c r="FC23" s="1712"/>
      <c r="FD23" s="1712"/>
      <c r="FE23" s="1712"/>
      <c r="FF23" s="1712"/>
      <c r="FG23" s="1712"/>
      <c r="FH23" s="1712"/>
      <c r="FI23" s="1712"/>
      <c r="FJ23" s="1712"/>
      <c r="FK23" s="1712"/>
      <c r="FL23" s="1712"/>
      <c r="FM23" s="1712"/>
      <c r="FN23" s="1712"/>
      <c r="FO23" s="1712"/>
      <c r="FP23" s="1712"/>
      <c r="FQ23" s="1712"/>
      <c r="FR23" s="1712"/>
      <c r="FS23" s="1712"/>
      <c r="FT23" s="1712"/>
      <c r="FU23" s="1712"/>
      <c r="FV23" s="1712"/>
      <c r="FW23" s="1712"/>
      <c r="FX23" s="1712"/>
      <c r="FY23" s="1712"/>
      <c r="FZ23" s="1712"/>
      <c r="GA23" s="1712"/>
      <c r="GB23" s="1712"/>
      <c r="GC23" s="1712"/>
      <c r="GD23" s="1712"/>
      <c r="GE23" s="1712"/>
      <c r="GF23" s="1712"/>
      <c r="GG23" s="1712"/>
      <c r="GH23" s="1712"/>
      <c r="GI23" s="1712"/>
      <c r="GJ23" s="1712"/>
      <c r="GK23" s="1712"/>
      <c r="GL23" s="1712"/>
      <c r="GM23" s="1712"/>
      <c r="GN23" s="1712"/>
      <c r="GO23" s="1712"/>
      <c r="GP23" s="1712"/>
      <c r="GQ23" s="1712"/>
      <c r="GR23" s="1712"/>
      <c r="GS23" s="1712"/>
      <c r="GT23" s="1712"/>
      <c r="GU23" s="1712"/>
      <c r="GV23" s="1712"/>
      <c r="GW23" s="1712"/>
      <c r="GX23" s="1712"/>
      <c r="GY23" s="1712"/>
      <c r="GZ23" s="1712"/>
      <c r="HA23" s="1712"/>
      <c r="HB23" s="1712"/>
      <c r="HC23" s="1712"/>
      <c r="HD23" s="1712"/>
      <c r="HE23" s="1712"/>
      <c r="HF23" s="1712"/>
      <c r="HG23" s="1712"/>
      <c r="HH23" s="1712"/>
      <c r="HI23" s="1712"/>
      <c r="HJ23" s="1712"/>
      <c r="HK23" s="1712"/>
      <c r="HL23" s="1712"/>
      <c r="HM23" s="1712"/>
      <c r="HN23" s="1712"/>
      <c r="HO23" s="1712"/>
      <c r="HP23" s="1712"/>
      <c r="HQ23" s="1712"/>
      <c r="HR23" s="1712"/>
      <c r="HS23" s="1712"/>
      <c r="HT23" s="1712"/>
      <c r="HU23" s="1712"/>
      <c r="HV23" s="1712"/>
      <c r="HW23" s="1712"/>
      <c r="HX23" s="1712"/>
      <c r="HY23" s="1712"/>
      <c r="HZ23" s="1712"/>
      <c r="IA23" s="1712"/>
      <c r="IB23" s="1712"/>
      <c r="IC23" s="1712"/>
      <c r="ID23" s="1712"/>
      <c r="IE23" s="1712"/>
      <c r="IF23" s="1712"/>
      <c r="IG23" s="1712"/>
      <c r="IH23" s="1712"/>
      <c r="II23" s="1712"/>
      <c r="IJ23" s="1712"/>
      <c r="IK23" s="1712"/>
      <c r="IL23" s="1712"/>
      <c r="IM23" s="1712"/>
      <c r="IN23" s="1712"/>
      <c r="IO23" s="1712"/>
      <c r="IP23" s="1712"/>
      <c r="IQ23" s="1712"/>
      <c r="IR23" s="1712"/>
      <c r="IS23" s="1712"/>
      <c r="IT23" s="1712"/>
      <c r="IU23" s="1712"/>
    </row>
    <row r="24" spans="1:255">
      <c r="A24" s="2839"/>
      <c r="B24" s="2835" t="s">
        <v>1117</v>
      </c>
      <c r="E24" s="2838"/>
      <c r="F24" s="2839"/>
      <c r="G24" s="2841" t="s">
        <v>4062</v>
      </c>
      <c r="M24" s="2836"/>
      <c r="N24" s="2834" t="s">
        <v>1049</v>
      </c>
      <c r="O24" s="2835" t="s">
        <v>1050</v>
      </c>
      <c r="P24" s="2835"/>
      <c r="Q24" s="2835"/>
      <c r="R24" s="2835"/>
      <c r="S24" s="2837"/>
      <c r="T24" s="1712"/>
      <c r="U24" s="1712"/>
      <c r="V24" s="1712"/>
      <c r="W24" s="1712"/>
      <c r="X24" s="1712"/>
      <c r="Y24" s="1712"/>
      <c r="Z24" s="1712"/>
      <c r="AA24" s="1712"/>
      <c r="AB24" s="1712"/>
      <c r="AC24" s="1712"/>
      <c r="AD24" s="1712"/>
      <c r="AE24" s="1712"/>
      <c r="AF24" s="1712"/>
      <c r="AG24" s="1712"/>
      <c r="AH24" s="1712"/>
      <c r="AI24" s="1712"/>
      <c r="AJ24" s="1712"/>
      <c r="AK24" s="1712"/>
      <c r="AL24" s="1712"/>
      <c r="AM24" s="1712"/>
      <c r="AN24" s="1712"/>
      <c r="AO24" s="1712"/>
      <c r="AP24" s="1712"/>
      <c r="AQ24" s="1712"/>
      <c r="AR24" s="1712"/>
      <c r="AS24" s="1712"/>
      <c r="AT24" s="1712"/>
      <c r="AU24" s="1712"/>
      <c r="AV24" s="1712"/>
      <c r="AW24" s="1712"/>
      <c r="AX24" s="1712"/>
      <c r="AY24" s="1712"/>
      <c r="AZ24" s="1712"/>
      <c r="BA24" s="1712"/>
      <c r="BB24" s="1712"/>
      <c r="BC24" s="1712"/>
      <c r="BD24" s="1712"/>
      <c r="BE24" s="1712"/>
      <c r="BF24" s="1712"/>
      <c r="BG24" s="1712"/>
      <c r="BH24" s="1712"/>
      <c r="BI24" s="1712"/>
      <c r="BJ24" s="1712"/>
      <c r="BK24" s="1712"/>
      <c r="BL24" s="1712"/>
      <c r="BM24" s="1712"/>
      <c r="BN24" s="1712"/>
      <c r="BO24" s="1712"/>
      <c r="BP24" s="1712"/>
      <c r="BQ24" s="1712"/>
      <c r="BR24" s="1712"/>
      <c r="BS24" s="1712"/>
      <c r="BT24" s="1712"/>
      <c r="BU24" s="1712"/>
      <c r="BV24" s="1712"/>
      <c r="BW24" s="1712"/>
      <c r="BX24" s="1712"/>
      <c r="BY24" s="1712"/>
      <c r="BZ24" s="1712"/>
      <c r="CA24" s="1712"/>
      <c r="CB24" s="1712"/>
      <c r="CC24" s="1712"/>
      <c r="CD24" s="1712"/>
      <c r="CE24" s="1712"/>
      <c r="CF24" s="1712"/>
      <c r="CG24" s="1712"/>
      <c r="CH24" s="1712"/>
      <c r="CI24" s="1712"/>
      <c r="CJ24" s="1712"/>
      <c r="CK24" s="1712"/>
      <c r="CL24" s="1712"/>
      <c r="CM24" s="1712"/>
      <c r="CN24" s="1712"/>
      <c r="CO24" s="1712"/>
      <c r="CP24" s="1712"/>
      <c r="CQ24" s="1712"/>
      <c r="CR24" s="1712"/>
      <c r="CS24" s="1712"/>
      <c r="CT24" s="1712"/>
      <c r="CU24" s="1712"/>
      <c r="CV24" s="1712"/>
      <c r="CW24" s="1712"/>
      <c r="CX24" s="1712"/>
      <c r="CY24" s="1712"/>
      <c r="CZ24" s="1712"/>
      <c r="DA24" s="1712"/>
      <c r="DB24" s="1712"/>
      <c r="DC24" s="1712"/>
      <c r="DD24" s="1712"/>
      <c r="DE24" s="1712"/>
      <c r="DF24" s="1712"/>
      <c r="DG24" s="1712"/>
      <c r="DH24" s="1712"/>
      <c r="DI24" s="1712"/>
      <c r="DJ24" s="1712"/>
      <c r="DK24" s="1712"/>
      <c r="DL24" s="1712"/>
      <c r="DM24" s="1712"/>
      <c r="DN24" s="1712"/>
      <c r="DO24" s="1712"/>
      <c r="DP24" s="1712"/>
      <c r="DQ24" s="1712"/>
      <c r="DR24" s="1712"/>
      <c r="DS24" s="1712"/>
      <c r="DT24" s="1712"/>
      <c r="DU24" s="1712"/>
      <c r="DV24" s="1712"/>
      <c r="DW24" s="1712"/>
      <c r="DX24" s="1712"/>
      <c r="DY24" s="1712"/>
      <c r="DZ24" s="1712"/>
      <c r="EA24" s="1712"/>
      <c r="EB24" s="1712"/>
      <c r="EC24" s="1712"/>
      <c r="ED24" s="1712"/>
      <c r="EE24" s="1712"/>
      <c r="EF24" s="1712"/>
      <c r="EG24" s="1712"/>
      <c r="EH24" s="1712"/>
      <c r="EI24" s="1712"/>
      <c r="EJ24" s="1712"/>
      <c r="EK24" s="1712"/>
      <c r="EL24" s="1712"/>
      <c r="EM24" s="1712"/>
      <c r="EN24" s="1712"/>
      <c r="EO24" s="1712"/>
      <c r="EP24" s="1712"/>
      <c r="EQ24" s="1712"/>
      <c r="ER24" s="1712"/>
      <c r="ES24" s="1712"/>
      <c r="ET24" s="1712"/>
      <c r="EU24" s="1712"/>
      <c r="EV24" s="1712"/>
      <c r="EW24" s="1712"/>
      <c r="EX24" s="1712"/>
      <c r="EY24" s="1712"/>
      <c r="EZ24" s="1712"/>
      <c r="FA24" s="1712"/>
      <c r="FB24" s="1712"/>
      <c r="FC24" s="1712"/>
      <c r="FD24" s="1712"/>
      <c r="FE24" s="1712"/>
      <c r="FF24" s="1712"/>
      <c r="FG24" s="1712"/>
      <c r="FH24" s="1712"/>
      <c r="FI24" s="1712"/>
      <c r="FJ24" s="1712"/>
      <c r="FK24" s="1712"/>
      <c r="FL24" s="1712"/>
      <c r="FM24" s="1712"/>
      <c r="FN24" s="1712"/>
      <c r="FO24" s="1712"/>
      <c r="FP24" s="1712"/>
      <c r="FQ24" s="1712"/>
      <c r="FR24" s="1712"/>
      <c r="FS24" s="1712"/>
      <c r="FT24" s="1712"/>
      <c r="FU24" s="1712"/>
      <c r="FV24" s="1712"/>
      <c r="FW24" s="1712"/>
      <c r="FX24" s="1712"/>
      <c r="FY24" s="1712"/>
      <c r="FZ24" s="1712"/>
      <c r="GA24" s="1712"/>
      <c r="GB24" s="1712"/>
      <c r="GC24" s="1712"/>
      <c r="GD24" s="1712"/>
      <c r="GE24" s="1712"/>
      <c r="GF24" s="1712"/>
      <c r="GG24" s="1712"/>
      <c r="GH24" s="1712"/>
      <c r="GI24" s="1712"/>
      <c r="GJ24" s="1712"/>
      <c r="GK24" s="1712"/>
      <c r="GL24" s="1712"/>
      <c r="GM24" s="1712"/>
      <c r="GN24" s="1712"/>
      <c r="GO24" s="1712"/>
      <c r="GP24" s="1712"/>
      <c r="GQ24" s="1712"/>
      <c r="GR24" s="1712"/>
      <c r="GS24" s="1712"/>
      <c r="GT24" s="1712"/>
      <c r="GU24" s="1712"/>
      <c r="GV24" s="1712"/>
      <c r="GW24" s="1712"/>
      <c r="GX24" s="1712"/>
      <c r="GY24" s="1712"/>
      <c r="GZ24" s="1712"/>
      <c r="HA24" s="1712"/>
      <c r="HB24" s="1712"/>
      <c r="HC24" s="1712"/>
      <c r="HD24" s="1712"/>
      <c r="HE24" s="1712"/>
      <c r="HF24" s="1712"/>
      <c r="HG24" s="1712"/>
      <c r="HH24" s="1712"/>
      <c r="HI24" s="1712"/>
      <c r="HJ24" s="1712"/>
      <c r="HK24" s="1712"/>
      <c r="HL24" s="1712"/>
      <c r="HM24" s="1712"/>
      <c r="HN24" s="1712"/>
      <c r="HO24" s="1712"/>
      <c r="HP24" s="1712"/>
      <c r="HQ24" s="1712"/>
      <c r="HR24" s="1712"/>
      <c r="HS24" s="1712"/>
      <c r="HT24" s="1712"/>
      <c r="HU24" s="1712"/>
      <c r="HV24" s="1712"/>
      <c r="HW24" s="1712"/>
      <c r="HX24" s="1712"/>
      <c r="HY24" s="1712"/>
      <c r="HZ24" s="1712"/>
      <c r="IA24" s="1712"/>
      <c r="IB24" s="1712"/>
      <c r="IC24" s="1712"/>
      <c r="ID24" s="1712"/>
      <c r="IE24" s="1712"/>
      <c r="IF24" s="1712"/>
      <c r="IG24" s="1712"/>
      <c r="IH24" s="1712"/>
      <c r="II24" s="1712"/>
      <c r="IJ24" s="1712"/>
      <c r="IK24" s="1712"/>
      <c r="IL24" s="1712"/>
      <c r="IM24" s="1712"/>
      <c r="IN24" s="1712"/>
      <c r="IO24" s="1712"/>
      <c r="IP24" s="1712"/>
      <c r="IQ24" s="1712"/>
      <c r="IR24" s="1712"/>
      <c r="IS24" s="1712"/>
      <c r="IT24" s="1712"/>
      <c r="IU24" s="1712"/>
    </row>
    <row r="25" spans="1:255">
      <c r="A25" s="2839"/>
      <c r="B25" s="2835" t="s">
        <v>1120</v>
      </c>
      <c r="E25" s="2838"/>
      <c r="F25" s="2839"/>
      <c r="G25" s="2835" t="s">
        <v>4063</v>
      </c>
      <c r="H25" s="2835"/>
      <c r="I25" s="2835"/>
      <c r="J25" s="2835"/>
      <c r="K25" s="2835"/>
      <c r="L25" s="2835"/>
      <c r="M25" s="2836"/>
      <c r="N25" s="2834"/>
      <c r="P25" s="2835"/>
      <c r="Q25" s="2835"/>
      <c r="R25" s="2835"/>
      <c r="S25" s="2837"/>
      <c r="T25" s="1712"/>
      <c r="U25" s="1712"/>
      <c r="V25" s="1712"/>
      <c r="W25" s="1712"/>
      <c r="X25" s="1712"/>
      <c r="Y25" s="1712"/>
      <c r="Z25" s="1712"/>
      <c r="AA25" s="1712"/>
      <c r="AB25" s="1712"/>
      <c r="AC25" s="1712"/>
      <c r="AD25" s="1712"/>
      <c r="AE25" s="1712"/>
      <c r="AF25" s="1712"/>
      <c r="AG25" s="1712"/>
      <c r="AH25" s="1712"/>
      <c r="AI25" s="1712"/>
      <c r="AJ25" s="1712"/>
      <c r="AK25" s="1712"/>
      <c r="AL25" s="1712"/>
      <c r="AM25" s="1712"/>
      <c r="AN25" s="1712"/>
      <c r="AO25" s="1712"/>
      <c r="AP25" s="1712"/>
      <c r="AQ25" s="1712"/>
      <c r="AR25" s="1712"/>
      <c r="AS25" s="1712"/>
      <c r="AT25" s="1712"/>
      <c r="AU25" s="1712"/>
      <c r="AV25" s="1712"/>
      <c r="AW25" s="1712"/>
      <c r="AX25" s="1712"/>
      <c r="AY25" s="1712"/>
      <c r="AZ25" s="1712"/>
      <c r="BA25" s="1712"/>
      <c r="BB25" s="1712"/>
      <c r="BC25" s="1712"/>
      <c r="BD25" s="1712"/>
      <c r="BE25" s="1712"/>
      <c r="BF25" s="1712"/>
      <c r="BG25" s="1712"/>
      <c r="BH25" s="1712"/>
      <c r="BI25" s="1712"/>
      <c r="BJ25" s="1712"/>
      <c r="BK25" s="1712"/>
      <c r="BL25" s="1712"/>
      <c r="BM25" s="1712"/>
      <c r="BN25" s="1712"/>
      <c r="BO25" s="1712"/>
      <c r="BP25" s="1712"/>
      <c r="BQ25" s="1712"/>
      <c r="BR25" s="1712"/>
      <c r="BS25" s="1712"/>
      <c r="BT25" s="1712"/>
      <c r="BU25" s="1712"/>
      <c r="BV25" s="1712"/>
      <c r="BW25" s="1712"/>
      <c r="BX25" s="1712"/>
      <c r="BY25" s="1712"/>
      <c r="BZ25" s="1712"/>
      <c r="CA25" s="1712"/>
      <c r="CB25" s="1712"/>
      <c r="CC25" s="1712"/>
      <c r="CD25" s="1712"/>
      <c r="CE25" s="1712"/>
      <c r="CF25" s="1712"/>
      <c r="CG25" s="1712"/>
      <c r="CH25" s="1712"/>
      <c r="CI25" s="1712"/>
      <c r="CJ25" s="1712"/>
      <c r="CK25" s="1712"/>
      <c r="CL25" s="1712"/>
      <c r="CM25" s="1712"/>
      <c r="CN25" s="1712"/>
      <c r="CO25" s="1712"/>
      <c r="CP25" s="1712"/>
      <c r="CQ25" s="1712"/>
      <c r="CR25" s="1712"/>
      <c r="CS25" s="1712"/>
      <c r="CT25" s="1712"/>
      <c r="CU25" s="1712"/>
      <c r="CV25" s="1712"/>
      <c r="CW25" s="1712"/>
      <c r="CX25" s="1712"/>
      <c r="CY25" s="1712"/>
      <c r="CZ25" s="1712"/>
      <c r="DA25" s="1712"/>
      <c r="DB25" s="1712"/>
      <c r="DC25" s="1712"/>
      <c r="DD25" s="1712"/>
      <c r="DE25" s="1712"/>
      <c r="DF25" s="1712"/>
      <c r="DG25" s="1712"/>
      <c r="DH25" s="1712"/>
      <c r="DI25" s="1712"/>
      <c r="DJ25" s="1712"/>
      <c r="DK25" s="1712"/>
      <c r="DL25" s="1712"/>
      <c r="DM25" s="1712"/>
      <c r="DN25" s="1712"/>
      <c r="DO25" s="1712"/>
      <c r="DP25" s="1712"/>
      <c r="DQ25" s="1712"/>
      <c r="DR25" s="1712"/>
      <c r="DS25" s="1712"/>
      <c r="DT25" s="1712"/>
      <c r="DU25" s="1712"/>
      <c r="DV25" s="1712"/>
      <c r="DW25" s="1712"/>
      <c r="DX25" s="1712"/>
      <c r="DY25" s="1712"/>
      <c r="DZ25" s="1712"/>
      <c r="EA25" s="1712"/>
      <c r="EB25" s="1712"/>
      <c r="EC25" s="1712"/>
      <c r="ED25" s="1712"/>
      <c r="EE25" s="1712"/>
      <c r="EF25" s="1712"/>
      <c r="EG25" s="1712"/>
      <c r="EH25" s="1712"/>
      <c r="EI25" s="1712"/>
      <c r="EJ25" s="1712"/>
      <c r="EK25" s="1712"/>
      <c r="EL25" s="1712"/>
      <c r="EM25" s="1712"/>
      <c r="EN25" s="1712"/>
      <c r="EO25" s="1712"/>
      <c r="EP25" s="1712"/>
      <c r="EQ25" s="1712"/>
      <c r="ER25" s="1712"/>
      <c r="ES25" s="1712"/>
      <c r="ET25" s="1712"/>
      <c r="EU25" s="1712"/>
      <c r="EV25" s="1712"/>
      <c r="EW25" s="1712"/>
      <c r="EX25" s="1712"/>
      <c r="EY25" s="1712"/>
      <c r="EZ25" s="1712"/>
      <c r="FA25" s="1712"/>
      <c r="FB25" s="1712"/>
      <c r="FC25" s="1712"/>
      <c r="FD25" s="1712"/>
      <c r="FE25" s="1712"/>
      <c r="FF25" s="1712"/>
      <c r="FG25" s="1712"/>
      <c r="FH25" s="1712"/>
      <c r="FI25" s="1712"/>
      <c r="FJ25" s="1712"/>
      <c r="FK25" s="1712"/>
      <c r="FL25" s="1712"/>
      <c r="FM25" s="1712"/>
      <c r="FN25" s="1712"/>
      <c r="FO25" s="1712"/>
      <c r="FP25" s="1712"/>
      <c r="FQ25" s="1712"/>
      <c r="FR25" s="1712"/>
      <c r="FS25" s="1712"/>
      <c r="FT25" s="1712"/>
      <c r="FU25" s="1712"/>
      <c r="FV25" s="1712"/>
      <c r="FW25" s="1712"/>
      <c r="FX25" s="1712"/>
      <c r="FY25" s="1712"/>
      <c r="FZ25" s="1712"/>
      <c r="GA25" s="1712"/>
      <c r="GB25" s="1712"/>
      <c r="GC25" s="1712"/>
      <c r="GD25" s="1712"/>
      <c r="GE25" s="1712"/>
      <c r="GF25" s="1712"/>
      <c r="GG25" s="1712"/>
      <c r="GH25" s="1712"/>
      <c r="GI25" s="1712"/>
      <c r="GJ25" s="1712"/>
      <c r="GK25" s="1712"/>
      <c r="GL25" s="1712"/>
      <c r="GM25" s="1712"/>
      <c r="GN25" s="1712"/>
      <c r="GO25" s="1712"/>
      <c r="GP25" s="1712"/>
      <c r="GQ25" s="1712"/>
      <c r="GR25" s="1712"/>
      <c r="GS25" s="1712"/>
      <c r="GT25" s="1712"/>
      <c r="GU25" s="1712"/>
      <c r="GV25" s="1712"/>
      <c r="GW25" s="1712"/>
      <c r="GX25" s="1712"/>
      <c r="GY25" s="1712"/>
      <c r="GZ25" s="1712"/>
      <c r="HA25" s="1712"/>
      <c r="HB25" s="1712"/>
      <c r="HC25" s="1712"/>
      <c r="HD25" s="1712"/>
      <c r="HE25" s="1712"/>
      <c r="HF25" s="1712"/>
      <c r="HG25" s="1712"/>
      <c r="HH25" s="1712"/>
      <c r="HI25" s="1712"/>
      <c r="HJ25" s="1712"/>
      <c r="HK25" s="1712"/>
      <c r="HL25" s="1712"/>
      <c r="HM25" s="1712"/>
      <c r="HN25" s="1712"/>
      <c r="HO25" s="1712"/>
      <c r="HP25" s="1712"/>
      <c r="HQ25" s="1712"/>
      <c r="HR25" s="1712"/>
      <c r="HS25" s="1712"/>
      <c r="HT25" s="1712"/>
      <c r="HU25" s="1712"/>
      <c r="HV25" s="1712"/>
      <c r="HW25" s="1712"/>
      <c r="HX25" s="1712"/>
      <c r="HY25" s="1712"/>
      <c r="HZ25" s="1712"/>
      <c r="IA25" s="1712"/>
      <c r="IB25" s="1712"/>
      <c r="IC25" s="1712"/>
      <c r="ID25" s="1712"/>
      <c r="IE25" s="1712"/>
      <c r="IF25" s="1712"/>
      <c r="IG25" s="1712"/>
      <c r="IH25" s="1712"/>
      <c r="II25" s="1712"/>
      <c r="IJ25" s="1712"/>
      <c r="IK25" s="1712"/>
      <c r="IL25" s="1712"/>
      <c r="IM25" s="1712"/>
      <c r="IN25" s="1712"/>
      <c r="IO25" s="1712"/>
      <c r="IP25" s="1712"/>
      <c r="IQ25" s="1712"/>
      <c r="IR25" s="1712"/>
      <c r="IS25" s="1712"/>
      <c r="IT25" s="1712"/>
      <c r="IU25" s="1712"/>
    </row>
    <row r="26" spans="1:255">
      <c r="A26" s="2839"/>
      <c r="B26" s="2835"/>
      <c r="C26" s="2835"/>
      <c r="D26" s="2835"/>
      <c r="E26" s="2836"/>
      <c r="F26" s="2839"/>
      <c r="G26" s="2835"/>
      <c r="H26" s="2835"/>
      <c r="I26" s="2835"/>
      <c r="J26" s="2835"/>
      <c r="K26" s="2835"/>
      <c r="L26" s="2842"/>
      <c r="M26" s="2836"/>
      <c r="N26" s="2834"/>
      <c r="O26" s="2835"/>
      <c r="P26" s="2835"/>
      <c r="Q26" s="2835"/>
      <c r="R26" s="2835"/>
      <c r="S26" s="2843"/>
      <c r="T26" s="1712"/>
      <c r="U26" s="1712"/>
      <c r="V26" s="1712"/>
      <c r="W26" s="1712"/>
      <c r="X26" s="1712"/>
      <c r="Y26" s="1712"/>
      <c r="Z26" s="1712"/>
      <c r="AA26" s="1712"/>
      <c r="AB26" s="1712"/>
      <c r="AC26" s="1712"/>
      <c r="AD26" s="1712"/>
      <c r="AE26" s="1712"/>
      <c r="AF26" s="1712"/>
      <c r="AG26" s="1712"/>
      <c r="AH26" s="1712"/>
      <c r="AI26" s="1712"/>
      <c r="AJ26" s="1712"/>
      <c r="AK26" s="1712"/>
      <c r="AL26" s="1712"/>
      <c r="AM26" s="1712"/>
      <c r="AN26" s="1712"/>
      <c r="AO26" s="1712"/>
      <c r="AP26" s="1712"/>
      <c r="AQ26" s="1712"/>
      <c r="AR26" s="1712"/>
      <c r="AS26" s="1712"/>
      <c r="AT26" s="1712"/>
      <c r="AU26" s="1712"/>
      <c r="AV26" s="1712"/>
      <c r="AW26" s="1712"/>
      <c r="AX26" s="1712"/>
      <c r="AY26" s="1712"/>
      <c r="AZ26" s="1712"/>
      <c r="BA26" s="1712"/>
      <c r="BB26" s="1712"/>
      <c r="BC26" s="1712"/>
      <c r="BD26" s="1712"/>
      <c r="BE26" s="1712"/>
      <c r="BF26" s="1712"/>
      <c r="BG26" s="1712"/>
      <c r="BH26" s="1712"/>
      <c r="BI26" s="1712"/>
      <c r="BJ26" s="1712"/>
      <c r="BK26" s="1712"/>
      <c r="BL26" s="1712"/>
      <c r="BM26" s="1712"/>
      <c r="BN26" s="1712"/>
      <c r="BO26" s="1712"/>
      <c r="BP26" s="1712"/>
      <c r="BQ26" s="1712"/>
      <c r="BR26" s="1712"/>
      <c r="BS26" s="1712"/>
      <c r="BT26" s="1712"/>
      <c r="BU26" s="1712"/>
      <c r="BV26" s="1712"/>
      <c r="BW26" s="1712"/>
      <c r="BX26" s="1712"/>
      <c r="BY26" s="1712"/>
      <c r="BZ26" s="1712"/>
      <c r="CA26" s="1712"/>
      <c r="CB26" s="1712"/>
      <c r="CC26" s="1712"/>
      <c r="CD26" s="1712"/>
      <c r="CE26" s="1712"/>
      <c r="CF26" s="1712"/>
      <c r="CG26" s="1712"/>
      <c r="CH26" s="1712"/>
      <c r="CI26" s="1712"/>
      <c r="CJ26" s="1712"/>
      <c r="CK26" s="1712"/>
      <c r="CL26" s="1712"/>
      <c r="CM26" s="1712"/>
      <c r="CN26" s="1712"/>
      <c r="CO26" s="1712"/>
      <c r="CP26" s="1712"/>
      <c r="CQ26" s="1712"/>
      <c r="CR26" s="1712"/>
      <c r="CS26" s="1712"/>
      <c r="CT26" s="1712"/>
      <c r="CU26" s="1712"/>
      <c r="CV26" s="1712"/>
      <c r="CW26" s="1712"/>
      <c r="CX26" s="1712"/>
      <c r="CY26" s="1712"/>
      <c r="CZ26" s="1712"/>
      <c r="DA26" s="1712"/>
      <c r="DB26" s="1712"/>
      <c r="DC26" s="1712"/>
      <c r="DD26" s="1712"/>
      <c r="DE26" s="1712"/>
      <c r="DF26" s="1712"/>
      <c r="DG26" s="1712"/>
      <c r="DH26" s="1712"/>
      <c r="DI26" s="1712"/>
      <c r="DJ26" s="1712"/>
      <c r="DK26" s="1712"/>
      <c r="DL26" s="1712"/>
      <c r="DM26" s="1712"/>
      <c r="DN26" s="1712"/>
      <c r="DO26" s="1712"/>
      <c r="DP26" s="1712"/>
      <c r="DQ26" s="1712"/>
      <c r="DR26" s="1712"/>
      <c r="DS26" s="1712"/>
      <c r="DT26" s="1712"/>
      <c r="DU26" s="1712"/>
      <c r="DV26" s="1712"/>
      <c r="DW26" s="1712"/>
      <c r="DX26" s="1712"/>
      <c r="DY26" s="1712"/>
      <c r="DZ26" s="1712"/>
      <c r="EA26" s="1712"/>
      <c r="EB26" s="1712"/>
      <c r="EC26" s="1712"/>
      <c r="ED26" s="1712"/>
      <c r="EE26" s="1712"/>
      <c r="EF26" s="1712"/>
      <c r="EG26" s="1712"/>
      <c r="EH26" s="1712"/>
      <c r="EI26" s="1712"/>
      <c r="EJ26" s="1712"/>
      <c r="EK26" s="1712"/>
      <c r="EL26" s="1712"/>
      <c r="EM26" s="1712"/>
      <c r="EN26" s="1712"/>
      <c r="EO26" s="1712"/>
      <c r="EP26" s="1712"/>
      <c r="EQ26" s="1712"/>
      <c r="ER26" s="1712"/>
      <c r="ES26" s="1712"/>
      <c r="ET26" s="1712"/>
      <c r="EU26" s="1712"/>
      <c r="EV26" s="1712"/>
      <c r="EW26" s="1712"/>
      <c r="EX26" s="1712"/>
      <c r="EY26" s="1712"/>
      <c r="EZ26" s="1712"/>
      <c r="FA26" s="1712"/>
      <c r="FB26" s="1712"/>
      <c r="FC26" s="1712"/>
      <c r="FD26" s="1712"/>
      <c r="FE26" s="1712"/>
      <c r="FF26" s="1712"/>
      <c r="FG26" s="1712"/>
      <c r="FH26" s="1712"/>
      <c r="FI26" s="1712"/>
      <c r="FJ26" s="1712"/>
      <c r="FK26" s="1712"/>
      <c r="FL26" s="1712"/>
      <c r="FM26" s="1712"/>
      <c r="FN26" s="1712"/>
      <c r="FO26" s="1712"/>
      <c r="FP26" s="1712"/>
      <c r="FQ26" s="1712"/>
      <c r="FR26" s="1712"/>
      <c r="FS26" s="1712"/>
      <c r="FT26" s="1712"/>
      <c r="FU26" s="1712"/>
      <c r="FV26" s="1712"/>
      <c r="FW26" s="1712"/>
      <c r="FX26" s="1712"/>
      <c r="FY26" s="1712"/>
      <c r="FZ26" s="1712"/>
      <c r="GA26" s="1712"/>
      <c r="GB26" s="1712"/>
      <c r="GC26" s="1712"/>
      <c r="GD26" s="1712"/>
      <c r="GE26" s="1712"/>
      <c r="GF26" s="1712"/>
      <c r="GG26" s="1712"/>
      <c r="GH26" s="1712"/>
      <c r="GI26" s="1712"/>
      <c r="GJ26" s="1712"/>
      <c r="GK26" s="1712"/>
      <c r="GL26" s="1712"/>
      <c r="GM26" s="1712"/>
      <c r="GN26" s="1712"/>
      <c r="GO26" s="1712"/>
      <c r="GP26" s="1712"/>
      <c r="GQ26" s="1712"/>
      <c r="GR26" s="1712"/>
      <c r="GS26" s="1712"/>
      <c r="GT26" s="1712"/>
      <c r="GU26" s="1712"/>
      <c r="GV26" s="1712"/>
      <c r="GW26" s="1712"/>
      <c r="GX26" s="1712"/>
      <c r="GY26" s="1712"/>
      <c r="GZ26" s="1712"/>
      <c r="HA26" s="1712"/>
      <c r="HB26" s="1712"/>
      <c r="HC26" s="1712"/>
      <c r="HD26" s="1712"/>
      <c r="HE26" s="1712"/>
      <c r="HF26" s="1712"/>
      <c r="HG26" s="1712"/>
      <c r="HH26" s="1712"/>
      <c r="HI26" s="1712"/>
      <c r="HJ26" s="1712"/>
      <c r="HK26" s="1712"/>
      <c r="HL26" s="1712"/>
      <c r="HM26" s="1712"/>
      <c r="HN26" s="1712"/>
      <c r="HO26" s="1712"/>
      <c r="HP26" s="1712"/>
      <c r="HQ26" s="1712"/>
      <c r="HR26" s="1712"/>
      <c r="HS26" s="1712"/>
      <c r="HT26" s="1712"/>
      <c r="HU26" s="1712"/>
      <c r="HV26" s="1712"/>
      <c r="HW26" s="1712"/>
      <c r="HX26" s="1712"/>
      <c r="HY26" s="1712"/>
      <c r="HZ26" s="1712"/>
      <c r="IA26" s="1712"/>
      <c r="IB26" s="1712"/>
      <c r="IC26" s="1712"/>
      <c r="ID26" s="1712"/>
      <c r="IE26" s="1712"/>
      <c r="IF26" s="1712"/>
      <c r="IG26" s="1712"/>
      <c r="IH26" s="1712"/>
      <c r="II26" s="1712"/>
      <c r="IJ26" s="1712"/>
      <c r="IK26" s="1712"/>
      <c r="IL26" s="1712"/>
      <c r="IM26" s="1712"/>
      <c r="IN26" s="1712"/>
      <c r="IO26" s="1712"/>
      <c r="IP26" s="1712"/>
      <c r="IQ26" s="1712"/>
      <c r="IR26" s="1712"/>
      <c r="IS26" s="1712"/>
      <c r="IT26" s="1712"/>
      <c r="IU26" s="1712"/>
    </row>
    <row r="27" spans="1:255">
      <c r="A27" s="2844" t="s">
        <v>1789</v>
      </c>
      <c r="B27" s="2845" t="s">
        <v>1384</v>
      </c>
      <c r="C27" s="2845" t="s">
        <v>1385</v>
      </c>
      <c r="D27" s="2846" t="s">
        <v>1386</v>
      </c>
      <c r="E27" s="2847" t="s">
        <v>1789</v>
      </c>
      <c r="F27" s="3792" t="s">
        <v>1965</v>
      </c>
      <c r="G27" s="3793"/>
      <c r="H27" s="2845"/>
      <c r="I27" s="2845"/>
      <c r="J27" s="2845" t="s">
        <v>1387</v>
      </c>
      <c r="K27" s="2848" t="s">
        <v>1388</v>
      </c>
      <c r="L27" s="2849"/>
      <c r="M27" s="2847"/>
      <c r="N27" s="3800" t="s">
        <v>1389</v>
      </c>
      <c r="O27" s="3801"/>
      <c r="P27" s="3801"/>
      <c r="Q27" s="3801"/>
      <c r="R27" s="3801"/>
      <c r="S27" s="3802"/>
      <c r="T27" s="1712"/>
      <c r="U27" s="1712"/>
      <c r="V27" s="1712"/>
      <c r="W27" s="1712"/>
      <c r="X27" s="1712"/>
      <c r="Y27" s="1712"/>
      <c r="Z27" s="1712"/>
      <c r="AA27" s="1712"/>
      <c r="AB27" s="1712"/>
      <c r="AC27" s="1712"/>
      <c r="AD27" s="1712"/>
      <c r="AE27" s="1712"/>
      <c r="AF27" s="1712"/>
      <c r="AG27" s="1712"/>
      <c r="AH27" s="1712"/>
      <c r="AI27" s="1712"/>
      <c r="AJ27" s="1712"/>
      <c r="AK27" s="1712"/>
      <c r="AL27" s="1712"/>
      <c r="AM27" s="1712"/>
      <c r="AN27" s="1712"/>
      <c r="AO27" s="1712"/>
      <c r="AP27" s="1712"/>
      <c r="AQ27" s="1712"/>
      <c r="AR27" s="1712"/>
      <c r="AS27" s="1712"/>
      <c r="AT27" s="1712"/>
      <c r="AU27" s="1712"/>
      <c r="AV27" s="1712"/>
      <c r="AW27" s="1712"/>
      <c r="AX27" s="1712"/>
      <c r="AY27" s="1712"/>
      <c r="AZ27" s="1712"/>
      <c r="BA27" s="1712"/>
      <c r="BB27" s="1712"/>
      <c r="BC27" s="1712"/>
      <c r="BD27" s="1712"/>
      <c r="BE27" s="1712"/>
      <c r="BF27" s="1712"/>
      <c r="BG27" s="1712"/>
      <c r="BH27" s="1712"/>
      <c r="BI27" s="1712"/>
      <c r="BJ27" s="1712"/>
      <c r="BK27" s="1712"/>
      <c r="BL27" s="1712"/>
      <c r="BM27" s="1712"/>
      <c r="BN27" s="1712"/>
      <c r="BO27" s="1712"/>
      <c r="BP27" s="1712"/>
      <c r="BQ27" s="1712"/>
      <c r="BR27" s="1712"/>
      <c r="BS27" s="1712"/>
      <c r="BT27" s="1712"/>
      <c r="BU27" s="1712"/>
      <c r="BV27" s="1712"/>
      <c r="BW27" s="1712"/>
      <c r="BX27" s="1712"/>
      <c r="BY27" s="1712"/>
      <c r="BZ27" s="1712"/>
      <c r="CA27" s="1712"/>
      <c r="CB27" s="1712"/>
      <c r="CC27" s="1712"/>
      <c r="CD27" s="1712"/>
      <c r="CE27" s="1712"/>
      <c r="CF27" s="1712"/>
      <c r="CG27" s="1712"/>
      <c r="CH27" s="1712"/>
      <c r="CI27" s="1712"/>
      <c r="CJ27" s="1712"/>
      <c r="CK27" s="1712"/>
      <c r="CL27" s="1712"/>
      <c r="CM27" s="1712"/>
      <c r="CN27" s="1712"/>
      <c r="CO27" s="1712"/>
      <c r="CP27" s="1712"/>
      <c r="CQ27" s="1712"/>
      <c r="CR27" s="1712"/>
      <c r="CS27" s="1712"/>
      <c r="CT27" s="1712"/>
      <c r="CU27" s="1712"/>
      <c r="CV27" s="1712"/>
      <c r="CW27" s="1712"/>
      <c r="CX27" s="1712"/>
      <c r="CY27" s="1712"/>
      <c r="CZ27" s="1712"/>
      <c r="DA27" s="1712"/>
      <c r="DB27" s="1712"/>
      <c r="DC27" s="1712"/>
      <c r="DD27" s="1712"/>
      <c r="DE27" s="1712"/>
      <c r="DF27" s="1712"/>
      <c r="DG27" s="1712"/>
      <c r="DH27" s="1712"/>
      <c r="DI27" s="1712"/>
      <c r="DJ27" s="1712"/>
      <c r="DK27" s="1712"/>
      <c r="DL27" s="1712"/>
      <c r="DM27" s="1712"/>
      <c r="DN27" s="1712"/>
      <c r="DO27" s="1712"/>
      <c r="DP27" s="1712"/>
      <c r="DQ27" s="1712"/>
      <c r="DR27" s="1712"/>
      <c r="DS27" s="1712"/>
      <c r="DT27" s="1712"/>
      <c r="DU27" s="1712"/>
      <c r="DV27" s="1712"/>
      <c r="DW27" s="1712"/>
      <c r="DX27" s="1712"/>
      <c r="DY27" s="1712"/>
      <c r="DZ27" s="1712"/>
      <c r="EA27" s="1712"/>
      <c r="EB27" s="1712"/>
      <c r="EC27" s="1712"/>
      <c r="ED27" s="1712"/>
      <c r="EE27" s="1712"/>
      <c r="EF27" s="1712"/>
      <c r="EG27" s="1712"/>
      <c r="EH27" s="1712"/>
      <c r="EI27" s="1712"/>
      <c r="EJ27" s="1712"/>
      <c r="EK27" s="1712"/>
      <c r="EL27" s="1712"/>
      <c r="EM27" s="1712"/>
      <c r="EN27" s="1712"/>
      <c r="EO27" s="1712"/>
      <c r="EP27" s="1712"/>
      <c r="EQ27" s="1712"/>
      <c r="ER27" s="1712"/>
      <c r="ES27" s="1712"/>
      <c r="ET27" s="1712"/>
      <c r="EU27" s="1712"/>
      <c r="EV27" s="1712"/>
      <c r="EW27" s="1712"/>
      <c r="EX27" s="1712"/>
      <c r="EY27" s="1712"/>
      <c r="EZ27" s="1712"/>
      <c r="FA27" s="1712"/>
      <c r="FB27" s="1712"/>
      <c r="FC27" s="1712"/>
      <c r="FD27" s="1712"/>
      <c r="FE27" s="1712"/>
      <c r="FF27" s="1712"/>
      <c r="FG27" s="1712"/>
      <c r="FH27" s="1712"/>
      <c r="FI27" s="1712"/>
      <c r="FJ27" s="1712"/>
      <c r="FK27" s="1712"/>
      <c r="FL27" s="1712"/>
      <c r="FM27" s="1712"/>
      <c r="FN27" s="1712"/>
      <c r="FO27" s="1712"/>
      <c r="FP27" s="1712"/>
      <c r="FQ27" s="1712"/>
      <c r="FR27" s="1712"/>
      <c r="FS27" s="1712"/>
      <c r="FT27" s="1712"/>
      <c r="FU27" s="1712"/>
      <c r="FV27" s="1712"/>
      <c r="FW27" s="1712"/>
      <c r="FX27" s="1712"/>
      <c r="FY27" s="1712"/>
      <c r="FZ27" s="1712"/>
      <c r="GA27" s="1712"/>
      <c r="GB27" s="1712"/>
      <c r="GC27" s="1712"/>
      <c r="GD27" s="1712"/>
      <c r="GE27" s="1712"/>
      <c r="GF27" s="1712"/>
      <c r="GG27" s="1712"/>
      <c r="GH27" s="1712"/>
      <c r="GI27" s="1712"/>
      <c r="GJ27" s="1712"/>
      <c r="GK27" s="1712"/>
      <c r="GL27" s="1712"/>
      <c r="GM27" s="1712"/>
      <c r="GN27" s="1712"/>
      <c r="GO27" s="1712"/>
      <c r="GP27" s="1712"/>
      <c r="GQ27" s="1712"/>
      <c r="GR27" s="1712"/>
      <c r="GS27" s="1712"/>
      <c r="GT27" s="1712"/>
      <c r="GU27" s="1712"/>
      <c r="GV27" s="1712"/>
      <c r="GW27" s="1712"/>
      <c r="GX27" s="1712"/>
      <c r="GY27" s="1712"/>
      <c r="GZ27" s="1712"/>
      <c r="HA27" s="1712"/>
      <c r="HB27" s="1712"/>
      <c r="HC27" s="1712"/>
      <c r="HD27" s="1712"/>
      <c r="HE27" s="1712"/>
      <c r="HF27" s="1712"/>
      <c r="HG27" s="1712"/>
      <c r="HH27" s="1712"/>
      <c r="HI27" s="1712"/>
      <c r="HJ27" s="1712"/>
      <c r="HK27" s="1712"/>
      <c r="HL27" s="1712"/>
      <c r="HM27" s="1712"/>
      <c r="HN27" s="1712"/>
      <c r="HO27" s="1712"/>
      <c r="HP27" s="1712"/>
      <c r="HQ27" s="1712"/>
      <c r="HR27" s="1712"/>
      <c r="HS27" s="1712"/>
      <c r="HT27" s="1712"/>
      <c r="HU27" s="1712"/>
      <c r="HV27" s="1712"/>
      <c r="HW27" s="1712"/>
      <c r="HX27" s="1712"/>
      <c r="HY27" s="1712"/>
      <c r="HZ27" s="1712"/>
      <c r="IA27" s="1712"/>
      <c r="IB27" s="1712"/>
      <c r="IC27" s="1712"/>
      <c r="ID27" s="1712"/>
      <c r="IE27" s="1712"/>
      <c r="IF27" s="1712"/>
      <c r="IG27" s="1712"/>
      <c r="IH27" s="1712"/>
      <c r="II27" s="1712"/>
      <c r="IJ27" s="1712"/>
      <c r="IK27" s="1712"/>
      <c r="IL27" s="1712"/>
      <c r="IM27" s="1712"/>
      <c r="IN27" s="1712"/>
      <c r="IO27" s="1712"/>
      <c r="IP27" s="1712"/>
      <c r="IQ27" s="1712"/>
      <c r="IR27" s="1712"/>
      <c r="IS27" s="1712"/>
      <c r="IT27" s="1712"/>
      <c r="IU27" s="1712"/>
    </row>
    <row r="28" spans="1:255">
      <c r="A28" s="2850"/>
      <c r="B28" s="2851" t="s">
        <v>1390</v>
      </c>
      <c r="C28" s="2851" t="s">
        <v>1390</v>
      </c>
      <c r="D28" s="2851" t="s">
        <v>1390</v>
      </c>
      <c r="E28" s="2852" t="s">
        <v>3593</v>
      </c>
      <c r="F28" s="3794" t="s">
        <v>3594</v>
      </c>
      <c r="G28" s="3795"/>
      <c r="H28" s="2851" t="s">
        <v>1391</v>
      </c>
      <c r="I28" s="2851" t="s">
        <v>1392</v>
      </c>
      <c r="J28" s="2851" t="s">
        <v>1966</v>
      </c>
      <c r="K28" s="2845" t="s">
        <v>3597</v>
      </c>
      <c r="L28" s="2845" t="s">
        <v>3597</v>
      </c>
      <c r="M28" s="2852" t="s">
        <v>1729</v>
      </c>
      <c r="N28" s="3794" t="s">
        <v>3598</v>
      </c>
      <c r="O28" s="3795"/>
      <c r="P28" s="2851" t="s">
        <v>3599</v>
      </c>
      <c r="Q28" s="2851" t="s">
        <v>3600</v>
      </c>
      <c r="R28" s="2851" t="s">
        <v>1393</v>
      </c>
      <c r="S28" s="2853" t="s">
        <v>1729</v>
      </c>
      <c r="T28" s="1712"/>
      <c r="U28" s="1712"/>
      <c r="V28" s="1712"/>
      <c r="W28" s="1712"/>
      <c r="X28" s="1712"/>
      <c r="Y28" s="1712"/>
      <c r="Z28" s="1712"/>
      <c r="AA28" s="1712"/>
      <c r="AB28" s="1712"/>
      <c r="AC28" s="1712"/>
      <c r="AD28" s="1712"/>
      <c r="AE28" s="1712"/>
      <c r="AF28" s="1712"/>
      <c r="AG28" s="1712"/>
      <c r="AH28" s="1712"/>
      <c r="AI28" s="1712"/>
      <c r="AJ28" s="1712"/>
      <c r="AK28" s="1712"/>
      <c r="AL28" s="1712"/>
      <c r="AM28" s="1712"/>
      <c r="AN28" s="1712"/>
      <c r="AO28" s="1712"/>
      <c r="AP28" s="1712"/>
      <c r="AQ28" s="1712"/>
      <c r="AR28" s="1712"/>
      <c r="AS28" s="1712"/>
      <c r="AT28" s="1712"/>
      <c r="AU28" s="1712"/>
      <c r="AV28" s="1712"/>
      <c r="AW28" s="1712"/>
      <c r="AX28" s="1712"/>
      <c r="AY28" s="1712"/>
      <c r="AZ28" s="1712"/>
      <c r="BA28" s="1712"/>
      <c r="BB28" s="1712"/>
      <c r="BC28" s="1712"/>
      <c r="BD28" s="1712"/>
      <c r="BE28" s="1712"/>
      <c r="BF28" s="1712"/>
      <c r="BG28" s="1712"/>
      <c r="BH28" s="1712"/>
      <c r="BI28" s="1712"/>
      <c r="BJ28" s="1712"/>
      <c r="BK28" s="1712"/>
      <c r="BL28" s="1712"/>
      <c r="BM28" s="1712"/>
      <c r="BN28" s="1712"/>
      <c r="BO28" s="1712"/>
      <c r="BP28" s="1712"/>
      <c r="BQ28" s="1712"/>
      <c r="BR28" s="1712"/>
      <c r="BS28" s="1712"/>
      <c r="BT28" s="1712"/>
      <c r="BU28" s="1712"/>
      <c r="BV28" s="1712"/>
      <c r="BW28" s="1712"/>
      <c r="BX28" s="1712"/>
      <c r="BY28" s="1712"/>
      <c r="BZ28" s="1712"/>
      <c r="CA28" s="1712"/>
      <c r="CB28" s="1712"/>
      <c r="CC28" s="1712"/>
      <c r="CD28" s="1712"/>
      <c r="CE28" s="1712"/>
      <c r="CF28" s="1712"/>
      <c r="CG28" s="1712"/>
      <c r="CH28" s="1712"/>
      <c r="CI28" s="1712"/>
      <c r="CJ28" s="1712"/>
      <c r="CK28" s="1712"/>
      <c r="CL28" s="1712"/>
      <c r="CM28" s="1712"/>
      <c r="CN28" s="1712"/>
      <c r="CO28" s="1712"/>
      <c r="CP28" s="1712"/>
      <c r="CQ28" s="1712"/>
      <c r="CR28" s="1712"/>
      <c r="CS28" s="1712"/>
      <c r="CT28" s="1712"/>
      <c r="CU28" s="1712"/>
      <c r="CV28" s="1712"/>
      <c r="CW28" s="1712"/>
      <c r="CX28" s="1712"/>
      <c r="CY28" s="1712"/>
      <c r="CZ28" s="1712"/>
      <c r="DA28" s="1712"/>
      <c r="DB28" s="1712"/>
      <c r="DC28" s="1712"/>
      <c r="DD28" s="1712"/>
      <c r="DE28" s="1712"/>
      <c r="DF28" s="1712"/>
      <c r="DG28" s="1712"/>
      <c r="DH28" s="1712"/>
      <c r="DI28" s="1712"/>
      <c r="DJ28" s="1712"/>
      <c r="DK28" s="1712"/>
      <c r="DL28" s="1712"/>
      <c r="DM28" s="1712"/>
      <c r="DN28" s="1712"/>
      <c r="DO28" s="1712"/>
      <c r="DP28" s="1712"/>
      <c r="DQ28" s="1712"/>
      <c r="DR28" s="1712"/>
      <c r="DS28" s="1712"/>
      <c r="DT28" s="1712"/>
      <c r="DU28" s="1712"/>
      <c r="DV28" s="1712"/>
      <c r="DW28" s="1712"/>
      <c r="DX28" s="1712"/>
      <c r="DY28" s="1712"/>
      <c r="DZ28" s="1712"/>
      <c r="EA28" s="1712"/>
      <c r="EB28" s="1712"/>
      <c r="EC28" s="1712"/>
      <c r="ED28" s="1712"/>
      <c r="EE28" s="1712"/>
      <c r="EF28" s="1712"/>
      <c r="EG28" s="1712"/>
      <c r="EH28" s="1712"/>
      <c r="EI28" s="1712"/>
      <c r="EJ28" s="1712"/>
      <c r="EK28" s="1712"/>
      <c r="EL28" s="1712"/>
      <c r="EM28" s="1712"/>
      <c r="EN28" s="1712"/>
      <c r="EO28" s="1712"/>
      <c r="EP28" s="1712"/>
      <c r="EQ28" s="1712"/>
      <c r="ER28" s="1712"/>
      <c r="ES28" s="1712"/>
      <c r="ET28" s="1712"/>
      <c r="EU28" s="1712"/>
      <c r="EV28" s="1712"/>
      <c r="EW28" s="1712"/>
      <c r="EX28" s="1712"/>
      <c r="EY28" s="1712"/>
      <c r="EZ28" s="1712"/>
      <c r="FA28" s="1712"/>
      <c r="FB28" s="1712"/>
      <c r="FC28" s="1712"/>
      <c r="FD28" s="1712"/>
      <c r="FE28" s="1712"/>
      <c r="FF28" s="1712"/>
      <c r="FG28" s="1712"/>
      <c r="FH28" s="1712"/>
      <c r="FI28" s="1712"/>
      <c r="FJ28" s="1712"/>
      <c r="FK28" s="1712"/>
      <c r="FL28" s="1712"/>
      <c r="FM28" s="1712"/>
      <c r="FN28" s="1712"/>
      <c r="FO28" s="1712"/>
      <c r="FP28" s="1712"/>
      <c r="FQ28" s="1712"/>
      <c r="FR28" s="1712"/>
      <c r="FS28" s="1712"/>
      <c r="FT28" s="1712"/>
      <c r="FU28" s="1712"/>
      <c r="FV28" s="1712"/>
      <c r="FW28" s="1712"/>
      <c r="FX28" s="1712"/>
      <c r="FY28" s="1712"/>
      <c r="FZ28" s="1712"/>
      <c r="GA28" s="1712"/>
      <c r="GB28" s="1712"/>
      <c r="GC28" s="1712"/>
      <c r="GD28" s="1712"/>
      <c r="GE28" s="1712"/>
      <c r="GF28" s="1712"/>
      <c r="GG28" s="1712"/>
      <c r="GH28" s="1712"/>
      <c r="GI28" s="1712"/>
      <c r="GJ28" s="1712"/>
      <c r="GK28" s="1712"/>
      <c r="GL28" s="1712"/>
      <c r="GM28" s="1712"/>
      <c r="GN28" s="1712"/>
      <c r="GO28" s="1712"/>
      <c r="GP28" s="1712"/>
      <c r="GQ28" s="1712"/>
      <c r="GR28" s="1712"/>
      <c r="GS28" s="1712"/>
      <c r="GT28" s="1712"/>
      <c r="GU28" s="1712"/>
      <c r="GV28" s="1712"/>
      <c r="GW28" s="1712"/>
      <c r="GX28" s="1712"/>
      <c r="GY28" s="1712"/>
      <c r="GZ28" s="1712"/>
      <c r="HA28" s="1712"/>
      <c r="HB28" s="1712"/>
      <c r="HC28" s="1712"/>
      <c r="HD28" s="1712"/>
      <c r="HE28" s="1712"/>
      <c r="HF28" s="1712"/>
      <c r="HG28" s="1712"/>
      <c r="HH28" s="1712"/>
      <c r="HI28" s="1712"/>
      <c r="HJ28" s="1712"/>
      <c r="HK28" s="1712"/>
      <c r="HL28" s="1712"/>
      <c r="HM28" s="1712"/>
      <c r="HN28" s="1712"/>
      <c r="HO28" s="1712"/>
      <c r="HP28" s="1712"/>
      <c r="HQ28" s="1712"/>
      <c r="HR28" s="1712"/>
      <c r="HS28" s="1712"/>
      <c r="HT28" s="1712"/>
      <c r="HU28" s="1712"/>
      <c r="HV28" s="1712"/>
      <c r="HW28" s="1712"/>
      <c r="HX28" s="1712"/>
      <c r="HY28" s="1712"/>
      <c r="HZ28" s="1712"/>
      <c r="IA28" s="1712"/>
      <c r="IB28" s="1712"/>
      <c r="IC28" s="1712"/>
      <c r="ID28" s="1712"/>
      <c r="IE28" s="1712"/>
      <c r="IF28" s="1712"/>
      <c r="IG28" s="1712"/>
      <c r="IH28" s="1712"/>
      <c r="II28" s="1712"/>
      <c r="IJ28" s="1712"/>
      <c r="IK28" s="1712"/>
      <c r="IL28" s="1712"/>
      <c r="IM28" s="1712"/>
      <c r="IN28" s="1712"/>
      <c r="IO28" s="1712"/>
      <c r="IP28" s="1712"/>
      <c r="IQ28" s="1712"/>
      <c r="IR28" s="1712"/>
      <c r="IS28" s="1712"/>
      <c r="IT28" s="1712"/>
      <c r="IU28" s="1712"/>
    </row>
    <row r="29" spans="1:255">
      <c r="A29" s="2854" t="s">
        <v>1729</v>
      </c>
      <c r="B29" s="2851" t="s">
        <v>1394</v>
      </c>
      <c r="C29" s="2851" t="s">
        <v>1394</v>
      </c>
      <c r="D29" s="2851" t="s">
        <v>1394</v>
      </c>
      <c r="E29" s="2852" t="s">
        <v>3603</v>
      </c>
      <c r="F29" s="3794" t="s">
        <v>3604</v>
      </c>
      <c r="G29" s="3795"/>
      <c r="H29" s="2851" t="s">
        <v>1395</v>
      </c>
      <c r="I29" s="2851" t="s">
        <v>1395</v>
      </c>
      <c r="J29" s="2851" t="s">
        <v>1396</v>
      </c>
      <c r="K29" s="2851" t="s">
        <v>1397</v>
      </c>
      <c r="L29" s="2851" t="s">
        <v>1973</v>
      </c>
      <c r="M29" s="2852" t="s">
        <v>1732</v>
      </c>
      <c r="N29" s="3794" t="s">
        <v>3609</v>
      </c>
      <c r="O29" s="3795"/>
      <c r="P29" s="2851" t="s">
        <v>3609</v>
      </c>
      <c r="Q29" s="2851" t="s">
        <v>3609</v>
      </c>
      <c r="R29" s="2851" t="s">
        <v>1398</v>
      </c>
      <c r="S29" s="2853" t="s">
        <v>1732</v>
      </c>
      <c r="T29" s="1712"/>
      <c r="U29" s="1712"/>
      <c r="V29" s="1712"/>
      <c r="W29" s="1712"/>
      <c r="X29" s="1712"/>
      <c r="Y29" s="1712"/>
      <c r="Z29" s="1712"/>
      <c r="AA29" s="1712"/>
      <c r="AB29" s="1712"/>
      <c r="AC29" s="1712"/>
      <c r="AD29" s="1712"/>
      <c r="AE29" s="1712"/>
      <c r="AF29" s="1712"/>
      <c r="AG29" s="1712"/>
      <c r="AH29" s="1712"/>
      <c r="AI29" s="1712"/>
      <c r="AJ29" s="1712"/>
      <c r="AK29" s="1712"/>
      <c r="AL29" s="1712"/>
      <c r="AM29" s="1712"/>
      <c r="AN29" s="1712"/>
      <c r="AO29" s="1712"/>
      <c r="AP29" s="1712"/>
      <c r="AQ29" s="1712"/>
      <c r="AR29" s="1712"/>
      <c r="AS29" s="1712"/>
      <c r="AT29" s="1712"/>
      <c r="AU29" s="1712"/>
      <c r="AV29" s="1712"/>
      <c r="AW29" s="1712"/>
      <c r="AX29" s="1712"/>
      <c r="AY29" s="1712"/>
      <c r="AZ29" s="1712"/>
      <c r="BA29" s="1712"/>
      <c r="BB29" s="1712"/>
      <c r="BC29" s="1712"/>
      <c r="BD29" s="1712"/>
      <c r="BE29" s="1712"/>
      <c r="BF29" s="1712"/>
      <c r="BG29" s="1712"/>
      <c r="BH29" s="1712"/>
      <c r="BI29" s="1712"/>
      <c r="BJ29" s="1712"/>
      <c r="BK29" s="1712"/>
      <c r="BL29" s="1712"/>
      <c r="BM29" s="1712"/>
      <c r="BN29" s="1712"/>
      <c r="BO29" s="1712"/>
      <c r="BP29" s="1712"/>
      <c r="BQ29" s="1712"/>
      <c r="BR29" s="1712"/>
      <c r="BS29" s="1712"/>
      <c r="BT29" s="1712"/>
      <c r="BU29" s="1712"/>
      <c r="BV29" s="1712"/>
      <c r="BW29" s="1712"/>
      <c r="BX29" s="1712"/>
      <c r="BY29" s="1712"/>
      <c r="BZ29" s="1712"/>
      <c r="CA29" s="1712"/>
      <c r="CB29" s="1712"/>
      <c r="CC29" s="1712"/>
      <c r="CD29" s="1712"/>
      <c r="CE29" s="1712"/>
      <c r="CF29" s="1712"/>
      <c r="CG29" s="1712"/>
      <c r="CH29" s="1712"/>
      <c r="CI29" s="1712"/>
      <c r="CJ29" s="1712"/>
      <c r="CK29" s="1712"/>
      <c r="CL29" s="1712"/>
      <c r="CM29" s="1712"/>
      <c r="CN29" s="1712"/>
      <c r="CO29" s="1712"/>
      <c r="CP29" s="1712"/>
      <c r="CQ29" s="1712"/>
      <c r="CR29" s="1712"/>
      <c r="CS29" s="1712"/>
      <c r="CT29" s="1712"/>
      <c r="CU29" s="1712"/>
      <c r="CV29" s="1712"/>
      <c r="CW29" s="1712"/>
      <c r="CX29" s="1712"/>
      <c r="CY29" s="1712"/>
      <c r="CZ29" s="1712"/>
      <c r="DA29" s="1712"/>
      <c r="DB29" s="1712"/>
      <c r="DC29" s="1712"/>
      <c r="DD29" s="1712"/>
      <c r="DE29" s="1712"/>
      <c r="DF29" s="1712"/>
      <c r="DG29" s="1712"/>
      <c r="DH29" s="1712"/>
      <c r="DI29" s="1712"/>
      <c r="DJ29" s="1712"/>
      <c r="DK29" s="1712"/>
      <c r="DL29" s="1712"/>
      <c r="DM29" s="1712"/>
      <c r="DN29" s="1712"/>
      <c r="DO29" s="1712"/>
      <c r="DP29" s="1712"/>
      <c r="DQ29" s="1712"/>
      <c r="DR29" s="1712"/>
      <c r="DS29" s="1712"/>
      <c r="DT29" s="1712"/>
      <c r="DU29" s="1712"/>
      <c r="DV29" s="1712"/>
      <c r="DW29" s="1712"/>
      <c r="DX29" s="1712"/>
      <c r="DY29" s="1712"/>
      <c r="DZ29" s="1712"/>
      <c r="EA29" s="1712"/>
      <c r="EB29" s="1712"/>
      <c r="EC29" s="1712"/>
      <c r="ED29" s="1712"/>
      <c r="EE29" s="1712"/>
      <c r="EF29" s="1712"/>
      <c r="EG29" s="1712"/>
      <c r="EH29" s="1712"/>
      <c r="EI29" s="1712"/>
      <c r="EJ29" s="1712"/>
      <c r="EK29" s="1712"/>
      <c r="EL29" s="1712"/>
      <c r="EM29" s="1712"/>
      <c r="EN29" s="1712"/>
      <c r="EO29" s="1712"/>
      <c r="EP29" s="1712"/>
      <c r="EQ29" s="1712"/>
      <c r="ER29" s="1712"/>
      <c r="ES29" s="1712"/>
      <c r="ET29" s="1712"/>
      <c r="EU29" s="1712"/>
      <c r="EV29" s="1712"/>
      <c r="EW29" s="1712"/>
      <c r="EX29" s="1712"/>
      <c r="EY29" s="1712"/>
      <c r="EZ29" s="1712"/>
      <c r="FA29" s="1712"/>
      <c r="FB29" s="1712"/>
      <c r="FC29" s="1712"/>
      <c r="FD29" s="1712"/>
      <c r="FE29" s="1712"/>
      <c r="FF29" s="1712"/>
      <c r="FG29" s="1712"/>
      <c r="FH29" s="1712"/>
      <c r="FI29" s="1712"/>
      <c r="FJ29" s="1712"/>
      <c r="FK29" s="1712"/>
      <c r="FL29" s="1712"/>
      <c r="FM29" s="1712"/>
      <c r="FN29" s="1712"/>
      <c r="FO29" s="1712"/>
      <c r="FP29" s="1712"/>
      <c r="FQ29" s="1712"/>
      <c r="FR29" s="1712"/>
      <c r="FS29" s="1712"/>
      <c r="FT29" s="1712"/>
      <c r="FU29" s="1712"/>
      <c r="FV29" s="1712"/>
      <c r="FW29" s="1712"/>
      <c r="FX29" s="1712"/>
      <c r="FY29" s="1712"/>
      <c r="FZ29" s="1712"/>
      <c r="GA29" s="1712"/>
      <c r="GB29" s="1712"/>
      <c r="GC29" s="1712"/>
      <c r="GD29" s="1712"/>
      <c r="GE29" s="1712"/>
      <c r="GF29" s="1712"/>
      <c r="GG29" s="1712"/>
      <c r="GH29" s="1712"/>
      <c r="GI29" s="1712"/>
      <c r="GJ29" s="1712"/>
      <c r="GK29" s="1712"/>
      <c r="GL29" s="1712"/>
      <c r="GM29" s="1712"/>
      <c r="GN29" s="1712"/>
      <c r="GO29" s="1712"/>
      <c r="GP29" s="1712"/>
      <c r="GQ29" s="1712"/>
      <c r="GR29" s="1712"/>
      <c r="GS29" s="1712"/>
      <c r="GT29" s="1712"/>
      <c r="GU29" s="1712"/>
      <c r="GV29" s="1712"/>
      <c r="GW29" s="1712"/>
      <c r="GX29" s="1712"/>
      <c r="GY29" s="1712"/>
      <c r="GZ29" s="1712"/>
      <c r="HA29" s="1712"/>
      <c r="HB29" s="1712"/>
      <c r="HC29" s="1712"/>
      <c r="HD29" s="1712"/>
      <c r="HE29" s="1712"/>
      <c r="HF29" s="1712"/>
      <c r="HG29" s="1712"/>
      <c r="HH29" s="1712"/>
      <c r="HI29" s="1712"/>
      <c r="HJ29" s="1712"/>
      <c r="HK29" s="1712"/>
      <c r="HL29" s="1712"/>
      <c r="HM29" s="1712"/>
      <c r="HN29" s="1712"/>
      <c r="HO29" s="1712"/>
      <c r="HP29" s="1712"/>
      <c r="HQ29" s="1712"/>
      <c r="HR29" s="1712"/>
      <c r="HS29" s="1712"/>
      <c r="HT29" s="1712"/>
      <c r="HU29" s="1712"/>
      <c r="HV29" s="1712"/>
      <c r="HW29" s="1712"/>
      <c r="HX29" s="1712"/>
      <c r="HY29" s="1712"/>
      <c r="HZ29" s="1712"/>
      <c r="IA29" s="1712"/>
      <c r="IB29" s="1712"/>
      <c r="IC29" s="1712"/>
      <c r="ID29" s="1712"/>
      <c r="IE29" s="1712"/>
      <c r="IF29" s="1712"/>
      <c r="IG29" s="1712"/>
      <c r="IH29" s="1712"/>
      <c r="II29" s="1712"/>
      <c r="IJ29" s="1712"/>
      <c r="IK29" s="1712"/>
      <c r="IL29" s="1712"/>
      <c r="IM29" s="1712"/>
      <c r="IN29" s="1712"/>
      <c r="IO29" s="1712"/>
      <c r="IP29" s="1712"/>
      <c r="IQ29" s="1712"/>
      <c r="IR29" s="1712"/>
      <c r="IS29" s="1712"/>
      <c r="IT29" s="1712"/>
      <c r="IU29" s="1712"/>
    </row>
    <row r="30" spans="1:255">
      <c r="A30" s="2855" t="s">
        <v>1732</v>
      </c>
      <c r="B30" s="2856" t="s">
        <v>3021</v>
      </c>
      <c r="C30" s="2856" t="s">
        <v>3022</v>
      </c>
      <c r="D30" s="2856" t="s">
        <v>3023</v>
      </c>
      <c r="E30" s="2857" t="s">
        <v>3024</v>
      </c>
      <c r="F30" s="3796" t="s">
        <v>2347</v>
      </c>
      <c r="G30" s="3797"/>
      <c r="H30" s="2856" t="s">
        <v>2348</v>
      </c>
      <c r="I30" s="2856" t="s">
        <v>2349</v>
      </c>
      <c r="J30" s="2856" t="s">
        <v>2350</v>
      </c>
      <c r="K30" s="2856" t="s">
        <v>2351</v>
      </c>
      <c r="L30" s="2856" t="s">
        <v>2352</v>
      </c>
      <c r="M30" s="2857"/>
      <c r="N30" s="3796" t="s">
        <v>2353</v>
      </c>
      <c r="O30" s="3797"/>
      <c r="P30" s="2856" t="s">
        <v>2354</v>
      </c>
      <c r="Q30" s="2856" t="s">
        <v>181</v>
      </c>
      <c r="R30" s="2856" t="s">
        <v>182</v>
      </c>
      <c r="S30" s="2858"/>
      <c r="T30" s="1712"/>
      <c r="U30" s="1712" t="s">
        <v>1789</v>
      </c>
      <c r="V30" s="1712"/>
      <c r="W30" s="1712" t="s">
        <v>1789</v>
      </c>
      <c r="X30" s="1712"/>
      <c r="Y30" s="1712" t="s">
        <v>1789</v>
      </c>
      <c r="Z30" s="1712"/>
      <c r="AA30" s="1712" t="s">
        <v>1789</v>
      </c>
      <c r="AB30" s="1712"/>
      <c r="AC30" s="1712"/>
      <c r="AD30" s="1712"/>
      <c r="AE30" s="1712"/>
      <c r="AF30" s="1712"/>
      <c r="AG30" s="1712"/>
      <c r="AH30" s="1712"/>
      <c r="AI30" s="1712"/>
      <c r="AJ30" s="1712"/>
      <c r="AK30" s="1712"/>
      <c r="AL30" s="1712"/>
      <c r="AM30" s="1712"/>
      <c r="AN30" s="1712"/>
      <c r="AO30" s="1712"/>
      <c r="AP30" s="1712"/>
      <c r="AQ30" s="1712"/>
      <c r="AR30" s="1712"/>
      <c r="AS30" s="1712"/>
      <c r="AT30" s="1712"/>
      <c r="AU30" s="1712"/>
      <c r="AV30" s="1712"/>
      <c r="AW30" s="1712"/>
      <c r="AX30" s="1712"/>
      <c r="AY30" s="1712"/>
      <c r="AZ30" s="1712"/>
      <c r="BA30" s="1712"/>
      <c r="BB30" s="1712"/>
      <c r="BC30" s="1712"/>
      <c r="BD30" s="1712"/>
      <c r="BE30" s="1712"/>
      <c r="BF30" s="1712"/>
      <c r="BG30" s="1712"/>
      <c r="BH30" s="1712"/>
      <c r="BI30" s="1712"/>
      <c r="BJ30" s="1712"/>
      <c r="BK30" s="1712"/>
      <c r="BL30" s="1712"/>
      <c r="BM30" s="1712"/>
      <c r="BN30" s="1712"/>
      <c r="BO30" s="1712"/>
      <c r="BP30" s="1712"/>
      <c r="BQ30" s="1712"/>
      <c r="BR30" s="1712"/>
      <c r="BS30" s="1712"/>
      <c r="BT30" s="1712"/>
      <c r="BU30" s="1712"/>
      <c r="BV30" s="1712"/>
      <c r="BW30" s="1712"/>
      <c r="BX30" s="1712"/>
      <c r="BY30" s="1712"/>
      <c r="BZ30" s="1712"/>
      <c r="CA30" s="1712"/>
      <c r="CB30" s="1712"/>
      <c r="CC30" s="1712"/>
      <c r="CD30" s="1712"/>
      <c r="CE30" s="1712"/>
      <c r="CF30" s="1712"/>
      <c r="CG30" s="1712"/>
      <c r="CH30" s="1712"/>
      <c r="CI30" s="1712"/>
      <c r="CJ30" s="1712"/>
      <c r="CK30" s="1712"/>
      <c r="CL30" s="1712"/>
      <c r="CM30" s="1712"/>
      <c r="CN30" s="1712"/>
      <c r="CO30" s="1712"/>
      <c r="CP30" s="1712"/>
      <c r="CQ30" s="1712"/>
      <c r="CR30" s="1712"/>
      <c r="CS30" s="1712"/>
      <c r="CT30" s="1712"/>
      <c r="CU30" s="1712"/>
      <c r="CV30" s="1712"/>
      <c r="CW30" s="1712"/>
      <c r="CX30" s="1712"/>
      <c r="CY30" s="1712"/>
      <c r="CZ30" s="1712"/>
      <c r="DA30" s="1712"/>
      <c r="DB30" s="1712"/>
      <c r="DC30" s="1712"/>
      <c r="DD30" s="1712"/>
      <c r="DE30" s="1712"/>
      <c r="DF30" s="1712"/>
      <c r="DG30" s="1712"/>
      <c r="DH30" s="1712"/>
      <c r="DI30" s="1712"/>
      <c r="DJ30" s="1712"/>
      <c r="DK30" s="1712"/>
      <c r="DL30" s="1712"/>
      <c r="DM30" s="1712"/>
      <c r="DN30" s="1712"/>
      <c r="DO30" s="1712"/>
      <c r="DP30" s="1712"/>
      <c r="DQ30" s="1712"/>
      <c r="DR30" s="1712"/>
      <c r="DS30" s="1712"/>
      <c r="DT30" s="1712"/>
      <c r="DU30" s="1712"/>
      <c r="DV30" s="1712"/>
      <c r="DW30" s="1712"/>
      <c r="DX30" s="1712"/>
      <c r="DY30" s="1712"/>
      <c r="DZ30" s="1712"/>
      <c r="EA30" s="1712"/>
      <c r="EB30" s="1712"/>
      <c r="EC30" s="1712"/>
      <c r="ED30" s="1712"/>
      <c r="EE30" s="1712"/>
      <c r="EF30" s="1712"/>
      <c r="EG30" s="1712"/>
      <c r="EH30" s="1712"/>
      <c r="EI30" s="1712"/>
      <c r="EJ30" s="1712"/>
      <c r="EK30" s="1712"/>
      <c r="EL30" s="1712"/>
      <c r="EM30" s="1712"/>
      <c r="EN30" s="1712"/>
      <c r="EO30" s="1712"/>
      <c r="EP30" s="1712"/>
      <c r="EQ30" s="1712"/>
      <c r="ER30" s="1712"/>
      <c r="ES30" s="1712"/>
      <c r="ET30" s="1712"/>
      <c r="EU30" s="1712"/>
      <c r="EV30" s="1712"/>
      <c r="EW30" s="1712"/>
      <c r="EX30" s="1712"/>
      <c r="EY30" s="1712"/>
      <c r="EZ30" s="1712"/>
      <c r="FA30" s="1712"/>
      <c r="FB30" s="1712"/>
      <c r="FC30" s="1712"/>
      <c r="FD30" s="1712"/>
      <c r="FE30" s="1712"/>
      <c r="FF30" s="1712"/>
      <c r="FG30" s="1712"/>
      <c r="FH30" s="1712"/>
      <c r="FI30" s="1712"/>
      <c r="FJ30" s="1712"/>
      <c r="FK30" s="1712"/>
      <c r="FL30" s="1712"/>
      <c r="FM30" s="1712"/>
      <c r="FN30" s="1712"/>
      <c r="FO30" s="1712"/>
      <c r="FP30" s="1712"/>
      <c r="FQ30" s="1712"/>
      <c r="FR30" s="1712"/>
      <c r="FS30" s="1712"/>
      <c r="FT30" s="1712"/>
      <c r="FU30" s="1712"/>
      <c r="FV30" s="1712"/>
      <c r="FW30" s="1712"/>
      <c r="FX30" s="1712"/>
      <c r="FY30" s="1712"/>
      <c r="FZ30" s="1712"/>
      <c r="GA30" s="1712"/>
      <c r="GB30" s="1712"/>
      <c r="GC30" s="1712"/>
      <c r="GD30" s="1712"/>
      <c r="GE30" s="1712"/>
      <c r="GF30" s="1712"/>
      <c r="GG30" s="1712"/>
      <c r="GH30" s="1712"/>
      <c r="GI30" s="1712"/>
      <c r="GJ30" s="1712"/>
      <c r="GK30" s="1712"/>
      <c r="GL30" s="1712"/>
      <c r="GM30" s="1712"/>
      <c r="GN30" s="1712"/>
      <c r="GO30" s="1712"/>
      <c r="GP30" s="1712"/>
      <c r="GQ30" s="1712"/>
      <c r="GR30" s="1712"/>
      <c r="GS30" s="1712"/>
      <c r="GT30" s="1712"/>
      <c r="GU30" s="1712"/>
      <c r="GV30" s="1712"/>
      <c r="GW30" s="1712"/>
      <c r="GX30" s="1712"/>
      <c r="GY30" s="1712"/>
      <c r="GZ30" s="1712"/>
      <c r="HA30" s="1712"/>
      <c r="HB30" s="1712"/>
      <c r="HC30" s="1712"/>
      <c r="HD30" s="1712"/>
      <c r="HE30" s="1712"/>
      <c r="HF30" s="1712"/>
      <c r="HG30" s="1712"/>
      <c r="HH30" s="1712"/>
      <c r="HI30" s="1712"/>
      <c r="HJ30" s="1712"/>
      <c r="HK30" s="1712"/>
      <c r="HL30" s="1712"/>
      <c r="HM30" s="1712"/>
      <c r="HN30" s="1712"/>
      <c r="HO30" s="1712"/>
      <c r="HP30" s="1712"/>
      <c r="HQ30" s="1712"/>
      <c r="HR30" s="1712"/>
      <c r="HS30" s="1712"/>
      <c r="HT30" s="1712"/>
      <c r="HU30" s="1712"/>
      <c r="HV30" s="1712"/>
      <c r="HW30" s="1712"/>
      <c r="HX30" s="1712"/>
      <c r="HY30" s="1712"/>
      <c r="HZ30" s="1712"/>
      <c r="IA30" s="1712"/>
      <c r="IB30" s="1712"/>
      <c r="IC30" s="1712"/>
      <c r="ID30" s="1712"/>
      <c r="IE30" s="1712"/>
      <c r="IF30" s="1712"/>
      <c r="IG30" s="1712"/>
      <c r="IH30" s="1712"/>
      <c r="II30" s="1712"/>
      <c r="IJ30" s="1712"/>
      <c r="IK30" s="1712"/>
      <c r="IL30" s="1712"/>
      <c r="IM30" s="1712"/>
      <c r="IN30" s="1712"/>
      <c r="IO30" s="1712"/>
      <c r="IP30" s="1712"/>
      <c r="IQ30" s="1712"/>
      <c r="IR30" s="1712"/>
      <c r="IS30" s="1712"/>
      <c r="IT30" s="1712"/>
      <c r="IU30" s="1712"/>
    </row>
    <row r="31" spans="1:255">
      <c r="A31" s="2721" t="s">
        <v>1399</v>
      </c>
      <c r="B31" s="1744"/>
      <c r="C31" s="1744"/>
      <c r="D31" s="1744"/>
      <c r="E31" s="2833"/>
      <c r="F31" s="3790"/>
      <c r="G31" s="3791"/>
      <c r="H31" s="1744"/>
      <c r="I31" s="1744"/>
      <c r="J31" s="1744"/>
      <c r="K31" s="2761"/>
      <c r="L31" s="2761"/>
      <c r="M31" s="2859">
        <v>1</v>
      </c>
      <c r="N31" s="3790"/>
      <c r="O31" s="3791"/>
      <c r="P31" s="2334"/>
      <c r="Q31" s="2334"/>
      <c r="R31" s="2334">
        <f t="shared" ref="R31:R46" si="0">SUM(O31:Q31)</f>
        <v>0</v>
      </c>
      <c r="S31" s="1746">
        <v>1</v>
      </c>
      <c r="T31" s="1712"/>
      <c r="U31" s="1712"/>
      <c r="V31" s="1712" t="s">
        <v>1789</v>
      </c>
      <c r="W31" s="1712"/>
      <c r="X31" s="1712"/>
      <c r="Y31" s="1712"/>
      <c r="Z31" s="1712"/>
      <c r="AA31" s="1712"/>
      <c r="AB31" s="1712"/>
      <c r="AC31" s="1712"/>
      <c r="AD31" s="1712"/>
      <c r="AE31" s="1712"/>
      <c r="AF31" s="1712"/>
      <c r="AG31" s="1712"/>
      <c r="AH31" s="1712"/>
      <c r="AI31" s="1712"/>
      <c r="AJ31" s="1712"/>
      <c r="AK31" s="1712" t="s">
        <v>1789</v>
      </c>
      <c r="AL31" s="1712"/>
      <c r="AM31" s="1712"/>
      <c r="AN31" s="1712"/>
      <c r="AO31" s="1712"/>
      <c r="AP31" s="1712"/>
      <c r="AQ31" s="1712"/>
      <c r="AR31" s="1712"/>
      <c r="AS31" s="1712"/>
      <c r="AT31" s="1712"/>
      <c r="AU31" s="1712"/>
      <c r="AV31" s="1712"/>
      <c r="AW31" s="1712"/>
      <c r="AX31" s="1712"/>
      <c r="AY31" s="1712"/>
      <c r="AZ31" s="1712"/>
      <c r="BA31" s="1712"/>
      <c r="BB31" s="1712"/>
      <c r="BC31" s="1712"/>
      <c r="BD31" s="1712"/>
      <c r="BE31" s="1712"/>
      <c r="BF31" s="1712"/>
      <c r="BG31" s="1712"/>
      <c r="BH31" s="1712"/>
      <c r="BI31" s="1712"/>
      <c r="BJ31" s="1712"/>
      <c r="BK31" s="1712"/>
      <c r="BL31" s="1712"/>
      <c r="BM31" s="1712"/>
      <c r="BN31" s="1712"/>
      <c r="BO31" s="1712"/>
      <c r="BP31" s="1712"/>
      <c r="BQ31" s="1712"/>
      <c r="BR31" s="1712"/>
      <c r="BS31" s="1712"/>
      <c r="BT31" s="1712"/>
      <c r="BU31" s="1712"/>
      <c r="BV31" s="1712"/>
      <c r="BW31" s="1712"/>
      <c r="BX31" s="1712"/>
      <c r="BY31" s="1712"/>
      <c r="BZ31" s="1712"/>
      <c r="CA31" s="1712"/>
      <c r="CB31" s="1712"/>
      <c r="CC31" s="1712"/>
      <c r="CD31" s="1712"/>
      <c r="CE31" s="1712"/>
      <c r="CF31" s="1712"/>
      <c r="CG31" s="1712"/>
      <c r="CH31" s="1712"/>
      <c r="CI31" s="1712"/>
      <c r="CJ31" s="1712"/>
      <c r="CK31" s="1712"/>
      <c r="CL31" s="1712"/>
      <c r="CM31" s="1712"/>
      <c r="CN31" s="1712"/>
      <c r="CO31" s="1712"/>
      <c r="CP31" s="1712"/>
      <c r="CQ31" s="1712"/>
      <c r="CR31" s="1712"/>
      <c r="CS31" s="1712"/>
      <c r="CT31" s="1712"/>
      <c r="CU31" s="1712"/>
      <c r="CV31" s="1712"/>
      <c r="CW31" s="1712"/>
      <c r="CX31" s="1712"/>
      <c r="CY31" s="1712"/>
      <c r="CZ31" s="1712"/>
      <c r="DA31" s="1712"/>
      <c r="DB31" s="1712"/>
      <c r="DC31" s="1712"/>
      <c r="DD31" s="1712"/>
      <c r="DE31" s="1712"/>
      <c r="DF31" s="1712"/>
      <c r="DG31" s="1712"/>
      <c r="DH31" s="1712"/>
      <c r="DI31" s="1712"/>
      <c r="DJ31" s="1712"/>
      <c r="DK31" s="1712"/>
      <c r="DL31" s="1712"/>
      <c r="DM31" s="1712"/>
      <c r="DN31" s="1712"/>
      <c r="DO31" s="1712"/>
      <c r="DP31" s="1712"/>
      <c r="DQ31" s="1712"/>
      <c r="DR31" s="1712"/>
      <c r="DS31" s="1712"/>
      <c r="DT31" s="1712"/>
      <c r="DU31" s="1712"/>
      <c r="DV31" s="1712"/>
      <c r="DW31" s="1712"/>
      <c r="DX31" s="1712"/>
      <c r="DY31" s="1712"/>
      <c r="DZ31" s="1712"/>
      <c r="EA31" s="1712"/>
      <c r="EB31" s="1712"/>
      <c r="EC31" s="1712"/>
      <c r="ED31" s="1712"/>
      <c r="EE31" s="1712"/>
      <c r="EF31" s="1712"/>
      <c r="EG31" s="1712"/>
      <c r="EH31" s="1712"/>
      <c r="EI31" s="1712"/>
      <c r="EJ31" s="1712"/>
      <c r="EK31" s="1712"/>
      <c r="EL31" s="1712"/>
      <c r="EM31" s="1712"/>
      <c r="EN31" s="1712"/>
      <c r="EO31" s="1712"/>
      <c r="EP31" s="1712"/>
      <c r="EQ31" s="1712"/>
      <c r="ER31" s="1712"/>
      <c r="ES31" s="1712"/>
      <c r="ET31" s="1712"/>
      <c r="EU31" s="1712"/>
      <c r="EV31" s="1712"/>
      <c r="EW31" s="1712"/>
      <c r="EX31" s="1712"/>
      <c r="EY31" s="1712"/>
      <c r="EZ31" s="1712"/>
      <c r="FA31" s="1712"/>
      <c r="FB31" s="1712"/>
      <c r="FC31" s="1712"/>
      <c r="FD31" s="1712"/>
      <c r="FE31" s="1712"/>
      <c r="FF31" s="1712"/>
      <c r="FG31" s="1712"/>
      <c r="FH31" s="1712"/>
      <c r="FI31" s="1712"/>
      <c r="FJ31" s="1712"/>
      <c r="FK31" s="1712"/>
      <c r="FL31" s="1712"/>
      <c r="FM31" s="1712"/>
      <c r="FN31" s="1712"/>
      <c r="FO31" s="1712"/>
      <c r="FP31" s="1712"/>
      <c r="FQ31" s="1712"/>
      <c r="FR31" s="1712"/>
      <c r="FS31" s="1712"/>
      <c r="FT31" s="1712"/>
      <c r="FU31" s="1712"/>
      <c r="FV31" s="1712"/>
      <c r="FW31" s="1712"/>
      <c r="FX31" s="1712"/>
      <c r="FY31" s="1712"/>
      <c r="FZ31" s="1712"/>
      <c r="GA31" s="1712"/>
      <c r="GB31" s="1712"/>
      <c r="GC31" s="1712"/>
      <c r="GD31" s="1712"/>
      <c r="GE31" s="1712"/>
      <c r="GF31" s="1712"/>
      <c r="GG31" s="1712"/>
      <c r="GH31" s="1712"/>
      <c r="GI31" s="1712"/>
      <c r="GJ31" s="1712"/>
      <c r="GK31" s="1712"/>
      <c r="GL31" s="1712"/>
      <c r="GM31" s="1712"/>
      <c r="GN31" s="1712"/>
      <c r="GO31" s="1712"/>
      <c r="GP31" s="1712"/>
      <c r="GQ31" s="1712"/>
      <c r="GR31" s="1712"/>
      <c r="GS31" s="1712"/>
      <c r="GT31" s="1712"/>
      <c r="GU31" s="1712"/>
      <c r="GV31" s="1712"/>
      <c r="GW31" s="1712"/>
      <c r="GX31" s="1712"/>
      <c r="GY31" s="1712"/>
      <c r="GZ31" s="1712"/>
      <c r="HA31" s="1712"/>
      <c r="HB31" s="1712"/>
      <c r="HC31" s="1712"/>
      <c r="HD31" s="1712"/>
      <c r="HE31" s="1712"/>
      <c r="HF31" s="1712"/>
      <c r="HG31" s="1712"/>
      <c r="HH31" s="1712"/>
      <c r="HI31" s="1712"/>
      <c r="HJ31" s="1712"/>
      <c r="HK31" s="1712"/>
      <c r="HL31" s="1712"/>
      <c r="HM31" s="1712"/>
      <c r="HN31" s="1712"/>
      <c r="HO31" s="1712"/>
      <c r="HP31" s="1712"/>
      <c r="HQ31" s="1712"/>
      <c r="HR31" s="1712"/>
      <c r="HS31" s="1712"/>
      <c r="HT31" s="1712"/>
      <c r="HU31" s="1712"/>
      <c r="HV31" s="1712"/>
      <c r="HW31" s="1712"/>
      <c r="HX31" s="1712"/>
      <c r="HY31" s="1712"/>
      <c r="HZ31" s="1712"/>
      <c r="IA31" s="1712"/>
      <c r="IB31" s="1712"/>
      <c r="IC31" s="1712"/>
      <c r="ID31" s="1712"/>
      <c r="IE31" s="1712"/>
      <c r="IF31" s="1712"/>
      <c r="IG31" s="1712"/>
      <c r="IH31" s="1712"/>
      <c r="II31" s="1712"/>
      <c r="IJ31" s="1712"/>
      <c r="IK31" s="1712"/>
      <c r="IL31" s="1712"/>
      <c r="IM31" s="1712"/>
      <c r="IN31" s="1712"/>
      <c r="IO31" s="1712"/>
      <c r="IP31" s="1712"/>
      <c r="IQ31" s="1712"/>
      <c r="IR31" s="1712"/>
      <c r="IS31" s="1712"/>
      <c r="IT31" s="1712"/>
      <c r="IU31" s="1712"/>
    </row>
    <row r="32" spans="1:255">
      <c r="A32" s="2721" t="s">
        <v>1400</v>
      </c>
      <c r="B32" s="1744"/>
      <c r="C32" s="1744"/>
      <c r="D32" s="1744"/>
      <c r="E32" s="2833"/>
      <c r="F32" s="3790"/>
      <c r="G32" s="3791"/>
      <c r="H32" s="1744"/>
      <c r="I32" s="1744"/>
      <c r="J32" s="1744"/>
      <c r="K32" s="2761"/>
      <c r="L32" s="2761"/>
      <c r="M32" s="2859">
        <v>2</v>
      </c>
      <c r="N32" s="3790" t="s">
        <v>1789</v>
      </c>
      <c r="O32" s="3791"/>
      <c r="P32" s="2761"/>
      <c r="Q32" s="2761"/>
      <c r="R32" s="2761">
        <f t="shared" si="0"/>
        <v>0</v>
      </c>
      <c r="S32" s="1746">
        <v>2</v>
      </c>
      <c r="T32" s="1712"/>
      <c r="U32" s="1712"/>
      <c r="V32" s="1712" t="s">
        <v>1789</v>
      </c>
      <c r="W32" s="1712"/>
      <c r="X32" s="1712"/>
      <c r="Y32" s="1712"/>
      <c r="Z32" s="1712"/>
      <c r="AA32" s="1712"/>
      <c r="AB32" s="1712"/>
      <c r="AC32" s="1712"/>
      <c r="AD32" s="1712"/>
      <c r="AE32" s="1712"/>
      <c r="AF32" s="1712"/>
      <c r="AG32" s="1712"/>
      <c r="AH32" s="1712"/>
      <c r="AI32" s="1712"/>
      <c r="AJ32" s="1712"/>
      <c r="AK32" s="1712" t="s">
        <v>1789</v>
      </c>
      <c r="AL32" s="1712"/>
      <c r="AM32" s="1712"/>
      <c r="AN32" s="1712"/>
      <c r="AO32" s="1712"/>
      <c r="AP32" s="1712"/>
      <c r="AQ32" s="1712"/>
      <c r="AR32" s="1712"/>
      <c r="AS32" s="1712"/>
      <c r="AT32" s="1712"/>
      <c r="AU32" s="1712"/>
      <c r="AV32" s="1712"/>
      <c r="AW32" s="1712"/>
      <c r="AX32" s="1712"/>
      <c r="AY32" s="1712"/>
      <c r="AZ32" s="1712"/>
      <c r="BA32" s="1712"/>
      <c r="BB32" s="1712"/>
      <c r="BC32" s="1712"/>
      <c r="BD32" s="1712"/>
      <c r="BE32" s="1712"/>
      <c r="BF32" s="1712"/>
      <c r="BG32" s="1712"/>
      <c r="BH32" s="1712"/>
      <c r="BI32" s="1712"/>
      <c r="BJ32" s="1712"/>
      <c r="BK32" s="1712"/>
      <c r="BL32" s="1712"/>
      <c r="BM32" s="1712"/>
      <c r="BN32" s="1712"/>
      <c r="BO32" s="1712"/>
      <c r="BP32" s="1712"/>
      <c r="BQ32" s="1712"/>
      <c r="BR32" s="1712"/>
      <c r="BS32" s="1712"/>
      <c r="BT32" s="1712"/>
      <c r="BU32" s="1712"/>
      <c r="BV32" s="1712"/>
      <c r="BW32" s="1712"/>
      <c r="BX32" s="1712"/>
      <c r="BY32" s="1712"/>
      <c r="BZ32" s="1712"/>
      <c r="CA32" s="1712"/>
      <c r="CB32" s="1712"/>
      <c r="CC32" s="1712"/>
      <c r="CD32" s="1712"/>
      <c r="CE32" s="1712"/>
      <c r="CF32" s="1712"/>
      <c r="CG32" s="1712"/>
      <c r="CH32" s="1712"/>
      <c r="CI32" s="1712"/>
      <c r="CJ32" s="1712"/>
      <c r="CK32" s="1712"/>
      <c r="CL32" s="1712"/>
      <c r="CM32" s="1712"/>
      <c r="CN32" s="1712"/>
      <c r="CO32" s="1712"/>
      <c r="CP32" s="1712"/>
      <c r="CQ32" s="1712"/>
      <c r="CR32" s="1712"/>
      <c r="CS32" s="1712"/>
      <c r="CT32" s="1712"/>
      <c r="CU32" s="1712"/>
      <c r="CV32" s="1712"/>
      <c r="CW32" s="1712"/>
      <c r="CX32" s="1712"/>
      <c r="CY32" s="1712"/>
      <c r="CZ32" s="1712"/>
      <c r="DA32" s="1712"/>
      <c r="DB32" s="1712"/>
      <c r="DC32" s="1712"/>
      <c r="DD32" s="1712"/>
      <c r="DE32" s="1712"/>
      <c r="DF32" s="1712"/>
      <c r="DG32" s="1712"/>
      <c r="DH32" s="1712"/>
      <c r="DI32" s="1712"/>
      <c r="DJ32" s="1712"/>
      <c r="DK32" s="1712"/>
      <c r="DL32" s="1712"/>
      <c r="DM32" s="1712"/>
      <c r="DN32" s="1712"/>
      <c r="DO32" s="1712"/>
      <c r="DP32" s="1712"/>
      <c r="DQ32" s="1712"/>
      <c r="DR32" s="1712"/>
      <c r="DS32" s="1712"/>
      <c r="DT32" s="1712"/>
      <c r="DU32" s="1712"/>
      <c r="DV32" s="1712"/>
      <c r="DW32" s="1712"/>
      <c r="DX32" s="1712"/>
      <c r="DY32" s="1712"/>
      <c r="DZ32" s="1712"/>
      <c r="EA32" s="1712"/>
      <c r="EB32" s="1712"/>
      <c r="EC32" s="1712"/>
      <c r="ED32" s="1712"/>
      <c r="EE32" s="1712"/>
      <c r="EF32" s="1712"/>
      <c r="EG32" s="1712"/>
      <c r="EH32" s="1712"/>
      <c r="EI32" s="1712"/>
      <c r="EJ32" s="1712"/>
      <c r="EK32" s="1712"/>
      <c r="EL32" s="1712"/>
      <c r="EM32" s="1712"/>
      <c r="EN32" s="1712"/>
      <c r="EO32" s="1712"/>
      <c r="EP32" s="1712"/>
      <c r="EQ32" s="1712"/>
      <c r="ER32" s="1712"/>
      <c r="ES32" s="1712"/>
      <c r="ET32" s="1712"/>
      <c r="EU32" s="1712"/>
      <c r="EV32" s="1712"/>
      <c r="EW32" s="1712"/>
      <c r="EX32" s="1712"/>
      <c r="EY32" s="1712"/>
      <c r="EZ32" s="1712"/>
      <c r="FA32" s="1712"/>
      <c r="FB32" s="1712"/>
      <c r="FC32" s="1712"/>
      <c r="FD32" s="1712"/>
      <c r="FE32" s="1712"/>
      <c r="FF32" s="1712"/>
      <c r="FG32" s="1712"/>
      <c r="FH32" s="1712"/>
      <c r="FI32" s="1712"/>
      <c r="FJ32" s="1712"/>
      <c r="FK32" s="1712"/>
      <c r="FL32" s="1712"/>
      <c r="FM32" s="1712"/>
      <c r="FN32" s="1712"/>
      <c r="FO32" s="1712"/>
      <c r="FP32" s="1712"/>
      <c r="FQ32" s="1712"/>
      <c r="FR32" s="1712"/>
      <c r="FS32" s="1712"/>
      <c r="FT32" s="1712"/>
      <c r="FU32" s="1712"/>
      <c r="FV32" s="1712"/>
      <c r="FW32" s="1712"/>
      <c r="FX32" s="1712"/>
      <c r="FY32" s="1712"/>
      <c r="FZ32" s="1712"/>
      <c r="GA32" s="1712"/>
      <c r="GB32" s="1712"/>
      <c r="GC32" s="1712"/>
      <c r="GD32" s="1712"/>
      <c r="GE32" s="1712"/>
      <c r="GF32" s="1712"/>
      <c r="GG32" s="1712"/>
      <c r="GH32" s="1712"/>
      <c r="GI32" s="1712"/>
      <c r="GJ32" s="1712"/>
      <c r="GK32" s="1712"/>
      <c r="GL32" s="1712"/>
      <c r="GM32" s="1712"/>
      <c r="GN32" s="1712"/>
      <c r="GO32" s="1712"/>
      <c r="GP32" s="1712"/>
      <c r="GQ32" s="1712"/>
      <c r="GR32" s="1712"/>
      <c r="GS32" s="1712"/>
      <c r="GT32" s="1712"/>
      <c r="GU32" s="1712"/>
      <c r="GV32" s="1712"/>
      <c r="GW32" s="1712"/>
      <c r="GX32" s="1712"/>
      <c r="GY32" s="1712"/>
      <c r="GZ32" s="1712"/>
      <c r="HA32" s="1712"/>
      <c r="HB32" s="1712"/>
      <c r="HC32" s="1712"/>
      <c r="HD32" s="1712"/>
      <c r="HE32" s="1712"/>
      <c r="HF32" s="1712"/>
      <c r="HG32" s="1712"/>
      <c r="HH32" s="1712"/>
      <c r="HI32" s="1712"/>
      <c r="HJ32" s="1712"/>
      <c r="HK32" s="1712"/>
      <c r="HL32" s="1712"/>
      <c r="HM32" s="1712"/>
      <c r="HN32" s="1712"/>
      <c r="HO32" s="1712"/>
      <c r="HP32" s="1712"/>
      <c r="HQ32" s="1712"/>
      <c r="HR32" s="1712"/>
      <c r="HS32" s="1712"/>
      <c r="HT32" s="1712"/>
      <c r="HU32" s="1712"/>
      <c r="HV32" s="1712"/>
      <c r="HW32" s="1712"/>
      <c r="HX32" s="1712"/>
      <c r="HY32" s="1712"/>
      <c r="HZ32" s="1712"/>
      <c r="IA32" s="1712"/>
      <c r="IB32" s="1712"/>
      <c r="IC32" s="1712"/>
      <c r="ID32" s="1712"/>
      <c r="IE32" s="1712"/>
      <c r="IF32" s="1712"/>
      <c r="IG32" s="1712"/>
      <c r="IH32" s="1712"/>
      <c r="II32" s="1712"/>
      <c r="IJ32" s="1712"/>
      <c r="IK32" s="1712"/>
      <c r="IL32" s="1712"/>
      <c r="IM32" s="1712"/>
      <c r="IN32" s="1712"/>
      <c r="IO32" s="1712"/>
      <c r="IP32" s="1712"/>
      <c r="IQ32" s="1712"/>
      <c r="IR32" s="1712"/>
      <c r="IS32" s="1712"/>
      <c r="IT32" s="1712"/>
      <c r="IU32" s="1712"/>
    </row>
    <row r="33" spans="1:255">
      <c r="A33" s="2721" t="s">
        <v>1401</v>
      </c>
      <c r="B33" s="1744"/>
      <c r="C33" s="1744"/>
      <c r="D33" s="1744"/>
      <c r="E33" s="2833"/>
      <c r="F33" s="3790"/>
      <c r="G33" s="3791"/>
      <c r="H33" s="1744"/>
      <c r="I33" s="1744"/>
      <c r="J33" s="1744"/>
      <c r="K33" s="2761"/>
      <c r="L33" s="2761"/>
      <c r="M33" s="2859">
        <v>3</v>
      </c>
      <c r="N33" s="3790"/>
      <c r="O33" s="3791"/>
      <c r="P33" s="2761"/>
      <c r="Q33" s="2761"/>
      <c r="R33" s="2761">
        <f t="shared" si="0"/>
        <v>0</v>
      </c>
      <c r="S33" s="1746">
        <v>3</v>
      </c>
      <c r="T33" s="1712"/>
      <c r="U33" s="1712"/>
      <c r="V33" s="1712" t="s">
        <v>1789</v>
      </c>
      <c r="W33" s="1712"/>
      <c r="X33" s="1712"/>
      <c r="Y33" s="1712"/>
      <c r="Z33" s="1712"/>
      <c r="AA33" s="1712"/>
      <c r="AB33" s="1712"/>
      <c r="AC33" s="1712"/>
      <c r="AD33" s="1712"/>
      <c r="AE33" s="1712"/>
      <c r="AF33" s="1712"/>
      <c r="AG33" s="1712"/>
      <c r="AH33" s="1712"/>
      <c r="AI33" s="1712"/>
      <c r="AJ33" s="1712"/>
      <c r="AK33" s="1712" t="s">
        <v>1789</v>
      </c>
      <c r="AL33" s="1712"/>
      <c r="AM33" s="1712"/>
      <c r="AN33" s="1712"/>
      <c r="AO33" s="1712"/>
      <c r="AP33" s="1712"/>
      <c r="AQ33" s="1712"/>
      <c r="AR33" s="1712"/>
      <c r="AS33" s="1712"/>
      <c r="AT33" s="1712"/>
      <c r="AU33" s="1712"/>
      <c r="AV33" s="1712"/>
      <c r="AW33" s="1712"/>
      <c r="AX33" s="1712"/>
      <c r="AY33" s="1712"/>
      <c r="AZ33" s="1712"/>
      <c r="BA33" s="1712"/>
      <c r="BB33" s="1712"/>
      <c r="BC33" s="1712"/>
      <c r="BD33" s="1712"/>
      <c r="BE33" s="1712"/>
      <c r="BF33" s="1712"/>
      <c r="BG33" s="1712"/>
      <c r="BH33" s="1712"/>
      <c r="BI33" s="1712"/>
      <c r="BJ33" s="1712"/>
      <c r="BK33" s="1712"/>
      <c r="BL33" s="1712"/>
      <c r="BM33" s="1712"/>
      <c r="BN33" s="1712"/>
      <c r="BO33" s="1712"/>
      <c r="BP33" s="1712"/>
      <c r="BQ33" s="1712"/>
      <c r="BR33" s="1712"/>
      <c r="BS33" s="1712"/>
      <c r="BT33" s="1712"/>
      <c r="BU33" s="1712"/>
      <c r="BV33" s="1712"/>
      <c r="BW33" s="1712"/>
      <c r="BX33" s="1712"/>
      <c r="BY33" s="1712"/>
      <c r="BZ33" s="1712"/>
      <c r="CA33" s="1712"/>
      <c r="CB33" s="1712"/>
      <c r="CC33" s="1712"/>
      <c r="CD33" s="1712"/>
      <c r="CE33" s="1712"/>
      <c r="CF33" s="1712"/>
      <c r="CG33" s="1712"/>
      <c r="CH33" s="1712"/>
      <c r="CI33" s="1712"/>
      <c r="CJ33" s="1712"/>
      <c r="CK33" s="1712"/>
      <c r="CL33" s="1712"/>
      <c r="CM33" s="1712"/>
      <c r="CN33" s="1712"/>
      <c r="CO33" s="1712"/>
      <c r="CP33" s="1712"/>
      <c r="CQ33" s="1712"/>
      <c r="CR33" s="1712"/>
      <c r="CS33" s="1712"/>
      <c r="CT33" s="1712"/>
      <c r="CU33" s="1712"/>
      <c r="CV33" s="1712"/>
      <c r="CW33" s="1712"/>
      <c r="CX33" s="1712"/>
      <c r="CY33" s="1712"/>
      <c r="CZ33" s="1712"/>
      <c r="DA33" s="1712"/>
      <c r="DB33" s="1712"/>
      <c r="DC33" s="1712"/>
      <c r="DD33" s="1712"/>
      <c r="DE33" s="1712"/>
      <c r="DF33" s="1712"/>
      <c r="DG33" s="1712"/>
      <c r="DH33" s="1712"/>
      <c r="DI33" s="1712"/>
      <c r="DJ33" s="1712"/>
      <c r="DK33" s="1712"/>
      <c r="DL33" s="1712"/>
      <c r="DM33" s="1712"/>
      <c r="DN33" s="1712"/>
      <c r="DO33" s="1712"/>
      <c r="DP33" s="1712"/>
      <c r="DQ33" s="1712"/>
      <c r="DR33" s="1712"/>
      <c r="DS33" s="1712"/>
      <c r="DT33" s="1712"/>
      <c r="DU33" s="1712"/>
      <c r="DV33" s="1712"/>
      <c r="DW33" s="1712"/>
      <c r="DX33" s="1712"/>
      <c r="DY33" s="1712"/>
      <c r="DZ33" s="1712"/>
      <c r="EA33" s="1712"/>
      <c r="EB33" s="1712"/>
      <c r="EC33" s="1712"/>
      <c r="ED33" s="1712"/>
      <c r="EE33" s="1712"/>
      <c r="EF33" s="1712"/>
      <c r="EG33" s="1712"/>
      <c r="EH33" s="1712"/>
      <c r="EI33" s="1712"/>
      <c r="EJ33" s="1712"/>
      <c r="EK33" s="1712"/>
      <c r="EL33" s="1712"/>
      <c r="EM33" s="1712"/>
      <c r="EN33" s="1712"/>
      <c r="EO33" s="1712"/>
      <c r="EP33" s="1712"/>
      <c r="EQ33" s="1712"/>
      <c r="ER33" s="1712"/>
      <c r="ES33" s="1712"/>
      <c r="ET33" s="1712"/>
      <c r="EU33" s="1712"/>
      <c r="EV33" s="1712"/>
      <c r="EW33" s="1712"/>
      <c r="EX33" s="1712"/>
      <c r="EY33" s="1712"/>
      <c r="EZ33" s="1712"/>
      <c r="FA33" s="1712"/>
      <c r="FB33" s="1712"/>
      <c r="FC33" s="1712"/>
      <c r="FD33" s="1712"/>
      <c r="FE33" s="1712"/>
      <c r="FF33" s="1712"/>
      <c r="FG33" s="1712"/>
      <c r="FH33" s="1712"/>
      <c r="FI33" s="1712"/>
      <c r="FJ33" s="1712"/>
      <c r="FK33" s="1712"/>
      <c r="FL33" s="1712"/>
      <c r="FM33" s="1712"/>
      <c r="FN33" s="1712"/>
      <c r="FO33" s="1712"/>
      <c r="FP33" s="1712"/>
      <c r="FQ33" s="1712"/>
      <c r="FR33" s="1712"/>
      <c r="FS33" s="1712"/>
      <c r="FT33" s="1712"/>
      <c r="FU33" s="1712"/>
      <c r="FV33" s="1712"/>
      <c r="FW33" s="1712"/>
      <c r="FX33" s="1712"/>
      <c r="FY33" s="1712"/>
      <c r="FZ33" s="1712"/>
      <c r="GA33" s="1712"/>
      <c r="GB33" s="1712"/>
      <c r="GC33" s="1712"/>
      <c r="GD33" s="1712"/>
      <c r="GE33" s="1712"/>
      <c r="GF33" s="1712"/>
      <c r="GG33" s="1712"/>
      <c r="GH33" s="1712"/>
      <c r="GI33" s="1712"/>
      <c r="GJ33" s="1712"/>
      <c r="GK33" s="1712"/>
      <c r="GL33" s="1712"/>
      <c r="GM33" s="1712"/>
      <c r="GN33" s="1712"/>
      <c r="GO33" s="1712"/>
      <c r="GP33" s="1712"/>
      <c r="GQ33" s="1712"/>
      <c r="GR33" s="1712"/>
      <c r="GS33" s="1712"/>
      <c r="GT33" s="1712"/>
      <c r="GU33" s="1712"/>
      <c r="GV33" s="1712"/>
      <c r="GW33" s="1712"/>
      <c r="GX33" s="1712"/>
      <c r="GY33" s="1712"/>
      <c r="GZ33" s="1712"/>
      <c r="HA33" s="1712"/>
      <c r="HB33" s="1712"/>
      <c r="HC33" s="1712"/>
      <c r="HD33" s="1712"/>
      <c r="HE33" s="1712"/>
      <c r="HF33" s="1712"/>
      <c r="HG33" s="1712"/>
      <c r="HH33" s="1712"/>
      <c r="HI33" s="1712"/>
      <c r="HJ33" s="1712"/>
      <c r="HK33" s="1712"/>
      <c r="HL33" s="1712"/>
      <c r="HM33" s="1712"/>
      <c r="HN33" s="1712"/>
      <c r="HO33" s="1712"/>
      <c r="HP33" s="1712"/>
      <c r="HQ33" s="1712"/>
      <c r="HR33" s="1712"/>
      <c r="HS33" s="1712"/>
      <c r="HT33" s="1712"/>
      <c r="HU33" s="1712"/>
      <c r="HV33" s="1712"/>
      <c r="HW33" s="1712"/>
      <c r="HX33" s="1712"/>
      <c r="HY33" s="1712"/>
      <c r="HZ33" s="1712"/>
      <c r="IA33" s="1712"/>
      <c r="IB33" s="1712"/>
      <c r="IC33" s="1712"/>
      <c r="ID33" s="1712"/>
      <c r="IE33" s="1712"/>
      <c r="IF33" s="1712"/>
      <c r="IG33" s="1712"/>
      <c r="IH33" s="1712"/>
      <c r="II33" s="1712"/>
      <c r="IJ33" s="1712"/>
      <c r="IK33" s="1712"/>
      <c r="IL33" s="1712"/>
      <c r="IM33" s="1712"/>
      <c r="IN33" s="1712"/>
      <c r="IO33" s="1712"/>
      <c r="IP33" s="1712"/>
      <c r="IQ33" s="1712"/>
      <c r="IR33" s="1712"/>
      <c r="IS33" s="1712"/>
      <c r="IT33" s="1712"/>
      <c r="IU33" s="1712"/>
    </row>
    <row r="34" spans="1:255">
      <c r="A34" s="2721" t="s">
        <v>1402</v>
      </c>
      <c r="B34" s="1744"/>
      <c r="C34" s="1744"/>
      <c r="D34" s="1744"/>
      <c r="E34" s="2833"/>
      <c r="F34" s="3790"/>
      <c r="G34" s="3791"/>
      <c r="H34" s="1744"/>
      <c r="I34" s="1744"/>
      <c r="J34" s="1744"/>
      <c r="K34" s="2761"/>
      <c r="L34" s="2761"/>
      <c r="M34" s="2859">
        <v>4</v>
      </c>
      <c r="N34" s="3790"/>
      <c r="O34" s="3791"/>
      <c r="P34" s="2761"/>
      <c r="Q34" s="2761"/>
      <c r="R34" s="2761">
        <f t="shared" si="0"/>
        <v>0</v>
      </c>
      <c r="S34" s="1746">
        <v>4</v>
      </c>
      <c r="T34" s="1712"/>
      <c r="U34" s="1712"/>
      <c r="V34" s="1712" t="s">
        <v>1789</v>
      </c>
      <c r="W34" s="1712"/>
      <c r="X34" s="1712"/>
      <c r="Y34" s="1712"/>
      <c r="Z34" s="1712"/>
      <c r="AA34" s="1712"/>
      <c r="AB34" s="1712"/>
      <c r="AC34" s="1712"/>
      <c r="AD34" s="1712"/>
      <c r="AE34" s="1712"/>
      <c r="AF34" s="1712"/>
      <c r="AG34" s="1712"/>
      <c r="AH34" s="1712"/>
      <c r="AI34" s="1712"/>
      <c r="AJ34" s="1712"/>
      <c r="AK34" s="1712" t="s">
        <v>1789</v>
      </c>
      <c r="AL34" s="1712"/>
      <c r="AM34" s="1712"/>
      <c r="AN34" s="1712"/>
      <c r="AO34" s="1712"/>
      <c r="AP34" s="1712"/>
      <c r="AQ34" s="1712"/>
      <c r="AR34" s="1712"/>
      <c r="AS34" s="1712"/>
      <c r="AT34" s="1712"/>
      <c r="AU34" s="1712"/>
      <c r="AV34" s="1712"/>
      <c r="AW34" s="1712"/>
      <c r="AX34" s="1712"/>
      <c r="AY34" s="1712"/>
      <c r="AZ34" s="1712"/>
      <c r="BA34" s="1712"/>
      <c r="BB34" s="1712"/>
      <c r="BC34" s="1712"/>
      <c r="BD34" s="1712"/>
      <c r="BE34" s="1712"/>
      <c r="BF34" s="1712"/>
      <c r="BG34" s="1712"/>
      <c r="BH34" s="1712"/>
      <c r="BI34" s="1712"/>
      <c r="BJ34" s="1712"/>
      <c r="BK34" s="1712"/>
      <c r="BL34" s="1712"/>
      <c r="BM34" s="1712"/>
      <c r="BN34" s="1712"/>
      <c r="BO34" s="1712"/>
      <c r="BP34" s="1712"/>
      <c r="BQ34" s="1712"/>
      <c r="BR34" s="1712"/>
      <c r="BS34" s="1712"/>
      <c r="BT34" s="1712"/>
      <c r="BU34" s="1712"/>
      <c r="BV34" s="1712"/>
      <c r="BW34" s="1712"/>
      <c r="BX34" s="1712"/>
      <c r="BY34" s="1712"/>
      <c r="BZ34" s="1712"/>
      <c r="CA34" s="1712"/>
      <c r="CB34" s="1712"/>
      <c r="CC34" s="1712"/>
      <c r="CD34" s="1712"/>
      <c r="CE34" s="1712"/>
      <c r="CF34" s="1712"/>
      <c r="CG34" s="1712"/>
      <c r="CH34" s="1712"/>
      <c r="CI34" s="1712"/>
      <c r="CJ34" s="1712"/>
      <c r="CK34" s="1712"/>
      <c r="CL34" s="1712"/>
      <c r="CM34" s="1712"/>
      <c r="CN34" s="1712"/>
      <c r="CO34" s="1712"/>
      <c r="CP34" s="1712"/>
      <c r="CQ34" s="1712"/>
      <c r="CR34" s="1712"/>
      <c r="CS34" s="1712"/>
      <c r="CT34" s="1712"/>
      <c r="CU34" s="1712"/>
      <c r="CV34" s="1712"/>
      <c r="CW34" s="1712"/>
      <c r="CX34" s="1712"/>
      <c r="CY34" s="1712"/>
      <c r="CZ34" s="1712"/>
      <c r="DA34" s="1712"/>
      <c r="DB34" s="1712"/>
      <c r="DC34" s="1712"/>
      <c r="DD34" s="1712"/>
      <c r="DE34" s="1712"/>
      <c r="DF34" s="1712"/>
      <c r="DG34" s="1712"/>
      <c r="DH34" s="1712"/>
      <c r="DI34" s="1712"/>
      <c r="DJ34" s="1712"/>
      <c r="DK34" s="1712"/>
      <c r="DL34" s="1712"/>
      <c r="DM34" s="1712"/>
      <c r="DN34" s="1712"/>
      <c r="DO34" s="1712"/>
      <c r="DP34" s="1712"/>
      <c r="DQ34" s="1712"/>
      <c r="DR34" s="1712"/>
      <c r="DS34" s="1712"/>
      <c r="DT34" s="1712"/>
      <c r="DU34" s="1712"/>
      <c r="DV34" s="1712"/>
      <c r="DW34" s="1712"/>
      <c r="DX34" s="1712"/>
      <c r="DY34" s="1712"/>
      <c r="DZ34" s="1712"/>
      <c r="EA34" s="1712"/>
      <c r="EB34" s="1712"/>
      <c r="EC34" s="1712"/>
      <c r="ED34" s="1712"/>
      <c r="EE34" s="1712"/>
      <c r="EF34" s="1712"/>
      <c r="EG34" s="1712"/>
      <c r="EH34" s="1712"/>
      <c r="EI34" s="1712"/>
      <c r="EJ34" s="1712"/>
      <c r="EK34" s="1712"/>
      <c r="EL34" s="1712"/>
      <c r="EM34" s="1712"/>
      <c r="EN34" s="1712"/>
      <c r="EO34" s="1712"/>
      <c r="EP34" s="1712"/>
      <c r="EQ34" s="1712"/>
      <c r="ER34" s="1712"/>
      <c r="ES34" s="1712"/>
      <c r="ET34" s="1712"/>
      <c r="EU34" s="1712"/>
      <c r="EV34" s="1712"/>
      <c r="EW34" s="1712"/>
      <c r="EX34" s="1712"/>
      <c r="EY34" s="1712"/>
      <c r="EZ34" s="1712"/>
      <c r="FA34" s="1712"/>
      <c r="FB34" s="1712"/>
      <c r="FC34" s="1712"/>
      <c r="FD34" s="1712"/>
      <c r="FE34" s="1712"/>
      <c r="FF34" s="1712"/>
      <c r="FG34" s="1712"/>
      <c r="FH34" s="1712"/>
      <c r="FI34" s="1712"/>
      <c r="FJ34" s="1712"/>
      <c r="FK34" s="1712"/>
      <c r="FL34" s="1712"/>
      <c r="FM34" s="1712"/>
      <c r="FN34" s="1712"/>
      <c r="FO34" s="1712"/>
      <c r="FP34" s="1712"/>
      <c r="FQ34" s="1712"/>
      <c r="FR34" s="1712"/>
      <c r="FS34" s="1712"/>
      <c r="FT34" s="1712"/>
      <c r="FU34" s="1712"/>
      <c r="FV34" s="1712"/>
      <c r="FW34" s="1712"/>
      <c r="FX34" s="1712"/>
      <c r="FY34" s="1712"/>
      <c r="FZ34" s="1712"/>
      <c r="GA34" s="1712"/>
      <c r="GB34" s="1712"/>
      <c r="GC34" s="1712"/>
      <c r="GD34" s="1712"/>
      <c r="GE34" s="1712"/>
      <c r="GF34" s="1712"/>
      <c r="GG34" s="1712"/>
      <c r="GH34" s="1712"/>
      <c r="GI34" s="1712"/>
      <c r="GJ34" s="1712"/>
      <c r="GK34" s="1712"/>
      <c r="GL34" s="1712"/>
      <c r="GM34" s="1712"/>
      <c r="GN34" s="1712"/>
      <c r="GO34" s="1712"/>
      <c r="GP34" s="1712"/>
      <c r="GQ34" s="1712"/>
      <c r="GR34" s="1712"/>
      <c r="GS34" s="1712"/>
      <c r="GT34" s="1712"/>
      <c r="GU34" s="1712"/>
      <c r="GV34" s="1712"/>
      <c r="GW34" s="1712"/>
      <c r="GX34" s="1712"/>
      <c r="GY34" s="1712"/>
      <c r="GZ34" s="1712"/>
      <c r="HA34" s="1712"/>
      <c r="HB34" s="1712"/>
      <c r="HC34" s="1712"/>
      <c r="HD34" s="1712"/>
      <c r="HE34" s="1712"/>
      <c r="HF34" s="1712"/>
      <c r="HG34" s="1712"/>
      <c r="HH34" s="1712"/>
      <c r="HI34" s="1712"/>
      <c r="HJ34" s="1712"/>
      <c r="HK34" s="1712"/>
      <c r="HL34" s="1712"/>
      <c r="HM34" s="1712"/>
      <c r="HN34" s="1712"/>
      <c r="HO34" s="1712"/>
      <c r="HP34" s="1712"/>
      <c r="HQ34" s="1712"/>
      <c r="HR34" s="1712"/>
      <c r="HS34" s="1712"/>
      <c r="HT34" s="1712"/>
      <c r="HU34" s="1712"/>
      <c r="HV34" s="1712"/>
      <c r="HW34" s="1712"/>
      <c r="HX34" s="1712"/>
      <c r="HY34" s="1712"/>
      <c r="HZ34" s="1712"/>
      <c r="IA34" s="1712"/>
      <c r="IB34" s="1712"/>
      <c r="IC34" s="1712"/>
      <c r="ID34" s="1712"/>
      <c r="IE34" s="1712"/>
      <c r="IF34" s="1712"/>
      <c r="IG34" s="1712"/>
      <c r="IH34" s="1712"/>
      <c r="II34" s="1712"/>
      <c r="IJ34" s="1712"/>
      <c r="IK34" s="1712"/>
      <c r="IL34" s="1712"/>
      <c r="IM34" s="1712"/>
      <c r="IN34" s="1712"/>
      <c r="IO34" s="1712"/>
      <c r="IP34" s="1712"/>
      <c r="IQ34" s="1712"/>
      <c r="IR34" s="1712"/>
      <c r="IS34" s="1712"/>
      <c r="IT34" s="1712"/>
      <c r="IU34" s="1712"/>
    </row>
    <row r="35" spans="1:255">
      <c r="A35" s="2721" t="s">
        <v>1403</v>
      </c>
      <c r="B35" s="1744"/>
      <c r="C35" s="1744"/>
      <c r="D35" s="1744"/>
      <c r="E35" s="2833"/>
      <c r="F35" s="3790"/>
      <c r="G35" s="3791"/>
      <c r="H35" s="1744"/>
      <c r="I35" s="1744"/>
      <c r="J35" s="1744"/>
      <c r="K35" s="2761"/>
      <c r="L35" s="2761"/>
      <c r="M35" s="2859">
        <v>5</v>
      </c>
      <c r="N35" s="3790"/>
      <c r="O35" s="3791"/>
      <c r="P35" s="2761"/>
      <c r="Q35" s="2761"/>
      <c r="R35" s="2761">
        <f t="shared" si="0"/>
        <v>0</v>
      </c>
      <c r="S35" s="1746">
        <v>5</v>
      </c>
      <c r="T35" s="1712"/>
      <c r="U35" s="1712"/>
      <c r="V35" s="1712" t="s">
        <v>1789</v>
      </c>
      <c r="W35" s="1712"/>
      <c r="X35" s="1712"/>
      <c r="Y35" s="1712"/>
      <c r="Z35" s="1712"/>
      <c r="AA35" s="1712"/>
      <c r="AB35" s="1712"/>
      <c r="AC35" s="1712"/>
      <c r="AD35" s="1712"/>
      <c r="AE35" s="1712"/>
      <c r="AF35" s="1712"/>
      <c r="AG35" s="1712"/>
      <c r="AH35" s="1712"/>
      <c r="AI35" s="1712"/>
      <c r="AJ35" s="1712"/>
      <c r="AK35" s="1712" t="s">
        <v>1789</v>
      </c>
      <c r="AL35" s="1712"/>
      <c r="AM35" s="1712"/>
      <c r="AN35" s="1712"/>
      <c r="AO35" s="1712"/>
      <c r="AP35" s="1712"/>
      <c r="AQ35" s="1712"/>
      <c r="AR35" s="1712"/>
      <c r="AS35" s="1712"/>
      <c r="AT35" s="1712"/>
      <c r="AU35" s="1712"/>
      <c r="AV35" s="1712"/>
      <c r="AW35" s="1712"/>
      <c r="AX35" s="1712"/>
      <c r="AY35" s="1712"/>
      <c r="AZ35" s="1712"/>
      <c r="BA35" s="1712"/>
      <c r="BB35" s="1712"/>
      <c r="BC35" s="1712"/>
      <c r="BD35" s="1712"/>
      <c r="BE35" s="1712"/>
      <c r="BF35" s="1712"/>
      <c r="BG35" s="1712"/>
      <c r="BH35" s="1712"/>
      <c r="BI35" s="1712"/>
      <c r="BJ35" s="1712"/>
      <c r="BK35" s="1712"/>
      <c r="BL35" s="1712"/>
      <c r="BM35" s="1712"/>
      <c r="BN35" s="1712"/>
      <c r="BO35" s="1712"/>
      <c r="BP35" s="1712"/>
      <c r="BQ35" s="1712"/>
      <c r="BR35" s="1712"/>
      <c r="BS35" s="1712"/>
      <c r="BT35" s="1712"/>
      <c r="BU35" s="1712"/>
      <c r="BV35" s="1712"/>
      <c r="BW35" s="1712"/>
      <c r="BX35" s="1712"/>
      <c r="BY35" s="1712"/>
      <c r="BZ35" s="1712"/>
      <c r="CA35" s="1712"/>
      <c r="CB35" s="1712"/>
      <c r="CC35" s="1712"/>
      <c r="CD35" s="1712"/>
      <c r="CE35" s="1712"/>
      <c r="CF35" s="1712"/>
      <c r="CG35" s="1712"/>
      <c r="CH35" s="1712"/>
      <c r="CI35" s="1712"/>
      <c r="CJ35" s="1712"/>
      <c r="CK35" s="1712"/>
      <c r="CL35" s="1712"/>
      <c r="CM35" s="1712"/>
      <c r="CN35" s="1712"/>
      <c r="CO35" s="1712"/>
      <c r="CP35" s="1712"/>
      <c r="CQ35" s="1712"/>
      <c r="CR35" s="1712"/>
      <c r="CS35" s="1712"/>
      <c r="CT35" s="1712"/>
      <c r="CU35" s="1712"/>
      <c r="CV35" s="1712"/>
      <c r="CW35" s="1712"/>
      <c r="CX35" s="1712"/>
      <c r="CY35" s="1712"/>
      <c r="CZ35" s="1712"/>
      <c r="DA35" s="1712"/>
      <c r="DB35" s="1712"/>
      <c r="DC35" s="1712"/>
      <c r="DD35" s="1712"/>
      <c r="DE35" s="1712"/>
      <c r="DF35" s="1712"/>
      <c r="DG35" s="1712"/>
      <c r="DH35" s="1712"/>
      <c r="DI35" s="1712"/>
      <c r="DJ35" s="1712"/>
      <c r="DK35" s="1712"/>
      <c r="DL35" s="1712"/>
      <c r="DM35" s="1712"/>
      <c r="DN35" s="1712"/>
      <c r="DO35" s="1712"/>
      <c r="DP35" s="1712"/>
      <c r="DQ35" s="1712"/>
      <c r="DR35" s="1712"/>
      <c r="DS35" s="1712"/>
      <c r="DT35" s="1712"/>
      <c r="DU35" s="1712"/>
      <c r="DV35" s="1712"/>
      <c r="DW35" s="1712"/>
      <c r="DX35" s="1712"/>
      <c r="DY35" s="1712"/>
      <c r="DZ35" s="1712"/>
      <c r="EA35" s="1712"/>
      <c r="EB35" s="1712"/>
      <c r="EC35" s="1712"/>
      <c r="ED35" s="1712"/>
      <c r="EE35" s="1712"/>
      <c r="EF35" s="1712"/>
      <c r="EG35" s="1712"/>
      <c r="EH35" s="1712"/>
      <c r="EI35" s="1712"/>
      <c r="EJ35" s="1712"/>
      <c r="EK35" s="1712"/>
      <c r="EL35" s="1712"/>
      <c r="EM35" s="1712"/>
      <c r="EN35" s="1712"/>
      <c r="EO35" s="1712"/>
      <c r="EP35" s="1712"/>
      <c r="EQ35" s="1712"/>
      <c r="ER35" s="1712"/>
      <c r="ES35" s="1712"/>
      <c r="ET35" s="1712"/>
      <c r="EU35" s="1712"/>
      <c r="EV35" s="1712"/>
      <c r="EW35" s="1712"/>
      <c r="EX35" s="1712"/>
      <c r="EY35" s="1712"/>
      <c r="EZ35" s="1712"/>
      <c r="FA35" s="1712"/>
      <c r="FB35" s="1712"/>
      <c r="FC35" s="1712"/>
      <c r="FD35" s="1712"/>
      <c r="FE35" s="1712"/>
      <c r="FF35" s="1712"/>
      <c r="FG35" s="1712"/>
      <c r="FH35" s="1712"/>
      <c r="FI35" s="1712"/>
      <c r="FJ35" s="1712"/>
      <c r="FK35" s="1712"/>
      <c r="FL35" s="1712"/>
      <c r="FM35" s="1712"/>
      <c r="FN35" s="1712"/>
      <c r="FO35" s="1712"/>
      <c r="FP35" s="1712"/>
      <c r="FQ35" s="1712"/>
      <c r="FR35" s="1712"/>
      <c r="FS35" s="1712"/>
      <c r="FT35" s="1712"/>
      <c r="FU35" s="1712"/>
      <c r="FV35" s="1712"/>
      <c r="FW35" s="1712"/>
      <c r="FX35" s="1712"/>
      <c r="FY35" s="1712"/>
      <c r="FZ35" s="1712"/>
      <c r="GA35" s="1712"/>
      <c r="GB35" s="1712"/>
      <c r="GC35" s="1712"/>
      <c r="GD35" s="1712"/>
      <c r="GE35" s="1712"/>
      <c r="GF35" s="1712"/>
      <c r="GG35" s="1712"/>
      <c r="GH35" s="1712"/>
      <c r="GI35" s="1712"/>
      <c r="GJ35" s="1712"/>
      <c r="GK35" s="1712"/>
      <c r="GL35" s="1712"/>
      <c r="GM35" s="1712"/>
      <c r="GN35" s="1712"/>
      <c r="GO35" s="1712"/>
      <c r="GP35" s="1712"/>
      <c r="GQ35" s="1712"/>
      <c r="GR35" s="1712"/>
      <c r="GS35" s="1712"/>
      <c r="GT35" s="1712"/>
      <c r="GU35" s="1712"/>
      <c r="GV35" s="1712"/>
      <c r="GW35" s="1712"/>
      <c r="GX35" s="1712"/>
      <c r="GY35" s="1712"/>
      <c r="GZ35" s="1712"/>
      <c r="HA35" s="1712"/>
      <c r="HB35" s="1712"/>
      <c r="HC35" s="1712"/>
      <c r="HD35" s="1712"/>
      <c r="HE35" s="1712"/>
      <c r="HF35" s="1712"/>
      <c r="HG35" s="1712"/>
      <c r="HH35" s="1712"/>
      <c r="HI35" s="1712"/>
      <c r="HJ35" s="1712"/>
      <c r="HK35" s="1712"/>
      <c r="HL35" s="1712"/>
      <c r="HM35" s="1712"/>
      <c r="HN35" s="1712"/>
      <c r="HO35" s="1712"/>
      <c r="HP35" s="1712"/>
      <c r="HQ35" s="1712"/>
      <c r="HR35" s="1712"/>
      <c r="HS35" s="1712"/>
      <c r="HT35" s="1712"/>
      <c r="HU35" s="1712"/>
      <c r="HV35" s="1712"/>
      <c r="HW35" s="1712"/>
      <c r="HX35" s="1712"/>
      <c r="HY35" s="1712"/>
      <c r="HZ35" s="1712"/>
      <c r="IA35" s="1712"/>
      <c r="IB35" s="1712"/>
      <c r="IC35" s="1712"/>
      <c r="ID35" s="1712"/>
      <c r="IE35" s="1712"/>
      <c r="IF35" s="1712"/>
      <c r="IG35" s="1712"/>
      <c r="IH35" s="1712"/>
      <c r="II35" s="1712"/>
      <c r="IJ35" s="1712"/>
      <c r="IK35" s="1712"/>
      <c r="IL35" s="1712"/>
      <c r="IM35" s="1712"/>
      <c r="IN35" s="1712"/>
      <c r="IO35" s="1712"/>
      <c r="IP35" s="1712"/>
      <c r="IQ35" s="1712"/>
      <c r="IR35" s="1712"/>
      <c r="IS35" s="1712"/>
      <c r="IT35" s="1712"/>
      <c r="IU35" s="1712"/>
    </row>
    <row r="36" spans="1:255">
      <c r="A36" s="2721" t="s">
        <v>1404</v>
      </c>
      <c r="B36" s="1744"/>
      <c r="C36" s="1744"/>
      <c r="D36" s="1744"/>
      <c r="E36" s="2833"/>
      <c r="F36" s="3790"/>
      <c r="G36" s="3791"/>
      <c r="H36" s="1744"/>
      <c r="I36" s="1744"/>
      <c r="J36" s="1744"/>
      <c r="K36" s="2761"/>
      <c r="L36" s="2761"/>
      <c r="M36" s="2859">
        <v>6</v>
      </c>
      <c r="N36" s="3790"/>
      <c r="O36" s="3791"/>
      <c r="P36" s="2761"/>
      <c r="Q36" s="2761"/>
      <c r="R36" s="2761">
        <f t="shared" si="0"/>
        <v>0</v>
      </c>
      <c r="S36" s="1746">
        <v>6</v>
      </c>
      <c r="T36" s="1712"/>
      <c r="U36" s="1712"/>
      <c r="V36" s="1712" t="s">
        <v>1789</v>
      </c>
      <c r="W36" s="1712"/>
      <c r="X36" s="1712"/>
      <c r="Y36" s="1712"/>
      <c r="Z36" s="1712"/>
      <c r="AA36" s="1712"/>
      <c r="AB36" s="1712"/>
      <c r="AC36" s="1712"/>
      <c r="AD36" s="1712"/>
      <c r="AE36" s="1712"/>
      <c r="AF36" s="1712"/>
      <c r="AG36" s="1712"/>
      <c r="AH36" s="1712"/>
      <c r="AI36" s="1712"/>
      <c r="AJ36" s="1712"/>
      <c r="AK36" s="1712" t="s">
        <v>1789</v>
      </c>
      <c r="AL36" s="1712"/>
      <c r="AM36" s="1712"/>
      <c r="AN36" s="1712"/>
      <c r="AO36" s="1712"/>
      <c r="AP36" s="1712"/>
      <c r="AQ36" s="1712"/>
      <c r="AR36" s="1712"/>
      <c r="AS36" s="1712"/>
      <c r="AT36" s="1712"/>
      <c r="AU36" s="1712"/>
      <c r="AV36" s="1712"/>
      <c r="AW36" s="1712"/>
      <c r="AX36" s="1712"/>
      <c r="AY36" s="1712"/>
      <c r="AZ36" s="1712"/>
      <c r="BA36" s="1712"/>
      <c r="BB36" s="1712"/>
      <c r="BC36" s="1712"/>
      <c r="BD36" s="1712"/>
      <c r="BE36" s="1712"/>
      <c r="BF36" s="1712"/>
      <c r="BG36" s="1712"/>
      <c r="BH36" s="1712"/>
      <c r="BI36" s="1712"/>
      <c r="BJ36" s="1712"/>
      <c r="BK36" s="1712"/>
      <c r="BL36" s="1712"/>
      <c r="BM36" s="1712"/>
      <c r="BN36" s="1712"/>
      <c r="BO36" s="1712"/>
      <c r="BP36" s="1712"/>
      <c r="BQ36" s="1712"/>
      <c r="BR36" s="1712"/>
      <c r="BS36" s="1712"/>
      <c r="BT36" s="1712"/>
      <c r="BU36" s="1712"/>
      <c r="BV36" s="1712"/>
      <c r="BW36" s="1712"/>
      <c r="BX36" s="1712"/>
      <c r="BY36" s="1712"/>
      <c r="BZ36" s="1712"/>
      <c r="CA36" s="1712"/>
      <c r="CB36" s="1712"/>
      <c r="CC36" s="1712"/>
      <c r="CD36" s="1712"/>
      <c r="CE36" s="1712"/>
      <c r="CF36" s="1712"/>
      <c r="CG36" s="1712"/>
      <c r="CH36" s="1712"/>
      <c r="CI36" s="1712"/>
      <c r="CJ36" s="1712"/>
      <c r="CK36" s="1712"/>
      <c r="CL36" s="1712"/>
      <c r="CM36" s="1712"/>
      <c r="CN36" s="1712"/>
      <c r="CO36" s="1712"/>
      <c r="CP36" s="1712"/>
      <c r="CQ36" s="1712"/>
      <c r="CR36" s="1712"/>
      <c r="CS36" s="1712"/>
      <c r="CT36" s="1712"/>
      <c r="CU36" s="1712"/>
      <c r="CV36" s="1712"/>
      <c r="CW36" s="1712"/>
      <c r="CX36" s="1712"/>
      <c r="CY36" s="1712"/>
      <c r="CZ36" s="1712"/>
      <c r="DA36" s="1712"/>
      <c r="DB36" s="1712"/>
      <c r="DC36" s="1712"/>
      <c r="DD36" s="1712"/>
      <c r="DE36" s="1712"/>
      <c r="DF36" s="1712"/>
      <c r="DG36" s="1712"/>
      <c r="DH36" s="1712"/>
      <c r="DI36" s="1712"/>
      <c r="DJ36" s="1712"/>
      <c r="DK36" s="1712"/>
      <c r="DL36" s="1712"/>
      <c r="DM36" s="1712"/>
      <c r="DN36" s="1712"/>
      <c r="DO36" s="1712"/>
      <c r="DP36" s="1712"/>
      <c r="DQ36" s="1712"/>
      <c r="DR36" s="1712"/>
      <c r="DS36" s="1712"/>
      <c r="DT36" s="1712"/>
      <c r="DU36" s="1712"/>
      <c r="DV36" s="1712"/>
      <c r="DW36" s="1712"/>
      <c r="DX36" s="1712"/>
      <c r="DY36" s="1712"/>
      <c r="DZ36" s="1712"/>
      <c r="EA36" s="1712"/>
      <c r="EB36" s="1712"/>
      <c r="EC36" s="1712"/>
      <c r="ED36" s="1712"/>
      <c r="EE36" s="1712"/>
      <c r="EF36" s="1712"/>
      <c r="EG36" s="1712"/>
      <c r="EH36" s="1712"/>
      <c r="EI36" s="1712"/>
      <c r="EJ36" s="1712"/>
      <c r="EK36" s="1712"/>
      <c r="EL36" s="1712"/>
      <c r="EM36" s="1712"/>
      <c r="EN36" s="1712"/>
      <c r="EO36" s="1712"/>
      <c r="EP36" s="1712"/>
      <c r="EQ36" s="1712"/>
      <c r="ER36" s="1712"/>
      <c r="ES36" s="1712"/>
      <c r="ET36" s="1712"/>
      <c r="EU36" s="1712"/>
      <c r="EV36" s="1712"/>
      <c r="EW36" s="1712"/>
      <c r="EX36" s="1712"/>
      <c r="EY36" s="1712"/>
      <c r="EZ36" s="1712"/>
      <c r="FA36" s="1712"/>
      <c r="FB36" s="1712"/>
      <c r="FC36" s="1712"/>
      <c r="FD36" s="1712"/>
      <c r="FE36" s="1712"/>
      <c r="FF36" s="1712"/>
      <c r="FG36" s="1712"/>
      <c r="FH36" s="1712"/>
      <c r="FI36" s="1712"/>
      <c r="FJ36" s="1712"/>
      <c r="FK36" s="1712"/>
      <c r="FL36" s="1712"/>
      <c r="FM36" s="1712"/>
      <c r="FN36" s="1712"/>
      <c r="FO36" s="1712"/>
      <c r="FP36" s="1712"/>
      <c r="FQ36" s="1712"/>
      <c r="FR36" s="1712"/>
      <c r="FS36" s="1712"/>
      <c r="FT36" s="1712"/>
      <c r="FU36" s="1712"/>
      <c r="FV36" s="1712"/>
      <c r="FW36" s="1712"/>
      <c r="FX36" s="1712"/>
      <c r="FY36" s="1712"/>
      <c r="FZ36" s="1712"/>
      <c r="GA36" s="1712"/>
      <c r="GB36" s="1712"/>
      <c r="GC36" s="1712"/>
      <c r="GD36" s="1712"/>
      <c r="GE36" s="1712"/>
      <c r="GF36" s="1712"/>
      <c r="GG36" s="1712"/>
      <c r="GH36" s="1712"/>
      <c r="GI36" s="1712"/>
      <c r="GJ36" s="1712"/>
      <c r="GK36" s="1712"/>
      <c r="GL36" s="1712"/>
      <c r="GM36" s="1712"/>
      <c r="GN36" s="1712"/>
      <c r="GO36" s="1712"/>
      <c r="GP36" s="1712"/>
      <c r="GQ36" s="1712"/>
      <c r="GR36" s="1712"/>
      <c r="GS36" s="1712"/>
      <c r="GT36" s="1712"/>
      <c r="GU36" s="1712"/>
      <c r="GV36" s="1712"/>
      <c r="GW36" s="1712"/>
      <c r="GX36" s="1712"/>
      <c r="GY36" s="1712"/>
      <c r="GZ36" s="1712"/>
      <c r="HA36" s="1712"/>
      <c r="HB36" s="1712"/>
      <c r="HC36" s="1712"/>
      <c r="HD36" s="1712"/>
      <c r="HE36" s="1712"/>
      <c r="HF36" s="1712"/>
      <c r="HG36" s="1712"/>
      <c r="HH36" s="1712"/>
      <c r="HI36" s="1712"/>
      <c r="HJ36" s="1712"/>
      <c r="HK36" s="1712"/>
      <c r="HL36" s="1712"/>
      <c r="HM36" s="1712"/>
      <c r="HN36" s="1712"/>
      <c r="HO36" s="1712"/>
      <c r="HP36" s="1712"/>
      <c r="HQ36" s="1712"/>
      <c r="HR36" s="1712"/>
      <c r="HS36" s="1712"/>
      <c r="HT36" s="1712"/>
      <c r="HU36" s="1712"/>
      <c r="HV36" s="1712"/>
      <c r="HW36" s="1712"/>
      <c r="HX36" s="1712"/>
      <c r="HY36" s="1712"/>
      <c r="HZ36" s="1712"/>
      <c r="IA36" s="1712"/>
      <c r="IB36" s="1712"/>
      <c r="IC36" s="1712"/>
      <c r="ID36" s="1712"/>
      <c r="IE36" s="1712"/>
      <c r="IF36" s="1712"/>
      <c r="IG36" s="1712"/>
      <c r="IH36" s="1712"/>
      <c r="II36" s="1712"/>
      <c r="IJ36" s="1712"/>
      <c r="IK36" s="1712"/>
      <c r="IL36" s="1712"/>
      <c r="IM36" s="1712"/>
      <c r="IN36" s="1712"/>
      <c r="IO36" s="1712"/>
      <c r="IP36" s="1712"/>
      <c r="IQ36" s="1712"/>
      <c r="IR36" s="1712"/>
      <c r="IS36" s="1712"/>
      <c r="IT36" s="1712"/>
      <c r="IU36" s="1712"/>
    </row>
    <row r="37" spans="1:255">
      <c r="A37" s="2721" t="s">
        <v>1405</v>
      </c>
      <c r="B37" s="1744"/>
      <c r="C37" s="1744"/>
      <c r="D37" s="1744"/>
      <c r="E37" s="2833"/>
      <c r="F37" s="3790"/>
      <c r="G37" s="3791"/>
      <c r="H37" s="1744"/>
      <c r="I37" s="1744"/>
      <c r="J37" s="1744"/>
      <c r="K37" s="2761"/>
      <c r="L37" s="2761"/>
      <c r="M37" s="2859">
        <v>7</v>
      </c>
      <c r="N37" s="3790"/>
      <c r="O37" s="3791"/>
      <c r="P37" s="2761"/>
      <c r="Q37" s="2761"/>
      <c r="R37" s="2761">
        <f t="shared" si="0"/>
        <v>0</v>
      </c>
      <c r="S37" s="1746">
        <v>7</v>
      </c>
      <c r="T37" s="1712"/>
      <c r="U37" s="1712"/>
      <c r="V37" s="1712" t="s">
        <v>1789</v>
      </c>
      <c r="W37" s="1712"/>
      <c r="X37" s="1712"/>
      <c r="Y37" s="1712"/>
      <c r="Z37" s="1712"/>
      <c r="AA37" s="1712"/>
      <c r="AB37" s="1712"/>
      <c r="AC37" s="1712"/>
      <c r="AD37" s="1712"/>
      <c r="AE37" s="1712"/>
      <c r="AF37" s="1712"/>
      <c r="AG37" s="1712"/>
      <c r="AH37" s="1712"/>
      <c r="AI37" s="1712"/>
      <c r="AJ37" s="1712"/>
      <c r="AK37" s="1712" t="s">
        <v>1087</v>
      </c>
      <c r="AL37" s="1712"/>
      <c r="AM37" s="1712"/>
      <c r="AN37" s="1712"/>
      <c r="AO37" s="1712"/>
      <c r="AP37" s="1712"/>
      <c r="AQ37" s="1712"/>
      <c r="AR37" s="1712"/>
      <c r="AS37" s="1712"/>
      <c r="AT37" s="1712"/>
      <c r="AU37" s="1712"/>
      <c r="AV37" s="1712"/>
      <c r="AW37" s="1712"/>
      <c r="AX37" s="1712"/>
      <c r="AY37" s="1712"/>
      <c r="AZ37" s="1712"/>
      <c r="BA37" s="1712"/>
      <c r="BB37" s="1712"/>
      <c r="BC37" s="1712"/>
      <c r="BD37" s="1712"/>
      <c r="BE37" s="1712"/>
      <c r="BF37" s="1712"/>
      <c r="BG37" s="1712"/>
      <c r="BH37" s="1712"/>
      <c r="BI37" s="1712"/>
      <c r="BJ37" s="1712"/>
      <c r="BK37" s="1712"/>
      <c r="BL37" s="1712"/>
      <c r="BM37" s="1712"/>
      <c r="BN37" s="1712"/>
      <c r="BO37" s="1712"/>
      <c r="BP37" s="1712"/>
      <c r="BQ37" s="1712"/>
      <c r="BR37" s="1712"/>
      <c r="BS37" s="1712"/>
      <c r="BT37" s="1712"/>
      <c r="BU37" s="1712"/>
      <c r="BV37" s="1712"/>
      <c r="BW37" s="1712"/>
      <c r="BX37" s="1712"/>
      <c r="BY37" s="1712"/>
      <c r="BZ37" s="1712"/>
      <c r="CA37" s="1712"/>
      <c r="CB37" s="1712"/>
      <c r="CC37" s="1712"/>
      <c r="CD37" s="1712"/>
      <c r="CE37" s="1712"/>
      <c r="CF37" s="1712"/>
      <c r="CG37" s="1712"/>
      <c r="CH37" s="1712"/>
      <c r="CI37" s="1712"/>
      <c r="CJ37" s="1712"/>
      <c r="CK37" s="1712"/>
      <c r="CL37" s="1712"/>
      <c r="CM37" s="1712"/>
      <c r="CN37" s="1712"/>
      <c r="CO37" s="1712"/>
      <c r="CP37" s="1712"/>
      <c r="CQ37" s="1712"/>
      <c r="CR37" s="1712"/>
      <c r="CS37" s="1712"/>
      <c r="CT37" s="1712"/>
      <c r="CU37" s="1712"/>
      <c r="CV37" s="1712"/>
      <c r="CW37" s="1712"/>
      <c r="CX37" s="1712"/>
      <c r="CY37" s="1712"/>
      <c r="CZ37" s="1712"/>
      <c r="DA37" s="1712"/>
      <c r="DB37" s="1712"/>
      <c r="DC37" s="1712"/>
      <c r="DD37" s="1712"/>
      <c r="DE37" s="1712"/>
      <c r="DF37" s="1712"/>
      <c r="DG37" s="1712"/>
      <c r="DH37" s="1712"/>
      <c r="DI37" s="1712"/>
      <c r="DJ37" s="1712"/>
      <c r="DK37" s="1712"/>
      <c r="DL37" s="1712"/>
      <c r="DM37" s="1712"/>
      <c r="DN37" s="1712"/>
      <c r="DO37" s="1712"/>
      <c r="DP37" s="1712"/>
      <c r="DQ37" s="1712"/>
      <c r="DR37" s="1712"/>
      <c r="DS37" s="1712"/>
      <c r="DT37" s="1712"/>
      <c r="DU37" s="1712"/>
      <c r="DV37" s="1712"/>
      <c r="DW37" s="1712"/>
      <c r="DX37" s="1712"/>
      <c r="DY37" s="1712"/>
      <c r="DZ37" s="1712"/>
      <c r="EA37" s="1712"/>
      <c r="EB37" s="1712"/>
      <c r="EC37" s="1712"/>
      <c r="ED37" s="1712"/>
      <c r="EE37" s="1712"/>
      <c r="EF37" s="1712"/>
      <c r="EG37" s="1712"/>
      <c r="EH37" s="1712"/>
      <c r="EI37" s="1712"/>
      <c r="EJ37" s="1712"/>
      <c r="EK37" s="1712"/>
      <c r="EL37" s="1712"/>
      <c r="EM37" s="1712"/>
      <c r="EN37" s="1712"/>
      <c r="EO37" s="1712"/>
      <c r="EP37" s="1712"/>
      <c r="EQ37" s="1712"/>
      <c r="ER37" s="1712"/>
      <c r="ES37" s="1712"/>
      <c r="ET37" s="1712"/>
      <c r="EU37" s="1712"/>
      <c r="EV37" s="1712"/>
      <c r="EW37" s="1712"/>
      <c r="EX37" s="1712"/>
      <c r="EY37" s="1712"/>
      <c r="EZ37" s="1712"/>
      <c r="FA37" s="1712"/>
      <c r="FB37" s="1712"/>
      <c r="FC37" s="1712"/>
      <c r="FD37" s="1712"/>
      <c r="FE37" s="1712"/>
      <c r="FF37" s="1712"/>
      <c r="FG37" s="1712"/>
      <c r="FH37" s="1712"/>
      <c r="FI37" s="1712"/>
      <c r="FJ37" s="1712"/>
      <c r="FK37" s="1712"/>
      <c r="FL37" s="1712"/>
      <c r="FM37" s="1712"/>
      <c r="FN37" s="1712"/>
      <c r="FO37" s="1712"/>
      <c r="FP37" s="1712"/>
      <c r="FQ37" s="1712"/>
      <c r="FR37" s="1712"/>
      <c r="FS37" s="1712"/>
      <c r="FT37" s="1712"/>
      <c r="FU37" s="1712"/>
      <c r="FV37" s="1712"/>
      <c r="FW37" s="1712"/>
      <c r="FX37" s="1712"/>
      <c r="FY37" s="1712"/>
      <c r="FZ37" s="1712"/>
      <c r="GA37" s="1712"/>
      <c r="GB37" s="1712"/>
      <c r="GC37" s="1712"/>
      <c r="GD37" s="1712"/>
      <c r="GE37" s="1712"/>
      <c r="GF37" s="1712"/>
      <c r="GG37" s="1712"/>
      <c r="GH37" s="1712"/>
      <c r="GI37" s="1712"/>
      <c r="GJ37" s="1712"/>
      <c r="GK37" s="1712"/>
      <c r="GL37" s="1712"/>
      <c r="GM37" s="1712"/>
      <c r="GN37" s="1712"/>
      <c r="GO37" s="1712"/>
      <c r="GP37" s="1712"/>
      <c r="GQ37" s="1712"/>
      <c r="GR37" s="1712"/>
      <c r="GS37" s="1712"/>
      <c r="GT37" s="1712"/>
      <c r="GU37" s="1712"/>
      <c r="GV37" s="1712"/>
      <c r="GW37" s="1712"/>
      <c r="GX37" s="1712"/>
      <c r="GY37" s="1712"/>
      <c r="GZ37" s="1712"/>
      <c r="HA37" s="1712"/>
      <c r="HB37" s="1712"/>
      <c r="HC37" s="1712"/>
      <c r="HD37" s="1712"/>
      <c r="HE37" s="1712"/>
      <c r="HF37" s="1712"/>
      <c r="HG37" s="1712"/>
      <c r="HH37" s="1712"/>
      <c r="HI37" s="1712"/>
      <c r="HJ37" s="1712"/>
      <c r="HK37" s="1712"/>
      <c r="HL37" s="1712"/>
      <c r="HM37" s="1712"/>
      <c r="HN37" s="1712"/>
      <c r="HO37" s="1712"/>
      <c r="HP37" s="1712"/>
      <c r="HQ37" s="1712"/>
      <c r="HR37" s="1712"/>
      <c r="HS37" s="1712"/>
      <c r="HT37" s="1712"/>
      <c r="HU37" s="1712"/>
      <c r="HV37" s="1712"/>
      <c r="HW37" s="1712"/>
      <c r="HX37" s="1712"/>
      <c r="HY37" s="1712"/>
      <c r="HZ37" s="1712"/>
      <c r="IA37" s="1712"/>
      <c r="IB37" s="1712"/>
      <c r="IC37" s="1712"/>
      <c r="ID37" s="1712"/>
      <c r="IE37" s="1712"/>
      <c r="IF37" s="1712"/>
      <c r="IG37" s="1712"/>
      <c r="IH37" s="1712"/>
      <c r="II37" s="1712"/>
      <c r="IJ37" s="1712"/>
      <c r="IK37" s="1712"/>
      <c r="IL37" s="1712"/>
      <c r="IM37" s="1712"/>
      <c r="IN37" s="1712"/>
      <c r="IO37" s="1712"/>
      <c r="IP37" s="1712"/>
      <c r="IQ37" s="1712"/>
      <c r="IR37" s="1712"/>
      <c r="IS37" s="1712"/>
      <c r="IT37" s="1712"/>
      <c r="IU37" s="1712"/>
    </row>
    <row r="38" spans="1:255">
      <c r="A38" s="2721" t="s">
        <v>1406</v>
      </c>
      <c r="B38" s="1744"/>
      <c r="C38" s="1744"/>
      <c r="D38" s="1744"/>
      <c r="E38" s="2833"/>
      <c r="F38" s="3790"/>
      <c r="G38" s="3791"/>
      <c r="H38" s="1744"/>
      <c r="I38" s="1744"/>
      <c r="J38" s="1744"/>
      <c r="K38" s="2761"/>
      <c r="L38" s="2761"/>
      <c r="M38" s="2859">
        <v>8</v>
      </c>
      <c r="N38" s="3790"/>
      <c r="O38" s="3791"/>
      <c r="P38" s="2761"/>
      <c r="Q38" s="2761"/>
      <c r="R38" s="2761">
        <f t="shared" si="0"/>
        <v>0</v>
      </c>
      <c r="S38" s="1746">
        <v>8</v>
      </c>
      <c r="T38" s="1712" t="s">
        <v>1789</v>
      </c>
      <c r="U38" s="1712" t="s">
        <v>1789</v>
      </c>
      <c r="V38" s="1712" t="s">
        <v>1789</v>
      </c>
      <c r="W38" s="1712"/>
      <c r="X38" s="1712"/>
      <c r="Y38" s="1712"/>
      <c r="Z38" s="1712" t="s">
        <v>1789</v>
      </c>
      <c r="AA38" s="1712" t="s">
        <v>1789</v>
      </c>
      <c r="AB38" s="1712" t="s">
        <v>1789</v>
      </c>
      <c r="AC38" s="1712" t="s">
        <v>1789</v>
      </c>
      <c r="AD38" s="1712" t="s">
        <v>1789</v>
      </c>
      <c r="AE38" s="1712" t="s">
        <v>1789</v>
      </c>
      <c r="AF38" s="1712" t="s">
        <v>1789</v>
      </c>
      <c r="AG38" s="1712" t="s">
        <v>1789</v>
      </c>
      <c r="AH38" s="1712" t="s">
        <v>1789</v>
      </c>
      <c r="AI38" s="1712" t="s">
        <v>1789</v>
      </c>
      <c r="AJ38" s="1712" t="s">
        <v>1789</v>
      </c>
      <c r="AK38" s="1712" t="s">
        <v>1789</v>
      </c>
      <c r="AL38" s="1712"/>
      <c r="AM38" s="1712"/>
      <c r="AN38" s="1712"/>
      <c r="AO38" s="1712"/>
      <c r="AP38" s="1712"/>
      <c r="AQ38" s="1712"/>
      <c r="AR38" s="1712"/>
      <c r="AS38" s="1712"/>
      <c r="AT38" s="1712"/>
      <c r="AU38" s="1712"/>
      <c r="AV38" s="1712"/>
      <c r="AW38" s="1712"/>
      <c r="AX38" s="1712"/>
      <c r="AY38" s="1712"/>
      <c r="AZ38" s="1712"/>
      <c r="BA38" s="1712"/>
      <c r="BB38" s="1712"/>
      <c r="BC38" s="1712"/>
      <c r="BD38" s="1712"/>
      <c r="BE38" s="1712"/>
      <c r="BF38" s="1712"/>
      <c r="BG38" s="1712"/>
      <c r="BH38" s="1712"/>
      <c r="BI38" s="1712"/>
      <c r="BJ38" s="1712"/>
      <c r="BK38" s="1712"/>
      <c r="BL38" s="1712"/>
      <c r="BM38" s="1712"/>
      <c r="BN38" s="1712"/>
      <c r="BO38" s="1712"/>
      <c r="BP38" s="1712"/>
      <c r="BQ38" s="1712"/>
      <c r="BR38" s="1712"/>
      <c r="BS38" s="1712"/>
      <c r="BT38" s="1712"/>
      <c r="BU38" s="1712"/>
      <c r="BV38" s="1712"/>
      <c r="BW38" s="1712"/>
      <c r="BX38" s="1712"/>
      <c r="BY38" s="1712"/>
      <c r="BZ38" s="1712"/>
      <c r="CA38" s="1712"/>
      <c r="CB38" s="1712"/>
      <c r="CC38" s="1712"/>
      <c r="CD38" s="1712"/>
      <c r="CE38" s="1712"/>
      <c r="CF38" s="1712"/>
      <c r="CG38" s="1712"/>
      <c r="CH38" s="1712"/>
      <c r="CI38" s="1712"/>
      <c r="CJ38" s="1712"/>
      <c r="CK38" s="1712"/>
      <c r="CL38" s="1712"/>
      <c r="CM38" s="1712"/>
      <c r="CN38" s="1712"/>
      <c r="CO38" s="1712"/>
      <c r="CP38" s="1712"/>
      <c r="CQ38" s="1712"/>
      <c r="CR38" s="1712"/>
      <c r="CS38" s="1712"/>
      <c r="CT38" s="1712"/>
      <c r="CU38" s="1712"/>
      <c r="CV38" s="1712"/>
      <c r="CW38" s="1712"/>
      <c r="CX38" s="1712"/>
      <c r="CY38" s="1712"/>
      <c r="CZ38" s="1712"/>
      <c r="DA38" s="1712"/>
      <c r="DB38" s="1712"/>
      <c r="DC38" s="1712"/>
      <c r="DD38" s="1712"/>
      <c r="DE38" s="1712"/>
      <c r="DF38" s="1712"/>
      <c r="DG38" s="1712"/>
      <c r="DH38" s="1712"/>
      <c r="DI38" s="1712"/>
      <c r="DJ38" s="1712"/>
      <c r="DK38" s="1712"/>
      <c r="DL38" s="1712"/>
      <c r="DM38" s="1712"/>
      <c r="DN38" s="1712"/>
      <c r="DO38" s="1712"/>
      <c r="DP38" s="1712"/>
      <c r="DQ38" s="1712"/>
      <c r="DR38" s="1712"/>
      <c r="DS38" s="1712"/>
      <c r="DT38" s="1712"/>
      <c r="DU38" s="1712"/>
      <c r="DV38" s="1712"/>
      <c r="DW38" s="1712"/>
      <c r="DX38" s="1712"/>
      <c r="DY38" s="1712"/>
      <c r="DZ38" s="1712"/>
      <c r="EA38" s="1712"/>
      <c r="EB38" s="1712"/>
      <c r="EC38" s="1712"/>
      <c r="ED38" s="1712"/>
      <c r="EE38" s="1712"/>
      <c r="EF38" s="1712"/>
      <c r="EG38" s="1712"/>
      <c r="EH38" s="1712"/>
      <c r="EI38" s="1712"/>
      <c r="EJ38" s="1712"/>
      <c r="EK38" s="1712"/>
      <c r="EL38" s="1712"/>
      <c r="EM38" s="1712"/>
      <c r="EN38" s="1712"/>
      <c r="EO38" s="1712"/>
      <c r="EP38" s="1712"/>
      <c r="EQ38" s="1712"/>
      <c r="ER38" s="1712"/>
      <c r="ES38" s="1712"/>
      <c r="ET38" s="1712"/>
      <c r="EU38" s="1712"/>
      <c r="EV38" s="1712"/>
      <c r="EW38" s="1712"/>
      <c r="EX38" s="1712"/>
      <c r="EY38" s="1712"/>
      <c r="EZ38" s="1712"/>
      <c r="FA38" s="1712"/>
      <c r="FB38" s="1712"/>
      <c r="FC38" s="1712"/>
      <c r="FD38" s="1712"/>
      <c r="FE38" s="1712"/>
      <c r="FF38" s="1712"/>
      <c r="FG38" s="1712"/>
      <c r="FH38" s="1712"/>
      <c r="FI38" s="1712"/>
      <c r="FJ38" s="1712"/>
      <c r="FK38" s="1712"/>
      <c r="FL38" s="1712"/>
      <c r="FM38" s="1712"/>
      <c r="FN38" s="1712"/>
      <c r="FO38" s="1712"/>
      <c r="FP38" s="1712"/>
      <c r="FQ38" s="1712"/>
      <c r="FR38" s="1712"/>
      <c r="FS38" s="1712"/>
      <c r="FT38" s="1712"/>
      <c r="FU38" s="1712"/>
      <c r="FV38" s="1712"/>
      <c r="FW38" s="1712"/>
      <c r="FX38" s="1712"/>
      <c r="FY38" s="1712"/>
      <c r="FZ38" s="1712"/>
      <c r="GA38" s="1712"/>
      <c r="GB38" s="1712"/>
      <c r="GC38" s="1712"/>
      <c r="GD38" s="1712"/>
      <c r="GE38" s="1712"/>
      <c r="GF38" s="1712"/>
      <c r="GG38" s="1712"/>
      <c r="GH38" s="1712"/>
      <c r="GI38" s="1712"/>
      <c r="GJ38" s="1712"/>
      <c r="GK38" s="1712"/>
      <c r="GL38" s="1712"/>
      <c r="GM38" s="1712"/>
      <c r="GN38" s="1712"/>
      <c r="GO38" s="1712"/>
      <c r="GP38" s="1712"/>
      <c r="GQ38" s="1712"/>
      <c r="GR38" s="1712"/>
      <c r="GS38" s="1712"/>
      <c r="GT38" s="1712"/>
      <c r="GU38" s="1712"/>
      <c r="GV38" s="1712"/>
      <c r="GW38" s="1712"/>
      <c r="GX38" s="1712"/>
      <c r="GY38" s="1712"/>
      <c r="GZ38" s="1712"/>
      <c r="HA38" s="1712"/>
      <c r="HB38" s="1712"/>
      <c r="HC38" s="1712"/>
      <c r="HD38" s="1712"/>
      <c r="HE38" s="1712"/>
      <c r="HF38" s="1712"/>
      <c r="HG38" s="1712"/>
      <c r="HH38" s="1712"/>
      <c r="HI38" s="1712"/>
      <c r="HJ38" s="1712"/>
      <c r="HK38" s="1712"/>
      <c r="HL38" s="1712"/>
      <c r="HM38" s="1712"/>
      <c r="HN38" s="1712"/>
      <c r="HO38" s="1712"/>
      <c r="HP38" s="1712"/>
      <c r="HQ38" s="1712"/>
      <c r="HR38" s="1712"/>
      <c r="HS38" s="1712"/>
      <c r="HT38" s="1712"/>
      <c r="HU38" s="1712"/>
      <c r="HV38" s="1712"/>
      <c r="HW38" s="1712"/>
      <c r="HX38" s="1712"/>
      <c r="HY38" s="1712"/>
      <c r="HZ38" s="1712"/>
      <c r="IA38" s="1712"/>
      <c r="IB38" s="1712"/>
      <c r="IC38" s="1712"/>
      <c r="ID38" s="1712"/>
      <c r="IE38" s="1712"/>
      <c r="IF38" s="1712"/>
      <c r="IG38" s="1712"/>
      <c r="IH38" s="1712"/>
      <c r="II38" s="1712"/>
      <c r="IJ38" s="1712"/>
      <c r="IK38" s="1712"/>
      <c r="IL38" s="1712"/>
      <c r="IM38" s="1712"/>
      <c r="IN38" s="1712"/>
      <c r="IO38" s="1712"/>
      <c r="IP38" s="1712"/>
      <c r="IQ38" s="1712"/>
      <c r="IR38" s="1712"/>
      <c r="IS38" s="1712"/>
      <c r="IT38" s="1712"/>
      <c r="IU38" s="1712"/>
    </row>
    <row r="39" spans="1:255">
      <c r="A39" s="2721" t="s">
        <v>1407</v>
      </c>
      <c r="B39" s="1744"/>
      <c r="C39" s="1744"/>
      <c r="D39" s="1744"/>
      <c r="E39" s="2833"/>
      <c r="F39" s="3790"/>
      <c r="G39" s="3791"/>
      <c r="H39" s="1744"/>
      <c r="I39" s="1744"/>
      <c r="J39" s="1744"/>
      <c r="K39" s="2761"/>
      <c r="L39" s="2761"/>
      <c r="M39" s="2859">
        <v>9</v>
      </c>
      <c r="N39" s="3790"/>
      <c r="O39" s="3791"/>
      <c r="P39" s="2761"/>
      <c r="Q39" s="2761"/>
      <c r="R39" s="2761">
        <f t="shared" si="0"/>
        <v>0</v>
      </c>
      <c r="S39" s="1746">
        <v>9</v>
      </c>
      <c r="T39" s="1712"/>
      <c r="U39" s="1712"/>
      <c r="V39" s="1712"/>
      <c r="W39" s="1712"/>
      <c r="X39" s="1712"/>
      <c r="Y39" s="1712"/>
      <c r="Z39" s="1712"/>
      <c r="AA39" s="1712"/>
      <c r="AB39" s="1712"/>
      <c r="AC39" s="1712"/>
      <c r="AD39" s="1712"/>
      <c r="AE39" s="1712"/>
      <c r="AF39" s="1712"/>
      <c r="AG39" s="1712"/>
      <c r="AH39" s="1712"/>
      <c r="AI39" s="1712"/>
      <c r="AJ39" s="1712"/>
      <c r="AK39" s="1712"/>
      <c r="AL39" s="1712"/>
      <c r="AM39" s="1712"/>
      <c r="AN39" s="1712"/>
      <c r="AO39" s="1712"/>
      <c r="AP39" s="1712"/>
      <c r="AQ39" s="1712"/>
      <c r="AR39" s="1712"/>
      <c r="AS39" s="1712"/>
      <c r="AT39" s="1712"/>
      <c r="AU39" s="1712"/>
      <c r="AV39" s="1712"/>
      <c r="AW39" s="1712"/>
      <c r="AX39" s="1712"/>
      <c r="AY39" s="1712"/>
      <c r="AZ39" s="1712"/>
      <c r="BA39" s="1712"/>
      <c r="BB39" s="1712"/>
      <c r="BC39" s="1712"/>
      <c r="BD39" s="1712"/>
      <c r="BE39" s="1712"/>
      <c r="BF39" s="1712"/>
      <c r="BG39" s="1712"/>
      <c r="BH39" s="1712"/>
      <c r="BI39" s="1712"/>
      <c r="BJ39" s="1712"/>
      <c r="BK39" s="1712"/>
      <c r="BL39" s="1712"/>
      <c r="BM39" s="1712"/>
      <c r="BN39" s="1712"/>
      <c r="BO39" s="1712"/>
      <c r="BP39" s="1712"/>
      <c r="BQ39" s="1712"/>
      <c r="BR39" s="1712"/>
      <c r="BS39" s="1712"/>
      <c r="BT39" s="1712"/>
      <c r="BU39" s="1712"/>
      <c r="BV39" s="1712"/>
      <c r="BW39" s="1712"/>
      <c r="BX39" s="1712"/>
      <c r="BY39" s="1712"/>
      <c r="BZ39" s="1712"/>
      <c r="CA39" s="1712"/>
      <c r="CB39" s="1712"/>
      <c r="CC39" s="1712"/>
      <c r="CD39" s="1712"/>
      <c r="CE39" s="1712"/>
      <c r="CF39" s="1712"/>
      <c r="CG39" s="1712"/>
      <c r="CH39" s="1712"/>
      <c r="CI39" s="1712"/>
      <c r="CJ39" s="1712"/>
      <c r="CK39" s="1712"/>
      <c r="CL39" s="1712"/>
      <c r="CM39" s="1712"/>
      <c r="CN39" s="1712"/>
      <c r="CO39" s="1712"/>
      <c r="CP39" s="1712"/>
      <c r="CQ39" s="1712"/>
      <c r="CR39" s="1712"/>
      <c r="CS39" s="1712"/>
      <c r="CT39" s="1712"/>
      <c r="CU39" s="1712"/>
      <c r="CV39" s="1712"/>
      <c r="CW39" s="1712"/>
      <c r="CX39" s="1712"/>
      <c r="CY39" s="1712"/>
      <c r="CZ39" s="1712"/>
      <c r="DA39" s="1712"/>
      <c r="DB39" s="1712"/>
      <c r="DC39" s="1712"/>
      <c r="DD39" s="1712"/>
      <c r="DE39" s="1712"/>
      <c r="DF39" s="1712"/>
      <c r="DG39" s="1712"/>
      <c r="DH39" s="1712"/>
      <c r="DI39" s="1712"/>
      <c r="DJ39" s="1712"/>
      <c r="DK39" s="1712"/>
      <c r="DL39" s="1712"/>
      <c r="DM39" s="1712"/>
      <c r="DN39" s="1712"/>
      <c r="DO39" s="1712"/>
      <c r="DP39" s="1712"/>
      <c r="DQ39" s="1712"/>
      <c r="DR39" s="1712"/>
      <c r="DS39" s="1712"/>
      <c r="DT39" s="1712"/>
      <c r="DU39" s="1712"/>
      <c r="DV39" s="1712"/>
      <c r="DW39" s="1712"/>
      <c r="DX39" s="1712"/>
      <c r="DY39" s="1712"/>
      <c r="DZ39" s="1712"/>
      <c r="EA39" s="1712"/>
      <c r="EB39" s="1712"/>
      <c r="EC39" s="1712"/>
      <c r="ED39" s="1712"/>
      <c r="EE39" s="1712"/>
      <c r="EF39" s="1712"/>
      <c r="EG39" s="1712"/>
      <c r="EH39" s="1712"/>
      <c r="EI39" s="1712"/>
      <c r="EJ39" s="1712"/>
      <c r="EK39" s="1712"/>
      <c r="EL39" s="1712"/>
      <c r="EM39" s="1712"/>
      <c r="EN39" s="1712"/>
      <c r="EO39" s="1712"/>
      <c r="EP39" s="1712"/>
      <c r="EQ39" s="1712"/>
      <c r="ER39" s="1712"/>
      <c r="ES39" s="1712"/>
      <c r="ET39" s="1712"/>
      <c r="EU39" s="1712"/>
      <c r="EV39" s="1712"/>
      <c r="EW39" s="1712"/>
      <c r="EX39" s="1712"/>
      <c r="EY39" s="1712"/>
      <c r="EZ39" s="1712"/>
      <c r="FA39" s="1712"/>
      <c r="FB39" s="1712"/>
      <c r="FC39" s="1712"/>
      <c r="FD39" s="1712"/>
      <c r="FE39" s="1712"/>
      <c r="FF39" s="1712"/>
      <c r="FG39" s="1712"/>
      <c r="FH39" s="1712"/>
      <c r="FI39" s="1712"/>
      <c r="FJ39" s="1712"/>
      <c r="FK39" s="1712"/>
      <c r="FL39" s="1712"/>
      <c r="FM39" s="1712"/>
      <c r="FN39" s="1712"/>
      <c r="FO39" s="1712"/>
      <c r="FP39" s="1712"/>
      <c r="FQ39" s="1712"/>
      <c r="FR39" s="1712"/>
      <c r="FS39" s="1712"/>
      <c r="FT39" s="1712"/>
      <c r="FU39" s="1712"/>
      <c r="FV39" s="1712"/>
      <c r="FW39" s="1712"/>
      <c r="FX39" s="1712"/>
      <c r="FY39" s="1712"/>
      <c r="FZ39" s="1712"/>
      <c r="GA39" s="1712"/>
      <c r="GB39" s="1712"/>
      <c r="GC39" s="1712"/>
      <c r="GD39" s="1712"/>
      <c r="GE39" s="1712"/>
      <c r="GF39" s="1712"/>
      <c r="GG39" s="1712"/>
      <c r="GH39" s="1712"/>
      <c r="GI39" s="1712"/>
      <c r="GJ39" s="1712"/>
      <c r="GK39" s="1712"/>
      <c r="GL39" s="1712"/>
      <c r="GM39" s="1712"/>
      <c r="GN39" s="1712"/>
      <c r="GO39" s="1712"/>
      <c r="GP39" s="1712"/>
      <c r="GQ39" s="1712"/>
      <c r="GR39" s="1712"/>
      <c r="GS39" s="1712"/>
      <c r="GT39" s="1712"/>
      <c r="GU39" s="1712"/>
      <c r="GV39" s="1712"/>
      <c r="GW39" s="1712"/>
      <c r="GX39" s="1712"/>
      <c r="GY39" s="1712"/>
      <c r="GZ39" s="1712"/>
      <c r="HA39" s="1712"/>
      <c r="HB39" s="1712"/>
      <c r="HC39" s="1712"/>
      <c r="HD39" s="1712"/>
      <c r="HE39" s="1712"/>
      <c r="HF39" s="1712"/>
      <c r="HG39" s="1712"/>
      <c r="HH39" s="1712"/>
      <c r="HI39" s="1712"/>
      <c r="HJ39" s="1712"/>
      <c r="HK39" s="1712"/>
      <c r="HL39" s="1712"/>
      <c r="HM39" s="1712"/>
      <c r="HN39" s="1712"/>
      <c r="HO39" s="1712"/>
      <c r="HP39" s="1712"/>
      <c r="HQ39" s="1712"/>
      <c r="HR39" s="1712"/>
      <c r="HS39" s="1712"/>
      <c r="HT39" s="1712"/>
      <c r="HU39" s="1712"/>
      <c r="HV39" s="1712"/>
      <c r="HW39" s="1712"/>
      <c r="HX39" s="1712"/>
      <c r="HY39" s="1712"/>
      <c r="HZ39" s="1712"/>
      <c r="IA39" s="1712"/>
      <c r="IB39" s="1712"/>
      <c r="IC39" s="1712"/>
      <c r="ID39" s="1712"/>
      <c r="IE39" s="1712"/>
      <c r="IF39" s="1712"/>
      <c r="IG39" s="1712"/>
      <c r="IH39" s="1712"/>
      <c r="II39" s="1712"/>
      <c r="IJ39" s="1712"/>
      <c r="IK39" s="1712"/>
      <c r="IL39" s="1712"/>
      <c r="IM39" s="1712"/>
      <c r="IN39" s="1712"/>
      <c r="IO39" s="1712"/>
      <c r="IP39" s="1712"/>
      <c r="IQ39" s="1712"/>
      <c r="IR39" s="1712"/>
      <c r="IS39" s="1712"/>
      <c r="IT39" s="1712"/>
      <c r="IU39" s="1712"/>
    </row>
    <row r="40" spans="1:255">
      <c r="A40" s="2721" t="s">
        <v>1746</v>
      </c>
      <c r="B40" s="1744"/>
      <c r="C40" s="1744"/>
      <c r="D40" s="1744"/>
      <c r="E40" s="2833"/>
      <c r="F40" s="3790"/>
      <c r="G40" s="3791"/>
      <c r="H40" s="1744"/>
      <c r="I40" s="1744"/>
      <c r="J40" s="1744"/>
      <c r="K40" s="2761"/>
      <c r="L40" s="2761"/>
      <c r="M40" s="2859">
        <v>10</v>
      </c>
      <c r="N40" s="3790"/>
      <c r="O40" s="3791"/>
      <c r="P40" s="2761"/>
      <c r="Q40" s="2761"/>
      <c r="R40" s="2761">
        <f t="shared" si="0"/>
        <v>0</v>
      </c>
      <c r="S40" s="1746">
        <v>10</v>
      </c>
      <c r="T40" s="1712"/>
      <c r="U40" s="1712"/>
      <c r="V40" s="1712"/>
      <c r="W40" s="1712"/>
      <c r="X40" s="1712"/>
      <c r="Y40" s="1712"/>
      <c r="Z40" s="1712"/>
      <c r="AA40" s="1712"/>
      <c r="AB40" s="1712"/>
      <c r="AC40" s="1712"/>
      <c r="AD40" s="1712"/>
      <c r="AE40" s="1712"/>
      <c r="AF40" s="1712"/>
      <c r="AG40" s="1712"/>
      <c r="AH40" s="1712"/>
      <c r="AI40" s="1712"/>
      <c r="AJ40" s="1712"/>
      <c r="AK40" s="1712"/>
      <c r="AL40" s="1712"/>
      <c r="AM40" s="1712"/>
      <c r="AN40" s="1712"/>
      <c r="AO40" s="1712"/>
      <c r="AP40" s="1712"/>
      <c r="AQ40" s="1712"/>
      <c r="AR40" s="1712"/>
      <c r="AS40" s="1712"/>
      <c r="AT40" s="1712"/>
      <c r="AU40" s="1712"/>
      <c r="AV40" s="1712"/>
      <c r="AW40" s="1712"/>
      <c r="AX40" s="1712"/>
      <c r="AY40" s="1712"/>
      <c r="AZ40" s="1712"/>
      <c r="BA40" s="1712"/>
      <c r="BB40" s="1712"/>
      <c r="BC40" s="1712"/>
      <c r="BD40" s="1712"/>
      <c r="BE40" s="1712"/>
      <c r="BF40" s="1712"/>
      <c r="BG40" s="1712"/>
      <c r="BH40" s="1712"/>
      <c r="BI40" s="1712"/>
      <c r="BJ40" s="1712"/>
      <c r="BK40" s="1712"/>
      <c r="BL40" s="1712"/>
      <c r="BM40" s="1712"/>
      <c r="BN40" s="1712"/>
      <c r="BO40" s="1712"/>
      <c r="BP40" s="1712"/>
      <c r="BQ40" s="1712"/>
      <c r="BR40" s="1712"/>
      <c r="BS40" s="1712"/>
      <c r="BT40" s="1712"/>
      <c r="BU40" s="1712"/>
      <c r="BV40" s="1712"/>
      <c r="BW40" s="1712"/>
      <c r="BX40" s="1712"/>
      <c r="BY40" s="1712"/>
      <c r="BZ40" s="1712"/>
      <c r="CA40" s="1712"/>
      <c r="CB40" s="1712"/>
      <c r="CC40" s="1712"/>
      <c r="CD40" s="1712"/>
      <c r="CE40" s="1712"/>
      <c r="CF40" s="1712"/>
      <c r="CG40" s="1712"/>
      <c r="CH40" s="1712"/>
      <c r="CI40" s="1712"/>
      <c r="CJ40" s="1712"/>
      <c r="CK40" s="1712"/>
      <c r="CL40" s="1712"/>
      <c r="CM40" s="1712"/>
      <c r="CN40" s="1712"/>
      <c r="CO40" s="1712"/>
      <c r="CP40" s="1712"/>
      <c r="CQ40" s="1712"/>
      <c r="CR40" s="1712"/>
      <c r="CS40" s="1712"/>
      <c r="CT40" s="1712"/>
      <c r="CU40" s="1712"/>
      <c r="CV40" s="1712"/>
      <c r="CW40" s="1712"/>
      <c r="CX40" s="1712"/>
      <c r="CY40" s="1712"/>
      <c r="CZ40" s="1712"/>
      <c r="DA40" s="1712"/>
      <c r="DB40" s="1712"/>
      <c r="DC40" s="1712"/>
      <c r="DD40" s="1712"/>
      <c r="DE40" s="1712"/>
      <c r="DF40" s="1712"/>
      <c r="DG40" s="1712"/>
      <c r="DH40" s="1712"/>
      <c r="DI40" s="1712"/>
      <c r="DJ40" s="1712"/>
      <c r="DK40" s="1712"/>
      <c r="DL40" s="1712"/>
      <c r="DM40" s="1712"/>
      <c r="DN40" s="1712"/>
      <c r="DO40" s="1712"/>
      <c r="DP40" s="1712"/>
      <c r="DQ40" s="1712"/>
      <c r="DR40" s="1712"/>
      <c r="DS40" s="1712"/>
      <c r="DT40" s="1712"/>
      <c r="DU40" s="1712"/>
      <c r="DV40" s="1712"/>
      <c r="DW40" s="1712"/>
      <c r="DX40" s="1712"/>
      <c r="DY40" s="1712"/>
      <c r="DZ40" s="1712"/>
      <c r="EA40" s="1712"/>
      <c r="EB40" s="1712"/>
      <c r="EC40" s="1712"/>
      <c r="ED40" s="1712"/>
      <c r="EE40" s="1712"/>
      <c r="EF40" s="1712"/>
      <c r="EG40" s="1712"/>
      <c r="EH40" s="1712"/>
      <c r="EI40" s="1712"/>
      <c r="EJ40" s="1712"/>
      <c r="EK40" s="1712"/>
      <c r="EL40" s="1712"/>
      <c r="EM40" s="1712"/>
      <c r="EN40" s="1712"/>
      <c r="EO40" s="1712"/>
      <c r="EP40" s="1712"/>
      <c r="EQ40" s="1712"/>
      <c r="ER40" s="1712"/>
      <c r="ES40" s="1712"/>
      <c r="ET40" s="1712"/>
      <c r="EU40" s="1712"/>
      <c r="EV40" s="1712"/>
      <c r="EW40" s="1712"/>
      <c r="EX40" s="1712"/>
      <c r="EY40" s="1712"/>
      <c r="EZ40" s="1712"/>
      <c r="FA40" s="1712"/>
      <c r="FB40" s="1712"/>
      <c r="FC40" s="1712"/>
      <c r="FD40" s="1712"/>
      <c r="FE40" s="1712"/>
      <c r="FF40" s="1712"/>
      <c r="FG40" s="1712"/>
      <c r="FH40" s="1712"/>
      <c r="FI40" s="1712"/>
      <c r="FJ40" s="1712"/>
      <c r="FK40" s="1712"/>
      <c r="FL40" s="1712"/>
      <c r="FM40" s="1712"/>
      <c r="FN40" s="1712"/>
      <c r="FO40" s="1712"/>
      <c r="FP40" s="1712"/>
      <c r="FQ40" s="1712"/>
      <c r="FR40" s="1712"/>
      <c r="FS40" s="1712"/>
      <c r="FT40" s="1712"/>
      <c r="FU40" s="1712"/>
      <c r="FV40" s="1712"/>
      <c r="FW40" s="1712"/>
      <c r="FX40" s="1712"/>
      <c r="FY40" s="1712"/>
      <c r="FZ40" s="1712"/>
      <c r="GA40" s="1712"/>
      <c r="GB40" s="1712"/>
      <c r="GC40" s="1712"/>
      <c r="GD40" s="1712"/>
      <c r="GE40" s="1712"/>
      <c r="GF40" s="1712"/>
      <c r="GG40" s="1712"/>
      <c r="GH40" s="1712"/>
      <c r="GI40" s="1712"/>
      <c r="GJ40" s="1712"/>
      <c r="GK40" s="1712"/>
      <c r="GL40" s="1712"/>
      <c r="GM40" s="1712"/>
      <c r="GN40" s="1712"/>
      <c r="GO40" s="1712"/>
      <c r="GP40" s="1712"/>
      <c r="GQ40" s="1712"/>
      <c r="GR40" s="1712"/>
      <c r="GS40" s="1712"/>
      <c r="GT40" s="1712"/>
      <c r="GU40" s="1712"/>
      <c r="GV40" s="1712"/>
      <c r="GW40" s="1712"/>
      <c r="GX40" s="1712"/>
      <c r="GY40" s="1712"/>
      <c r="GZ40" s="1712"/>
      <c r="HA40" s="1712"/>
      <c r="HB40" s="1712"/>
      <c r="HC40" s="1712"/>
      <c r="HD40" s="1712"/>
      <c r="HE40" s="1712"/>
      <c r="HF40" s="1712"/>
      <c r="HG40" s="1712"/>
      <c r="HH40" s="1712"/>
      <c r="HI40" s="1712"/>
      <c r="HJ40" s="1712"/>
      <c r="HK40" s="1712"/>
      <c r="HL40" s="1712"/>
      <c r="HM40" s="1712"/>
      <c r="HN40" s="1712"/>
      <c r="HO40" s="1712"/>
      <c r="HP40" s="1712"/>
      <c r="HQ40" s="1712"/>
      <c r="HR40" s="1712"/>
      <c r="HS40" s="1712"/>
      <c r="HT40" s="1712"/>
      <c r="HU40" s="1712"/>
      <c r="HV40" s="1712"/>
      <c r="HW40" s="1712"/>
      <c r="HX40" s="1712"/>
      <c r="HY40" s="1712"/>
      <c r="HZ40" s="1712"/>
      <c r="IA40" s="1712"/>
      <c r="IB40" s="1712"/>
      <c r="IC40" s="1712"/>
      <c r="ID40" s="1712"/>
      <c r="IE40" s="1712"/>
      <c r="IF40" s="1712"/>
      <c r="IG40" s="1712"/>
      <c r="IH40" s="1712"/>
      <c r="II40" s="1712"/>
      <c r="IJ40" s="1712"/>
      <c r="IK40" s="1712"/>
      <c r="IL40" s="1712"/>
      <c r="IM40" s="1712"/>
      <c r="IN40" s="1712"/>
      <c r="IO40" s="1712"/>
      <c r="IP40" s="1712"/>
      <c r="IQ40" s="1712"/>
      <c r="IR40" s="1712"/>
      <c r="IS40" s="1712"/>
      <c r="IT40" s="1712"/>
      <c r="IU40" s="1712"/>
    </row>
    <row r="41" spans="1:255">
      <c r="A41" s="2721" t="s">
        <v>1747</v>
      </c>
      <c r="B41" s="1744"/>
      <c r="C41" s="1744"/>
      <c r="D41" s="1744"/>
      <c r="E41" s="2833"/>
      <c r="F41" s="3790"/>
      <c r="G41" s="3791"/>
      <c r="H41" s="1744"/>
      <c r="I41" s="1744"/>
      <c r="J41" s="1744"/>
      <c r="K41" s="2761"/>
      <c r="L41" s="2761"/>
      <c r="M41" s="2859">
        <v>11</v>
      </c>
      <c r="N41" s="3790"/>
      <c r="O41" s="3791"/>
      <c r="P41" s="2761"/>
      <c r="Q41" s="2761"/>
      <c r="R41" s="2761">
        <f t="shared" si="0"/>
        <v>0</v>
      </c>
      <c r="S41" s="1746">
        <v>11</v>
      </c>
      <c r="T41" s="1712"/>
      <c r="U41" s="1712"/>
      <c r="V41" s="1712"/>
      <c r="W41" s="1712"/>
      <c r="X41" s="1712"/>
      <c r="Y41" s="1712"/>
      <c r="Z41" s="1712"/>
      <c r="AA41" s="1712"/>
      <c r="AB41" s="1712"/>
      <c r="AC41" s="1712"/>
      <c r="AD41" s="1712"/>
      <c r="AE41" s="1712"/>
      <c r="AF41" s="1712"/>
      <c r="AG41" s="1712"/>
      <c r="AH41" s="1712"/>
      <c r="AI41" s="1712"/>
      <c r="AJ41" s="1712"/>
      <c r="AK41" s="1712"/>
      <c r="AL41" s="1712"/>
      <c r="AM41" s="1712"/>
      <c r="AN41" s="1712"/>
      <c r="AO41" s="1712"/>
      <c r="AP41" s="1712"/>
      <c r="AQ41" s="1712"/>
      <c r="AR41" s="1712"/>
      <c r="AS41" s="1712"/>
      <c r="AT41" s="1712"/>
      <c r="AU41" s="1712"/>
      <c r="AV41" s="1712"/>
      <c r="AW41" s="1712"/>
      <c r="AX41" s="1712"/>
      <c r="AY41" s="1712"/>
      <c r="AZ41" s="1712"/>
      <c r="BA41" s="1712"/>
      <c r="BB41" s="1712"/>
      <c r="BC41" s="1712"/>
      <c r="BD41" s="1712"/>
      <c r="BE41" s="1712"/>
      <c r="BF41" s="1712"/>
      <c r="BG41" s="1712"/>
      <c r="BH41" s="1712"/>
      <c r="BI41" s="1712"/>
      <c r="BJ41" s="1712"/>
      <c r="BK41" s="1712"/>
      <c r="BL41" s="1712"/>
      <c r="BM41" s="1712"/>
      <c r="BN41" s="1712"/>
      <c r="BO41" s="1712"/>
      <c r="BP41" s="1712"/>
      <c r="BQ41" s="1712"/>
      <c r="BR41" s="1712"/>
      <c r="BS41" s="1712"/>
      <c r="BT41" s="1712"/>
      <c r="BU41" s="1712"/>
      <c r="BV41" s="1712"/>
      <c r="BW41" s="1712"/>
      <c r="BX41" s="1712"/>
      <c r="BY41" s="1712"/>
      <c r="BZ41" s="1712"/>
      <c r="CA41" s="1712"/>
      <c r="CB41" s="1712"/>
      <c r="CC41" s="1712"/>
      <c r="CD41" s="1712"/>
      <c r="CE41" s="1712"/>
      <c r="CF41" s="1712"/>
      <c r="CG41" s="1712"/>
      <c r="CH41" s="1712"/>
      <c r="CI41" s="1712"/>
      <c r="CJ41" s="1712"/>
      <c r="CK41" s="1712"/>
      <c r="CL41" s="1712"/>
      <c r="CM41" s="1712"/>
      <c r="CN41" s="1712"/>
      <c r="CO41" s="1712"/>
      <c r="CP41" s="1712"/>
      <c r="CQ41" s="1712"/>
      <c r="CR41" s="1712"/>
      <c r="CS41" s="1712"/>
      <c r="CT41" s="1712"/>
      <c r="CU41" s="1712"/>
      <c r="CV41" s="1712"/>
      <c r="CW41" s="1712"/>
      <c r="CX41" s="1712"/>
      <c r="CY41" s="1712"/>
      <c r="CZ41" s="1712"/>
      <c r="DA41" s="1712"/>
      <c r="DB41" s="1712"/>
      <c r="DC41" s="1712"/>
      <c r="DD41" s="1712"/>
      <c r="DE41" s="1712"/>
      <c r="DF41" s="1712"/>
      <c r="DG41" s="1712"/>
      <c r="DH41" s="1712"/>
      <c r="DI41" s="1712"/>
      <c r="DJ41" s="1712"/>
      <c r="DK41" s="1712"/>
      <c r="DL41" s="1712"/>
      <c r="DM41" s="1712"/>
      <c r="DN41" s="1712"/>
      <c r="DO41" s="1712"/>
      <c r="DP41" s="1712"/>
      <c r="DQ41" s="1712"/>
      <c r="DR41" s="1712"/>
      <c r="DS41" s="1712"/>
      <c r="DT41" s="1712"/>
      <c r="DU41" s="1712"/>
      <c r="DV41" s="1712"/>
      <c r="DW41" s="1712"/>
      <c r="DX41" s="1712"/>
      <c r="DY41" s="1712"/>
      <c r="DZ41" s="1712"/>
      <c r="EA41" s="1712"/>
      <c r="EB41" s="1712"/>
      <c r="EC41" s="1712"/>
      <c r="ED41" s="1712"/>
      <c r="EE41" s="1712"/>
      <c r="EF41" s="1712"/>
      <c r="EG41" s="1712"/>
      <c r="EH41" s="1712"/>
      <c r="EI41" s="1712"/>
      <c r="EJ41" s="1712"/>
      <c r="EK41" s="1712"/>
      <c r="EL41" s="1712"/>
      <c r="EM41" s="1712"/>
      <c r="EN41" s="1712"/>
      <c r="EO41" s="1712"/>
      <c r="EP41" s="1712"/>
      <c r="EQ41" s="1712"/>
      <c r="ER41" s="1712"/>
      <c r="ES41" s="1712"/>
      <c r="ET41" s="1712"/>
      <c r="EU41" s="1712"/>
      <c r="EV41" s="1712"/>
      <c r="EW41" s="1712"/>
      <c r="EX41" s="1712"/>
      <c r="EY41" s="1712"/>
      <c r="EZ41" s="1712"/>
      <c r="FA41" s="1712"/>
      <c r="FB41" s="1712"/>
      <c r="FC41" s="1712"/>
      <c r="FD41" s="1712"/>
      <c r="FE41" s="1712"/>
      <c r="FF41" s="1712"/>
      <c r="FG41" s="1712"/>
      <c r="FH41" s="1712"/>
      <c r="FI41" s="1712"/>
      <c r="FJ41" s="1712"/>
      <c r="FK41" s="1712"/>
      <c r="FL41" s="1712"/>
      <c r="FM41" s="1712"/>
      <c r="FN41" s="1712"/>
      <c r="FO41" s="1712"/>
      <c r="FP41" s="1712"/>
      <c r="FQ41" s="1712"/>
      <c r="FR41" s="1712"/>
      <c r="FS41" s="1712"/>
      <c r="FT41" s="1712"/>
      <c r="FU41" s="1712"/>
      <c r="FV41" s="1712"/>
      <c r="FW41" s="1712"/>
      <c r="FX41" s="1712"/>
      <c r="FY41" s="1712"/>
      <c r="FZ41" s="1712"/>
      <c r="GA41" s="1712"/>
      <c r="GB41" s="1712"/>
      <c r="GC41" s="1712"/>
      <c r="GD41" s="1712"/>
      <c r="GE41" s="1712"/>
      <c r="GF41" s="1712"/>
      <c r="GG41" s="1712"/>
      <c r="GH41" s="1712"/>
      <c r="GI41" s="1712"/>
      <c r="GJ41" s="1712"/>
      <c r="GK41" s="1712"/>
      <c r="GL41" s="1712"/>
      <c r="GM41" s="1712"/>
      <c r="GN41" s="1712"/>
      <c r="GO41" s="1712"/>
      <c r="GP41" s="1712"/>
      <c r="GQ41" s="1712"/>
      <c r="GR41" s="1712"/>
      <c r="GS41" s="1712"/>
      <c r="GT41" s="1712"/>
      <c r="GU41" s="1712"/>
      <c r="GV41" s="1712"/>
      <c r="GW41" s="1712"/>
      <c r="GX41" s="1712"/>
      <c r="GY41" s="1712"/>
      <c r="GZ41" s="1712"/>
      <c r="HA41" s="1712"/>
      <c r="HB41" s="1712"/>
      <c r="HC41" s="1712"/>
      <c r="HD41" s="1712"/>
      <c r="HE41" s="1712"/>
      <c r="HF41" s="1712"/>
      <c r="HG41" s="1712"/>
      <c r="HH41" s="1712"/>
      <c r="HI41" s="1712"/>
      <c r="HJ41" s="1712"/>
      <c r="HK41" s="1712"/>
      <c r="HL41" s="1712"/>
      <c r="HM41" s="1712"/>
      <c r="HN41" s="1712"/>
      <c r="HO41" s="1712"/>
      <c r="HP41" s="1712"/>
      <c r="HQ41" s="1712"/>
      <c r="HR41" s="1712"/>
      <c r="HS41" s="1712"/>
      <c r="HT41" s="1712"/>
      <c r="HU41" s="1712"/>
      <c r="HV41" s="1712"/>
      <c r="HW41" s="1712"/>
      <c r="HX41" s="1712"/>
      <c r="HY41" s="1712"/>
      <c r="HZ41" s="1712"/>
      <c r="IA41" s="1712"/>
      <c r="IB41" s="1712"/>
      <c r="IC41" s="1712"/>
      <c r="ID41" s="1712"/>
      <c r="IE41" s="1712"/>
      <c r="IF41" s="1712"/>
      <c r="IG41" s="1712"/>
      <c r="IH41" s="1712"/>
      <c r="II41" s="1712"/>
      <c r="IJ41" s="1712"/>
      <c r="IK41" s="1712"/>
      <c r="IL41" s="1712"/>
      <c r="IM41" s="1712"/>
      <c r="IN41" s="1712"/>
      <c r="IO41" s="1712"/>
      <c r="IP41" s="1712"/>
      <c r="IQ41" s="1712"/>
      <c r="IR41" s="1712"/>
      <c r="IS41" s="1712"/>
      <c r="IT41" s="1712"/>
      <c r="IU41" s="1712"/>
    </row>
    <row r="42" spans="1:255">
      <c r="A42" s="2721" t="s">
        <v>1748</v>
      </c>
      <c r="B42" s="1744"/>
      <c r="C42" s="1744"/>
      <c r="D42" s="1744"/>
      <c r="E42" s="2833"/>
      <c r="F42" s="3790"/>
      <c r="G42" s="3791"/>
      <c r="H42" s="1744"/>
      <c r="I42" s="1744"/>
      <c r="J42" s="1744"/>
      <c r="K42" s="2761"/>
      <c r="L42" s="2761"/>
      <c r="M42" s="2859">
        <v>12</v>
      </c>
      <c r="N42" s="3790"/>
      <c r="O42" s="3791"/>
      <c r="P42" s="2761"/>
      <c r="Q42" s="2761"/>
      <c r="R42" s="2761">
        <f t="shared" si="0"/>
        <v>0</v>
      </c>
      <c r="S42" s="1746">
        <v>12</v>
      </c>
      <c r="T42" s="1712"/>
      <c r="U42" s="1712"/>
      <c r="V42" s="1712"/>
      <c r="W42" s="1712"/>
      <c r="X42" s="1712"/>
      <c r="Y42" s="1712"/>
      <c r="Z42" s="1712"/>
      <c r="AA42" s="1712"/>
      <c r="AB42" s="1712"/>
      <c r="AC42" s="1712"/>
      <c r="AD42" s="1712"/>
      <c r="AE42" s="1712"/>
      <c r="AF42" s="1712"/>
      <c r="AG42" s="1712"/>
      <c r="AH42" s="1712"/>
      <c r="AI42" s="1712"/>
      <c r="AJ42" s="1712"/>
      <c r="AK42" s="1712"/>
      <c r="AL42" s="1712"/>
      <c r="AM42" s="1712"/>
      <c r="AN42" s="1712"/>
      <c r="AO42" s="1712"/>
      <c r="AP42" s="1712"/>
      <c r="AQ42" s="1712"/>
      <c r="AR42" s="1712"/>
      <c r="AS42" s="1712"/>
      <c r="AT42" s="1712"/>
      <c r="AU42" s="1712"/>
      <c r="AV42" s="1712"/>
      <c r="AW42" s="1712"/>
      <c r="AX42" s="1712"/>
      <c r="AY42" s="1712"/>
      <c r="AZ42" s="1712"/>
      <c r="BA42" s="1712"/>
      <c r="BB42" s="1712"/>
      <c r="BC42" s="1712"/>
      <c r="BD42" s="1712"/>
      <c r="BE42" s="1712"/>
      <c r="BF42" s="1712"/>
      <c r="BG42" s="1712"/>
      <c r="BH42" s="1712"/>
      <c r="BI42" s="1712"/>
      <c r="BJ42" s="1712"/>
      <c r="BK42" s="1712"/>
      <c r="BL42" s="1712"/>
      <c r="BM42" s="1712"/>
      <c r="BN42" s="1712"/>
      <c r="BO42" s="1712"/>
      <c r="BP42" s="1712"/>
      <c r="BQ42" s="1712"/>
      <c r="BR42" s="1712"/>
      <c r="BS42" s="1712"/>
      <c r="BT42" s="1712"/>
      <c r="BU42" s="1712"/>
      <c r="BV42" s="1712"/>
      <c r="BW42" s="1712"/>
      <c r="BX42" s="1712"/>
      <c r="BY42" s="1712"/>
      <c r="BZ42" s="1712"/>
      <c r="CA42" s="1712"/>
      <c r="CB42" s="1712"/>
      <c r="CC42" s="1712"/>
      <c r="CD42" s="1712"/>
      <c r="CE42" s="1712"/>
      <c r="CF42" s="1712"/>
      <c r="CG42" s="1712"/>
      <c r="CH42" s="1712"/>
      <c r="CI42" s="1712"/>
      <c r="CJ42" s="1712"/>
      <c r="CK42" s="1712"/>
      <c r="CL42" s="1712"/>
      <c r="CM42" s="1712"/>
      <c r="CN42" s="1712"/>
      <c r="CO42" s="1712"/>
      <c r="CP42" s="1712"/>
      <c r="CQ42" s="1712"/>
      <c r="CR42" s="1712"/>
      <c r="CS42" s="1712"/>
      <c r="CT42" s="1712"/>
      <c r="CU42" s="1712"/>
      <c r="CV42" s="1712"/>
      <c r="CW42" s="1712"/>
      <c r="CX42" s="1712"/>
      <c r="CY42" s="1712"/>
      <c r="CZ42" s="1712"/>
      <c r="DA42" s="1712"/>
      <c r="DB42" s="1712"/>
      <c r="DC42" s="1712"/>
      <c r="DD42" s="1712"/>
      <c r="DE42" s="1712"/>
      <c r="DF42" s="1712"/>
      <c r="DG42" s="1712"/>
      <c r="DH42" s="1712"/>
      <c r="DI42" s="1712"/>
      <c r="DJ42" s="1712"/>
      <c r="DK42" s="1712"/>
      <c r="DL42" s="1712"/>
      <c r="DM42" s="1712"/>
      <c r="DN42" s="1712"/>
      <c r="DO42" s="1712"/>
      <c r="DP42" s="1712"/>
      <c r="DQ42" s="1712"/>
      <c r="DR42" s="1712"/>
      <c r="DS42" s="1712"/>
      <c r="DT42" s="1712"/>
      <c r="DU42" s="1712"/>
      <c r="DV42" s="1712"/>
      <c r="DW42" s="1712"/>
      <c r="DX42" s="1712"/>
      <c r="DY42" s="1712"/>
      <c r="DZ42" s="1712"/>
      <c r="EA42" s="1712"/>
      <c r="EB42" s="1712"/>
      <c r="EC42" s="1712"/>
      <c r="ED42" s="1712"/>
      <c r="EE42" s="1712"/>
      <c r="EF42" s="1712"/>
      <c r="EG42" s="1712"/>
      <c r="EH42" s="1712"/>
      <c r="EI42" s="1712"/>
      <c r="EJ42" s="1712"/>
      <c r="EK42" s="1712"/>
      <c r="EL42" s="1712"/>
      <c r="EM42" s="1712"/>
      <c r="EN42" s="1712"/>
      <c r="EO42" s="1712"/>
      <c r="EP42" s="1712"/>
      <c r="EQ42" s="1712"/>
      <c r="ER42" s="1712"/>
      <c r="ES42" s="1712"/>
      <c r="ET42" s="1712"/>
      <c r="EU42" s="1712"/>
      <c r="EV42" s="1712"/>
      <c r="EW42" s="1712"/>
      <c r="EX42" s="1712"/>
      <c r="EY42" s="1712"/>
      <c r="EZ42" s="1712"/>
      <c r="FA42" s="1712"/>
      <c r="FB42" s="1712"/>
      <c r="FC42" s="1712"/>
      <c r="FD42" s="1712"/>
      <c r="FE42" s="1712"/>
      <c r="FF42" s="1712"/>
      <c r="FG42" s="1712"/>
      <c r="FH42" s="1712"/>
      <c r="FI42" s="1712"/>
      <c r="FJ42" s="1712"/>
      <c r="FK42" s="1712"/>
      <c r="FL42" s="1712"/>
      <c r="FM42" s="1712"/>
      <c r="FN42" s="1712"/>
      <c r="FO42" s="1712"/>
      <c r="FP42" s="1712"/>
      <c r="FQ42" s="1712"/>
      <c r="FR42" s="1712"/>
      <c r="FS42" s="1712"/>
      <c r="FT42" s="1712"/>
      <c r="FU42" s="1712"/>
      <c r="FV42" s="1712"/>
      <c r="FW42" s="1712"/>
      <c r="FX42" s="1712"/>
      <c r="FY42" s="1712"/>
      <c r="FZ42" s="1712"/>
      <c r="GA42" s="1712"/>
      <c r="GB42" s="1712"/>
      <c r="GC42" s="1712"/>
      <c r="GD42" s="1712"/>
      <c r="GE42" s="1712"/>
      <c r="GF42" s="1712"/>
      <c r="GG42" s="1712"/>
      <c r="GH42" s="1712"/>
      <c r="GI42" s="1712"/>
      <c r="GJ42" s="1712"/>
      <c r="GK42" s="1712"/>
      <c r="GL42" s="1712"/>
      <c r="GM42" s="1712"/>
      <c r="GN42" s="1712"/>
      <c r="GO42" s="1712"/>
      <c r="GP42" s="1712"/>
      <c r="GQ42" s="1712"/>
      <c r="GR42" s="1712"/>
      <c r="GS42" s="1712"/>
      <c r="GT42" s="1712"/>
      <c r="GU42" s="1712"/>
      <c r="GV42" s="1712"/>
      <c r="GW42" s="1712"/>
      <c r="GX42" s="1712"/>
      <c r="GY42" s="1712"/>
      <c r="GZ42" s="1712"/>
      <c r="HA42" s="1712"/>
      <c r="HB42" s="1712"/>
      <c r="HC42" s="1712"/>
      <c r="HD42" s="1712"/>
      <c r="HE42" s="1712"/>
      <c r="HF42" s="1712"/>
      <c r="HG42" s="1712"/>
      <c r="HH42" s="1712"/>
      <c r="HI42" s="1712"/>
      <c r="HJ42" s="1712"/>
      <c r="HK42" s="1712"/>
      <c r="HL42" s="1712"/>
      <c r="HM42" s="1712"/>
      <c r="HN42" s="1712"/>
      <c r="HO42" s="1712"/>
      <c r="HP42" s="1712"/>
      <c r="HQ42" s="1712"/>
      <c r="HR42" s="1712"/>
      <c r="HS42" s="1712"/>
      <c r="HT42" s="1712"/>
      <c r="HU42" s="1712"/>
      <c r="HV42" s="1712"/>
      <c r="HW42" s="1712"/>
      <c r="HX42" s="1712"/>
      <c r="HY42" s="1712"/>
      <c r="HZ42" s="1712"/>
      <c r="IA42" s="1712"/>
      <c r="IB42" s="1712"/>
      <c r="IC42" s="1712"/>
      <c r="ID42" s="1712"/>
      <c r="IE42" s="1712"/>
      <c r="IF42" s="1712"/>
      <c r="IG42" s="1712"/>
      <c r="IH42" s="1712"/>
      <c r="II42" s="1712"/>
      <c r="IJ42" s="1712"/>
      <c r="IK42" s="1712"/>
      <c r="IL42" s="1712"/>
      <c r="IM42" s="1712"/>
      <c r="IN42" s="1712"/>
      <c r="IO42" s="1712"/>
      <c r="IP42" s="1712"/>
      <c r="IQ42" s="1712"/>
      <c r="IR42" s="1712"/>
      <c r="IS42" s="1712"/>
      <c r="IT42" s="1712"/>
      <c r="IU42" s="1712"/>
    </row>
    <row r="43" spans="1:255">
      <c r="A43" s="2721" t="s">
        <v>1749</v>
      </c>
      <c r="B43" s="1744"/>
      <c r="C43" s="1744"/>
      <c r="D43" s="1744"/>
      <c r="E43" s="2833"/>
      <c r="F43" s="3790"/>
      <c r="G43" s="3791"/>
      <c r="H43" s="1744"/>
      <c r="I43" s="1744"/>
      <c r="J43" s="1744"/>
      <c r="K43" s="2761"/>
      <c r="L43" s="2761"/>
      <c r="M43" s="2859">
        <v>13</v>
      </c>
      <c r="N43" s="3790"/>
      <c r="O43" s="3791"/>
      <c r="P43" s="2761"/>
      <c r="Q43" s="2761"/>
      <c r="R43" s="2761">
        <f t="shared" si="0"/>
        <v>0</v>
      </c>
      <c r="S43" s="1746">
        <v>13</v>
      </c>
      <c r="T43" s="1712"/>
      <c r="U43" s="1712"/>
      <c r="V43" s="1712"/>
      <c r="W43" s="1712"/>
      <c r="X43" s="1712"/>
      <c r="Y43" s="1712"/>
      <c r="Z43" s="1712"/>
      <c r="AA43" s="1712"/>
      <c r="AB43" s="1712"/>
      <c r="AC43" s="1712"/>
      <c r="AD43" s="1712"/>
      <c r="AE43" s="1712"/>
      <c r="AF43" s="1712"/>
      <c r="AG43" s="1712"/>
      <c r="AH43" s="1712"/>
      <c r="AI43" s="1712"/>
      <c r="AJ43" s="1712"/>
      <c r="AK43" s="1712"/>
      <c r="AL43" s="1712"/>
      <c r="AM43" s="1712"/>
      <c r="AN43" s="1712"/>
      <c r="AO43" s="1712"/>
      <c r="AP43" s="1712"/>
      <c r="AQ43" s="1712"/>
      <c r="AR43" s="1712"/>
      <c r="AS43" s="1712"/>
      <c r="AT43" s="1712"/>
      <c r="AU43" s="1712"/>
      <c r="AV43" s="1712"/>
      <c r="AW43" s="1712"/>
      <c r="AX43" s="1712"/>
      <c r="AY43" s="1712"/>
      <c r="AZ43" s="1712"/>
      <c r="BA43" s="1712"/>
      <c r="BB43" s="1712"/>
      <c r="BC43" s="1712"/>
      <c r="BD43" s="1712"/>
      <c r="BE43" s="1712"/>
      <c r="BF43" s="1712"/>
      <c r="BG43" s="1712"/>
      <c r="BH43" s="1712"/>
      <c r="BI43" s="1712"/>
      <c r="BJ43" s="1712"/>
      <c r="BK43" s="1712"/>
      <c r="BL43" s="1712"/>
      <c r="BM43" s="1712"/>
      <c r="BN43" s="1712"/>
      <c r="BO43" s="1712"/>
      <c r="BP43" s="1712"/>
      <c r="BQ43" s="1712"/>
      <c r="BR43" s="1712"/>
      <c r="BS43" s="1712"/>
      <c r="BT43" s="1712"/>
      <c r="BU43" s="1712"/>
      <c r="BV43" s="1712"/>
      <c r="BW43" s="1712"/>
      <c r="BX43" s="1712"/>
      <c r="BY43" s="1712"/>
      <c r="BZ43" s="1712"/>
      <c r="CA43" s="1712"/>
      <c r="CB43" s="1712"/>
      <c r="CC43" s="1712"/>
      <c r="CD43" s="1712"/>
      <c r="CE43" s="1712"/>
      <c r="CF43" s="1712"/>
      <c r="CG43" s="1712"/>
      <c r="CH43" s="1712"/>
      <c r="CI43" s="1712"/>
      <c r="CJ43" s="1712"/>
      <c r="CK43" s="1712"/>
      <c r="CL43" s="1712"/>
      <c r="CM43" s="1712"/>
      <c r="CN43" s="1712"/>
      <c r="CO43" s="1712"/>
      <c r="CP43" s="1712"/>
      <c r="CQ43" s="1712"/>
      <c r="CR43" s="1712"/>
      <c r="CS43" s="1712"/>
      <c r="CT43" s="1712"/>
      <c r="CU43" s="1712"/>
      <c r="CV43" s="1712"/>
      <c r="CW43" s="1712"/>
      <c r="CX43" s="1712"/>
      <c r="CY43" s="1712"/>
      <c r="CZ43" s="1712"/>
      <c r="DA43" s="1712"/>
      <c r="DB43" s="1712"/>
      <c r="DC43" s="1712"/>
      <c r="DD43" s="1712"/>
      <c r="DE43" s="1712"/>
      <c r="DF43" s="1712"/>
      <c r="DG43" s="1712"/>
      <c r="DH43" s="1712"/>
      <c r="DI43" s="1712"/>
      <c r="DJ43" s="1712"/>
      <c r="DK43" s="1712"/>
      <c r="DL43" s="1712"/>
      <c r="DM43" s="1712"/>
      <c r="DN43" s="1712"/>
      <c r="DO43" s="1712"/>
      <c r="DP43" s="1712"/>
      <c r="DQ43" s="1712"/>
      <c r="DR43" s="1712"/>
      <c r="DS43" s="1712"/>
      <c r="DT43" s="1712"/>
      <c r="DU43" s="1712"/>
      <c r="DV43" s="1712"/>
      <c r="DW43" s="1712"/>
      <c r="DX43" s="1712"/>
      <c r="DY43" s="1712"/>
      <c r="DZ43" s="1712"/>
      <c r="EA43" s="1712"/>
      <c r="EB43" s="1712"/>
      <c r="EC43" s="1712"/>
      <c r="ED43" s="1712"/>
      <c r="EE43" s="1712"/>
      <c r="EF43" s="1712"/>
      <c r="EG43" s="1712"/>
      <c r="EH43" s="1712"/>
      <c r="EI43" s="1712"/>
      <c r="EJ43" s="1712"/>
      <c r="EK43" s="1712"/>
      <c r="EL43" s="1712"/>
      <c r="EM43" s="1712"/>
      <c r="EN43" s="1712"/>
      <c r="EO43" s="1712"/>
      <c r="EP43" s="1712"/>
      <c r="EQ43" s="1712"/>
      <c r="ER43" s="1712"/>
      <c r="ES43" s="1712"/>
      <c r="ET43" s="1712"/>
      <c r="EU43" s="1712"/>
      <c r="EV43" s="1712"/>
      <c r="EW43" s="1712"/>
      <c r="EX43" s="1712"/>
      <c r="EY43" s="1712"/>
      <c r="EZ43" s="1712"/>
      <c r="FA43" s="1712"/>
      <c r="FB43" s="1712"/>
      <c r="FC43" s="1712"/>
      <c r="FD43" s="1712"/>
      <c r="FE43" s="1712"/>
      <c r="FF43" s="1712"/>
      <c r="FG43" s="1712"/>
      <c r="FH43" s="1712"/>
      <c r="FI43" s="1712"/>
      <c r="FJ43" s="1712"/>
      <c r="FK43" s="1712"/>
      <c r="FL43" s="1712"/>
      <c r="FM43" s="1712"/>
      <c r="FN43" s="1712"/>
      <c r="FO43" s="1712"/>
      <c r="FP43" s="1712"/>
      <c r="FQ43" s="1712"/>
      <c r="FR43" s="1712"/>
      <c r="FS43" s="1712"/>
      <c r="FT43" s="1712"/>
      <c r="FU43" s="1712"/>
      <c r="FV43" s="1712"/>
      <c r="FW43" s="1712"/>
      <c r="FX43" s="1712"/>
      <c r="FY43" s="1712"/>
      <c r="FZ43" s="1712"/>
      <c r="GA43" s="1712"/>
      <c r="GB43" s="1712"/>
      <c r="GC43" s="1712"/>
      <c r="GD43" s="1712"/>
      <c r="GE43" s="1712"/>
      <c r="GF43" s="1712"/>
      <c r="GG43" s="1712"/>
      <c r="GH43" s="1712"/>
      <c r="GI43" s="1712"/>
      <c r="GJ43" s="1712"/>
      <c r="GK43" s="1712"/>
      <c r="GL43" s="1712"/>
      <c r="GM43" s="1712"/>
      <c r="GN43" s="1712"/>
      <c r="GO43" s="1712"/>
      <c r="GP43" s="1712"/>
      <c r="GQ43" s="1712"/>
      <c r="GR43" s="1712"/>
      <c r="GS43" s="1712"/>
      <c r="GT43" s="1712"/>
      <c r="GU43" s="1712"/>
      <c r="GV43" s="1712"/>
      <c r="GW43" s="1712"/>
      <c r="GX43" s="1712"/>
      <c r="GY43" s="1712"/>
      <c r="GZ43" s="1712"/>
      <c r="HA43" s="1712"/>
      <c r="HB43" s="1712"/>
      <c r="HC43" s="1712"/>
      <c r="HD43" s="1712"/>
      <c r="HE43" s="1712"/>
      <c r="HF43" s="1712"/>
      <c r="HG43" s="1712"/>
      <c r="HH43" s="1712"/>
      <c r="HI43" s="1712"/>
      <c r="HJ43" s="1712"/>
      <c r="HK43" s="1712"/>
      <c r="HL43" s="1712"/>
      <c r="HM43" s="1712"/>
      <c r="HN43" s="1712"/>
      <c r="HO43" s="1712"/>
      <c r="HP43" s="1712"/>
      <c r="HQ43" s="1712"/>
      <c r="HR43" s="1712"/>
      <c r="HS43" s="1712"/>
      <c r="HT43" s="1712"/>
      <c r="HU43" s="1712"/>
      <c r="HV43" s="1712"/>
      <c r="HW43" s="1712"/>
      <c r="HX43" s="1712"/>
      <c r="HY43" s="1712"/>
      <c r="HZ43" s="1712"/>
      <c r="IA43" s="1712"/>
      <c r="IB43" s="1712"/>
      <c r="IC43" s="1712"/>
      <c r="ID43" s="1712"/>
      <c r="IE43" s="1712"/>
      <c r="IF43" s="1712"/>
      <c r="IG43" s="1712"/>
      <c r="IH43" s="1712"/>
      <c r="II43" s="1712"/>
      <c r="IJ43" s="1712"/>
      <c r="IK43" s="1712"/>
      <c r="IL43" s="1712"/>
      <c r="IM43" s="1712"/>
      <c r="IN43" s="1712"/>
      <c r="IO43" s="1712"/>
      <c r="IP43" s="1712"/>
      <c r="IQ43" s="1712"/>
      <c r="IR43" s="1712"/>
      <c r="IS43" s="1712"/>
      <c r="IT43" s="1712"/>
      <c r="IU43" s="1712"/>
    </row>
    <row r="44" spans="1:255">
      <c r="A44" s="2721" t="s">
        <v>1750</v>
      </c>
      <c r="B44" s="1744"/>
      <c r="C44" s="1744"/>
      <c r="D44" s="1744"/>
      <c r="E44" s="2833"/>
      <c r="F44" s="3790" t="s">
        <v>4411</v>
      </c>
      <c r="G44" s="3791"/>
      <c r="H44" s="1744"/>
      <c r="I44" s="1744"/>
      <c r="J44" s="1744"/>
      <c r="K44" s="2761"/>
      <c r="L44" s="2761"/>
      <c r="M44" s="2859">
        <v>14</v>
      </c>
      <c r="N44" s="3790"/>
      <c r="O44" s="3791"/>
      <c r="P44" s="2761"/>
      <c r="Q44" s="2761"/>
      <c r="R44" s="2761">
        <f t="shared" si="0"/>
        <v>0</v>
      </c>
      <c r="S44" s="1746">
        <v>14</v>
      </c>
      <c r="T44" s="1712"/>
      <c r="U44" s="1712"/>
      <c r="V44" s="1712"/>
      <c r="W44" s="1712"/>
      <c r="X44" s="1712"/>
      <c r="Y44" s="1712"/>
      <c r="Z44" s="1712"/>
      <c r="AA44" s="1712"/>
      <c r="AB44" s="1712"/>
      <c r="AC44" s="1712"/>
      <c r="AD44" s="1712"/>
      <c r="AE44" s="1712"/>
      <c r="AF44" s="1712"/>
      <c r="AG44" s="1712"/>
      <c r="AH44" s="1712"/>
      <c r="AI44" s="1712"/>
      <c r="AJ44" s="1712"/>
      <c r="AK44" s="1712"/>
      <c r="AL44" s="1712"/>
      <c r="AM44" s="1712"/>
      <c r="AN44" s="1712"/>
      <c r="AO44" s="1712"/>
      <c r="AP44" s="1712"/>
      <c r="AQ44" s="1712"/>
      <c r="AR44" s="1712"/>
      <c r="AS44" s="1712"/>
      <c r="AT44" s="1712"/>
      <c r="AU44" s="1712"/>
      <c r="AV44" s="1712"/>
      <c r="AW44" s="1712"/>
      <c r="AX44" s="1712"/>
      <c r="AY44" s="1712"/>
      <c r="AZ44" s="1712"/>
      <c r="BA44" s="1712"/>
      <c r="BB44" s="1712"/>
      <c r="BC44" s="1712"/>
      <c r="BD44" s="1712"/>
      <c r="BE44" s="1712"/>
      <c r="BF44" s="1712"/>
      <c r="BG44" s="1712"/>
      <c r="BH44" s="1712"/>
      <c r="BI44" s="1712"/>
      <c r="BJ44" s="1712"/>
      <c r="BK44" s="1712"/>
      <c r="BL44" s="1712"/>
      <c r="BM44" s="1712"/>
      <c r="BN44" s="1712"/>
      <c r="BO44" s="1712"/>
      <c r="BP44" s="1712"/>
      <c r="BQ44" s="1712"/>
      <c r="BR44" s="1712"/>
      <c r="BS44" s="1712"/>
      <c r="BT44" s="1712"/>
      <c r="BU44" s="1712"/>
      <c r="BV44" s="1712"/>
      <c r="BW44" s="1712"/>
      <c r="BX44" s="1712"/>
      <c r="BY44" s="1712"/>
      <c r="BZ44" s="1712"/>
      <c r="CA44" s="1712"/>
      <c r="CB44" s="1712"/>
      <c r="CC44" s="1712"/>
      <c r="CD44" s="1712"/>
      <c r="CE44" s="1712"/>
      <c r="CF44" s="1712"/>
      <c r="CG44" s="1712"/>
      <c r="CH44" s="1712"/>
      <c r="CI44" s="1712"/>
      <c r="CJ44" s="1712"/>
      <c r="CK44" s="1712"/>
      <c r="CL44" s="1712"/>
      <c r="CM44" s="1712"/>
      <c r="CN44" s="1712"/>
      <c r="CO44" s="1712"/>
      <c r="CP44" s="1712"/>
      <c r="CQ44" s="1712"/>
      <c r="CR44" s="1712"/>
      <c r="CS44" s="1712"/>
      <c r="CT44" s="1712"/>
      <c r="CU44" s="1712"/>
      <c r="CV44" s="1712"/>
      <c r="CW44" s="1712"/>
      <c r="CX44" s="1712"/>
      <c r="CY44" s="1712"/>
      <c r="CZ44" s="1712"/>
      <c r="DA44" s="1712"/>
      <c r="DB44" s="1712"/>
      <c r="DC44" s="1712"/>
      <c r="DD44" s="1712"/>
      <c r="DE44" s="1712"/>
      <c r="DF44" s="1712"/>
      <c r="DG44" s="1712"/>
      <c r="DH44" s="1712"/>
      <c r="DI44" s="1712"/>
      <c r="DJ44" s="1712"/>
      <c r="DK44" s="1712"/>
      <c r="DL44" s="1712"/>
      <c r="DM44" s="1712"/>
      <c r="DN44" s="1712"/>
      <c r="DO44" s="1712"/>
      <c r="DP44" s="1712"/>
      <c r="DQ44" s="1712"/>
      <c r="DR44" s="1712"/>
      <c r="DS44" s="1712"/>
      <c r="DT44" s="1712"/>
      <c r="DU44" s="1712"/>
      <c r="DV44" s="1712"/>
      <c r="DW44" s="1712"/>
      <c r="DX44" s="1712"/>
      <c r="DY44" s="1712"/>
      <c r="DZ44" s="1712"/>
      <c r="EA44" s="1712"/>
      <c r="EB44" s="1712"/>
      <c r="EC44" s="1712"/>
      <c r="ED44" s="1712"/>
      <c r="EE44" s="1712"/>
      <c r="EF44" s="1712"/>
      <c r="EG44" s="1712"/>
      <c r="EH44" s="1712"/>
      <c r="EI44" s="1712"/>
      <c r="EJ44" s="1712"/>
      <c r="EK44" s="1712"/>
      <c r="EL44" s="1712"/>
      <c r="EM44" s="1712"/>
      <c r="EN44" s="1712"/>
      <c r="EO44" s="1712"/>
      <c r="EP44" s="1712"/>
      <c r="EQ44" s="1712"/>
      <c r="ER44" s="1712"/>
      <c r="ES44" s="1712"/>
      <c r="ET44" s="1712"/>
      <c r="EU44" s="1712"/>
      <c r="EV44" s="1712"/>
      <c r="EW44" s="1712"/>
      <c r="EX44" s="1712"/>
      <c r="EY44" s="1712"/>
      <c r="EZ44" s="1712"/>
      <c r="FA44" s="1712"/>
      <c r="FB44" s="1712"/>
      <c r="FC44" s="1712"/>
      <c r="FD44" s="1712"/>
      <c r="FE44" s="1712"/>
      <c r="FF44" s="1712"/>
      <c r="FG44" s="1712"/>
      <c r="FH44" s="1712"/>
      <c r="FI44" s="1712"/>
      <c r="FJ44" s="1712"/>
      <c r="FK44" s="1712"/>
      <c r="FL44" s="1712"/>
      <c r="FM44" s="1712"/>
      <c r="FN44" s="1712"/>
      <c r="FO44" s="1712"/>
      <c r="FP44" s="1712"/>
      <c r="FQ44" s="1712"/>
      <c r="FR44" s="1712"/>
      <c r="FS44" s="1712"/>
      <c r="FT44" s="1712"/>
      <c r="FU44" s="1712"/>
      <c r="FV44" s="1712"/>
      <c r="FW44" s="1712"/>
      <c r="FX44" s="1712"/>
      <c r="FY44" s="1712"/>
      <c r="FZ44" s="1712"/>
      <c r="GA44" s="1712"/>
      <c r="GB44" s="1712"/>
      <c r="GC44" s="1712"/>
      <c r="GD44" s="1712"/>
      <c r="GE44" s="1712"/>
      <c r="GF44" s="1712"/>
      <c r="GG44" s="1712"/>
      <c r="GH44" s="1712"/>
      <c r="GI44" s="1712"/>
      <c r="GJ44" s="1712"/>
      <c r="GK44" s="1712"/>
      <c r="GL44" s="1712"/>
      <c r="GM44" s="1712"/>
      <c r="GN44" s="1712"/>
      <c r="GO44" s="1712"/>
      <c r="GP44" s="1712"/>
      <c r="GQ44" s="1712"/>
      <c r="GR44" s="1712"/>
      <c r="GS44" s="1712"/>
      <c r="GT44" s="1712"/>
      <c r="GU44" s="1712"/>
      <c r="GV44" s="1712"/>
      <c r="GW44" s="1712"/>
      <c r="GX44" s="1712"/>
      <c r="GY44" s="1712"/>
      <c r="GZ44" s="1712"/>
      <c r="HA44" s="1712"/>
      <c r="HB44" s="1712"/>
      <c r="HC44" s="1712"/>
      <c r="HD44" s="1712"/>
      <c r="HE44" s="1712"/>
      <c r="HF44" s="1712"/>
      <c r="HG44" s="1712"/>
      <c r="HH44" s="1712"/>
      <c r="HI44" s="1712"/>
      <c r="HJ44" s="1712"/>
      <c r="HK44" s="1712"/>
      <c r="HL44" s="1712"/>
      <c r="HM44" s="1712"/>
      <c r="HN44" s="1712"/>
      <c r="HO44" s="1712"/>
      <c r="HP44" s="1712"/>
      <c r="HQ44" s="1712"/>
      <c r="HR44" s="1712"/>
      <c r="HS44" s="1712"/>
      <c r="HT44" s="1712"/>
      <c r="HU44" s="1712"/>
      <c r="HV44" s="1712"/>
      <c r="HW44" s="1712"/>
      <c r="HX44" s="1712"/>
      <c r="HY44" s="1712"/>
      <c r="HZ44" s="1712"/>
      <c r="IA44" s="1712"/>
      <c r="IB44" s="1712"/>
      <c r="IC44" s="1712"/>
      <c r="ID44" s="1712"/>
      <c r="IE44" s="1712"/>
      <c r="IF44" s="1712"/>
      <c r="IG44" s="1712"/>
      <c r="IH44" s="1712"/>
      <c r="II44" s="1712"/>
      <c r="IJ44" s="1712"/>
      <c r="IK44" s="1712"/>
      <c r="IL44" s="1712"/>
      <c r="IM44" s="1712"/>
      <c r="IN44" s="1712"/>
      <c r="IO44" s="1712"/>
      <c r="IP44" s="1712"/>
      <c r="IQ44" s="1712"/>
      <c r="IR44" s="1712"/>
      <c r="IS44" s="1712"/>
      <c r="IT44" s="1712"/>
      <c r="IU44" s="1712"/>
    </row>
    <row r="45" spans="1:255">
      <c r="A45" s="2721" t="s">
        <v>1751</v>
      </c>
      <c r="B45" s="1744"/>
      <c r="C45" s="1744"/>
      <c r="D45" s="1744"/>
      <c r="E45" s="2833"/>
      <c r="F45" s="2860"/>
      <c r="G45" s="2485"/>
      <c r="H45" s="1744"/>
      <c r="I45" s="1744"/>
      <c r="J45" s="1744"/>
      <c r="K45" s="2761"/>
      <c r="L45" s="2761"/>
      <c r="M45" s="2859">
        <v>15</v>
      </c>
      <c r="N45" s="3790"/>
      <c r="O45" s="3791"/>
      <c r="P45" s="2761"/>
      <c r="Q45" s="2761"/>
      <c r="R45" s="2761">
        <f t="shared" si="0"/>
        <v>0</v>
      </c>
      <c r="S45" s="1746">
        <v>15</v>
      </c>
      <c r="T45" s="1712"/>
      <c r="U45" s="1712"/>
      <c r="V45" s="1712"/>
      <c r="W45" s="1712"/>
      <c r="X45" s="1712"/>
      <c r="Y45" s="1712"/>
      <c r="Z45" s="1712"/>
      <c r="AA45" s="1712"/>
      <c r="AB45" s="1712"/>
      <c r="AC45" s="1712"/>
      <c r="AD45" s="1712"/>
      <c r="AE45" s="1712"/>
      <c r="AF45" s="1712"/>
      <c r="AG45" s="1712"/>
      <c r="AH45" s="1712"/>
      <c r="AI45" s="1712"/>
      <c r="AJ45" s="1712"/>
      <c r="AK45" s="1712"/>
      <c r="AL45" s="1712"/>
      <c r="AM45" s="1712"/>
      <c r="AN45" s="1712"/>
      <c r="AO45" s="1712"/>
      <c r="AP45" s="1712"/>
      <c r="AQ45" s="1712"/>
      <c r="AR45" s="1712"/>
      <c r="AS45" s="1712"/>
      <c r="AT45" s="1712"/>
      <c r="AU45" s="1712"/>
      <c r="AV45" s="1712"/>
      <c r="AW45" s="1712"/>
      <c r="AX45" s="1712"/>
      <c r="AY45" s="1712"/>
      <c r="AZ45" s="1712"/>
      <c r="BA45" s="1712"/>
      <c r="BB45" s="1712"/>
      <c r="BC45" s="1712"/>
      <c r="BD45" s="1712"/>
      <c r="BE45" s="1712"/>
      <c r="BF45" s="1712"/>
      <c r="BG45" s="1712"/>
      <c r="BH45" s="1712"/>
      <c r="BI45" s="1712"/>
      <c r="BJ45" s="1712"/>
      <c r="BK45" s="1712"/>
      <c r="BL45" s="1712"/>
      <c r="BM45" s="1712"/>
      <c r="BN45" s="1712"/>
      <c r="BO45" s="1712"/>
      <c r="BP45" s="1712"/>
      <c r="BQ45" s="1712"/>
      <c r="BR45" s="1712"/>
      <c r="BS45" s="1712"/>
      <c r="BT45" s="1712"/>
      <c r="BU45" s="1712"/>
      <c r="BV45" s="1712"/>
      <c r="BW45" s="1712"/>
      <c r="BX45" s="1712"/>
      <c r="BY45" s="1712"/>
      <c r="BZ45" s="1712"/>
      <c r="CA45" s="1712"/>
      <c r="CB45" s="1712"/>
      <c r="CC45" s="1712"/>
      <c r="CD45" s="1712"/>
      <c r="CE45" s="1712"/>
      <c r="CF45" s="1712"/>
      <c r="CG45" s="1712"/>
      <c r="CH45" s="1712"/>
      <c r="CI45" s="1712"/>
      <c r="CJ45" s="1712"/>
      <c r="CK45" s="1712"/>
      <c r="CL45" s="1712"/>
      <c r="CM45" s="1712"/>
      <c r="CN45" s="1712"/>
      <c r="CO45" s="1712"/>
      <c r="CP45" s="1712"/>
      <c r="CQ45" s="1712"/>
      <c r="CR45" s="1712"/>
      <c r="CS45" s="1712"/>
      <c r="CT45" s="1712"/>
      <c r="CU45" s="1712"/>
      <c r="CV45" s="1712"/>
      <c r="CW45" s="1712"/>
      <c r="CX45" s="1712"/>
      <c r="CY45" s="1712"/>
      <c r="CZ45" s="1712"/>
      <c r="DA45" s="1712"/>
      <c r="DB45" s="1712"/>
      <c r="DC45" s="1712"/>
      <c r="DD45" s="1712"/>
      <c r="DE45" s="1712"/>
      <c r="DF45" s="1712"/>
      <c r="DG45" s="1712"/>
      <c r="DH45" s="1712"/>
      <c r="DI45" s="1712"/>
      <c r="DJ45" s="1712"/>
      <c r="DK45" s="1712"/>
      <c r="DL45" s="1712"/>
      <c r="DM45" s="1712"/>
      <c r="DN45" s="1712"/>
      <c r="DO45" s="1712"/>
      <c r="DP45" s="1712"/>
      <c r="DQ45" s="1712"/>
      <c r="DR45" s="1712"/>
      <c r="DS45" s="1712"/>
      <c r="DT45" s="1712"/>
      <c r="DU45" s="1712"/>
      <c r="DV45" s="1712"/>
      <c r="DW45" s="1712"/>
      <c r="DX45" s="1712"/>
      <c r="DY45" s="1712"/>
      <c r="DZ45" s="1712"/>
      <c r="EA45" s="1712"/>
      <c r="EB45" s="1712"/>
      <c r="EC45" s="1712"/>
      <c r="ED45" s="1712"/>
      <c r="EE45" s="1712"/>
      <c r="EF45" s="1712"/>
      <c r="EG45" s="1712"/>
      <c r="EH45" s="1712"/>
      <c r="EI45" s="1712"/>
      <c r="EJ45" s="1712"/>
      <c r="EK45" s="1712"/>
      <c r="EL45" s="1712"/>
      <c r="EM45" s="1712"/>
      <c r="EN45" s="1712"/>
      <c r="EO45" s="1712"/>
      <c r="EP45" s="1712"/>
      <c r="EQ45" s="1712"/>
      <c r="ER45" s="1712"/>
      <c r="ES45" s="1712"/>
      <c r="ET45" s="1712"/>
      <c r="EU45" s="1712"/>
      <c r="EV45" s="1712"/>
      <c r="EW45" s="1712"/>
      <c r="EX45" s="1712"/>
      <c r="EY45" s="1712"/>
      <c r="EZ45" s="1712"/>
      <c r="FA45" s="1712"/>
      <c r="FB45" s="1712"/>
      <c r="FC45" s="1712"/>
      <c r="FD45" s="1712"/>
      <c r="FE45" s="1712"/>
      <c r="FF45" s="1712"/>
      <c r="FG45" s="1712"/>
      <c r="FH45" s="1712"/>
      <c r="FI45" s="1712"/>
      <c r="FJ45" s="1712"/>
      <c r="FK45" s="1712"/>
      <c r="FL45" s="1712"/>
      <c r="FM45" s="1712"/>
      <c r="FN45" s="1712"/>
      <c r="FO45" s="1712"/>
      <c r="FP45" s="1712"/>
      <c r="FQ45" s="1712"/>
      <c r="FR45" s="1712"/>
      <c r="FS45" s="1712"/>
      <c r="FT45" s="1712"/>
      <c r="FU45" s="1712"/>
      <c r="FV45" s="1712"/>
      <c r="FW45" s="1712"/>
      <c r="FX45" s="1712"/>
      <c r="FY45" s="1712"/>
      <c r="FZ45" s="1712"/>
      <c r="GA45" s="1712"/>
      <c r="GB45" s="1712"/>
      <c r="GC45" s="1712"/>
      <c r="GD45" s="1712"/>
      <c r="GE45" s="1712"/>
      <c r="GF45" s="1712"/>
      <c r="GG45" s="1712"/>
      <c r="GH45" s="1712"/>
      <c r="GI45" s="1712"/>
      <c r="GJ45" s="1712"/>
      <c r="GK45" s="1712"/>
      <c r="GL45" s="1712"/>
      <c r="GM45" s="1712"/>
      <c r="GN45" s="1712"/>
      <c r="GO45" s="1712"/>
      <c r="GP45" s="1712"/>
      <c r="GQ45" s="1712"/>
      <c r="GR45" s="1712"/>
      <c r="GS45" s="1712"/>
      <c r="GT45" s="1712"/>
      <c r="GU45" s="1712"/>
      <c r="GV45" s="1712"/>
      <c r="GW45" s="1712"/>
      <c r="GX45" s="1712"/>
      <c r="GY45" s="1712"/>
      <c r="GZ45" s="1712"/>
      <c r="HA45" s="1712"/>
      <c r="HB45" s="1712"/>
      <c r="HC45" s="1712"/>
      <c r="HD45" s="1712"/>
      <c r="HE45" s="1712"/>
      <c r="HF45" s="1712"/>
      <c r="HG45" s="1712"/>
      <c r="HH45" s="1712"/>
      <c r="HI45" s="1712"/>
      <c r="HJ45" s="1712"/>
      <c r="HK45" s="1712"/>
      <c r="HL45" s="1712"/>
      <c r="HM45" s="1712"/>
      <c r="HN45" s="1712"/>
      <c r="HO45" s="1712"/>
      <c r="HP45" s="1712"/>
      <c r="HQ45" s="1712"/>
      <c r="HR45" s="1712"/>
      <c r="HS45" s="1712"/>
      <c r="HT45" s="1712"/>
      <c r="HU45" s="1712"/>
      <c r="HV45" s="1712"/>
      <c r="HW45" s="1712"/>
      <c r="HX45" s="1712"/>
      <c r="HY45" s="1712"/>
      <c r="HZ45" s="1712"/>
      <c r="IA45" s="1712"/>
      <c r="IB45" s="1712"/>
      <c r="IC45" s="1712"/>
      <c r="ID45" s="1712"/>
      <c r="IE45" s="1712"/>
      <c r="IF45" s="1712"/>
      <c r="IG45" s="1712"/>
      <c r="IH45" s="1712"/>
      <c r="II45" s="1712"/>
      <c r="IJ45" s="1712"/>
      <c r="IK45" s="1712"/>
      <c r="IL45" s="1712"/>
      <c r="IM45" s="1712"/>
      <c r="IN45" s="1712"/>
      <c r="IO45" s="1712"/>
      <c r="IP45" s="1712"/>
      <c r="IQ45" s="1712"/>
      <c r="IR45" s="1712"/>
      <c r="IS45" s="1712"/>
      <c r="IT45" s="1712"/>
      <c r="IU45" s="1712"/>
    </row>
    <row r="46" spans="1:255">
      <c r="A46" s="2721" t="s">
        <v>1752</v>
      </c>
      <c r="B46" s="1744" t="s">
        <v>1189</v>
      </c>
      <c r="C46" s="2861"/>
      <c r="D46" s="2861"/>
      <c r="E46" s="2862"/>
      <c r="F46" s="3790"/>
      <c r="G46" s="3791"/>
      <c r="H46" s="2861"/>
      <c r="I46" s="2861"/>
      <c r="J46" s="1744"/>
      <c r="K46" s="2761"/>
      <c r="L46" s="2761"/>
      <c r="M46" s="2859">
        <v>16</v>
      </c>
      <c r="N46" s="3790"/>
      <c r="O46" s="3791"/>
      <c r="P46" s="2761"/>
      <c r="Q46" s="2761"/>
      <c r="R46" s="2761">
        <f t="shared" si="0"/>
        <v>0</v>
      </c>
      <c r="S46" s="1746">
        <v>16</v>
      </c>
      <c r="T46" s="1712"/>
      <c r="U46" s="1712"/>
      <c r="V46" s="1712"/>
      <c r="W46" s="1712"/>
      <c r="X46" s="1712"/>
      <c r="Y46" s="1712"/>
      <c r="Z46" s="1712"/>
      <c r="AA46" s="1712"/>
      <c r="AB46" s="1712"/>
      <c r="AC46" s="1712"/>
      <c r="AD46" s="1712"/>
      <c r="AE46" s="1712"/>
      <c r="AF46" s="1712"/>
      <c r="AG46" s="1712"/>
      <c r="AH46" s="1712"/>
      <c r="AI46" s="1712"/>
      <c r="AJ46" s="1712"/>
      <c r="AK46" s="1712"/>
      <c r="AL46" s="1712"/>
      <c r="AM46" s="1712"/>
      <c r="AN46" s="1712"/>
      <c r="AO46" s="1712"/>
      <c r="AP46" s="1712"/>
      <c r="AQ46" s="1712"/>
      <c r="AR46" s="1712"/>
      <c r="AS46" s="1712"/>
      <c r="AT46" s="1712"/>
      <c r="AU46" s="1712"/>
      <c r="AV46" s="1712"/>
      <c r="AW46" s="1712"/>
      <c r="AX46" s="1712"/>
      <c r="AY46" s="1712"/>
      <c r="AZ46" s="1712"/>
      <c r="BA46" s="1712"/>
      <c r="BB46" s="1712"/>
      <c r="BC46" s="1712"/>
      <c r="BD46" s="1712"/>
      <c r="BE46" s="1712"/>
      <c r="BF46" s="1712"/>
      <c r="BG46" s="1712"/>
      <c r="BH46" s="1712"/>
      <c r="BI46" s="1712"/>
      <c r="BJ46" s="1712"/>
      <c r="BK46" s="1712"/>
      <c r="BL46" s="1712"/>
      <c r="BM46" s="1712"/>
      <c r="BN46" s="1712"/>
      <c r="BO46" s="1712"/>
      <c r="BP46" s="1712"/>
      <c r="BQ46" s="1712"/>
      <c r="BR46" s="1712"/>
      <c r="BS46" s="1712"/>
      <c r="BT46" s="1712"/>
      <c r="BU46" s="1712"/>
      <c r="BV46" s="1712"/>
      <c r="BW46" s="1712"/>
      <c r="BX46" s="1712"/>
      <c r="BY46" s="1712"/>
      <c r="BZ46" s="1712"/>
      <c r="CA46" s="1712"/>
      <c r="CB46" s="1712"/>
      <c r="CC46" s="1712"/>
      <c r="CD46" s="1712"/>
      <c r="CE46" s="1712"/>
      <c r="CF46" s="1712"/>
      <c r="CG46" s="1712"/>
      <c r="CH46" s="1712"/>
      <c r="CI46" s="1712"/>
      <c r="CJ46" s="1712"/>
      <c r="CK46" s="1712"/>
      <c r="CL46" s="1712"/>
      <c r="CM46" s="1712"/>
      <c r="CN46" s="1712"/>
      <c r="CO46" s="1712"/>
      <c r="CP46" s="1712"/>
      <c r="CQ46" s="1712"/>
      <c r="CR46" s="1712"/>
      <c r="CS46" s="1712"/>
      <c r="CT46" s="1712"/>
      <c r="CU46" s="1712"/>
      <c r="CV46" s="1712"/>
      <c r="CW46" s="1712"/>
      <c r="CX46" s="1712"/>
      <c r="CY46" s="1712"/>
      <c r="CZ46" s="1712"/>
      <c r="DA46" s="1712"/>
      <c r="DB46" s="1712"/>
      <c r="DC46" s="1712"/>
      <c r="DD46" s="1712"/>
      <c r="DE46" s="1712"/>
      <c r="DF46" s="1712"/>
      <c r="DG46" s="1712"/>
      <c r="DH46" s="1712"/>
      <c r="DI46" s="1712"/>
      <c r="DJ46" s="1712"/>
      <c r="DK46" s="1712"/>
      <c r="DL46" s="1712"/>
      <c r="DM46" s="1712"/>
      <c r="DN46" s="1712"/>
      <c r="DO46" s="1712"/>
      <c r="DP46" s="1712"/>
      <c r="DQ46" s="1712"/>
      <c r="DR46" s="1712"/>
      <c r="DS46" s="1712"/>
      <c r="DT46" s="1712"/>
      <c r="DU46" s="1712"/>
      <c r="DV46" s="1712"/>
      <c r="DW46" s="1712"/>
      <c r="DX46" s="1712"/>
      <c r="DY46" s="1712"/>
      <c r="DZ46" s="1712"/>
      <c r="EA46" s="1712"/>
      <c r="EB46" s="1712"/>
      <c r="EC46" s="1712"/>
      <c r="ED46" s="1712"/>
      <c r="EE46" s="1712"/>
      <c r="EF46" s="1712"/>
      <c r="EG46" s="1712"/>
      <c r="EH46" s="1712"/>
      <c r="EI46" s="1712"/>
      <c r="EJ46" s="1712"/>
      <c r="EK46" s="1712"/>
      <c r="EL46" s="1712"/>
      <c r="EM46" s="1712"/>
      <c r="EN46" s="1712"/>
      <c r="EO46" s="1712"/>
      <c r="EP46" s="1712"/>
      <c r="EQ46" s="1712"/>
      <c r="ER46" s="1712"/>
      <c r="ES46" s="1712"/>
      <c r="ET46" s="1712"/>
      <c r="EU46" s="1712"/>
      <c r="EV46" s="1712"/>
      <c r="EW46" s="1712"/>
      <c r="EX46" s="1712"/>
      <c r="EY46" s="1712"/>
      <c r="EZ46" s="1712"/>
      <c r="FA46" s="1712"/>
      <c r="FB46" s="1712"/>
      <c r="FC46" s="1712"/>
      <c r="FD46" s="1712"/>
      <c r="FE46" s="1712"/>
      <c r="FF46" s="1712"/>
      <c r="FG46" s="1712"/>
      <c r="FH46" s="1712"/>
      <c r="FI46" s="1712"/>
      <c r="FJ46" s="1712"/>
      <c r="FK46" s="1712"/>
      <c r="FL46" s="1712"/>
      <c r="FM46" s="1712"/>
      <c r="FN46" s="1712"/>
      <c r="FO46" s="1712"/>
      <c r="FP46" s="1712"/>
      <c r="FQ46" s="1712"/>
      <c r="FR46" s="1712"/>
      <c r="FS46" s="1712"/>
      <c r="FT46" s="1712"/>
      <c r="FU46" s="1712"/>
      <c r="FV46" s="1712"/>
      <c r="FW46" s="1712"/>
      <c r="FX46" s="1712"/>
      <c r="FY46" s="1712"/>
      <c r="FZ46" s="1712"/>
      <c r="GA46" s="1712"/>
      <c r="GB46" s="1712"/>
      <c r="GC46" s="1712"/>
      <c r="GD46" s="1712"/>
      <c r="GE46" s="1712"/>
      <c r="GF46" s="1712"/>
      <c r="GG46" s="1712"/>
      <c r="GH46" s="1712"/>
      <c r="GI46" s="1712"/>
      <c r="GJ46" s="1712"/>
      <c r="GK46" s="1712"/>
      <c r="GL46" s="1712"/>
      <c r="GM46" s="1712"/>
      <c r="GN46" s="1712"/>
      <c r="GO46" s="1712"/>
      <c r="GP46" s="1712"/>
      <c r="GQ46" s="1712"/>
      <c r="GR46" s="1712"/>
      <c r="GS46" s="1712"/>
      <c r="GT46" s="1712"/>
      <c r="GU46" s="1712"/>
      <c r="GV46" s="1712"/>
      <c r="GW46" s="1712"/>
      <c r="GX46" s="1712"/>
      <c r="GY46" s="1712"/>
      <c r="GZ46" s="1712"/>
      <c r="HA46" s="1712"/>
      <c r="HB46" s="1712"/>
      <c r="HC46" s="1712"/>
      <c r="HD46" s="1712"/>
      <c r="HE46" s="1712"/>
      <c r="HF46" s="1712"/>
      <c r="HG46" s="1712"/>
      <c r="HH46" s="1712"/>
      <c r="HI46" s="1712"/>
      <c r="HJ46" s="1712"/>
      <c r="HK46" s="1712"/>
      <c r="HL46" s="1712"/>
      <c r="HM46" s="1712"/>
      <c r="HN46" s="1712"/>
      <c r="HO46" s="1712"/>
      <c r="HP46" s="1712"/>
      <c r="HQ46" s="1712"/>
      <c r="HR46" s="1712"/>
      <c r="HS46" s="1712"/>
      <c r="HT46" s="1712"/>
      <c r="HU46" s="1712"/>
      <c r="HV46" s="1712"/>
      <c r="HW46" s="1712"/>
      <c r="HX46" s="1712"/>
      <c r="HY46" s="1712"/>
      <c r="HZ46" s="1712"/>
      <c r="IA46" s="1712"/>
      <c r="IB46" s="1712"/>
      <c r="IC46" s="1712"/>
      <c r="ID46" s="1712"/>
      <c r="IE46" s="1712"/>
      <c r="IF46" s="1712"/>
      <c r="IG46" s="1712"/>
      <c r="IH46" s="1712"/>
      <c r="II46" s="1712"/>
      <c r="IJ46" s="1712"/>
      <c r="IK46" s="1712"/>
      <c r="IL46" s="1712"/>
      <c r="IM46" s="1712"/>
      <c r="IN46" s="1712"/>
      <c r="IO46" s="1712"/>
      <c r="IP46" s="1712"/>
      <c r="IQ46" s="1712"/>
      <c r="IR46" s="1712"/>
      <c r="IS46" s="1712"/>
      <c r="IT46" s="1712"/>
      <c r="IU46" s="1712"/>
    </row>
    <row r="47" spans="1:255">
      <c r="A47" s="2721" t="s">
        <v>1753</v>
      </c>
      <c r="B47" s="2485" t="s">
        <v>2332</v>
      </c>
      <c r="C47" s="2861"/>
      <c r="D47" s="2861"/>
      <c r="E47" s="2862"/>
      <c r="F47" s="3790"/>
      <c r="G47" s="3791"/>
      <c r="H47" s="2861"/>
      <c r="I47" s="2861"/>
      <c r="J47" s="1744">
        <f>SUM(J31:J46)</f>
        <v>0</v>
      </c>
      <c r="K47" s="2761">
        <f>SUM(K31:K46)</f>
        <v>0</v>
      </c>
      <c r="L47" s="2761">
        <f>SUM(L31:L46)</f>
        <v>0</v>
      </c>
      <c r="M47" s="2859">
        <v>17</v>
      </c>
      <c r="N47" s="3798">
        <f>SUM(O31:O46)</f>
        <v>0</v>
      </c>
      <c r="O47" s="3799"/>
      <c r="P47" s="2334">
        <f>SUM(P31:P46)</f>
        <v>0</v>
      </c>
      <c r="Q47" s="2334">
        <f>SUM(Q31:Q46)</f>
        <v>0</v>
      </c>
      <c r="R47" s="2334">
        <f>SUM(R31:R46)</f>
        <v>0</v>
      </c>
      <c r="S47" s="1746">
        <v>17</v>
      </c>
      <c r="T47" s="1712"/>
      <c r="U47" s="1712"/>
      <c r="V47" s="1712"/>
      <c r="W47" s="1712"/>
      <c r="X47" s="1712"/>
      <c r="Y47" s="1712"/>
      <c r="Z47" s="1712"/>
      <c r="AA47" s="1712"/>
      <c r="AB47" s="1712"/>
      <c r="AC47" s="1712"/>
      <c r="AD47" s="1712"/>
      <c r="AE47" s="1712"/>
      <c r="AF47" s="1712"/>
      <c r="AG47" s="1712"/>
      <c r="AH47" s="1712"/>
      <c r="AI47" s="1712"/>
      <c r="AJ47" s="1712"/>
      <c r="AK47" s="1712"/>
      <c r="AL47" s="1712"/>
      <c r="AM47" s="1712"/>
      <c r="AN47" s="1712"/>
      <c r="AO47" s="1712"/>
      <c r="AP47" s="1712"/>
      <c r="AQ47" s="1712"/>
      <c r="AR47" s="1712"/>
      <c r="AS47" s="1712"/>
      <c r="AT47" s="1712"/>
      <c r="AU47" s="1712"/>
      <c r="AV47" s="1712"/>
      <c r="AW47" s="1712"/>
      <c r="AX47" s="1712"/>
      <c r="AY47" s="1712"/>
      <c r="AZ47" s="1712"/>
      <c r="BA47" s="1712"/>
      <c r="BB47" s="1712"/>
      <c r="BC47" s="1712"/>
      <c r="BD47" s="1712"/>
      <c r="BE47" s="1712"/>
      <c r="BF47" s="1712"/>
      <c r="BG47" s="1712"/>
      <c r="BH47" s="1712"/>
      <c r="BI47" s="1712"/>
      <c r="BJ47" s="1712"/>
      <c r="BK47" s="1712"/>
      <c r="BL47" s="1712"/>
      <c r="BM47" s="1712"/>
      <c r="BN47" s="1712"/>
      <c r="BO47" s="1712"/>
      <c r="BP47" s="1712"/>
      <c r="BQ47" s="1712"/>
      <c r="BR47" s="1712"/>
      <c r="BS47" s="1712"/>
      <c r="BT47" s="1712"/>
      <c r="BU47" s="1712"/>
      <c r="BV47" s="1712"/>
      <c r="BW47" s="1712"/>
      <c r="BX47" s="1712"/>
      <c r="BY47" s="1712"/>
      <c r="BZ47" s="1712"/>
      <c r="CA47" s="1712"/>
      <c r="CB47" s="1712"/>
      <c r="CC47" s="1712"/>
      <c r="CD47" s="1712"/>
      <c r="CE47" s="1712"/>
      <c r="CF47" s="1712"/>
      <c r="CG47" s="1712"/>
      <c r="CH47" s="1712"/>
      <c r="CI47" s="1712"/>
      <c r="CJ47" s="1712"/>
      <c r="CK47" s="1712"/>
      <c r="CL47" s="1712"/>
      <c r="CM47" s="1712"/>
      <c r="CN47" s="1712"/>
      <c r="CO47" s="1712"/>
      <c r="CP47" s="1712"/>
      <c r="CQ47" s="1712"/>
      <c r="CR47" s="1712"/>
      <c r="CS47" s="1712"/>
      <c r="CT47" s="1712"/>
      <c r="CU47" s="1712"/>
      <c r="CV47" s="1712"/>
      <c r="CW47" s="1712"/>
      <c r="CX47" s="1712"/>
      <c r="CY47" s="1712"/>
      <c r="CZ47" s="1712"/>
      <c r="DA47" s="1712"/>
      <c r="DB47" s="1712"/>
      <c r="DC47" s="1712"/>
      <c r="DD47" s="1712"/>
      <c r="DE47" s="1712"/>
      <c r="DF47" s="1712"/>
      <c r="DG47" s="1712"/>
      <c r="DH47" s="1712"/>
      <c r="DI47" s="1712"/>
      <c r="DJ47" s="1712"/>
      <c r="DK47" s="1712"/>
      <c r="DL47" s="1712"/>
      <c r="DM47" s="1712"/>
      <c r="DN47" s="1712"/>
      <c r="DO47" s="1712"/>
      <c r="DP47" s="1712"/>
      <c r="DQ47" s="1712"/>
      <c r="DR47" s="1712"/>
      <c r="DS47" s="1712"/>
      <c r="DT47" s="1712"/>
      <c r="DU47" s="1712"/>
      <c r="DV47" s="1712"/>
      <c r="DW47" s="1712"/>
      <c r="DX47" s="1712"/>
      <c r="DY47" s="1712"/>
      <c r="DZ47" s="1712"/>
      <c r="EA47" s="1712"/>
      <c r="EB47" s="1712"/>
      <c r="EC47" s="1712"/>
      <c r="ED47" s="1712"/>
      <c r="EE47" s="1712"/>
      <c r="EF47" s="1712"/>
      <c r="EG47" s="1712"/>
      <c r="EH47" s="1712"/>
      <c r="EI47" s="1712"/>
      <c r="EJ47" s="1712"/>
      <c r="EK47" s="1712"/>
      <c r="EL47" s="1712"/>
      <c r="EM47" s="1712"/>
      <c r="EN47" s="1712"/>
      <c r="EO47" s="1712"/>
      <c r="EP47" s="1712"/>
      <c r="EQ47" s="1712"/>
      <c r="ER47" s="1712"/>
      <c r="ES47" s="1712"/>
      <c r="ET47" s="1712"/>
      <c r="EU47" s="1712"/>
      <c r="EV47" s="1712"/>
      <c r="EW47" s="1712"/>
      <c r="EX47" s="1712"/>
      <c r="EY47" s="1712"/>
      <c r="EZ47" s="1712"/>
      <c r="FA47" s="1712"/>
      <c r="FB47" s="1712"/>
      <c r="FC47" s="1712"/>
      <c r="FD47" s="1712"/>
      <c r="FE47" s="1712"/>
      <c r="FF47" s="1712"/>
      <c r="FG47" s="1712"/>
      <c r="FH47" s="1712"/>
      <c r="FI47" s="1712"/>
      <c r="FJ47" s="1712"/>
      <c r="FK47" s="1712"/>
      <c r="FL47" s="1712"/>
      <c r="FM47" s="1712"/>
      <c r="FN47" s="1712"/>
      <c r="FO47" s="1712"/>
      <c r="FP47" s="1712"/>
      <c r="FQ47" s="1712"/>
      <c r="FR47" s="1712"/>
      <c r="FS47" s="1712"/>
      <c r="FT47" s="1712"/>
      <c r="FU47" s="1712"/>
      <c r="FV47" s="1712"/>
      <c r="FW47" s="1712"/>
      <c r="FX47" s="1712"/>
      <c r="FY47" s="1712"/>
      <c r="FZ47" s="1712"/>
      <c r="GA47" s="1712"/>
      <c r="GB47" s="1712"/>
      <c r="GC47" s="1712"/>
      <c r="GD47" s="1712"/>
      <c r="GE47" s="1712"/>
      <c r="GF47" s="1712"/>
      <c r="GG47" s="1712"/>
      <c r="GH47" s="1712"/>
      <c r="GI47" s="1712"/>
      <c r="GJ47" s="1712"/>
      <c r="GK47" s="1712"/>
      <c r="GL47" s="1712"/>
      <c r="GM47" s="1712"/>
      <c r="GN47" s="1712"/>
      <c r="GO47" s="1712"/>
      <c r="GP47" s="1712"/>
      <c r="GQ47" s="1712"/>
      <c r="GR47" s="1712"/>
      <c r="GS47" s="1712"/>
      <c r="GT47" s="1712"/>
      <c r="GU47" s="1712"/>
      <c r="GV47" s="1712"/>
      <c r="GW47" s="1712"/>
      <c r="GX47" s="1712"/>
      <c r="GY47" s="1712"/>
      <c r="GZ47" s="1712"/>
      <c r="HA47" s="1712"/>
      <c r="HB47" s="1712"/>
      <c r="HC47" s="1712"/>
      <c r="HD47" s="1712"/>
      <c r="HE47" s="1712"/>
      <c r="HF47" s="1712"/>
      <c r="HG47" s="1712"/>
      <c r="HH47" s="1712"/>
      <c r="HI47" s="1712"/>
      <c r="HJ47" s="1712"/>
      <c r="HK47" s="1712"/>
      <c r="HL47" s="1712"/>
      <c r="HM47" s="1712"/>
      <c r="HN47" s="1712"/>
      <c r="HO47" s="1712"/>
      <c r="HP47" s="1712"/>
      <c r="HQ47" s="1712"/>
      <c r="HR47" s="1712"/>
      <c r="HS47" s="1712"/>
      <c r="HT47" s="1712"/>
      <c r="HU47" s="1712"/>
      <c r="HV47" s="1712"/>
      <c r="HW47" s="1712"/>
      <c r="HX47" s="1712"/>
      <c r="HY47" s="1712"/>
      <c r="HZ47" s="1712"/>
      <c r="IA47" s="1712"/>
      <c r="IB47" s="1712"/>
      <c r="IC47" s="1712"/>
      <c r="ID47" s="1712"/>
      <c r="IE47" s="1712"/>
      <c r="IF47" s="1712"/>
      <c r="IG47" s="1712"/>
      <c r="IH47" s="1712"/>
      <c r="II47" s="1712"/>
      <c r="IJ47" s="1712"/>
      <c r="IK47" s="1712"/>
      <c r="IL47" s="1712"/>
      <c r="IM47" s="1712"/>
      <c r="IN47" s="1712"/>
      <c r="IO47" s="1712"/>
      <c r="IP47" s="1712"/>
      <c r="IQ47" s="1712"/>
      <c r="IR47" s="1712"/>
      <c r="IS47" s="1712"/>
      <c r="IT47" s="1712"/>
      <c r="IU47" s="1712"/>
    </row>
    <row r="48" spans="1:255">
      <c r="A48" s="2779"/>
      <c r="B48" s="2780"/>
      <c r="C48" s="2780"/>
      <c r="D48" s="2780"/>
      <c r="E48" s="2863"/>
      <c r="F48" s="2779"/>
      <c r="G48" s="2780"/>
      <c r="H48" s="2780"/>
      <c r="I48" s="2780"/>
      <c r="J48" s="2780"/>
      <c r="K48" s="2780"/>
      <c r="L48" s="2780"/>
      <c r="M48" s="2863"/>
      <c r="N48" s="2864"/>
      <c r="O48" s="2780"/>
      <c r="P48" s="2780"/>
      <c r="Q48" s="2780"/>
      <c r="R48" s="2780"/>
      <c r="S48" s="2865"/>
      <c r="T48" s="1712"/>
      <c r="U48" s="1712"/>
      <c r="V48" s="1712"/>
      <c r="W48" s="1712"/>
      <c r="X48" s="1712"/>
      <c r="Y48" s="1712"/>
      <c r="Z48" s="1712"/>
      <c r="AA48" s="1712"/>
      <c r="AB48" s="1712"/>
      <c r="AC48" s="1712"/>
      <c r="AD48" s="1712"/>
      <c r="AE48" s="1712"/>
      <c r="AF48" s="1712"/>
      <c r="AG48" s="1712"/>
      <c r="AH48" s="1712"/>
      <c r="AI48" s="1712"/>
      <c r="AJ48" s="1712"/>
      <c r="AK48" s="1712"/>
      <c r="AL48" s="1712"/>
      <c r="AM48" s="1712"/>
      <c r="AN48" s="1712"/>
      <c r="AO48" s="1712"/>
      <c r="AP48" s="1712"/>
      <c r="AQ48" s="1712"/>
      <c r="AR48" s="1712"/>
      <c r="AS48" s="1712"/>
      <c r="AT48" s="1712"/>
      <c r="AU48" s="1712"/>
      <c r="AV48" s="1712"/>
      <c r="AW48" s="1712"/>
      <c r="AX48" s="1712"/>
      <c r="AY48" s="1712"/>
      <c r="AZ48" s="1712"/>
      <c r="BA48" s="1712"/>
      <c r="BB48" s="1712"/>
      <c r="BC48" s="1712"/>
      <c r="BD48" s="1712"/>
      <c r="BE48" s="1712"/>
      <c r="BF48" s="1712"/>
      <c r="BG48" s="1712"/>
      <c r="BH48" s="1712"/>
      <c r="BI48" s="1712"/>
      <c r="BJ48" s="1712"/>
      <c r="BK48" s="1712"/>
      <c r="BL48" s="1712"/>
      <c r="BM48" s="1712"/>
      <c r="BN48" s="1712"/>
      <c r="BO48" s="1712"/>
      <c r="BP48" s="1712"/>
      <c r="BQ48" s="1712"/>
      <c r="BR48" s="1712"/>
      <c r="BS48" s="1712"/>
      <c r="BT48" s="1712"/>
      <c r="BU48" s="1712"/>
      <c r="BV48" s="1712"/>
      <c r="BW48" s="1712"/>
      <c r="BX48" s="1712"/>
      <c r="BY48" s="1712"/>
      <c r="BZ48" s="1712"/>
      <c r="CA48" s="1712"/>
      <c r="CB48" s="1712"/>
      <c r="CC48" s="1712"/>
      <c r="CD48" s="1712"/>
      <c r="CE48" s="1712"/>
      <c r="CF48" s="1712"/>
      <c r="CG48" s="1712"/>
      <c r="CH48" s="1712"/>
      <c r="CI48" s="1712"/>
      <c r="CJ48" s="1712"/>
      <c r="CK48" s="1712"/>
      <c r="CL48" s="1712"/>
      <c r="CM48" s="1712"/>
      <c r="CN48" s="1712"/>
      <c r="CO48" s="1712"/>
      <c r="CP48" s="1712"/>
      <c r="CQ48" s="1712"/>
      <c r="CR48" s="1712"/>
      <c r="CS48" s="1712"/>
      <c r="CT48" s="1712"/>
      <c r="CU48" s="1712"/>
      <c r="CV48" s="1712"/>
      <c r="CW48" s="1712"/>
      <c r="CX48" s="1712"/>
      <c r="CY48" s="1712"/>
      <c r="CZ48" s="1712"/>
      <c r="DA48" s="1712"/>
      <c r="DB48" s="1712"/>
      <c r="DC48" s="1712"/>
      <c r="DD48" s="1712"/>
      <c r="DE48" s="1712"/>
      <c r="DF48" s="1712"/>
      <c r="DG48" s="1712"/>
      <c r="DH48" s="1712"/>
      <c r="DI48" s="1712"/>
      <c r="DJ48" s="1712"/>
      <c r="DK48" s="1712"/>
      <c r="DL48" s="1712"/>
      <c r="DM48" s="1712"/>
      <c r="DN48" s="1712"/>
      <c r="DO48" s="1712"/>
      <c r="DP48" s="1712"/>
      <c r="DQ48" s="1712"/>
      <c r="DR48" s="1712"/>
      <c r="DS48" s="1712"/>
      <c r="DT48" s="1712"/>
      <c r="DU48" s="1712"/>
      <c r="DV48" s="1712"/>
      <c r="DW48" s="1712"/>
      <c r="DX48" s="1712"/>
      <c r="DY48" s="1712"/>
      <c r="DZ48" s="1712"/>
      <c r="EA48" s="1712"/>
      <c r="EB48" s="1712"/>
      <c r="EC48" s="1712"/>
      <c r="ED48" s="1712"/>
      <c r="EE48" s="1712"/>
      <c r="EF48" s="1712"/>
      <c r="EG48" s="1712"/>
      <c r="EH48" s="1712"/>
      <c r="EI48" s="1712"/>
      <c r="EJ48" s="1712"/>
      <c r="EK48" s="1712"/>
      <c r="EL48" s="1712"/>
      <c r="EM48" s="1712"/>
      <c r="EN48" s="1712"/>
      <c r="EO48" s="1712"/>
      <c r="EP48" s="1712"/>
      <c r="EQ48" s="1712"/>
      <c r="ER48" s="1712"/>
      <c r="ES48" s="1712"/>
      <c r="ET48" s="1712"/>
      <c r="EU48" s="1712"/>
      <c r="EV48" s="1712"/>
      <c r="EW48" s="1712"/>
      <c r="EX48" s="1712"/>
      <c r="EY48" s="1712"/>
      <c r="EZ48" s="1712"/>
      <c r="FA48" s="1712"/>
      <c r="FB48" s="1712"/>
      <c r="FC48" s="1712"/>
      <c r="FD48" s="1712"/>
      <c r="FE48" s="1712"/>
      <c r="FF48" s="1712"/>
      <c r="FG48" s="1712"/>
      <c r="FH48" s="1712"/>
      <c r="FI48" s="1712"/>
      <c r="FJ48" s="1712"/>
      <c r="FK48" s="1712"/>
      <c r="FL48" s="1712"/>
      <c r="FM48" s="1712"/>
      <c r="FN48" s="1712"/>
      <c r="FO48" s="1712"/>
      <c r="FP48" s="1712"/>
      <c r="FQ48" s="1712"/>
      <c r="FR48" s="1712"/>
      <c r="FS48" s="1712"/>
      <c r="FT48" s="1712"/>
      <c r="FU48" s="1712"/>
      <c r="FV48" s="1712"/>
      <c r="FW48" s="1712"/>
      <c r="FX48" s="1712"/>
      <c r="FY48" s="1712"/>
      <c r="FZ48" s="1712"/>
      <c r="GA48" s="1712"/>
      <c r="GB48" s="1712"/>
      <c r="GC48" s="1712"/>
      <c r="GD48" s="1712"/>
      <c r="GE48" s="1712"/>
      <c r="GF48" s="1712"/>
      <c r="GG48" s="1712"/>
      <c r="GH48" s="1712"/>
      <c r="GI48" s="1712"/>
      <c r="GJ48" s="1712"/>
      <c r="GK48" s="1712"/>
      <c r="GL48" s="1712"/>
      <c r="GM48" s="1712"/>
      <c r="GN48" s="1712"/>
      <c r="GO48" s="1712"/>
      <c r="GP48" s="1712"/>
      <c r="GQ48" s="1712"/>
      <c r="GR48" s="1712"/>
      <c r="GS48" s="1712"/>
      <c r="GT48" s="1712"/>
      <c r="GU48" s="1712"/>
      <c r="GV48" s="1712"/>
      <c r="GW48" s="1712"/>
      <c r="GX48" s="1712"/>
      <c r="GY48" s="1712"/>
      <c r="GZ48" s="1712"/>
      <c r="HA48" s="1712"/>
      <c r="HB48" s="1712"/>
      <c r="HC48" s="1712"/>
      <c r="HD48" s="1712"/>
      <c r="HE48" s="1712"/>
      <c r="HF48" s="1712"/>
      <c r="HG48" s="1712"/>
      <c r="HH48" s="1712"/>
      <c r="HI48" s="1712"/>
      <c r="HJ48" s="1712"/>
      <c r="HK48" s="1712"/>
      <c r="HL48" s="1712"/>
      <c r="HM48" s="1712"/>
      <c r="HN48" s="1712"/>
      <c r="HO48" s="1712"/>
      <c r="HP48" s="1712"/>
      <c r="HQ48" s="1712"/>
      <c r="HR48" s="1712"/>
      <c r="HS48" s="1712"/>
      <c r="HT48" s="1712"/>
      <c r="HU48" s="1712"/>
      <c r="HV48" s="1712"/>
      <c r="HW48" s="1712"/>
      <c r="HX48" s="1712"/>
      <c r="HY48" s="1712"/>
      <c r="HZ48" s="1712"/>
      <c r="IA48" s="1712"/>
      <c r="IB48" s="1712"/>
      <c r="IC48" s="1712"/>
      <c r="ID48" s="1712"/>
      <c r="IE48" s="1712"/>
      <c r="IF48" s="1712"/>
      <c r="IG48" s="1712"/>
      <c r="IH48" s="1712"/>
      <c r="II48" s="1712"/>
      <c r="IJ48" s="1712"/>
      <c r="IK48" s="1712"/>
      <c r="IL48" s="1712"/>
      <c r="IM48" s="1712"/>
      <c r="IN48" s="1712"/>
      <c r="IO48" s="1712"/>
      <c r="IP48" s="1712"/>
      <c r="IQ48" s="1712"/>
      <c r="IR48" s="1712"/>
      <c r="IS48" s="1712"/>
      <c r="IT48" s="1712"/>
      <c r="IU48" s="1712"/>
    </row>
    <row r="49" spans="1:255">
      <c r="A49" s="2486"/>
      <c r="B49" s="1799"/>
      <c r="C49" s="1799"/>
      <c r="D49" s="1799"/>
      <c r="E49" s="2866"/>
      <c r="F49" s="2486"/>
      <c r="G49" s="1799"/>
      <c r="H49" s="1799"/>
      <c r="I49" s="1799"/>
      <c r="J49" s="1799"/>
      <c r="K49" s="1799"/>
      <c r="L49" s="1799"/>
      <c r="M49" s="2866"/>
      <c r="N49" s="2486"/>
      <c r="O49" s="1799"/>
      <c r="P49" s="1799"/>
      <c r="Q49" s="1799"/>
      <c r="R49" s="1799"/>
      <c r="S49" s="1935"/>
      <c r="T49" s="1712"/>
      <c r="U49" s="1712"/>
      <c r="V49" s="1712"/>
      <c r="W49" s="1712"/>
      <c r="X49" s="1712"/>
      <c r="Y49" s="1712"/>
      <c r="Z49" s="1712"/>
      <c r="AA49" s="1712"/>
      <c r="AB49" s="1712"/>
      <c r="AC49" s="1712"/>
      <c r="AD49" s="1712"/>
      <c r="AE49" s="1712"/>
      <c r="AF49" s="1712"/>
      <c r="AG49" s="1712"/>
      <c r="AH49" s="1712"/>
      <c r="AI49" s="1712"/>
      <c r="AJ49" s="1712"/>
      <c r="AK49" s="1712"/>
      <c r="AL49" s="1712"/>
      <c r="AM49" s="1712"/>
      <c r="AN49" s="1712"/>
      <c r="AO49" s="1712"/>
      <c r="AP49" s="1712"/>
      <c r="AQ49" s="1712"/>
      <c r="AR49" s="1712"/>
      <c r="AS49" s="1712"/>
      <c r="AT49" s="1712"/>
      <c r="AU49" s="1712"/>
      <c r="AV49" s="1712"/>
      <c r="AW49" s="1712"/>
      <c r="AX49" s="1712"/>
      <c r="AY49" s="1712"/>
      <c r="AZ49" s="1712"/>
      <c r="BA49" s="1712"/>
      <c r="BB49" s="1712"/>
      <c r="BC49" s="1712"/>
      <c r="BD49" s="1712"/>
      <c r="BE49" s="1712"/>
      <c r="BF49" s="1712"/>
      <c r="BG49" s="1712"/>
      <c r="BH49" s="1712"/>
      <c r="BI49" s="1712"/>
      <c r="BJ49" s="1712"/>
      <c r="BK49" s="1712"/>
      <c r="BL49" s="1712"/>
      <c r="BM49" s="1712"/>
      <c r="BN49" s="1712"/>
      <c r="BO49" s="1712"/>
      <c r="BP49" s="1712"/>
      <c r="BQ49" s="1712"/>
      <c r="BR49" s="1712"/>
      <c r="BS49" s="1712"/>
      <c r="BT49" s="1712"/>
      <c r="BU49" s="1712"/>
      <c r="BV49" s="1712"/>
      <c r="BW49" s="1712"/>
      <c r="BX49" s="1712"/>
      <c r="BY49" s="1712"/>
      <c r="BZ49" s="1712"/>
      <c r="CA49" s="1712"/>
      <c r="CB49" s="1712"/>
      <c r="CC49" s="1712"/>
      <c r="CD49" s="1712"/>
      <c r="CE49" s="1712"/>
      <c r="CF49" s="1712"/>
      <c r="CG49" s="1712"/>
      <c r="CH49" s="1712"/>
      <c r="CI49" s="1712"/>
      <c r="CJ49" s="1712"/>
      <c r="CK49" s="1712"/>
      <c r="CL49" s="1712"/>
      <c r="CM49" s="1712"/>
      <c r="CN49" s="1712"/>
      <c r="CO49" s="1712"/>
      <c r="CP49" s="1712"/>
      <c r="CQ49" s="1712"/>
      <c r="CR49" s="1712"/>
      <c r="CS49" s="1712"/>
      <c r="CT49" s="1712"/>
      <c r="CU49" s="1712"/>
      <c r="CV49" s="1712"/>
      <c r="CW49" s="1712"/>
      <c r="CX49" s="1712"/>
      <c r="CY49" s="1712"/>
      <c r="CZ49" s="1712"/>
      <c r="DA49" s="1712"/>
      <c r="DB49" s="1712"/>
      <c r="DC49" s="1712"/>
      <c r="DD49" s="1712"/>
      <c r="DE49" s="1712"/>
      <c r="DF49" s="1712"/>
      <c r="DG49" s="1712"/>
      <c r="DH49" s="1712"/>
      <c r="DI49" s="1712"/>
      <c r="DJ49" s="1712"/>
      <c r="DK49" s="1712"/>
      <c r="DL49" s="1712"/>
      <c r="DM49" s="1712"/>
      <c r="DN49" s="1712"/>
      <c r="DO49" s="1712"/>
      <c r="DP49" s="1712"/>
      <c r="DQ49" s="1712"/>
      <c r="DR49" s="1712"/>
      <c r="DS49" s="1712"/>
      <c r="DT49" s="1712"/>
      <c r="DU49" s="1712"/>
      <c r="DV49" s="1712"/>
      <c r="DW49" s="1712"/>
      <c r="DX49" s="1712"/>
      <c r="DY49" s="1712"/>
      <c r="DZ49" s="1712"/>
      <c r="EA49" s="1712"/>
      <c r="EB49" s="1712"/>
      <c r="EC49" s="1712"/>
      <c r="ED49" s="1712"/>
      <c r="EE49" s="1712"/>
      <c r="EF49" s="1712"/>
      <c r="EG49" s="1712"/>
      <c r="EH49" s="1712"/>
      <c r="EI49" s="1712"/>
      <c r="EJ49" s="1712"/>
      <c r="EK49" s="1712"/>
      <c r="EL49" s="1712"/>
      <c r="EM49" s="1712"/>
      <c r="EN49" s="1712"/>
      <c r="EO49" s="1712"/>
      <c r="EP49" s="1712"/>
      <c r="EQ49" s="1712"/>
      <c r="ER49" s="1712"/>
      <c r="ES49" s="1712"/>
      <c r="ET49" s="1712"/>
      <c r="EU49" s="1712"/>
      <c r="EV49" s="1712"/>
      <c r="EW49" s="1712"/>
      <c r="EX49" s="1712"/>
      <c r="EY49" s="1712"/>
      <c r="EZ49" s="1712"/>
      <c r="FA49" s="1712"/>
      <c r="FB49" s="1712"/>
      <c r="FC49" s="1712"/>
      <c r="FD49" s="1712"/>
      <c r="FE49" s="1712"/>
      <c r="FF49" s="1712"/>
      <c r="FG49" s="1712"/>
      <c r="FH49" s="1712"/>
      <c r="FI49" s="1712"/>
      <c r="FJ49" s="1712"/>
      <c r="FK49" s="1712"/>
      <c r="FL49" s="1712"/>
      <c r="FM49" s="1712"/>
      <c r="FN49" s="1712"/>
      <c r="FO49" s="1712"/>
      <c r="FP49" s="1712"/>
      <c r="FQ49" s="1712"/>
      <c r="FR49" s="1712"/>
      <c r="FS49" s="1712"/>
      <c r="FT49" s="1712"/>
      <c r="FU49" s="1712"/>
      <c r="FV49" s="1712"/>
      <c r="FW49" s="1712"/>
      <c r="FX49" s="1712"/>
      <c r="FY49" s="1712"/>
      <c r="FZ49" s="1712"/>
      <c r="GA49" s="1712"/>
      <c r="GB49" s="1712"/>
      <c r="GC49" s="1712"/>
      <c r="GD49" s="1712"/>
      <c r="GE49" s="1712"/>
      <c r="GF49" s="1712"/>
      <c r="GG49" s="1712"/>
      <c r="GH49" s="1712"/>
      <c r="GI49" s="1712"/>
      <c r="GJ49" s="1712"/>
      <c r="GK49" s="1712"/>
      <c r="GL49" s="1712"/>
      <c r="GM49" s="1712"/>
      <c r="GN49" s="1712"/>
      <c r="GO49" s="1712"/>
      <c r="GP49" s="1712"/>
      <c r="GQ49" s="1712"/>
      <c r="GR49" s="1712"/>
      <c r="GS49" s="1712"/>
      <c r="GT49" s="1712"/>
      <c r="GU49" s="1712"/>
      <c r="GV49" s="1712"/>
      <c r="GW49" s="1712"/>
      <c r="GX49" s="1712"/>
      <c r="GY49" s="1712"/>
      <c r="GZ49" s="1712"/>
      <c r="HA49" s="1712"/>
      <c r="HB49" s="1712"/>
      <c r="HC49" s="1712"/>
      <c r="HD49" s="1712"/>
      <c r="HE49" s="1712"/>
      <c r="HF49" s="1712"/>
      <c r="HG49" s="1712"/>
      <c r="HH49" s="1712"/>
      <c r="HI49" s="1712"/>
      <c r="HJ49" s="1712"/>
      <c r="HK49" s="1712"/>
      <c r="HL49" s="1712"/>
      <c r="HM49" s="1712"/>
      <c r="HN49" s="1712"/>
      <c r="HO49" s="1712"/>
      <c r="HP49" s="1712"/>
      <c r="HQ49" s="1712"/>
      <c r="HR49" s="1712"/>
      <c r="HS49" s="1712"/>
      <c r="HT49" s="1712"/>
      <c r="HU49" s="1712"/>
      <c r="HV49" s="1712"/>
      <c r="HW49" s="1712"/>
      <c r="HX49" s="1712"/>
      <c r="HY49" s="1712"/>
      <c r="HZ49" s="1712"/>
      <c r="IA49" s="1712"/>
      <c r="IB49" s="1712"/>
      <c r="IC49" s="1712"/>
      <c r="ID49" s="1712"/>
      <c r="IE49" s="1712"/>
      <c r="IF49" s="1712"/>
      <c r="IG49" s="1712"/>
      <c r="IH49" s="1712"/>
      <c r="II49" s="1712"/>
      <c r="IJ49" s="1712"/>
      <c r="IK49" s="1712"/>
      <c r="IL49" s="1712"/>
      <c r="IM49" s="1712"/>
      <c r="IN49" s="1712"/>
      <c r="IO49" s="1712"/>
      <c r="IP49" s="1712"/>
      <c r="IQ49" s="1712"/>
      <c r="IR49" s="1712"/>
      <c r="IS49" s="1712"/>
      <c r="IT49" s="1712"/>
      <c r="IU49" s="1712"/>
    </row>
    <row r="50" spans="1:255">
      <c r="A50" s="2486"/>
      <c r="B50" s="1799"/>
      <c r="C50" s="1799"/>
      <c r="D50" s="1799"/>
      <c r="E50" s="2866"/>
      <c r="F50" s="2486"/>
      <c r="G50" s="1799"/>
      <c r="H50" s="1799"/>
      <c r="I50" s="1799"/>
      <c r="J50" s="1799"/>
      <c r="K50" s="1799"/>
      <c r="L50" s="1799"/>
      <c r="M50" s="2866"/>
      <c r="N50" s="2486"/>
      <c r="O50" s="1799"/>
      <c r="P50" s="1799"/>
      <c r="Q50" s="1799"/>
      <c r="R50" s="1799"/>
      <c r="S50" s="1935"/>
      <c r="T50" s="1712"/>
      <c r="U50" s="1712"/>
      <c r="V50" s="1712"/>
      <c r="W50" s="1712"/>
      <c r="X50" s="1712"/>
      <c r="Y50" s="1712"/>
      <c r="Z50" s="1712"/>
      <c r="AA50" s="1712"/>
      <c r="AB50" s="1712"/>
      <c r="AC50" s="1712"/>
      <c r="AD50" s="1712"/>
      <c r="AE50" s="1712"/>
      <c r="AF50" s="1712"/>
      <c r="AG50" s="1712"/>
      <c r="AH50" s="1712"/>
      <c r="AI50" s="1712"/>
      <c r="AJ50" s="1712"/>
      <c r="AK50" s="1712"/>
      <c r="AL50" s="1712"/>
      <c r="AM50" s="1712"/>
      <c r="AN50" s="1712"/>
      <c r="AO50" s="1712"/>
      <c r="AP50" s="1712"/>
      <c r="AQ50" s="1712"/>
      <c r="AR50" s="1712"/>
      <c r="AS50" s="1712"/>
      <c r="AT50" s="1712"/>
      <c r="AU50" s="1712"/>
      <c r="AV50" s="1712"/>
      <c r="AW50" s="1712"/>
      <c r="AX50" s="1712"/>
      <c r="AY50" s="1712"/>
      <c r="AZ50" s="1712"/>
      <c r="BA50" s="1712"/>
      <c r="BB50" s="1712"/>
      <c r="BC50" s="1712"/>
      <c r="BD50" s="1712"/>
      <c r="BE50" s="1712"/>
      <c r="BF50" s="1712"/>
      <c r="BG50" s="1712"/>
      <c r="BH50" s="1712"/>
      <c r="BI50" s="1712"/>
      <c r="BJ50" s="1712"/>
      <c r="BK50" s="1712"/>
      <c r="BL50" s="1712"/>
      <c r="BM50" s="1712"/>
      <c r="BN50" s="1712"/>
      <c r="BO50" s="1712"/>
      <c r="BP50" s="1712"/>
      <c r="BQ50" s="1712"/>
      <c r="BR50" s="1712"/>
      <c r="BS50" s="1712"/>
      <c r="BT50" s="1712"/>
      <c r="BU50" s="1712"/>
      <c r="BV50" s="1712"/>
      <c r="BW50" s="1712"/>
      <c r="BX50" s="1712"/>
      <c r="BY50" s="1712"/>
      <c r="BZ50" s="1712"/>
      <c r="CA50" s="1712"/>
      <c r="CB50" s="1712"/>
      <c r="CC50" s="1712"/>
      <c r="CD50" s="1712"/>
      <c r="CE50" s="1712"/>
      <c r="CF50" s="1712"/>
      <c r="CG50" s="1712"/>
      <c r="CH50" s="1712"/>
      <c r="CI50" s="1712"/>
      <c r="CJ50" s="1712"/>
      <c r="CK50" s="1712"/>
      <c r="CL50" s="1712"/>
      <c r="CM50" s="1712"/>
      <c r="CN50" s="1712"/>
      <c r="CO50" s="1712"/>
      <c r="CP50" s="1712"/>
      <c r="CQ50" s="1712"/>
      <c r="CR50" s="1712"/>
      <c r="CS50" s="1712"/>
      <c r="CT50" s="1712"/>
      <c r="CU50" s="1712"/>
      <c r="CV50" s="1712"/>
      <c r="CW50" s="1712"/>
      <c r="CX50" s="1712"/>
      <c r="CY50" s="1712"/>
      <c r="CZ50" s="1712"/>
      <c r="DA50" s="1712"/>
      <c r="DB50" s="1712"/>
      <c r="DC50" s="1712"/>
      <c r="DD50" s="1712"/>
      <c r="DE50" s="1712"/>
      <c r="DF50" s="1712"/>
      <c r="DG50" s="1712"/>
      <c r="DH50" s="1712"/>
      <c r="DI50" s="1712"/>
      <c r="DJ50" s="1712"/>
      <c r="DK50" s="1712"/>
      <c r="DL50" s="1712"/>
      <c r="DM50" s="1712"/>
      <c r="DN50" s="1712"/>
      <c r="DO50" s="1712"/>
      <c r="DP50" s="1712"/>
      <c r="DQ50" s="1712"/>
      <c r="DR50" s="1712"/>
      <c r="DS50" s="1712"/>
      <c r="DT50" s="1712"/>
      <c r="DU50" s="1712"/>
      <c r="DV50" s="1712"/>
      <c r="DW50" s="1712"/>
      <c r="DX50" s="1712"/>
      <c r="DY50" s="1712"/>
      <c r="DZ50" s="1712"/>
      <c r="EA50" s="1712"/>
      <c r="EB50" s="1712"/>
      <c r="EC50" s="1712"/>
      <c r="ED50" s="1712"/>
      <c r="EE50" s="1712"/>
      <c r="EF50" s="1712"/>
      <c r="EG50" s="1712"/>
      <c r="EH50" s="1712"/>
      <c r="EI50" s="1712"/>
      <c r="EJ50" s="1712"/>
      <c r="EK50" s="1712"/>
      <c r="EL50" s="1712"/>
      <c r="EM50" s="1712"/>
      <c r="EN50" s="1712"/>
      <c r="EO50" s="1712"/>
      <c r="EP50" s="1712"/>
      <c r="EQ50" s="1712"/>
      <c r="ER50" s="1712"/>
      <c r="ES50" s="1712"/>
      <c r="ET50" s="1712"/>
      <c r="EU50" s="1712"/>
      <c r="EV50" s="1712"/>
      <c r="EW50" s="1712"/>
      <c r="EX50" s="1712"/>
      <c r="EY50" s="1712"/>
      <c r="EZ50" s="1712"/>
      <c r="FA50" s="1712"/>
      <c r="FB50" s="1712"/>
      <c r="FC50" s="1712"/>
      <c r="FD50" s="1712"/>
      <c r="FE50" s="1712"/>
      <c r="FF50" s="1712"/>
      <c r="FG50" s="1712"/>
      <c r="FH50" s="1712"/>
      <c r="FI50" s="1712"/>
      <c r="FJ50" s="1712"/>
      <c r="FK50" s="1712"/>
      <c r="FL50" s="1712"/>
      <c r="FM50" s="1712"/>
      <c r="FN50" s="1712"/>
      <c r="FO50" s="1712"/>
      <c r="FP50" s="1712"/>
      <c r="FQ50" s="1712"/>
      <c r="FR50" s="1712"/>
      <c r="FS50" s="1712"/>
      <c r="FT50" s="1712"/>
      <c r="FU50" s="1712"/>
      <c r="FV50" s="1712"/>
      <c r="FW50" s="1712"/>
      <c r="FX50" s="1712"/>
      <c r="FY50" s="1712"/>
      <c r="FZ50" s="1712"/>
      <c r="GA50" s="1712"/>
      <c r="GB50" s="1712"/>
      <c r="GC50" s="1712"/>
      <c r="GD50" s="1712"/>
      <c r="GE50" s="1712"/>
      <c r="GF50" s="1712"/>
      <c r="GG50" s="1712"/>
      <c r="GH50" s="1712"/>
      <c r="GI50" s="1712"/>
      <c r="GJ50" s="1712"/>
      <c r="GK50" s="1712"/>
      <c r="GL50" s="1712"/>
      <c r="GM50" s="1712"/>
      <c r="GN50" s="1712"/>
      <c r="GO50" s="1712"/>
      <c r="GP50" s="1712"/>
      <c r="GQ50" s="1712"/>
      <c r="GR50" s="1712"/>
      <c r="GS50" s="1712"/>
      <c r="GT50" s="1712"/>
      <c r="GU50" s="1712"/>
      <c r="GV50" s="1712"/>
      <c r="GW50" s="1712"/>
      <c r="GX50" s="1712"/>
      <c r="GY50" s="1712"/>
      <c r="GZ50" s="1712"/>
      <c r="HA50" s="1712"/>
      <c r="HB50" s="1712"/>
      <c r="HC50" s="1712"/>
      <c r="HD50" s="1712"/>
      <c r="HE50" s="1712"/>
      <c r="HF50" s="1712"/>
      <c r="HG50" s="1712"/>
      <c r="HH50" s="1712"/>
      <c r="HI50" s="1712"/>
      <c r="HJ50" s="1712"/>
      <c r="HK50" s="1712"/>
      <c r="HL50" s="1712"/>
      <c r="HM50" s="1712"/>
      <c r="HN50" s="1712"/>
      <c r="HO50" s="1712"/>
      <c r="HP50" s="1712"/>
      <c r="HQ50" s="1712"/>
      <c r="HR50" s="1712"/>
      <c r="HS50" s="1712"/>
      <c r="HT50" s="1712"/>
      <c r="HU50" s="1712"/>
      <c r="HV50" s="1712"/>
      <c r="HW50" s="1712"/>
      <c r="HX50" s="1712"/>
      <c r="HY50" s="1712"/>
      <c r="HZ50" s="1712"/>
      <c r="IA50" s="1712"/>
      <c r="IB50" s="1712"/>
      <c r="IC50" s="1712"/>
      <c r="ID50" s="1712"/>
      <c r="IE50" s="1712"/>
      <c r="IF50" s="1712"/>
      <c r="IG50" s="1712"/>
      <c r="IH50" s="1712"/>
      <c r="II50" s="1712"/>
      <c r="IJ50" s="1712"/>
      <c r="IK50" s="1712"/>
      <c r="IL50" s="1712"/>
      <c r="IM50" s="1712"/>
      <c r="IN50" s="1712"/>
      <c r="IO50" s="1712"/>
      <c r="IP50" s="1712"/>
      <c r="IQ50" s="1712"/>
      <c r="IR50" s="1712"/>
      <c r="IS50" s="1712"/>
      <c r="IT50" s="1712"/>
      <c r="IU50" s="1712"/>
    </row>
    <row r="51" spans="1:255">
      <c r="A51" s="2486"/>
      <c r="B51" s="1799"/>
      <c r="C51" s="1799"/>
      <c r="D51" s="1799"/>
      <c r="E51" s="2866"/>
      <c r="F51" s="2486"/>
      <c r="G51" s="1799"/>
      <c r="H51" s="1799"/>
      <c r="I51" s="1799"/>
      <c r="J51" s="1799"/>
      <c r="K51" s="1799"/>
      <c r="L51" s="1799"/>
      <c r="M51" s="2866"/>
      <c r="N51" s="2486"/>
      <c r="O51" s="1799"/>
      <c r="P51" s="1799"/>
      <c r="Q51" s="1799"/>
      <c r="R51" s="1799"/>
      <c r="S51" s="1935"/>
      <c r="T51" s="1712"/>
      <c r="U51" s="1712"/>
      <c r="V51" s="1712"/>
      <c r="W51" s="1712"/>
      <c r="X51" s="1712"/>
      <c r="Y51" s="1712"/>
      <c r="Z51" s="1712"/>
      <c r="AA51" s="1712"/>
      <c r="AB51" s="1712"/>
      <c r="AC51" s="1712"/>
      <c r="AD51" s="1712"/>
      <c r="AE51" s="1712"/>
      <c r="AF51" s="1712"/>
      <c r="AG51" s="1712"/>
      <c r="AH51" s="1712"/>
      <c r="AI51" s="1712"/>
      <c r="AJ51" s="1712"/>
      <c r="AK51" s="1712"/>
      <c r="AL51" s="1712"/>
      <c r="AM51" s="1712"/>
      <c r="AN51" s="1712"/>
      <c r="AO51" s="1712"/>
      <c r="AP51" s="1712"/>
      <c r="AQ51" s="1712"/>
      <c r="AR51" s="1712"/>
      <c r="AS51" s="1712"/>
      <c r="AT51" s="1712"/>
      <c r="AU51" s="1712"/>
      <c r="AV51" s="1712"/>
      <c r="AW51" s="1712"/>
      <c r="AX51" s="1712"/>
      <c r="AY51" s="1712"/>
      <c r="AZ51" s="1712"/>
      <c r="BA51" s="1712"/>
      <c r="BB51" s="1712"/>
      <c r="BC51" s="1712"/>
      <c r="BD51" s="1712"/>
      <c r="BE51" s="1712"/>
      <c r="BF51" s="1712"/>
      <c r="BG51" s="1712"/>
      <c r="BH51" s="1712"/>
      <c r="BI51" s="1712"/>
      <c r="BJ51" s="1712"/>
      <c r="BK51" s="1712"/>
      <c r="BL51" s="1712"/>
      <c r="BM51" s="1712"/>
      <c r="BN51" s="1712"/>
      <c r="BO51" s="1712"/>
      <c r="BP51" s="1712"/>
      <c r="BQ51" s="1712"/>
      <c r="BR51" s="1712"/>
      <c r="BS51" s="1712"/>
      <c r="BT51" s="1712"/>
      <c r="BU51" s="1712"/>
      <c r="BV51" s="1712"/>
      <c r="BW51" s="1712"/>
      <c r="BX51" s="1712"/>
      <c r="BY51" s="1712"/>
      <c r="BZ51" s="1712"/>
      <c r="CA51" s="1712"/>
      <c r="CB51" s="1712"/>
      <c r="CC51" s="1712"/>
      <c r="CD51" s="1712"/>
      <c r="CE51" s="1712"/>
      <c r="CF51" s="1712"/>
      <c r="CG51" s="1712"/>
      <c r="CH51" s="1712"/>
      <c r="CI51" s="1712"/>
      <c r="CJ51" s="1712"/>
      <c r="CK51" s="1712"/>
      <c r="CL51" s="1712"/>
      <c r="CM51" s="1712"/>
      <c r="CN51" s="1712"/>
      <c r="CO51" s="1712"/>
      <c r="CP51" s="1712"/>
      <c r="CQ51" s="1712"/>
      <c r="CR51" s="1712"/>
      <c r="CS51" s="1712"/>
      <c r="CT51" s="1712"/>
      <c r="CU51" s="1712"/>
      <c r="CV51" s="1712"/>
      <c r="CW51" s="1712"/>
      <c r="CX51" s="1712"/>
      <c r="CY51" s="1712"/>
      <c r="CZ51" s="1712"/>
      <c r="DA51" s="1712"/>
      <c r="DB51" s="1712"/>
      <c r="DC51" s="1712"/>
      <c r="DD51" s="1712"/>
      <c r="DE51" s="1712"/>
      <c r="DF51" s="1712"/>
      <c r="DG51" s="1712"/>
      <c r="DH51" s="1712"/>
      <c r="DI51" s="1712"/>
      <c r="DJ51" s="1712"/>
      <c r="DK51" s="1712"/>
      <c r="DL51" s="1712"/>
      <c r="DM51" s="1712"/>
      <c r="DN51" s="1712"/>
      <c r="DO51" s="1712"/>
      <c r="DP51" s="1712"/>
      <c r="DQ51" s="1712"/>
      <c r="DR51" s="1712"/>
      <c r="DS51" s="1712"/>
      <c r="DT51" s="1712"/>
      <c r="DU51" s="1712"/>
      <c r="DV51" s="1712"/>
      <c r="DW51" s="1712"/>
      <c r="DX51" s="1712"/>
      <c r="DY51" s="1712"/>
      <c r="DZ51" s="1712"/>
      <c r="EA51" s="1712"/>
      <c r="EB51" s="1712"/>
      <c r="EC51" s="1712"/>
      <c r="ED51" s="1712"/>
      <c r="EE51" s="1712"/>
      <c r="EF51" s="1712"/>
      <c r="EG51" s="1712"/>
      <c r="EH51" s="1712"/>
      <c r="EI51" s="1712"/>
      <c r="EJ51" s="1712"/>
      <c r="EK51" s="1712"/>
      <c r="EL51" s="1712"/>
      <c r="EM51" s="1712"/>
      <c r="EN51" s="1712"/>
      <c r="EO51" s="1712"/>
      <c r="EP51" s="1712"/>
      <c r="EQ51" s="1712"/>
      <c r="ER51" s="1712"/>
      <c r="ES51" s="1712"/>
      <c r="ET51" s="1712"/>
      <c r="EU51" s="1712"/>
      <c r="EV51" s="1712"/>
      <c r="EW51" s="1712"/>
      <c r="EX51" s="1712"/>
      <c r="EY51" s="1712"/>
      <c r="EZ51" s="1712"/>
      <c r="FA51" s="1712"/>
      <c r="FB51" s="1712"/>
      <c r="FC51" s="1712"/>
      <c r="FD51" s="1712"/>
      <c r="FE51" s="1712"/>
      <c r="FF51" s="1712"/>
      <c r="FG51" s="1712"/>
      <c r="FH51" s="1712"/>
      <c r="FI51" s="1712"/>
      <c r="FJ51" s="1712"/>
      <c r="FK51" s="1712"/>
      <c r="FL51" s="1712"/>
      <c r="FM51" s="1712"/>
      <c r="FN51" s="1712"/>
      <c r="FO51" s="1712"/>
      <c r="FP51" s="1712"/>
      <c r="FQ51" s="1712"/>
      <c r="FR51" s="1712"/>
      <c r="FS51" s="1712"/>
      <c r="FT51" s="1712"/>
      <c r="FU51" s="1712"/>
      <c r="FV51" s="1712"/>
      <c r="FW51" s="1712"/>
      <c r="FX51" s="1712"/>
      <c r="FY51" s="1712"/>
      <c r="FZ51" s="1712"/>
      <c r="GA51" s="1712"/>
      <c r="GB51" s="1712"/>
      <c r="GC51" s="1712"/>
      <c r="GD51" s="1712"/>
      <c r="GE51" s="1712"/>
      <c r="GF51" s="1712"/>
      <c r="GG51" s="1712"/>
      <c r="GH51" s="1712"/>
      <c r="GI51" s="1712"/>
      <c r="GJ51" s="1712"/>
      <c r="GK51" s="1712"/>
      <c r="GL51" s="1712"/>
      <c r="GM51" s="1712"/>
      <c r="GN51" s="1712"/>
      <c r="GO51" s="1712"/>
      <c r="GP51" s="1712"/>
      <c r="GQ51" s="1712"/>
      <c r="GR51" s="1712"/>
      <c r="GS51" s="1712"/>
      <c r="GT51" s="1712"/>
      <c r="GU51" s="1712"/>
      <c r="GV51" s="1712"/>
      <c r="GW51" s="1712"/>
      <c r="GX51" s="1712"/>
      <c r="GY51" s="1712"/>
      <c r="GZ51" s="1712"/>
      <c r="HA51" s="1712"/>
      <c r="HB51" s="1712"/>
      <c r="HC51" s="1712"/>
      <c r="HD51" s="1712"/>
      <c r="HE51" s="1712"/>
      <c r="HF51" s="1712"/>
      <c r="HG51" s="1712"/>
      <c r="HH51" s="1712"/>
      <c r="HI51" s="1712"/>
      <c r="HJ51" s="1712"/>
      <c r="HK51" s="1712"/>
      <c r="HL51" s="1712"/>
      <c r="HM51" s="1712"/>
      <c r="HN51" s="1712"/>
      <c r="HO51" s="1712"/>
      <c r="HP51" s="1712"/>
      <c r="HQ51" s="1712"/>
      <c r="HR51" s="1712"/>
      <c r="HS51" s="1712"/>
      <c r="HT51" s="1712"/>
      <c r="HU51" s="1712"/>
      <c r="HV51" s="1712"/>
      <c r="HW51" s="1712"/>
      <c r="HX51" s="1712"/>
      <c r="HY51" s="1712"/>
      <c r="HZ51" s="1712"/>
      <c r="IA51" s="1712"/>
      <c r="IB51" s="1712"/>
      <c r="IC51" s="1712"/>
      <c r="ID51" s="1712"/>
      <c r="IE51" s="1712"/>
      <c r="IF51" s="1712"/>
      <c r="IG51" s="1712"/>
      <c r="IH51" s="1712"/>
      <c r="II51" s="1712"/>
      <c r="IJ51" s="1712"/>
      <c r="IK51" s="1712"/>
      <c r="IL51" s="1712"/>
      <c r="IM51" s="1712"/>
      <c r="IN51" s="1712"/>
      <c r="IO51" s="1712"/>
      <c r="IP51" s="1712"/>
      <c r="IQ51" s="1712"/>
      <c r="IR51" s="1712"/>
      <c r="IS51" s="1712"/>
      <c r="IT51" s="1712"/>
      <c r="IU51" s="1712"/>
    </row>
    <row r="52" spans="1:255">
      <c r="A52" s="2486"/>
      <c r="B52" s="1799"/>
      <c r="C52" s="1799"/>
      <c r="D52" s="1799"/>
      <c r="E52" s="2866"/>
      <c r="F52" s="2486"/>
      <c r="G52" s="1799"/>
      <c r="H52" s="1799"/>
      <c r="I52" s="1799"/>
      <c r="J52" s="1799"/>
      <c r="K52" s="1799"/>
      <c r="L52" s="1799"/>
      <c r="M52" s="2866"/>
      <c r="N52" s="2486"/>
      <c r="O52" s="1799"/>
      <c r="P52" s="1799"/>
      <c r="Q52" s="1799"/>
      <c r="R52" s="1799"/>
      <c r="S52" s="1935"/>
      <c r="T52" s="1712"/>
      <c r="U52" s="1712"/>
      <c r="V52" s="1712"/>
      <c r="W52" s="1712"/>
      <c r="X52" s="1712"/>
      <c r="Y52" s="1712"/>
      <c r="Z52" s="1712"/>
      <c r="AA52" s="1712"/>
      <c r="AB52" s="1712"/>
      <c r="AC52" s="1712"/>
      <c r="AD52" s="1712"/>
      <c r="AE52" s="1712"/>
      <c r="AF52" s="1712"/>
      <c r="AG52" s="1712"/>
      <c r="AH52" s="1712"/>
      <c r="AI52" s="1712"/>
      <c r="AJ52" s="1712"/>
      <c r="AK52" s="1712"/>
      <c r="AL52" s="1712"/>
      <c r="AM52" s="1712"/>
      <c r="AN52" s="1712"/>
      <c r="AO52" s="1712"/>
      <c r="AP52" s="1712"/>
      <c r="AQ52" s="1712"/>
      <c r="AR52" s="1712"/>
      <c r="AS52" s="1712"/>
      <c r="AT52" s="1712"/>
      <c r="AU52" s="1712"/>
      <c r="AV52" s="1712"/>
      <c r="AW52" s="1712"/>
      <c r="AX52" s="1712"/>
      <c r="AY52" s="1712"/>
      <c r="AZ52" s="1712"/>
      <c r="BA52" s="1712"/>
      <c r="BB52" s="1712"/>
      <c r="BC52" s="1712"/>
      <c r="BD52" s="1712"/>
      <c r="BE52" s="1712"/>
      <c r="BF52" s="1712"/>
      <c r="BG52" s="1712"/>
      <c r="BH52" s="1712"/>
      <c r="BI52" s="1712"/>
      <c r="BJ52" s="1712"/>
      <c r="BK52" s="1712"/>
      <c r="BL52" s="1712"/>
      <c r="BM52" s="1712"/>
      <c r="BN52" s="1712"/>
      <c r="BO52" s="1712"/>
      <c r="BP52" s="1712"/>
      <c r="BQ52" s="1712"/>
      <c r="BR52" s="1712"/>
      <c r="BS52" s="1712"/>
      <c r="BT52" s="1712"/>
      <c r="BU52" s="1712"/>
      <c r="BV52" s="1712"/>
      <c r="BW52" s="1712"/>
      <c r="BX52" s="1712"/>
      <c r="BY52" s="1712"/>
      <c r="BZ52" s="1712"/>
      <c r="CA52" s="1712"/>
      <c r="CB52" s="1712"/>
      <c r="CC52" s="1712"/>
      <c r="CD52" s="1712"/>
      <c r="CE52" s="1712"/>
      <c r="CF52" s="1712"/>
      <c r="CG52" s="1712"/>
      <c r="CH52" s="1712"/>
      <c r="CI52" s="1712"/>
      <c r="CJ52" s="1712"/>
      <c r="CK52" s="1712"/>
      <c r="CL52" s="1712"/>
      <c r="CM52" s="1712"/>
      <c r="CN52" s="1712"/>
      <c r="CO52" s="1712"/>
      <c r="CP52" s="1712"/>
      <c r="CQ52" s="1712"/>
      <c r="CR52" s="1712"/>
      <c r="CS52" s="1712"/>
      <c r="CT52" s="1712"/>
      <c r="CU52" s="1712"/>
      <c r="CV52" s="1712"/>
      <c r="CW52" s="1712"/>
      <c r="CX52" s="1712"/>
      <c r="CY52" s="1712"/>
      <c r="CZ52" s="1712"/>
      <c r="DA52" s="1712"/>
      <c r="DB52" s="1712"/>
      <c r="DC52" s="1712"/>
      <c r="DD52" s="1712"/>
      <c r="DE52" s="1712"/>
      <c r="DF52" s="1712"/>
      <c r="DG52" s="1712"/>
      <c r="DH52" s="1712"/>
      <c r="DI52" s="1712"/>
      <c r="DJ52" s="1712"/>
      <c r="DK52" s="1712"/>
      <c r="DL52" s="1712"/>
      <c r="DM52" s="1712"/>
      <c r="DN52" s="1712"/>
      <c r="DO52" s="1712"/>
      <c r="DP52" s="1712"/>
      <c r="DQ52" s="1712"/>
      <c r="DR52" s="1712"/>
      <c r="DS52" s="1712"/>
      <c r="DT52" s="1712"/>
      <c r="DU52" s="1712"/>
      <c r="DV52" s="1712"/>
      <c r="DW52" s="1712"/>
      <c r="DX52" s="1712"/>
      <c r="DY52" s="1712"/>
      <c r="DZ52" s="1712"/>
      <c r="EA52" s="1712"/>
      <c r="EB52" s="1712"/>
      <c r="EC52" s="1712"/>
      <c r="ED52" s="1712"/>
      <c r="EE52" s="1712"/>
      <c r="EF52" s="1712"/>
      <c r="EG52" s="1712"/>
      <c r="EH52" s="1712"/>
      <c r="EI52" s="1712"/>
      <c r="EJ52" s="1712"/>
      <c r="EK52" s="1712"/>
      <c r="EL52" s="1712"/>
      <c r="EM52" s="1712"/>
      <c r="EN52" s="1712"/>
      <c r="EO52" s="1712"/>
      <c r="EP52" s="1712"/>
      <c r="EQ52" s="1712"/>
      <c r="ER52" s="1712"/>
      <c r="ES52" s="1712"/>
      <c r="ET52" s="1712"/>
      <c r="EU52" s="1712"/>
      <c r="EV52" s="1712"/>
      <c r="EW52" s="1712"/>
      <c r="EX52" s="1712"/>
      <c r="EY52" s="1712"/>
      <c r="EZ52" s="1712"/>
      <c r="FA52" s="1712"/>
      <c r="FB52" s="1712"/>
      <c r="FC52" s="1712"/>
      <c r="FD52" s="1712"/>
      <c r="FE52" s="1712"/>
      <c r="FF52" s="1712"/>
      <c r="FG52" s="1712"/>
      <c r="FH52" s="1712"/>
      <c r="FI52" s="1712"/>
      <c r="FJ52" s="1712"/>
      <c r="FK52" s="1712"/>
      <c r="FL52" s="1712"/>
      <c r="FM52" s="1712"/>
      <c r="FN52" s="1712"/>
      <c r="FO52" s="1712"/>
      <c r="FP52" s="1712"/>
      <c r="FQ52" s="1712"/>
      <c r="FR52" s="1712"/>
      <c r="FS52" s="1712"/>
      <c r="FT52" s="1712"/>
      <c r="FU52" s="1712"/>
      <c r="FV52" s="1712"/>
      <c r="FW52" s="1712"/>
      <c r="FX52" s="1712"/>
      <c r="FY52" s="1712"/>
      <c r="FZ52" s="1712"/>
      <c r="GA52" s="1712"/>
      <c r="GB52" s="1712"/>
      <c r="GC52" s="1712"/>
      <c r="GD52" s="1712"/>
      <c r="GE52" s="1712"/>
      <c r="GF52" s="1712"/>
      <c r="GG52" s="1712"/>
      <c r="GH52" s="1712"/>
      <c r="GI52" s="1712"/>
      <c r="GJ52" s="1712"/>
      <c r="GK52" s="1712"/>
      <c r="GL52" s="1712"/>
      <c r="GM52" s="1712"/>
      <c r="GN52" s="1712"/>
      <c r="GO52" s="1712"/>
      <c r="GP52" s="1712"/>
      <c r="GQ52" s="1712"/>
      <c r="GR52" s="1712"/>
      <c r="GS52" s="1712"/>
      <c r="GT52" s="1712"/>
      <c r="GU52" s="1712"/>
      <c r="GV52" s="1712"/>
      <c r="GW52" s="1712"/>
      <c r="GX52" s="1712"/>
      <c r="GY52" s="1712"/>
      <c r="GZ52" s="1712"/>
      <c r="HA52" s="1712"/>
      <c r="HB52" s="1712"/>
      <c r="HC52" s="1712"/>
      <c r="HD52" s="1712"/>
      <c r="HE52" s="1712"/>
      <c r="HF52" s="1712"/>
      <c r="HG52" s="1712"/>
      <c r="HH52" s="1712"/>
      <c r="HI52" s="1712"/>
      <c r="HJ52" s="1712"/>
      <c r="HK52" s="1712"/>
      <c r="HL52" s="1712"/>
      <c r="HM52" s="1712"/>
      <c r="HN52" s="1712"/>
      <c r="HO52" s="1712"/>
      <c r="HP52" s="1712"/>
      <c r="HQ52" s="1712"/>
      <c r="HR52" s="1712"/>
      <c r="HS52" s="1712"/>
      <c r="HT52" s="1712"/>
      <c r="HU52" s="1712"/>
      <c r="HV52" s="1712"/>
      <c r="HW52" s="1712"/>
      <c r="HX52" s="1712"/>
      <c r="HY52" s="1712"/>
      <c r="HZ52" s="1712"/>
      <c r="IA52" s="1712"/>
      <c r="IB52" s="1712"/>
      <c r="IC52" s="1712"/>
      <c r="ID52" s="1712"/>
      <c r="IE52" s="1712"/>
      <c r="IF52" s="1712"/>
      <c r="IG52" s="1712"/>
      <c r="IH52" s="1712"/>
      <c r="II52" s="1712"/>
      <c r="IJ52" s="1712"/>
      <c r="IK52" s="1712"/>
      <c r="IL52" s="1712"/>
      <c r="IM52" s="1712"/>
      <c r="IN52" s="1712"/>
      <c r="IO52" s="1712"/>
      <c r="IP52" s="1712"/>
      <c r="IQ52" s="1712"/>
      <c r="IR52" s="1712"/>
      <c r="IS52" s="1712"/>
      <c r="IT52" s="1712"/>
      <c r="IU52" s="1712"/>
    </row>
    <row r="53" spans="1:255">
      <c r="A53" s="2486"/>
      <c r="B53" s="1799"/>
      <c r="C53" s="1799"/>
      <c r="D53" s="1799"/>
      <c r="E53" s="2866"/>
      <c r="F53" s="2486"/>
      <c r="G53" s="1799"/>
      <c r="H53" s="1799"/>
      <c r="I53" s="1799"/>
      <c r="J53" s="1799"/>
      <c r="K53" s="1799"/>
      <c r="L53" s="1799"/>
      <c r="M53" s="2866"/>
      <c r="N53" s="2486"/>
      <c r="O53" s="1799"/>
      <c r="P53" s="1799"/>
      <c r="Q53" s="1799"/>
      <c r="R53" s="1799"/>
      <c r="S53" s="1935"/>
      <c r="T53" s="1712"/>
      <c r="U53" s="1712"/>
      <c r="V53" s="1712"/>
      <c r="W53" s="1712"/>
      <c r="X53" s="1712"/>
      <c r="Y53" s="1712"/>
      <c r="Z53" s="1712"/>
      <c r="AA53" s="1712"/>
      <c r="AB53" s="1712"/>
      <c r="AC53" s="1712"/>
      <c r="AD53" s="1712"/>
      <c r="AE53" s="1712"/>
      <c r="AF53" s="1712"/>
      <c r="AG53" s="1712"/>
      <c r="AH53" s="1712"/>
      <c r="AI53" s="1712"/>
      <c r="AJ53" s="1712"/>
      <c r="AK53" s="1712"/>
      <c r="AL53" s="1712"/>
      <c r="AM53" s="1712"/>
      <c r="AN53" s="1712"/>
      <c r="AO53" s="1712"/>
      <c r="AP53" s="1712"/>
      <c r="AQ53" s="1712"/>
      <c r="AR53" s="1712"/>
      <c r="AS53" s="1712"/>
      <c r="AT53" s="1712"/>
      <c r="AU53" s="1712"/>
      <c r="AV53" s="1712"/>
      <c r="AW53" s="1712"/>
      <c r="AX53" s="1712"/>
      <c r="AY53" s="1712"/>
      <c r="AZ53" s="1712"/>
      <c r="BA53" s="1712"/>
      <c r="BB53" s="1712"/>
      <c r="BC53" s="1712"/>
      <c r="BD53" s="1712"/>
      <c r="BE53" s="1712"/>
      <c r="BF53" s="1712"/>
      <c r="BG53" s="1712"/>
      <c r="BH53" s="1712"/>
      <c r="BI53" s="1712"/>
      <c r="BJ53" s="1712"/>
      <c r="BK53" s="1712"/>
      <c r="BL53" s="1712"/>
      <c r="BM53" s="1712"/>
      <c r="BN53" s="1712"/>
      <c r="BO53" s="1712"/>
      <c r="BP53" s="1712"/>
      <c r="BQ53" s="1712"/>
      <c r="BR53" s="1712"/>
      <c r="BS53" s="1712"/>
      <c r="BT53" s="1712"/>
      <c r="BU53" s="1712"/>
      <c r="BV53" s="1712"/>
      <c r="BW53" s="1712"/>
      <c r="BX53" s="1712"/>
      <c r="BY53" s="1712"/>
      <c r="BZ53" s="1712"/>
      <c r="CA53" s="1712"/>
      <c r="CB53" s="1712"/>
      <c r="CC53" s="1712"/>
      <c r="CD53" s="1712"/>
      <c r="CE53" s="1712"/>
      <c r="CF53" s="1712"/>
      <c r="CG53" s="1712"/>
      <c r="CH53" s="1712"/>
      <c r="CI53" s="1712"/>
      <c r="CJ53" s="1712"/>
      <c r="CK53" s="1712"/>
      <c r="CL53" s="1712"/>
      <c r="CM53" s="1712"/>
      <c r="CN53" s="1712"/>
      <c r="CO53" s="1712"/>
      <c r="CP53" s="1712"/>
      <c r="CQ53" s="1712"/>
      <c r="CR53" s="1712"/>
      <c r="CS53" s="1712"/>
      <c r="CT53" s="1712"/>
      <c r="CU53" s="1712"/>
      <c r="CV53" s="1712"/>
      <c r="CW53" s="1712"/>
      <c r="CX53" s="1712"/>
      <c r="CY53" s="1712"/>
      <c r="CZ53" s="1712"/>
      <c r="DA53" s="1712"/>
      <c r="DB53" s="1712"/>
      <c r="DC53" s="1712"/>
      <c r="DD53" s="1712"/>
      <c r="DE53" s="1712"/>
      <c r="DF53" s="1712"/>
      <c r="DG53" s="1712"/>
      <c r="DH53" s="1712"/>
      <c r="DI53" s="1712"/>
      <c r="DJ53" s="1712"/>
      <c r="DK53" s="1712"/>
      <c r="DL53" s="1712"/>
      <c r="DM53" s="1712"/>
      <c r="DN53" s="1712"/>
      <c r="DO53" s="1712"/>
      <c r="DP53" s="1712"/>
      <c r="DQ53" s="1712"/>
      <c r="DR53" s="1712"/>
      <c r="DS53" s="1712"/>
      <c r="DT53" s="1712"/>
      <c r="DU53" s="1712"/>
      <c r="DV53" s="1712"/>
      <c r="DW53" s="1712"/>
      <c r="DX53" s="1712"/>
      <c r="DY53" s="1712"/>
      <c r="DZ53" s="1712"/>
      <c r="EA53" s="1712"/>
      <c r="EB53" s="1712"/>
      <c r="EC53" s="1712"/>
      <c r="ED53" s="1712"/>
      <c r="EE53" s="1712"/>
      <c r="EF53" s="1712"/>
      <c r="EG53" s="1712"/>
      <c r="EH53" s="1712"/>
      <c r="EI53" s="1712"/>
      <c r="EJ53" s="1712"/>
      <c r="EK53" s="1712"/>
      <c r="EL53" s="1712"/>
      <c r="EM53" s="1712"/>
      <c r="EN53" s="1712"/>
      <c r="EO53" s="1712"/>
      <c r="EP53" s="1712"/>
      <c r="EQ53" s="1712"/>
      <c r="ER53" s="1712"/>
      <c r="ES53" s="1712"/>
      <c r="ET53" s="1712"/>
      <c r="EU53" s="1712"/>
      <c r="EV53" s="1712"/>
      <c r="EW53" s="1712"/>
      <c r="EX53" s="1712"/>
      <c r="EY53" s="1712"/>
      <c r="EZ53" s="1712"/>
      <c r="FA53" s="1712"/>
      <c r="FB53" s="1712"/>
      <c r="FC53" s="1712"/>
      <c r="FD53" s="1712"/>
      <c r="FE53" s="1712"/>
      <c r="FF53" s="1712"/>
      <c r="FG53" s="1712"/>
      <c r="FH53" s="1712"/>
      <c r="FI53" s="1712"/>
      <c r="FJ53" s="1712"/>
      <c r="FK53" s="1712"/>
      <c r="FL53" s="1712"/>
      <c r="FM53" s="1712"/>
      <c r="FN53" s="1712"/>
      <c r="FO53" s="1712"/>
      <c r="FP53" s="1712"/>
      <c r="FQ53" s="1712"/>
      <c r="FR53" s="1712"/>
      <c r="FS53" s="1712"/>
      <c r="FT53" s="1712"/>
      <c r="FU53" s="1712"/>
      <c r="FV53" s="1712"/>
      <c r="FW53" s="1712"/>
      <c r="FX53" s="1712"/>
      <c r="FY53" s="1712"/>
      <c r="FZ53" s="1712"/>
      <c r="GA53" s="1712"/>
      <c r="GB53" s="1712"/>
      <c r="GC53" s="1712"/>
      <c r="GD53" s="1712"/>
      <c r="GE53" s="1712"/>
      <c r="GF53" s="1712"/>
      <c r="GG53" s="1712"/>
      <c r="GH53" s="1712"/>
      <c r="GI53" s="1712"/>
      <c r="GJ53" s="1712"/>
      <c r="GK53" s="1712"/>
      <c r="GL53" s="1712"/>
      <c r="GM53" s="1712"/>
      <c r="GN53" s="1712"/>
      <c r="GO53" s="1712"/>
      <c r="GP53" s="1712"/>
      <c r="GQ53" s="1712"/>
      <c r="GR53" s="1712"/>
      <c r="GS53" s="1712"/>
      <c r="GT53" s="1712"/>
      <c r="GU53" s="1712"/>
      <c r="GV53" s="1712"/>
      <c r="GW53" s="1712"/>
      <c r="GX53" s="1712"/>
      <c r="GY53" s="1712"/>
      <c r="GZ53" s="1712"/>
      <c r="HA53" s="1712"/>
      <c r="HB53" s="1712"/>
      <c r="HC53" s="1712"/>
      <c r="HD53" s="1712"/>
      <c r="HE53" s="1712"/>
      <c r="HF53" s="1712"/>
      <c r="HG53" s="1712"/>
      <c r="HH53" s="1712"/>
      <c r="HI53" s="1712"/>
      <c r="HJ53" s="1712"/>
      <c r="HK53" s="1712"/>
      <c r="HL53" s="1712"/>
      <c r="HM53" s="1712"/>
      <c r="HN53" s="1712"/>
      <c r="HO53" s="1712"/>
      <c r="HP53" s="1712"/>
      <c r="HQ53" s="1712"/>
      <c r="HR53" s="1712"/>
      <c r="HS53" s="1712"/>
      <c r="HT53" s="1712"/>
      <c r="HU53" s="1712"/>
      <c r="HV53" s="1712"/>
      <c r="HW53" s="1712"/>
      <c r="HX53" s="1712"/>
      <c r="HY53" s="1712"/>
      <c r="HZ53" s="1712"/>
      <c r="IA53" s="1712"/>
      <c r="IB53" s="1712"/>
      <c r="IC53" s="1712"/>
      <c r="ID53" s="1712"/>
      <c r="IE53" s="1712"/>
      <c r="IF53" s="1712"/>
      <c r="IG53" s="1712"/>
      <c r="IH53" s="1712"/>
      <c r="II53" s="1712"/>
      <c r="IJ53" s="1712"/>
      <c r="IK53" s="1712"/>
      <c r="IL53" s="1712"/>
      <c r="IM53" s="1712"/>
      <c r="IN53" s="1712"/>
      <c r="IO53" s="1712"/>
      <c r="IP53" s="1712"/>
      <c r="IQ53" s="1712"/>
      <c r="IR53" s="1712"/>
      <c r="IS53" s="1712"/>
      <c r="IT53" s="1712"/>
      <c r="IU53" s="1712"/>
    </row>
    <row r="54" spans="1:255">
      <c r="A54" s="1934"/>
      <c r="B54" s="1799"/>
      <c r="C54" s="1799"/>
      <c r="D54" s="1799"/>
      <c r="E54" s="2866"/>
      <c r="F54" s="1934"/>
      <c r="G54" s="1799"/>
      <c r="H54" s="1799"/>
      <c r="I54" s="1799"/>
      <c r="J54" s="1799"/>
      <c r="K54" s="1799"/>
      <c r="L54" s="1799"/>
      <c r="M54" s="2866"/>
      <c r="N54" s="1934"/>
      <c r="O54" s="1799"/>
      <c r="P54" s="1799"/>
      <c r="Q54" s="1799"/>
      <c r="R54" s="1799"/>
      <c r="S54" s="1935"/>
      <c r="T54" s="1712"/>
      <c r="U54" s="1712"/>
      <c r="V54" s="1712"/>
      <c r="W54" s="1712"/>
      <c r="X54" s="1712"/>
      <c r="Y54" s="1712"/>
      <c r="Z54" s="1712"/>
      <c r="AA54" s="1712"/>
      <c r="AB54" s="1712"/>
      <c r="AC54" s="1712"/>
      <c r="AD54" s="1712"/>
      <c r="AE54" s="1712"/>
      <c r="AF54" s="1712"/>
      <c r="AG54" s="1712"/>
      <c r="AH54" s="1712"/>
      <c r="AI54" s="1712"/>
      <c r="AJ54" s="1712"/>
      <c r="AK54" s="1712"/>
      <c r="AL54" s="1712"/>
      <c r="AM54" s="1712"/>
      <c r="AN54" s="1712"/>
      <c r="AO54" s="1712"/>
      <c r="AP54" s="1712"/>
      <c r="AQ54" s="1712"/>
      <c r="AR54" s="1712"/>
      <c r="AS54" s="1712"/>
      <c r="AT54" s="1712"/>
      <c r="AU54" s="1712"/>
      <c r="AV54" s="1712"/>
      <c r="AW54" s="1712"/>
      <c r="AX54" s="1712"/>
      <c r="AY54" s="1712"/>
      <c r="AZ54" s="1712"/>
      <c r="BA54" s="1712"/>
      <c r="BB54" s="1712"/>
      <c r="BC54" s="1712"/>
      <c r="BD54" s="1712"/>
      <c r="BE54" s="1712"/>
      <c r="BF54" s="1712"/>
      <c r="BG54" s="1712"/>
      <c r="BH54" s="1712"/>
      <c r="BI54" s="1712"/>
      <c r="BJ54" s="1712"/>
      <c r="BK54" s="1712"/>
      <c r="BL54" s="1712"/>
      <c r="BM54" s="1712"/>
      <c r="BN54" s="1712"/>
      <c r="BO54" s="1712"/>
      <c r="BP54" s="1712"/>
      <c r="BQ54" s="1712"/>
      <c r="BR54" s="1712"/>
      <c r="BS54" s="1712"/>
      <c r="BT54" s="1712"/>
      <c r="BU54" s="1712"/>
      <c r="BV54" s="1712"/>
      <c r="BW54" s="1712"/>
      <c r="BX54" s="1712"/>
      <c r="BY54" s="1712"/>
      <c r="BZ54" s="1712"/>
      <c r="CA54" s="1712"/>
      <c r="CB54" s="1712"/>
      <c r="CC54" s="1712"/>
      <c r="CD54" s="1712"/>
      <c r="CE54" s="1712"/>
      <c r="CF54" s="1712"/>
      <c r="CG54" s="1712"/>
      <c r="CH54" s="1712"/>
      <c r="CI54" s="1712"/>
      <c r="CJ54" s="1712"/>
      <c r="CK54" s="1712"/>
      <c r="CL54" s="1712"/>
      <c r="CM54" s="1712"/>
      <c r="CN54" s="1712"/>
      <c r="CO54" s="1712"/>
      <c r="CP54" s="1712"/>
      <c r="CQ54" s="1712"/>
      <c r="CR54" s="1712"/>
      <c r="CS54" s="1712"/>
      <c r="CT54" s="1712"/>
      <c r="CU54" s="1712"/>
      <c r="CV54" s="1712"/>
      <c r="CW54" s="1712"/>
      <c r="CX54" s="1712"/>
      <c r="CY54" s="1712"/>
      <c r="CZ54" s="1712"/>
      <c r="DA54" s="1712"/>
      <c r="DB54" s="1712"/>
      <c r="DC54" s="1712"/>
      <c r="DD54" s="1712"/>
      <c r="DE54" s="1712"/>
      <c r="DF54" s="1712"/>
      <c r="DG54" s="1712"/>
      <c r="DH54" s="1712"/>
      <c r="DI54" s="1712"/>
      <c r="DJ54" s="1712"/>
      <c r="DK54" s="1712"/>
      <c r="DL54" s="1712"/>
      <c r="DM54" s="1712"/>
      <c r="DN54" s="1712"/>
      <c r="DO54" s="1712"/>
      <c r="DP54" s="1712"/>
      <c r="DQ54" s="1712"/>
      <c r="DR54" s="1712"/>
      <c r="DS54" s="1712"/>
      <c r="DT54" s="1712"/>
      <c r="DU54" s="1712"/>
      <c r="DV54" s="1712"/>
      <c r="DW54" s="1712"/>
      <c r="DX54" s="1712"/>
      <c r="DY54" s="1712"/>
      <c r="DZ54" s="1712"/>
      <c r="EA54" s="1712"/>
      <c r="EB54" s="1712"/>
      <c r="EC54" s="1712"/>
      <c r="ED54" s="1712"/>
      <c r="EE54" s="1712"/>
      <c r="EF54" s="1712"/>
      <c r="EG54" s="1712"/>
      <c r="EH54" s="1712"/>
      <c r="EI54" s="1712"/>
      <c r="EJ54" s="1712"/>
      <c r="EK54" s="1712"/>
      <c r="EL54" s="1712"/>
      <c r="EM54" s="1712"/>
      <c r="EN54" s="1712"/>
      <c r="EO54" s="1712"/>
      <c r="EP54" s="1712"/>
      <c r="EQ54" s="1712"/>
      <c r="ER54" s="1712"/>
      <c r="ES54" s="1712"/>
      <c r="ET54" s="1712"/>
      <c r="EU54" s="1712"/>
      <c r="EV54" s="1712"/>
      <c r="EW54" s="1712"/>
      <c r="EX54" s="1712"/>
      <c r="EY54" s="1712"/>
      <c r="EZ54" s="1712"/>
      <c r="FA54" s="1712"/>
      <c r="FB54" s="1712"/>
      <c r="FC54" s="1712"/>
      <c r="FD54" s="1712"/>
      <c r="FE54" s="1712"/>
      <c r="FF54" s="1712"/>
      <c r="FG54" s="1712"/>
      <c r="FH54" s="1712"/>
      <c r="FI54" s="1712"/>
      <c r="FJ54" s="1712"/>
      <c r="FK54" s="1712"/>
      <c r="FL54" s="1712"/>
      <c r="FM54" s="1712"/>
      <c r="FN54" s="1712"/>
      <c r="FO54" s="1712"/>
      <c r="FP54" s="1712"/>
      <c r="FQ54" s="1712"/>
      <c r="FR54" s="1712"/>
      <c r="FS54" s="1712"/>
      <c r="FT54" s="1712"/>
      <c r="FU54" s="1712"/>
      <c r="FV54" s="1712"/>
      <c r="FW54" s="1712"/>
      <c r="FX54" s="1712"/>
      <c r="FY54" s="1712"/>
      <c r="FZ54" s="1712"/>
      <c r="GA54" s="1712"/>
      <c r="GB54" s="1712"/>
      <c r="GC54" s="1712"/>
      <c r="GD54" s="1712"/>
      <c r="GE54" s="1712"/>
      <c r="GF54" s="1712"/>
      <c r="GG54" s="1712"/>
      <c r="GH54" s="1712"/>
      <c r="GI54" s="1712"/>
      <c r="GJ54" s="1712"/>
      <c r="GK54" s="1712"/>
      <c r="GL54" s="1712"/>
      <c r="GM54" s="1712"/>
      <c r="GN54" s="1712"/>
      <c r="GO54" s="1712"/>
      <c r="GP54" s="1712"/>
      <c r="GQ54" s="1712"/>
      <c r="GR54" s="1712"/>
      <c r="GS54" s="1712"/>
      <c r="GT54" s="1712"/>
      <c r="GU54" s="1712"/>
      <c r="GV54" s="1712"/>
      <c r="GW54" s="1712"/>
      <c r="GX54" s="1712"/>
      <c r="GY54" s="1712"/>
      <c r="GZ54" s="1712"/>
      <c r="HA54" s="1712"/>
      <c r="HB54" s="1712"/>
      <c r="HC54" s="1712"/>
      <c r="HD54" s="1712"/>
      <c r="HE54" s="1712"/>
      <c r="HF54" s="1712"/>
      <c r="HG54" s="1712"/>
      <c r="HH54" s="1712"/>
      <c r="HI54" s="1712"/>
      <c r="HJ54" s="1712"/>
      <c r="HK54" s="1712"/>
      <c r="HL54" s="1712"/>
      <c r="HM54" s="1712"/>
      <c r="HN54" s="1712"/>
      <c r="HO54" s="1712"/>
      <c r="HP54" s="1712"/>
      <c r="HQ54" s="1712"/>
      <c r="HR54" s="1712"/>
      <c r="HS54" s="1712"/>
      <c r="HT54" s="1712"/>
      <c r="HU54" s="1712"/>
      <c r="HV54" s="1712"/>
      <c r="HW54" s="1712"/>
      <c r="HX54" s="1712"/>
      <c r="HY54" s="1712"/>
      <c r="HZ54" s="1712"/>
      <c r="IA54" s="1712"/>
      <c r="IB54" s="1712"/>
      <c r="IC54" s="1712"/>
      <c r="ID54" s="1712"/>
      <c r="IE54" s="1712"/>
      <c r="IF54" s="1712"/>
      <c r="IG54" s="1712"/>
      <c r="IH54" s="1712"/>
      <c r="II54" s="1712"/>
      <c r="IJ54" s="1712"/>
      <c r="IK54" s="1712"/>
      <c r="IL54" s="1712"/>
      <c r="IM54" s="1712"/>
      <c r="IN54" s="1712"/>
      <c r="IO54" s="1712"/>
      <c r="IP54" s="1712"/>
      <c r="IQ54" s="1712"/>
      <c r="IR54" s="1712"/>
      <c r="IS54" s="1712"/>
      <c r="IT54" s="1712"/>
      <c r="IU54" s="1712"/>
    </row>
    <row r="55" spans="1:255">
      <c r="A55" s="1934"/>
      <c r="B55" s="1799"/>
      <c r="C55" s="1799"/>
      <c r="D55" s="1799"/>
      <c r="E55" s="2866"/>
      <c r="F55" s="1934"/>
      <c r="G55" s="1799"/>
      <c r="H55" s="1799"/>
      <c r="I55" s="1799"/>
      <c r="J55" s="1799"/>
      <c r="K55" s="1799"/>
      <c r="L55" s="1799"/>
      <c r="M55" s="2866"/>
      <c r="N55" s="1934"/>
      <c r="O55" s="1799"/>
      <c r="P55" s="1799"/>
      <c r="Q55" s="1799"/>
      <c r="R55" s="1799"/>
      <c r="S55" s="1935"/>
      <c r="T55" s="1712"/>
      <c r="U55" s="1712"/>
      <c r="V55" s="1712"/>
      <c r="W55" s="1712"/>
      <c r="X55" s="1712"/>
      <c r="Y55" s="1712"/>
      <c r="Z55" s="1712"/>
      <c r="AA55" s="1712"/>
      <c r="AB55" s="1712"/>
      <c r="AC55" s="1712"/>
      <c r="AD55" s="1712"/>
      <c r="AE55" s="1712"/>
      <c r="AF55" s="1712"/>
      <c r="AG55" s="1712"/>
      <c r="AH55" s="1712"/>
      <c r="AI55" s="1712"/>
      <c r="AJ55" s="1712"/>
      <c r="AK55" s="1712"/>
      <c r="AL55" s="1712"/>
      <c r="AM55" s="1712"/>
      <c r="AN55" s="1712"/>
      <c r="AO55" s="1712"/>
      <c r="AP55" s="1712"/>
      <c r="AQ55" s="1712"/>
      <c r="AR55" s="1712"/>
      <c r="AS55" s="1712"/>
      <c r="AT55" s="1712"/>
      <c r="AU55" s="1712"/>
      <c r="AV55" s="1712"/>
      <c r="AW55" s="1712"/>
      <c r="AX55" s="1712"/>
      <c r="AY55" s="1712"/>
      <c r="AZ55" s="1712"/>
      <c r="BA55" s="1712"/>
      <c r="BB55" s="1712"/>
      <c r="BC55" s="1712"/>
      <c r="BD55" s="1712"/>
      <c r="BE55" s="1712"/>
      <c r="BF55" s="1712"/>
      <c r="BG55" s="1712"/>
      <c r="BH55" s="1712"/>
      <c r="BI55" s="1712"/>
      <c r="BJ55" s="1712"/>
      <c r="BK55" s="1712"/>
      <c r="BL55" s="1712"/>
      <c r="BM55" s="1712"/>
      <c r="BN55" s="1712"/>
      <c r="BO55" s="1712"/>
      <c r="BP55" s="1712"/>
      <c r="BQ55" s="1712"/>
      <c r="BR55" s="1712"/>
      <c r="BS55" s="1712"/>
      <c r="BT55" s="1712"/>
      <c r="BU55" s="1712"/>
      <c r="BV55" s="1712"/>
      <c r="BW55" s="1712"/>
      <c r="BX55" s="1712"/>
      <c r="BY55" s="1712"/>
      <c r="BZ55" s="1712"/>
      <c r="CA55" s="1712"/>
      <c r="CB55" s="1712"/>
      <c r="CC55" s="1712"/>
      <c r="CD55" s="1712"/>
      <c r="CE55" s="1712"/>
      <c r="CF55" s="1712"/>
      <c r="CG55" s="1712"/>
      <c r="CH55" s="1712"/>
      <c r="CI55" s="1712"/>
      <c r="CJ55" s="1712"/>
      <c r="CK55" s="1712"/>
      <c r="CL55" s="1712"/>
      <c r="CM55" s="1712"/>
      <c r="CN55" s="1712"/>
      <c r="CO55" s="1712"/>
      <c r="CP55" s="1712"/>
      <c r="CQ55" s="1712"/>
      <c r="CR55" s="1712"/>
      <c r="CS55" s="1712"/>
      <c r="CT55" s="1712"/>
      <c r="CU55" s="1712"/>
      <c r="CV55" s="1712"/>
      <c r="CW55" s="1712"/>
      <c r="CX55" s="1712"/>
      <c r="CY55" s="1712"/>
      <c r="CZ55" s="1712"/>
      <c r="DA55" s="1712"/>
      <c r="DB55" s="1712"/>
      <c r="DC55" s="1712"/>
      <c r="DD55" s="1712"/>
      <c r="DE55" s="1712"/>
      <c r="DF55" s="1712"/>
      <c r="DG55" s="1712"/>
      <c r="DH55" s="1712"/>
      <c r="DI55" s="1712"/>
      <c r="DJ55" s="1712"/>
      <c r="DK55" s="1712"/>
      <c r="DL55" s="1712"/>
      <c r="DM55" s="1712"/>
      <c r="DN55" s="1712"/>
      <c r="DO55" s="1712"/>
      <c r="DP55" s="1712"/>
      <c r="DQ55" s="1712"/>
      <c r="DR55" s="1712"/>
      <c r="DS55" s="1712"/>
      <c r="DT55" s="1712"/>
      <c r="DU55" s="1712"/>
      <c r="DV55" s="1712"/>
      <c r="DW55" s="1712"/>
      <c r="DX55" s="1712"/>
      <c r="DY55" s="1712"/>
      <c r="DZ55" s="1712"/>
      <c r="EA55" s="1712"/>
      <c r="EB55" s="1712"/>
      <c r="EC55" s="1712"/>
      <c r="ED55" s="1712"/>
      <c r="EE55" s="1712"/>
      <c r="EF55" s="1712"/>
      <c r="EG55" s="1712"/>
      <c r="EH55" s="1712"/>
      <c r="EI55" s="1712"/>
      <c r="EJ55" s="1712"/>
      <c r="EK55" s="1712"/>
      <c r="EL55" s="1712"/>
      <c r="EM55" s="1712"/>
      <c r="EN55" s="1712"/>
      <c r="EO55" s="1712"/>
      <c r="EP55" s="1712"/>
      <c r="EQ55" s="1712"/>
      <c r="ER55" s="1712"/>
      <c r="ES55" s="1712"/>
      <c r="ET55" s="1712"/>
      <c r="EU55" s="1712"/>
      <c r="EV55" s="1712"/>
      <c r="EW55" s="1712"/>
      <c r="EX55" s="1712"/>
      <c r="EY55" s="1712"/>
      <c r="EZ55" s="1712"/>
      <c r="FA55" s="1712"/>
      <c r="FB55" s="1712"/>
      <c r="FC55" s="1712"/>
      <c r="FD55" s="1712"/>
      <c r="FE55" s="1712"/>
      <c r="FF55" s="1712"/>
      <c r="FG55" s="1712"/>
      <c r="FH55" s="1712"/>
      <c r="FI55" s="1712"/>
      <c r="FJ55" s="1712"/>
      <c r="FK55" s="1712"/>
      <c r="FL55" s="1712"/>
      <c r="FM55" s="1712"/>
      <c r="FN55" s="1712"/>
      <c r="FO55" s="1712"/>
      <c r="FP55" s="1712"/>
      <c r="FQ55" s="1712"/>
      <c r="FR55" s="1712"/>
      <c r="FS55" s="1712"/>
      <c r="FT55" s="1712"/>
      <c r="FU55" s="1712"/>
      <c r="FV55" s="1712"/>
      <c r="FW55" s="1712"/>
      <c r="FX55" s="1712"/>
      <c r="FY55" s="1712"/>
      <c r="FZ55" s="1712"/>
      <c r="GA55" s="1712"/>
      <c r="GB55" s="1712"/>
      <c r="GC55" s="1712"/>
      <c r="GD55" s="1712"/>
      <c r="GE55" s="1712"/>
      <c r="GF55" s="1712"/>
      <c r="GG55" s="1712"/>
      <c r="GH55" s="1712"/>
      <c r="GI55" s="1712"/>
      <c r="GJ55" s="1712"/>
      <c r="GK55" s="1712"/>
      <c r="GL55" s="1712"/>
      <c r="GM55" s="1712"/>
      <c r="GN55" s="1712"/>
      <c r="GO55" s="1712"/>
      <c r="GP55" s="1712"/>
      <c r="GQ55" s="1712"/>
      <c r="GR55" s="1712"/>
      <c r="GS55" s="1712"/>
      <c r="GT55" s="1712"/>
      <c r="GU55" s="1712"/>
      <c r="GV55" s="1712"/>
      <c r="GW55" s="1712"/>
      <c r="GX55" s="1712"/>
      <c r="GY55" s="1712"/>
      <c r="GZ55" s="1712"/>
      <c r="HA55" s="1712"/>
      <c r="HB55" s="1712"/>
      <c r="HC55" s="1712"/>
      <c r="HD55" s="1712"/>
      <c r="HE55" s="1712"/>
      <c r="HF55" s="1712"/>
      <c r="HG55" s="1712"/>
      <c r="HH55" s="1712"/>
      <c r="HI55" s="1712"/>
      <c r="HJ55" s="1712"/>
      <c r="HK55" s="1712"/>
      <c r="HL55" s="1712"/>
      <c r="HM55" s="1712"/>
      <c r="HN55" s="1712"/>
      <c r="HO55" s="1712"/>
      <c r="HP55" s="1712"/>
      <c r="HQ55" s="1712"/>
      <c r="HR55" s="1712"/>
      <c r="HS55" s="1712"/>
      <c r="HT55" s="1712"/>
      <c r="HU55" s="1712"/>
      <c r="HV55" s="1712"/>
      <c r="HW55" s="1712"/>
      <c r="HX55" s="1712"/>
      <c r="HY55" s="1712"/>
      <c r="HZ55" s="1712"/>
      <c r="IA55" s="1712"/>
      <c r="IB55" s="1712"/>
      <c r="IC55" s="1712"/>
      <c r="ID55" s="1712"/>
      <c r="IE55" s="1712"/>
      <c r="IF55" s="1712"/>
      <c r="IG55" s="1712"/>
      <c r="IH55" s="1712"/>
      <c r="II55" s="1712"/>
      <c r="IJ55" s="1712"/>
      <c r="IK55" s="1712"/>
      <c r="IL55" s="1712"/>
      <c r="IM55" s="1712"/>
      <c r="IN55" s="1712"/>
      <c r="IO55" s="1712"/>
      <c r="IP55" s="1712"/>
      <c r="IQ55" s="1712"/>
      <c r="IR55" s="1712"/>
      <c r="IS55" s="1712"/>
      <c r="IT55" s="1712"/>
      <c r="IU55" s="1712"/>
    </row>
    <row r="56" spans="1:255">
      <c r="A56" s="1934"/>
      <c r="B56" s="1799"/>
      <c r="C56" s="1799"/>
      <c r="D56" s="1799"/>
      <c r="E56" s="2866"/>
      <c r="F56" s="1934"/>
      <c r="G56" s="1799"/>
      <c r="H56" s="1799"/>
      <c r="I56" s="1799"/>
      <c r="J56" s="1799"/>
      <c r="K56" s="1799"/>
      <c r="L56" s="1799"/>
      <c r="M56" s="2866"/>
      <c r="N56" s="1934"/>
      <c r="O56" s="1799"/>
      <c r="P56" s="1799"/>
      <c r="Q56" s="1799"/>
      <c r="R56" s="1799"/>
      <c r="S56" s="1935"/>
      <c r="T56" s="1712"/>
      <c r="U56" s="1712"/>
      <c r="V56" s="1712"/>
      <c r="W56" s="1712"/>
      <c r="X56" s="1712"/>
      <c r="Y56" s="1712"/>
      <c r="Z56" s="1712"/>
      <c r="AA56" s="1712"/>
      <c r="AB56" s="1712"/>
      <c r="AC56" s="1712"/>
      <c r="AD56" s="1712"/>
      <c r="AE56" s="1712"/>
      <c r="AF56" s="1712"/>
      <c r="AG56" s="1712"/>
      <c r="AH56" s="1712"/>
      <c r="AI56" s="1712"/>
      <c r="AJ56" s="1712"/>
      <c r="AK56" s="1712"/>
      <c r="AL56" s="1712"/>
      <c r="AM56" s="1712"/>
      <c r="AN56" s="1712"/>
      <c r="AO56" s="1712"/>
      <c r="AP56" s="1712"/>
      <c r="AQ56" s="1712"/>
      <c r="AR56" s="1712"/>
      <c r="AS56" s="1712"/>
      <c r="AT56" s="1712"/>
      <c r="AU56" s="1712"/>
      <c r="AV56" s="1712"/>
      <c r="AW56" s="1712"/>
      <c r="AX56" s="1712"/>
      <c r="AY56" s="1712"/>
      <c r="AZ56" s="1712"/>
      <c r="BA56" s="1712"/>
      <c r="BB56" s="1712"/>
      <c r="BC56" s="1712"/>
      <c r="BD56" s="1712"/>
      <c r="BE56" s="1712"/>
      <c r="BF56" s="1712"/>
      <c r="BG56" s="1712"/>
      <c r="BH56" s="1712"/>
      <c r="BI56" s="1712"/>
      <c r="BJ56" s="1712"/>
      <c r="BK56" s="1712"/>
      <c r="BL56" s="1712"/>
      <c r="BM56" s="1712"/>
      <c r="BN56" s="1712"/>
      <c r="BO56" s="1712"/>
      <c r="BP56" s="1712"/>
      <c r="BQ56" s="1712"/>
      <c r="BR56" s="1712"/>
      <c r="BS56" s="1712"/>
      <c r="BT56" s="1712"/>
      <c r="BU56" s="1712"/>
      <c r="BV56" s="1712"/>
      <c r="BW56" s="1712"/>
      <c r="BX56" s="1712"/>
      <c r="BY56" s="1712"/>
      <c r="BZ56" s="1712"/>
      <c r="CA56" s="1712"/>
      <c r="CB56" s="1712"/>
      <c r="CC56" s="1712"/>
      <c r="CD56" s="1712"/>
      <c r="CE56" s="1712"/>
      <c r="CF56" s="1712"/>
      <c r="CG56" s="1712"/>
      <c r="CH56" s="1712"/>
      <c r="CI56" s="1712"/>
      <c r="CJ56" s="1712"/>
      <c r="CK56" s="1712"/>
      <c r="CL56" s="1712"/>
      <c r="CM56" s="1712"/>
      <c r="CN56" s="1712"/>
      <c r="CO56" s="1712"/>
      <c r="CP56" s="1712"/>
      <c r="CQ56" s="1712"/>
      <c r="CR56" s="1712"/>
      <c r="CS56" s="1712"/>
      <c r="CT56" s="1712"/>
      <c r="CU56" s="1712"/>
      <c r="CV56" s="1712"/>
      <c r="CW56" s="1712"/>
      <c r="CX56" s="1712"/>
      <c r="CY56" s="1712"/>
      <c r="CZ56" s="1712"/>
      <c r="DA56" s="1712"/>
      <c r="DB56" s="1712"/>
      <c r="DC56" s="1712"/>
      <c r="DD56" s="1712"/>
      <c r="DE56" s="1712"/>
      <c r="DF56" s="1712"/>
      <c r="DG56" s="1712"/>
      <c r="DH56" s="1712"/>
      <c r="DI56" s="1712"/>
      <c r="DJ56" s="1712"/>
      <c r="DK56" s="1712"/>
      <c r="DL56" s="1712"/>
      <c r="DM56" s="1712"/>
      <c r="DN56" s="1712"/>
      <c r="DO56" s="1712"/>
      <c r="DP56" s="1712"/>
      <c r="DQ56" s="1712"/>
      <c r="DR56" s="1712"/>
      <c r="DS56" s="1712"/>
      <c r="DT56" s="1712"/>
      <c r="DU56" s="1712"/>
      <c r="DV56" s="1712"/>
      <c r="DW56" s="1712"/>
      <c r="DX56" s="1712"/>
      <c r="DY56" s="1712"/>
      <c r="DZ56" s="1712"/>
      <c r="EA56" s="1712"/>
      <c r="EB56" s="1712"/>
      <c r="EC56" s="1712"/>
      <c r="ED56" s="1712"/>
      <c r="EE56" s="1712"/>
      <c r="EF56" s="1712"/>
      <c r="EG56" s="1712"/>
      <c r="EH56" s="1712"/>
      <c r="EI56" s="1712"/>
      <c r="EJ56" s="1712"/>
      <c r="EK56" s="1712"/>
      <c r="EL56" s="1712"/>
      <c r="EM56" s="1712"/>
      <c r="EN56" s="1712"/>
      <c r="EO56" s="1712"/>
      <c r="EP56" s="1712"/>
      <c r="EQ56" s="1712"/>
      <c r="ER56" s="1712"/>
      <c r="ES56" s="1712"/>
      <c r="ET56" s="1712"/>
      <c r="EU56" s="1712"/>
      <c r="EV56" s="1712"/>
      <c r="EW56" s="1712"/>
      <c r="EX56" s="1712"/>
      <c r="EY56" s="1712"/>
      <c r="EZ56" s="1712"/>
      <c r="FA56" s="1712"/>
      <c r="FB56" s="1712"/>
      <c r="FC56" s="1712"/>
      <c r="FD56" s="1712"/>
      <c r="FE56" s="1712"/>
      <c r="FF56" s="1712"/>
      <c r="FG56" s="1712"/>
      <c r="FH56" s="1712"/>
      <c r="FI56" s="1712"/>
      <c r="FJ56" s="1712"/>
      <c r="FK56" s="1712"/>
      <c r="FL56" s="1712"/>
      <c r="FM56" s="1712"/>
      <c r="FN56" s="1712"/>
      <c r="FO56" s="1712"/>
      <c r="FP56" s="1712"/>
      <c r="FQ56" s="1712"/>
      <c r="FR56" s="1712"/>
      <c r="FS56" s="1712"/>
      <c r="FT56" s="1712"/>
      <c r="FU56" s="1712"/>
      <c r="FV56" s="1712"/>
      <c r="FW56" s="1712"/>
      <c r="FX56" s="1712"/>
      <c r="FY56" s="1712"/>
      <c r="FZ56" s="1712"/>
      <c r="GA56" s="1712"/>
      <c r="GB56" s="1712"/>
      <c r="GC56" s="1712"/>
      <c r="GD56" s="1712"/>
      <c r="GE56" s="1712"/>
      <c r="GF56" s="1712"/>
      <c r="GG56" s="1712"/>
      <c r="GH56" s="1712"/>
      <c r="GI56" s="1712"/>
      <c r="GJ56" s="1712"/>
      <c r="GK56" s="1712"/>
      <c r="GL56" s="1712"/>
      <c r="GM56" s="1712"/>
      <c r="GN56" s="1712"/>
      <c r="GO56" s="1712"/>
      <c r="GP56" s="1712"/>
      <c r="GQ56" s="1712"/>
      <c r="GR56" s="1712"/>
      <c r="GS56" s="1712"/>
      <c r="GT56" s="1712"/>
      <c r="GU56" s="1712"/>
      <c r="GV56" s="1712"/>
      <c r="GW56" s="1712"/>
      <c r="GX56" s="1712"/>
      <c r="GY56" s="1712"/>
      <c r="GZ56" s="1712"/>
      <c r="HA56" s="1712"/>
      <c r="HB56" s="1712"/>
      <c r="HC56" s="1712"/>
      <c r="HD56" s="1712"/>
      <c r="HE56" s="1712"/>
      <c r="HF56" s="1712"/>
      <c r="HG56" s="1712"/>
      <c r="HH56" s="1712"/>
      <c r="HI56" s="1712"/>
      <c r="HJ56" s="1712"/>
      <c r="HK56" s="1712"/>
      <c r="HL56" s="1712"/>
      <c r="HM56" s="1712"/>
      <c r="HN56" s="1712"/>
      <c r="HO56" s="1712"/>
      <c r="HP56" s="1712"/>
      <c r="HQ56" s="1712"/>
      <c r="HR56" s="1712"/>
      <c r="HS56" s="1712"/>
      <c r="HT56" s="1712"/>
      <c r="HU56" s="1712"/>
      <c r="HV56" s="1712"/>
      <c r="HW56" s="1712"/>
      <c r="HX56" s="1712"/>
      <c r="HY56" s="1712"/>
      <c r="HZ56" s="1712"/>
      <c r="IA56" s="1712"/>
      <c r="IB56" s="1712"/>
      <c r="IC56" s="1712"/>
      <c r="ID56" s="1712"/>
      <c r="IE56" s="1712"/>
      <c r="IF56" s="1712"/>
      <c r="IG56" s="1712"/>
      <c r="IH56" s="1712"/>
      <c r="II56" s="1712"/>
      <c r="IJ56" s="1712"/>
      <c r="IK56" s="1712"/>
      <c r="IL56" s="1712"/>
      <c r="IM56" s="1712"/>
      <c r="IN56" s="1712"/>
      <c r="IO56" s="1712"/>
      <c r="IP56" s="1712"/>
      <c r="IQ56" s="1712"/>
      <c r="IR56" s="1712"/>
      <c r="IS56" s="1712"/>
      <c r="IT56" s="1712"/>
      <c r="IU56" s="1712"/>
    </row>
    <row r="57" spans="1:255">
      <c r="A57" s="1934"/>
      <c r="B57" s="1799"/>
      <c r="C57" s="1799"/>
      <c r="D57" s="1799"/>
      <c r="E57" s="2866"/>
      <c r="F57" s="1934"/>
      <c r="G57" s="1799"/>
      <c r="H57" s="1799"/>
      <c r="I57" s="1799"/>
      <c r="J57" s="1799"/>
      <c r="K57" s="1799"/>
      <c r="L57" s="1799"/>
      <c r="M57" s="2866"/>
      <c r="N57" s="1934"/>
      <c r="O57" s="1799"/>
      <c r="P57" s="1799"/>
      <c r="Q57" s="1799"/>
      <c r="R57" s="1799"/>
      <c r="S57" s="1935"/>
      <c r="T57" s="1712"/>
      <c r="U57" s="1712"/>
      <c r="V57" s="1712"/>
      <c r="W57" s="1712"/>
      <c r="X57" s="1712"/>
      <c r="Y57" s="1712"/>
      <c r="Z57" s="1712"/>
      <c r="AA57" s="1712"/>
      <c r="AB57" s="1712"/>
      <c r="AC57" s="1712"/>
      <c r="AD57" s="1712"/>
      <c r="AE57" s="1712"/>
      <c r="AF57" s="1712"/>
      <c r="AG57" s="1712"/>
      <c r="AH57" s="1712"/>
      <c r="AI57" s="1712"/>
      <c r="AJ57" s="1712"/>
      <c r="AK57" s="1712"/>
      <c r="AL57" s="1712"/>
      <c r="AM57" s="1712"/>
      <c r="AN57" s="1712"/>
      <c r="AO57" s="1712"/>
      <c r="AP57" s="1712"/>
      <c r="AQ57" s="1712"/>
      <c r="AR57" s="1712"/>
      <c r="AS57" s="1712"/>
      <c r="AT57" s="1712"/>
      <c r="AU57" s="1712"/>
      <c r="AV57" s="1712"/>
      <c r="AW57" s="1712"/>
      <c r="AX57" s="1712"/>
      <c r="AY57" s="1712"/>
      <c r="AZ57" s="1712"/>
      <c r="BA57" s="1712"/>
      <c r="BB57" s="1712"/>
      <c r="BC57" s="1712"/>
      <c r="BD57" s="1712"/>
      <c r="BE57" s="1712"/>
      <c r="BF57" s="1712"/>
      <c r="BG57" s="1712"/>
      <c r="BH57" s="1712"/>
      <c r="BI57" s="1712"/>
      <c r="BJ57" s="1712"/>
      <c r="BK57" s="1712"/>
      <c r="BL57" s="1712"/>
      <c r="BM57" s="1712"/>
      <c r="BN57" s="1712"/>
      <c r="BO57" s="1712"/>
      <c r="BP57" s="1712"/>
      <c r="BQ57" s="1712"/>
      <c r="BR57" s="1712"/>
      <c r="BS57" s="1712"/>
      <c r="BT57" s="1712"/>
      <c r="BU57" s="1712"/>
      <c r="BV57" s="1712"/>
      <c r="BW57" s="1712"/>
      <c r="BX57" s="1712"/>
      <c r="BY57" s="1712"/>
      <c r="BZ57" s="1712"/>
      <c r="CA57" s="1712"/>
      <c r="CB57" s="1712"/>
      <c r="CC57" s="1712"/>
      <c r="CD57" s="1712"/>
      <c r="CE57" s="1712"/>
      <c r="CF57" s="1712"/>
      <c r="CG57" s="1712"/>
      <c r="CH57" s="1712"/>
      <c r="CI57" s="1712"/>
      <c r="CJ57" s="1712"/>
      <c r="CK57" s="1712"/>
      <c r="CL57" s="1712"/>
      <c r="CM57" s="1712"/>
      <c r="CN57" s="1712"/>
      <c r="CO57" s="1712"/>
      <c r="CP57" s="1712"/>
      <c r="CQ57" s="1712"/>
      <c r="CR57" s="1712"/>
      <c r="CS57" s="1712"/>
      <c r="CT57" s="1712"/>
      <c r="CU57" s="1712"/>
      <c r="CV57" s="1712"/>
      <c r="CW57" s="1712"/>
      <c r="CX57" s="1712"/>
      <c r="CY57" s="1712"/>
      <c r="CZ57" s="1712"/>
      <c r="DA57" s="1712"/>
      <c r="DB57" s="1712"/>
      <c r="DC57" s="1712"/>
      <c r="DD57" s="1712"/>
      <c r="DE57" s="1712"/>
      <c r="DF57" s="1712"/>
      <c r="DG57" s="1712"/>
      <c r="DH57" s="1712"/>
      <c r="DI57" s="1712"/>
      <c r="DJ57" s="1712"/>
      <c r="DK57" s="1712"/>
      <c r="DL57" s="1712"/>
      <c r="DM57" s="1712"/>
      <c r="DN57" s="1712"/>
      <c r="DO57" s="1712"/>
      <c r="DP57" s="1712"/>
      <c r="DQ57" s="1712"/>
      <c r="DR57" s="1712"/>
      <c r="DS57" s="1712"/>
      <c r="DT57" s="1712"/>
      <c r="DU57" s="1712"/>
      <c r="DV57" s="1712"/>
      <c r="DW57" s="1712"/>
      <c r="DX57" s="1712"/>
      <c r="DY57" s="1712"/>
      <c r="DZ57" s="1712"/>
      <c r="EA57" s="1712"/>
      <c r="EB57" s="1712"/>
      <c r="EC57" s="1712"/>
      <c r="ED57" s="1712"/>
      <c r="EE57" s="1712"/>
      <c r="EF57" s="1712"/>
      <c r="EG57" s="1712"/>
      <c r="EH57" s="1712"/>
      <c r="EI57" s="1712"/>
      <c r="EJ57" s="1712"/>
      <c r="EK57" s="1712"/>
      <c r="EL57" s="1712"/>
      <c r="EM57" s="1712"/>
      <c r="EN57" s="1712"/>
      <c r="EO57" s="1712"/>
      <c r="EP57" s="1712"/>
      <c r="EQ57" s="1712"/>
      <c r="ER57" s="1712"/>
      <c r="ES57" s="1712"/>
      <c r="ET57" s="1712"/>
      <c r="EU57" s="1712"/>
      <c r="EV57" s="1712"/>
      <c r="EW57" s="1712"/>
      <c r="EX57" s="1712"/>
      <c r="EY57" s="1712"/>
      <c r="EZ57" s="1712"/>
      <c r="FA57" s="1712"/>
      <c r="FB57" s="1712"/>
      <c r="FC57" s="1712"/>
      <c r="FD57" s="1712"/>
      <c r="FE57" s="1712"/>
      <c r="FF57" s="1712"/>
      <c r="FG57" s="1712"/>
      <c r="FH57" s="1712"/>
      <c r="FI57" s="1712"/>
      <c r="FJ57" s="1712"/>
      <c r="FK57" s="1712"/>
      <c r="FL57" s="1712"/>
      <c r="FM57" s="1712"/>
      <c r="FN57" s="1712"/>
      <c r="FO57" s="1712"/>
      <c r="FP57" s="1712"/>
      <c r="FQ57" s="1712"/>
      <c r="FR57" s="1712"/>
      <c r="FS57" s="1712"/>
      <c r="FT57" s="1712"/>
      <c r="FU57" s="1712"/>
      <c r="FV57" s="1712"/>
      <c r="FW57" s="1712"/>
      <c r="FX57" s="1712"/>
      <c r="FY57" s="1712"/>
      <c r="FZ57" s="1712"/>
      <c r="GA57" s="1712"/>
      <c r="GB57" s="1712"/>
      <c r="GC57" s="1712"/>
      <c r="GD57" s="1712"/>
      <c r="GE57" s="1712"/>
      <c r="GF57" s="1712"/>
      <c r="GG57" s="1712"/>
      <c r="GH57" s="1712"/>
      <c r="GI57" s="1712"/>
      <c r="GJ57" s="1712"/>
      <c r="GK57" s="1712"/>
      <c r="GL57" s="1712"/>
      <c r="GM57" s="1712"/>
      <c r="GN57" s="1712"/>
      <c r="GO57" s="1712"/>
      <c r="GP57" s="1712"/>
      <c r="GQ57" s="1712"/>
      <c r="GR57" s="1712"/>
      <c r="GS57" s="1712"/>
      <c r="GT57" s="1712"/>
      <c r="GU57" s="1712"/>
      <c r="GV57" s="1712"/>
      <c r="GW57" s="1712"/>
      <c r="GX57" s="1712"/>
      <c r="GY57" s="1712"/>
      <c r="GZ57" s="1712"/>
      <c r="HA57" s="1712"/>
      <c r="HB57" s="1712"/>
      <c r="HC57" s="1712"/>
      <c r="HD57" s="1712"/>
      <c r="HE57" s="1712"/>
      <c r="HF57" s="1712"/>
      <c r="HG57" s="1712"/>
      <c r="HH57" s="1712"/>
      <c r="HI57" s="1712"/>
      <c r="HJ57" s="1712"/>
      <c r="HK57" s="1712"/>
      <c r="HL57" s="1712"/>
      <c r="HM57" s="1712"/>
      <c r="HN57" s="1712"/>
      <c r="HO57" s="1712"/>
      <c r="HP57" s="1712"/>
      <c r="HQ57" s="1712"/>
      <c r="HR57" s="1712"/>
      <c r="HS57" s="1712"/>
      <c r="HT57" s="1712"/>
      <c r="HU57" s="1712"/>
      <c r="HV57" s="1712"/>
      <c r="HW57" s="1712"/>
      <c r="HX57" s="1712"/>
      <c r="HY57" s="1712"/>
      <c r="HZ57" s="1712"/>
      <c r="IA57" s="1712"/>
      <c r="IB57" s="1712"/>
      <c r="IC57" s="1712"/>
      <c r="ID57" s="1712"/>
      <c r="IE57" s="1712"/>
      <c r="IF57" s="1712"/>
      <c r="IG57" s="1712"/>
      <c r="IH57" s="1712"/>
      <c r="II57" s="1712"/>
      <c r="IJ57" s="1712"/>
      <c r="IK57" s="1712"/>
      <c r="IL57" s="1712"/>
      <c r="IM57" s="1712"/>
      <c r="IN57" s="1712"/>
      <c r="IO57" s="1712"/>
      <c r="IP57" s="1712"/>
      <c r="IQ57" s="1712"/>
      <c r="IR57" s="1712"/>
      <c r="IS57" s="1712"/>
      <c r="IT57" s="1712"/>
      <c r="IU57" s="1712"/>
    </row>
    <row r="58" spans="1:255" ht="15.75" thickBot="1">
      <c r="A58" s="2867"/>
      <c r="B58" s="2868"/>
      <c r="C58" s="2868"/>
      <c r="D58" s="2868"/>
      <c r="E58" s="2869"/>
      <c r="F58" s="2867"/>
      <c r="G58" s="2868"/>
      <c r="H58" s="2868"/>
      <c r="I58" s="2868"/>
      <c r="J58" s="2868"/>
      <c r="K58" s="2868"/>
      <c r="L58" s="2868"/>
      <c r="M58" s="2869"/>
      <c r="N58" s="2867"/>
      <c r="O58" s="2868"/>
      <c r="P58" s="2868"/>
      <c r="Q58" s="2868"/>
      <c r="R58" s="2868"/>
      <c r="S58" s="2870"/>
      <c r="T58" s="1712"/>
      <c r="U58" s="1712"/>
      <c r="V58" s="1712"/>
      <c r="W58" s="1712"/>
      <c r="X58" s="1712"/>
      <c r="Y58" s="1712"/>
      <c r="Z58" s="1712"/>
      <c r="AA58" s="1712"/>
      <c r="AB58" s="1712"/>
      <c r="AC58" s="1712"/>
      <c r="AD58" s="1712"/>
      <c r="AE58" s="1712"/>
      <c r="AF58" s="1712"/>
      <c r="AG58" s="1712"/>
      <c r="AH58" s="1712"/>
      <c r="AI58" s="1712"/>
      <c r="AJ58" s="1712"/>
      <c r="AK58" s="1712"/>
      <c r="AL58" s="1712"/>
      <c r="AM58" s="1712"/>
      <c r="AN58" s="1712"/>
      <c r="AO58" s="1712"/>
      <c r="AP58" s="1712"/>
      <c r="AQ58" s="1712"/>
      <c r="AR58" s="1712"/>
      <c r="AS58" s="1712"/>
      <c r="AT58" s="1712"/>
      <c r="AU58" s="1712"/>
      <c r="AV58" s="1712"/>
      <c r="AW58" s="1712"/>
      <c r="AX58" s="1712"/>
      <c r="AY58" s="1712"/>
      <c r="AZ58" s="1712"/>
      <c r="BA58" s="1712"/>
      <c r="BB58" s="1712"/>
      <c r="BC58" s="1712"/>
      <c r="BD58" s="1712"/>
      <c r="BE58" s="1712"/>
      <c r="BF58" s="1712"/>
      <c r="BG58" s="1712"/>
      <c r="BH58" s="1712"/>
      <c r="BI58" s="1712"/>
      <c r="BJ58" s="1712"/>
      <c r="BK58" s="1712"/>
      <c r="BL58" s="1712"/>
      <c r="BM58" s="1712"/>
      <c r="BN58" s="1712"/>
      <c r="BO58" s="1712"/>
      <c r="BP58" s="1712"/>
      <c r="BQ58" s="1712"/>
      <c r="BR58" s="1712"/>
      <c r="BS58" s="1712"/>
      <c r="BT58" s="1712"/>
      <c r="BU58" s="1712"/>
      <c r="BV58" s="1712"/>
      <c r="BW58" s="1712"/>
      <c r="BX58" s="1712"/>
      <c r="BY58" s="1712"/>
      <c r="BZ58" s="1712"/>
      <c r="CA58" s="1712"/>
      <c r="CB58" s="1712"/>
      <c r="CC58" s="1712"/>
      <c r="CD58" s="1712"/>
      <c r="CE58" s="1712"/>
      <c r="CF58" s="1712"/>
      <c r="CG58" s="1712"/>
      <c r="CH58" s="1712"/>
      <c r="CI58" s="1712"/>
      <c r="CJ58" s="1712"/>
      <c r="CK58" s="1712"/>
      <c r="CL58" s="1712"/>
      <c r="CM58" s="1712"/>
      <c r="CN58" s="1712"/>
      <c r="CO58" s="1712"/>
      <c r="CP58" s="1712"/>
      <c r="CQ58" s="1712"/>
      <c r="CR58" s="1712"/>
      <c r="CS58" s="1712"/>
      <c r="CT58" s="1712"/>
      <c r="CU58" s="1712"/>
      <c r="CV58" s="1712"/>
      <c r="CW58" s="1712"/>
      <c r="CX58" s="1712"/>
      <c r="CY58" s="1712"/>
      <c r="CZ58" s="1712"/>
      <c r="DA58" s="1712"/>
      <c r="DB58" s="1712"/>
      <c r="DC58" s="1712"/>
      <c r="DD58" s="1712"/>
      <c r="DE58" s="1712"/>
      <c r="DF58" s="1712"/>
      <c r="DG58" s="1712"/>
      <c r="DH58" s="1712"/>
      <c r="DI58" s="1712"/>
      <c r="DJ58" s="1712"/>
      <c r="DK58" s="1712"/>
      <c r="DL58" s="1712"/>
      <c r="DM58" s="1712"/>
      <c r="DN58" s="1712"/>
      <c r="DO58" s="1712"/>
      <c r="DP58" s="1712"/>
      <c r="DQ58" s="1712"/>
      <c r="DR58" s="1712"/>
      <c r="DS58" s="1712"/>
      <c r="DT58" s="1712"/>
      <c r="DU58" s="1712"/>
      <c r="DV58" s="1712"/>
      <c r="DW58" s="1712"/>
      <c r="DX58" s="1712"/>
      <c r="DY58" s="1712"/>
      <c r="DZ58" s="1712"/>
      <c r="EA58" s="1712"/>
      <c r="EB58" s="1712"/>
      <c r="EC58" s="1712"/>
      <c r="ED58" s="1712"/>
      <c r="EE58" s="1712"/>
      <c r="EF58" s="1712"/>
      <c r="EG58" s="1712"/>
      <c r="EH58" s="1712"/>
      <c r="EI58" s="1712"/>
      <c r="EJ58" s="1712"/>
      <c r="EK58" s="1712"/>
      <c r="EL58" s="1712"/>
      <c r="EM58" s="1712"/>
      <c r="EN58" s="1712"/>
      <c r="EO58" s="1712"/>
      <c r="EP58" s="1712"/>
      <c r="EQ58" s="1712"/>
      <c r="ER58" s="1712"/>
      <c r="ES58" s="1712"/>
      <c r="ET58" s="1712"/>
      <c r="EU58" s="1712"/>
      <c r="EV58" s="1712"/>
      <c r="EW58" s="1712"/>
      <c r="EX58" s="1712"/>
      <c r="EY58" s="1712"/>
      <c r="EZ58" s="1712"/>
      <c r="FA58" s="1712"/>
      <c r="FB58" s="1712"/>
      <c r="FC58" s="1712"/>
      <c r="FD58" s="1712"/>
      <c r="FE58" s="1712"/>
      <c r="FF58" s="1712"/>
      <c r="FG58" s="1712"/>
      <c r="FH58" s="1712"/>
      <c r="FI58" s="1712"/>
      <c r="FJ58" s="1712"/>
      <c r="FK58" s="1712"/>
      <c r="FL58" s="1712"/>
      <c r="FM58" s="1712"/>
      <c r="FN58" s="1712"/>
      <c r="FO58" s="1712"/>
      <c r="FP58" s="1712"/>
      <c r="FQ58" s="1712"/>
      <c r="FR58" s="1712"/>
      <c r="FS58" s="1712"/>
      <c r="FT58" s="1712"/>
      <c r="FU58" s="1712"/>
      <c r="FV58" s="1712"/>
      <c r="FW58" s="1712"/>
      <c r="FX58" s="1712"/>
      <c r="FY58" s="1712"/>
      <c r="FZ58" s="1712"/>
      <c r="GA58" s="1712"/>
      <c r="GB58" s="1712"/>
      <c r="GC58" s="1712"/>
      <c r="GD58" s="1712"/>
      <c r="GE58" s="1712"/>
      <c r="GF58" s="1712"/>
      <c r="GG58" s="1712"/>
      <c r="GH58" s="1712"/>
      <c r="GI58" s="1712"/>
      <c r="GJ58" s="1712"/>
      <c r="GK58" s="1712"/>
      <c r="GL58" s="1712"/>
      <c r="GM58" s="1712"/>
      <c r="GN58" s="1712"/>
      <c r="GO58" s="1712"/>
      <c r="GP58" s="1712"/>
      <c r="GQ58" s="1712"/>
      <c r="GR58" s="1712"/>
      <c r="GS58" s="1712"/>
      <c r="GT58" s="1712"/>
      <c r="GU58" s="1712"/>
      <c r="GV58" s="1712"/>
      <c r="GW58" s="1712"/>
      <c r="GX58" s="1712"/>
      <c r="GY58" s="1712"/>
      <c r="GZ58" s="1712"/>
      <c r="HA58" s="1712"/>
      <c r="HB58" s="1712"/>
      <c r="HC58" s="1712"/>
      <c r="HD58" s="1712"/>
      <c r="HE58" s="1712"/>
      <c r="HF58" s="1712"/>
      <c r="HG58" s="1712"/>
      <c r="HH58" s="1712"/>
      <c r="HI58" s="1712"/>
      <c r="HJ58" s="1712"/>
      <c r="HK58" s="1712"/>
      <c r="HL58" s="1712"/>
      <c r="HM58" s="1712"/>
      <c r="HN58" s="1712"/>
      <c r="HO58" s="1712"/>
      <c r="HP58" s="1712"/>
      <c r="HQ58" s="1712"/>
      <c r="HR58" s="1712"/>
      <c r="HS58" s="1712"/>
      <c r="HT58" s="1712"/>
      <c r="HU58" s="1712"/>
      <c r="HV58" s="1712"/>
      <c r="HW58" s="1712"/>
      <c r="HX58" s="1712"/>
      <c r="HY58" s="1712"/>
      <c r="HZ58" s="1712"/>
      <c r="IA58" s="1712"/>
      <c r="IB58" s="1712"/>
      <c r="IC58" s="1712"/>
      <c r="ID58" s="1712"/>
      <c r="IE58" s="1712"/>
      <c r="IF58" s="1712"/>
      <c r="IG58" s="1712"/>
      <c r="IH58" s="1712"/>
      <c r="II58" s="1712"/>
      <c r="IJ58" s="1712"/>
      <c r="IK58" s="1712"/>
      <c r="IL58" s="1712"/>
      <c r="IM58" s="1712"/>
      <c r="IN58" s="1712"/>
      <c r="IO58" s="1712"/>
      <c r="IP58" s="1712"/>
      <c r="IQ58" s="1712"/>
      <c r="IR58" s="1712"/>
      <c r="IS58" s="1712"/>
      <c r="IT58" s="1712"/>
      <c r="IU58" s="1712"/>
    </row>
    <row r="59" spans="1:255">
      <c r="A59" s="1799"/>
      <c r="B59" s="1799"/>
      <c r="C59" s="1799"/>
      <c r="D59" s="1799"/>
      <c r="E59" s="1799"/>
      <c r="F59" s="1799"/>
      <c r="G59" s="1799"/>
      <c r="H59" s="1799"/>
      <c r="I59" s="1799"/>
      <c r="J59" s="1799"/>
      <c r="K59" s="1799"/>
      <c r="L59" s="1799"/>
      <c r="M59" s="1799"/>
      <c r="N59" s="1799"/>
      <c r="O59" s="1799"/>
      <c r="P59" s="1799"/>
      <c r="Q59" s="1799"/>
      <c r="R59" s="1799"/>
      <c r="S59" s="1799"/>
      <c r="T59" s="1712"/>
      <c r="U59" s="1712"/>
      <c r="V59" s="1712"/>
      <c r="W59" s="1712"/>
      <c r="X59" s="1712"/>
      <c r="Y59" s="1712"/>
      <c r="Z59" s="1712"/>
      <c r="AA59" s="1712"/>
      <c r="AB59" s="1712"/>
      <c r="AC59" s="1712"/>
      <c r="AD59" s="1712"/>
      <c r="AE59" s="1712"/>
      <c r="AF59" s="1712"/>
      <c r="AG59" s="1712"/>
      <c r="AH59" s="1712"/>
      <c r="AI59" s="1712"/>
      <c r="AJ59" s="1712"/>
      <c r="AK59" s="1712"/>
      <c r="AL59" s="1712"/>
      <c r="AM59" s="1712"/>
      <c r="AN59" s="1712"/>
      <c r="AO59" s="1712"/>
      <c r="AP59" s="1712"/>
      <c r="AQ59" s="1712"/>
      <c r="AR59" s="1712"/>
      <c r="AS59" s="1712"/>
      <c r="AT59" s="1712"/>
      <c r="AU59" s="1712"/>
      <c r="AV59" s="1712"/>
      <c r="AW59" s="1712"/>
      <c r="AX59" s="1712"/>
      <c r="AY59" s="1712"/>
      <c r="AZ59" s="1712"/>
      <c r="BA59" s="1712"/>
      <c r="BB59" s="1712"/>
      <c r="BC59" s="1712"/>
      <c r="BD59" s="1712"/>
      <c r="BE59" s="1712"/>
      <c r="BF59" s="1712"/>
      <c r="BG59" s="1712"/>
      <c r="BH59" s="1712"/>
      <c r="BI59" s="1712"/>
      <c r="BJ59" s="1712"/>
      <c r="BK59" s="1712"/>
      <c r="BL59" s="1712"/>
      <c r="BM59" s="1712"/>
      <c r="BN59" s="1712"/>
      <c r="BO59" s="1712"/>
      <c r="BP59" s="1712"/>
      <c r="BQ59" s="1712"/>
      <c r="BR59" s="1712"/>
      <c r="BS59" s="1712"/>
      <c r="BT59" s="1712"/>
      <c r="BU59" s="1712"/>
      <c r="BV59" s="1712"/>
      <c r="BW59" s="1712"/>
      <c r="BX59" s="1712"/>
      <c r="BY59" s="1712"/>
      <c r="BZ59" s="1712"/>
      <c r="CA59" s="1712"/>
      <c r="CB59" s="1712"/>
      <c r="CC59" s="1712"/>
      <c r="CD59" s="1712"/>
      <c r="CE59" s="1712"/>
      <c r="CF59" s="1712"/>
      <c r="CG59" s="1712"/>
      <c r="CH59" s="1712"/>
      <c r="CI59" s="1712"/>
      <c r="CJ59" s="1712"/>
      <c r="CK59" s="1712"/>
      <c r="CL59" s="1712"/>
      <c r="CM59" s="1712"/>
      <c r="CN59" s="1712"/>
      <c r="CO59" s="1712"/>
      <c r="CP59" s="1712"/>
      <c r="CQ59" s="1712"/>
      <c r="CR59" s="1712"/>
      <c r="CS59" s="1712"/>
      <c r="CT59" s="1712"/>
      <c r="CU59" s="1712"/>
      <c r="CV59" s="1712"/>
      <c r="CW59" s="1712"/>
      <c r="CX59" s="1712"/>
      <c r="CY59" s="1712"/>
      <c r="CZ59" s="1712"/>
      <c r="DA59" s="1712"/>
      <c r="DB59" s="1712"/>
      <c r="DC59" s="1712"/>
      <c r="DD59" s="1712"/>
      <c r="DE59" s="1712"/>
      <c r="DF59" s="1712"/>
      <c r="DG59" s="1712"/>
      <c r="DH59" s="1712"/>
      <c r="DI59" s="1712"/>
      <c r="DJ59" s="1712"/>
      <c r="DK59" s="1712"/>
      <c r="DL59" s="1712"/>
      <c r="DM59" s="1712"/>
      <c r="DN59" s="1712"/>
      <c r="DO59" s="1712"/>
      <c r="DP59" s="1712"/>
      <c r="DQ59" s="1712"/>
      <c r="DR59" s="1712"/>
      <c r="DS59" s="1712"/>
      <c r="DT59" s="1712"/>
      <c r="DU59" s="1712"/>
      <c r="DV59" s="1712"/>
      <c r="DW59" s="1712"/>
      <c r="DX59" s="1712"/>
      <c r="DY59" s="1712"/>
      <c r="DZ59" s="1712"/>
      <c r="EA59" s="1712"/>
      <c r="EB59" s="1712"/>
      <c r="EC59" s="1712"/>
      <c r="ED59" s="1712"/>
      <c r="EE59" s="1712"/>
      <c r="EF59" s="1712"/>
      <c r="EG59" s="1712"/>
      <c r="EH59" s="1712"/>
      <c r="EI59" s="1712"/>
      <c r="EJ59" s="1712"/>
      <c r="EK59" s="1712"/>
      <c r="EL59" s="1712"/>
      <c r="EM59" s="1712"/>
      <c r="EN59" s="1712"/>
      <c r="EO59" s="1712"/>
      <c r="EP59" s="1712"/>
      <c r="EQ59" s="1712"/>
      <c r="ER59" s="1712"/>
      <c r="ES59" s="1712"/>
      <c r="ET59" s="1712"/>
      <c r="EU59" s="1712"/>
      <c r="EV59" s="1712"/>
      <c r="EW59" s="1712"/>
      <c r="EX59" s="1712"/>
      <c r="EY59" s="1712"/>
      <c r="EZ59" s="1712"/>
      <c r="FA59" s="1712"/>
      <c r="FB59" s="1712"/>
      <c r="FC59" s="1712"/>
      <c r="FD59" s="1712"/>
      <c r="FE59" s="1712"/>
      <c r="FF59" s="1712"/>
      <c r="FG59" s="1712"/>
      <c r="FH59" s="1712"/>
      <c r="FI59" s="1712"/>
      <c r="FJ59" s="1712"/>
      <c r="FK59" s="1712"/>
      <c r="FL59" s="1712"/>
      <c r="FM59" s="1712"/>
      <c r="FN59" s="1712"/>
      <c r="FO59" s="1712"/>
      <c r="FP59" s="1712"/>
      <c r="FQ59" s="1712"/>
      <c r="FR59" s="1712"/>
      <c r="FS59" s="1712"/>
      <c r="FT59" s="1712"/>
      <c r="FU59" s="1712"/>
      <c r="FV59" s="1712"/>
      <c r="FW59" s="1712"/>
      <c r="FX59" s="1712"/>
      <c r="FY59" s="1712"/>
      <c r="FZ59" s="1712"/>
      <c r="GA59" s="1712"/>
      <c r="GB59" s="1712"/>
      <c r="GC59" s="1712"/>
      <c r="GD59" s="1712"/>
      <c r="GE59" s="1712"/>
      <c r="GF59" s="1712"/>
      <c r="GG59" s="1712"/>
      <c r="GH59" s="1712"/>
      <c r="GI59" s="1712"/>
      <c r="GJ59" s="1712"/>
      <c r="GK59" s="1712"/>
      <c r="GL59" s="1712"/>
      <c r="GM59" s="1712"/>
      <c r="GN59" s="1712"/>
      <c r="GO59" s="1712"/>
      <c r="GP59" s="1712"/>
      <c r="GQ59" s="1712"/>
      <c r="GR59" s="1712"/>
      <c r="GS59" s="1712"/>
      <c r="GT59" s="1712"/>
      <c r="GU59" s="1712"/>
      <c r="GV59" s="1712"/>
      <c r="GW59" s="1712"/>
      <c r="GX59" s="1712"/>
      <c r="GY59" s="1712"/>
      <c r="GZ59" s="1712"/>
      <c r="HA59" s="1712"/>
      <c r="HB59" s="1712"/>
      <c r="HC59" s="1712"/>
      <c r="HD59" s="1712"/>
      <c r="HE59" s="1712"/>
      <c r="HF59" s="1712"/>
      <c r="HG59" s="1712"/>
      <c r="HH59" s="1712"/>
      <c r="HI59" s="1712"/>
      <c r="HJ59" s="1712"/>
      <c r="HK59" s="1712"/>
      <c r="HL59" s="1712"/>
      <c r="HM59" s="1712"/>
      <c r="HN59" s="1712"/>
      <c r="HO59" s="1712"/>
      <c r="HP59" s="1712"/>
      <c r="HQ59" s="1712"/>
      <c r="HR59" s="1712"/>
      <c r="HS59" s="1712"/>
      <c r="HT59" s="1712"/>
      <c r="HU59" s="1712"/>
      <c r="HV59" s="1712"/>
      <c r="HW59" s="1712"/>
      <c r="HX59" s="1712"/>
      <c r="HY59" s="1712"/>
      <c r="HZ59" s="1712"/>
      <c r="IA59" s="1712"/>
      <c r="IB59" s="1712"/>
      <c r="IC59" s="1712"/>
      <c r="ID59" s="1712"/>
      <c r="IE59" s="1712"/>
      <c r="IF59" s="1712"/>
      <c r="IG59" s="1712"/>
      <c r="IH59" s="1712"/>
      <c r="II59" s="1712"/>
      <c r="IJ59" s="1712"/>
      <c r="IK59" s="1712"/>
      <c r="IL59" s="1712"/>
      <c r="IM59" s="1712"/>
      <c r="IN59" s="1712"/>
      <c r="IO59" s="1712"/>
      <c r="IP59" s="1712"/>
      <c r="IQ59" s="1712"/>
      <c r="IR59" s="1712"/>
      <c r="IS59" s="1712"/>
      <c r="IT59" s="1712"/>
      <c r="IU59" s="1712"/>
    </row>
    <row r="60" spans="1:255">
      <c r="A60" s="2478" t="s">
        <v>4687</v>
      </c>
      <c r="B60" s="2765"/>
      <c r="C60" s="2765"/>
      <c r="D60" s="1799"/>
      <c r="E60" s="1799"/>
      <c r="F60" s="2478" t="s">
        <v>4687</v>
      </c>
      <c r="G60" s="2765"/>
      <c r="H60" s="2765"/>
      <c r="I60" s="2765"/>
      <c r="J60" s="1799"/>
      <c r="K60" s="1799"/>
      <c r="L60" s="1799"/>
      <c r="M60" s="1799"/>
      <c r="N60" s="2478" t="s">
        <v>4687</v>
      </c>
      <c r="O60" s="1799"/>
      <c r="P60" s="2765"/>
      <c r="Q60" s="1799"/>
      <c r="R60" s="1799"/>
      <c r="S60" s="1835" t="s">
        <v>1408</v>
      </c>
      <c r="T60" s="1712"/>
      <c r="U60" s="1712"/>
      <c r="V60" s="1712"/>
      <c r="W60" s="1712"/>
      <c r="X60" s="1712"/>
      <c r="Y60" s="1712"/>
      <c r="Z60" s="1712"/>
      <c r="AA60" s="1712"/>
      <c r="AB60" s="1712"/>
      <c r="AC60" s="1712"/>
      <c r="AD60" s="1712"/>
      <c r="AE60" s="1712"/>
      <c r="AF60" s="1712"/>
      <c r="AG60" s="1712"/>
      <c r="AH60" s="1712"/>
      <c r="AI60" s="1712"/>
      <c r="AJ60" s="1712"/>
      <c r="AK60" s="1712"/>
      <c r="AL60" s="1712"/>
      <c r="AM60" s="1712"/>
      <c r="AN60" s="1712"/>
      <c r="AO60" s="1712"/>
      <c r="AP60" s="1712"/>
      <c r="AQ60" s="1712"/>
      <c r="AR60" s="1712"/>
      <c r="AS60" s="1712"/>
      <c r="AT60" s="1712"/>
      <c r="AU60" s="1712"/>
      <c r="AV60" s="1712"/>
      <c r="AW60" s="1712"/>
      <c r="AX60" s="1712"/>
      <c r="AY60" s="1712"/>
      <c r="AZ60" s="1712"/>
      <c r="BA60" s="1712"/>
      <c r="BB60" s="1712"/>
      <c r="BC60" s="1712"/>
      <c r="BD60" s="1712"/>
      <c r="BE60" s="1712"/>
      <c r="BF60" s="1712"/>
      <c r="BG60" s="1712"/>
      <c r="BH60" s="1712"/>
      <c r="BI60" s="1712"/>
      <c r="BJ60" s="1712"/>
      <c r="BK60" s="1712"/>
      <c r="BL60" s="1712"/>
      <c r="BM60" s="1712"/>
      <c r="BN60" s="1712"/>
      <c r="BO60" s="1712"/>
      <c r="BP60" s="1712"/>
      <c r="BQ60" s="1712"/>
      <c r="BR60" s="1712"/>
      <c r="BS60" s="1712"/>
      <c r="BT60" s="1712"/>
      <c r="BU60" s="1712"/>
      <c r="BV60" s="1712"/>
      <c r="BW60" s="1712"/>
      <c r="BX60" s="1712"/>
      <c r="BY60" s="1712"/>
      <c r="BZ60" s="1712"/>
      <c r="CA60" s="1712"/>
      <c r="CB60" s="1712"/>
      <c r="CC60" s="1712"/>
      <c r="CD60" s="1712"/>
      <c r="CE60" s="1712"/>
      <c r="CF60" s="1712"/>
      <c r="CG60" s="1712"/>
      <c r="CH60" s="1712"/>
      <c r="CI60" s="1712"/>
      <c r="CJ60" s="1712"/>
      <c r="CK60" s="1712"/>
      <c r="CL60" s="1712"/>
      <c r="CM60" s="1712"/>
      <c r="CN60" s="1712"/>
      <c r="CO60" s="1712"/>
      <c r="CP60" s="1712"/>
      <c r="CQ60" s="1712"/>
      <c r="CR60" s="1712"/>
      <c r="CS60" s="1712"/>
      <c r="CT60" s="1712"/>
      <c r="CU60" s="1712"/>
      <c r="CV60" s="1712"/>
      <c r="CW60" s="1712"/>
      <c r="CX60" s="1712"/>
      <c r="CY60" s="1712"/>
      <c r="CZ60" s="1712"/>
      <c r="DA60" s="1712"/>
      <c r="DB60" s="1712"/>
      <c r="DC60" s="1712"/>
      <c r="DD60" s="1712"/>
      <c r="DE60" s="1712"/>
      <c r="DF60" s="1712"/>
      <c r="DG60" s="1712"/>
      <c r="DH60" s="1712"/>
      <c r="DI60" s="1712"/>
      <c r="DJ60" s="1712"/>
      <c r="DK60" s="1712"/>
      <c r="DL60" s="1712"/>
      <c r="DM60" s="1712"/>
      <c r="DN60" s="1712"/>
      <c r="DO60" s="1712"/>
      <c r="DP60" s="1712"/>
      <c r="DQ60" s="1712"/>
      <c r="DR60" s="1712"/>
      <c r="DS60" s="1712"/>
      <c r="DT60" s="1712"/>
      <c r="DU60" s="1712"/>
      <c r="DV60" s="1712"/>
      <c r="DW60" s="1712"/>
      <c r="DX60" s="1712"/>
      <c r="DY60" s="1712"/>
      <c r="DZ60" s="1712"/>
      <c r="EA60" s="1712"/>
      <c r="EB60" s="1712"/>
      <c r="EC60" s="1712"/>
      <c r="ED60" s="1712"/>
      <c r="EE60" s="1712"/>
      <c r="EF60" s="1712"/>
      <c r="EG60" s="1712"/>
      <c r="EH60" s="1712"/>
      <c r="EI60" s="1712"/>
      <c r="EJ60" s="1712"/>
      <c r="EK60" s="1712"/>
      <c r="EL60" s="1712"/>
      <c r="EM60" s="1712"/>
      <c r="EN60" s="1712"/>
      <c r="EO60" s="1712"/>
      <c r="EP60" s="1712"/>
      <c r="EQ60" s="1712"/>
      <c r="ER60" s="1712"/>
      <c r="ES60" s="1712"/>
      <c r="ET60" s="1712"/>
      <c r="EU60" s="1712"/>
      <c r="EV60" s="1712"/>
      <c r="EW60" s="1712"/>
      <c r="EX60" s="1712"/>
      <c r="EY60" s="1712"/>
      <c r="EZ60" s="1712"/>
      <c r="FA60" s="1712"/>
      <c r="FB60" s="1712"/>
      <c r="FC60" s="1712"/>
      <c r="FD60" s="1712"/>
      <c r="FE60" s="1712"/>
      <c r="FF60" s="1712"/>
      <c r="FG60" s="1712"/>
      <c r="FH60" s="1712"/>
      <c r="FI60" s="1712"/>
      <c r="FJ60" s="1712"/>
      <c r="FK60" s="1712"/>
      <c r="FL60" s="1712"/>
      <c r="FM60" s="1712"/>
      <c r="FN60" s="1712"/>
      <c r="FO60" s="1712"/>
      <c r="FP60" s="1712"/>
      <c r="FQ60" s="1712"/>
      <c r="FR60" s="1712"/>
      <c r="FS60" s="1712"/>
      <c r="FT60" s="1712"/>
      <c r="FU60" s="1712"/>
      <c r="FV60" s="1712"/>
      <c r="FW60" s="1712"/>
      <c r="FX60" s="1712"/>
      <c r="FY60" s="1712"/>
      <c r="FZ60" s="1712"/>
      <c r="GA60" s="1712"/>
      <c r="GB60" s="1712"/>
      <c r="GC60" s="1712"/>
      <c r="GD60" s="1712"/>
      <c r="GE60" s="1712"/>
      <c r="GF60" s="1712"/>
      <c r="GG60" s="1712"/>
      <c r="GH60" s="1712"/>
      <c r="GI60" s="1712"/>
      <c r="GJ60" s="1712"/>
      <c r="GK60" s="1712"/>
      <c r="GL60" s="1712"/>
      <c r="GM60" s="1712"/>
      <c r="GN60" s="1712"/>
      <c r="GO60" s="1712"/>
      <c r="GP60" s="1712"/>
      <c r="GQ60" s="1712"/>
      <c r="GR60" s="1712"/>
      <c r="GS60" s="1712"/>
      <c r="GT60" s="1712"/>
      <c r="GU60" s="1712"/>
      <c r="GV60" s="1712"/>
      <c r="GW60" s="1712"/>
      <c r="GX60" s="1712"/>
      <c r="GY60" s="1712"/>
      <c r="GZ60" s="1712"/>
      <c r="HA60" s="1712"/>
      <c r="HB60" s="1712"/>
      <c r="HC60" s="1712"/>
      <c r="HD60" s="1712"/>
      <c r="HE60" s="1712"/>
      <c r="HF60" s="1712"/>
      <c r="HG60" s="1712"/>
      <c r="HH60" s="1712"/>
      <c r="HI60" s="1712"/>
      <c r="HJ60" s="1712"/>
      <c r="HK60" s="1712"/>
      <c r="HL60" s="1712"/>
      <c r="HM60" s="1712"/>
      <c r="HN60" s="1712"/>
      <c r="HO60" s="1712"/>
      <c r="HP60" s="1712"/>
      <c r="HQ60" s="1712"/>
      <c r="HR60" s="1712"/>
      <c r="HS60" s="1712"/>
      <c r="HT60" s="1712"/>
      <c r="HU60" s="1712"/>
      <c r="HV60" s="1712"/>
      <c r="HW60" s="1712"/>
      <c r="HX60" s="1712"/>
      <c r="HY60" s="1712"/>
      <c r="HZ60" s="1712"/>
      <c r="IA60" s="1712"/>
      <c r="IB60" s="1712"/>
      <c r="IC60" s="1712"/>
      <c r="ID60" s="1712"/>
      <c r="IE60" s="1712"/>
      <c r="IF60" s="1712"/>
      <c r="IG60" s="1712"/>
      <c r="IH60" s="1712"/>
      <c r="II60" s="1712"/>
      <c r="IJ60" s="1712"/>
      <c r="IK60" s="1712"/>
      <c r="IL60" s="1712"/>
      <c r="IM60" s="1712"/>
      <c r="IN60" s="1712"/>
      <c r="IO60" s="1712"/>
      <c r="IP60" s="1712"/>
      <c r="IQ60" s="1712"/>
      <c r="IR60" s="1712"/>
      <c r="IS60" s="1712"/>
      <c r="IT60" s="1712"/>
      <c r="IU60" s="1712"/>
    </row>
    <row r="61" spans="1:255">
      <c r="A61" s="1799" t="s">
        <v>1409</v>
      </c>
      <c r="B61" s="1799"/>
      <c r="C61" s="1799"/>
      <c r="D61" s="1799"/>
      <c r="E61" s="1799"/>
      <c r="F61" s="1799" t="s">
        <v>1410</v>
      </c>
      <c r="G61" s="1799"/>
      <c r="H61" s="1799"/>
      <c r="I61" s="1799"/>
      <c r="J61" s="2871"/>
      <c r="K61" s="2871"/>
      <c r="L61" s="2871"/>
      <c r="M61" s="1799"/>
      <c r="N61" s="1799" t="s">
        <v>1411</v>
      </c>
      <c r="O61" s="1799"/>
      <c r="P61" s="2871"/>
      <c r="Q61" s="2871"/>
      <c r="R61" s="2871"/>
      <c r="S61" s="1799"/>
      <c r="T61" s="1712"/>
      <c r="U61" s="1712"/>
      <c r="V61" s="1712"/>
      <c r="W61" s="1712"/>
      <c r="X61" s="1712"/>
      <c r="Y61" s="1712"/>
      <c r="Z61" s="1712"/>
      <c r="AA61" s="1712"/>
      <c r="AB61" s="1712"/>
      <c r="AC61" s="1712"/>
      <c r="AD61" s="1712"/>
      <c r="AE61" s="1712"/>
      <c r="AF61" s="1712"/>
      <c r="AG61" s="1712"/>
      <c r="AH61" s="1712"/>
      <c r="AI61" s="1712"/>
      <c r="AJ61" s="1712"/>
      <c r="AK61" s="1712"/>
      <c r="AL61" s="1712"/>
      <c r="AM61" s="1712"/>
      <c r="AN61" s="1712"/>
      <c r="AO61" s="1712"/>
      <c r="AP61" s="1712"/>
      <c r="AQ61" s="1712"/>
      <c r="AR61" s="1712"/>
      <c r="AS61" s="1712"/>
      <c r="AT61" s="1712"/>
      <c r="AU61" s="1712"/>
      <c r="AV61" s="1712"/>
      <c r="AW61" s="1712"/>
      <c r="AX61" s="1712"/>
      <c r="AY61" s="1712"/>
      <c r="AZ61" s="1712"/>
      <c r="BA61" s="1712"/>
      <c r="BB61" s="1712"/>
      <c r="BC61" s="1712"/>
      <c r="BD61" s="1712"/>
      <c r="BE61" s="1712"/>
      <c r="BF61" s="1712"/>
      <c r="BG61" s="1712"/>
      <c r="BH61" s="1712"/>
      <c r="BI61" s="1712"/>
      <c r="BJ61" s="1712"/>
      <c r="BK61" s="1712"/>
      <c r="BL61" s="1712"/>
      <c r="BM61" s="1712"/>
      <c r="BN61" s="1712"/>
      <c r="BO61" s="1712"/>
      <c r="BP61" s="1712"/>
      <c r="BQ61" s="1712"/>
      <c r="BR61" s="1712"/>
      <c r="BS61" s="1712"/>
      <c r="BT61" s="1712"/>
      <c r="BU61" s="1712"/>
      <c r="BV61" s="1712"/>
      <c r="BW61" s="1712"/>
      <c r="BX61" s="1712"/>
      <c r="BY61" s="1712"/>
      <c r="BZ61" s="1712"/>
      <c r="CA61" s="1712"/>
      <c r="CB61" s="1712"/>
      <c r="CC61" s="1712"/>
      <c r="CD61" s="1712"/>
      <c r="CE61" s="1712"/>
      <c r="CF61" s="1712"/>
      <c r="CG61" s="1712"/>
      <c r="CH61" s="1712"/>
      <c r="CI61" s="1712"/>
      <c r="CJ61" s="1712"/>
      <c r="CK61" s="1712"/>
      <c r="CL61" s="1712"/>
      <c r="CM61" s="1712"/>
      <c r="CN61" s="1712"/>
      <c r="CO61" s="1712"/>
      <c r="CP61" s="1712"/>
      <c r="CQ61" s="1712"/>
      <c r="CR61" s="1712"/>
      <c r="CS61" s="1712"/>
      <c r="CT61" s="1712"/>
      <c r="CU61" s="1712"/>
      <c r="CV61" s="1712"/>
      <c r="CW61" s="1712"/>
      <c r="CX61" s="1712"/>
      <c r="CY61" s="1712"/>
      <c r="CZ61" s="1712"/>
      <c r="DA61" s="1712"/>
      <c r="DB61" s="1712"/>
      <c r="DC61" s="1712"/>
      <c r="DD61" s="1712"/>
      <c r="DE61" s="1712"/>
      <c r="DF61" s="1712"/>
      <c r="DG61" s="1712"/>
      <c r="DH61" s="1712"/>
      <c r="DI61" s="1712"/>
      <c r="DJ61" s="1712"/>
      <c r="DK61" s="1712"/>
      <c r="DL61" s="1712"/>
      <c r="DM61" s="1712"/>
      <c r="DN61" s="1712"/>
      <c r="DO61" s="1712"/>
      <c r="DP61" s="1712"/>
      <c r="DQ61" s="1712"/>
      <c r="DR61" s="1712"/>
      <c r="DS61" s="1712"/>
      <c r="DT61" s="1712"/>
      <c r="DU61" s="1712"/>
      <c r="DV61" s="1712"/>
      <c r="DW61" s="1712"/>
      <c r="DX61" s="1712"/>
      <c r="DY61" s="1712"/>
      <c r="DZ61" s="1712"/>
      <c r="EA61" s="1712"/>
      <c r="EB61" s="1712"/>
      <c r="EC61" s="1712"/>
      <c r="ED61" s="1712"/>
      <c r="EE61" s="1712"/>
      <c r="EF61" s="1712"/>
      <c r="EG61" s="1712"/>
      <c r="EH61" s="1712"/>
      <c r="EI61" s="1712"/>
      <c r="EJ61" s="1712"/>
      <c r="EK61" s="1712"/>
      <c r="EL61" s="1712"/>
      <c r="EM61" s="1712"/>
      <c r="EN61" s="1712"/>
      <c r="EO61" s="1712"/>
      <c r="EP61" s="1712"/>
      <c r="EQ61" s="1712"/>
      <c r="ER61" s="1712"/>
      <c r="ES61" s="1712"/>
      <c r="ET61" s="1712"/>
      <c r="EU61" s="1712"/>
      <c r="EV61" s="1712"/>
      <c r="EW61" s="1712"/>
      <c r="EX61" s="1712"/>
      <c r="EY61" s="1712"/>
      <c r="EZ61" s="1712"/>
      <c r="FA61" s="1712"/>
      <c r="FB61" s="1712"/>
      <c r="FC61" s="1712"/>
      <c r="FD61" s="1712"/>
      <c r="FE61" s="1712"/>
      <c r="FF61" s="1712"/>
      <c r="FG61" s="1712"/>
      <c r="FH61" s="1712"/>
      <c r="FI61" s="1712"/>
      <c r="FJ61" s="1712"/>
      <c r="FK61" s="1712"/>
      <c r="FL61" s="1712"/>
      <c r="FM61" s="1712"/>
      <c r="FN61" s="1712"/>
      <c r="FO61" s="1712"/>
      <c r="FP61" s="1712"/>
      <c r="FQ61" s="1712"/>
      <c r="FR61" s="1712"/>
      <c r="FS61" s="1712"/>
      <c r="FT61" s="1712"/>
      <c r="FU61" s="1712"/>
      <c r="FV61" s="1712"/>
      <c r="FW61" s="1712"/>
      <c r="FX61" s="1712"/>
      <c r="FY61" s="1712"/>
      <c r="FZ61" s="1712"/>
      <c r="GA61" s="1712"/>
      <c r="GB61" s="1712"/>
      <c r="GC61" s="1712"/>
      <c r="GD61" s="1712"/>
      <c r="GE61" s="1712"/>
      <c r="GF61" s="1712"/>
      <c r="GG61" s="1712"/>
      <c r="GH61" s="1712"/>
      <c r="GI61" s="1712"/>
      <c r="GJ61" s="1712"/>
      <c r="GK61" s="1712"/>
      <c r="GL61" s="1712"/>
      <c r="GM61" s="1712"/>
      <c r="GN61" s="1712"/>
      <c r="GO61" s="1712"/>
      <c r="GP61" s="1712"/>
      <c r="GQ61" s="1712"/>
      <c r="GR61" s="1712"/>
      <c r="GS61" s="1712"/>
      <c r="GT61" s="1712"/>
      <c r="GU61" s="1712"/>
      <c r="GV61" s="1712"/>
      <c r="GW61" s="1712"/>
      <c r="GX61" s="1712"/>
      <c r="GY61" s="1712"/>
      <c r="GZ61" s="1712"/>
      <c r="HA61" s="1712"/>
      <c r="HB61" s="1712"/>
      <c r="HC61" s="1712"/>
      <c r="HD61" s="1712"/>
      <c r="HE61" s="1712"/>
      <c r="HF61" s="1712"/>
      <c r="HG61" s="1712"/>
      <c r="HH61" s="1712"/>
      <c r="HI61" s="1712"/>
      <c r="HJ61" s="1712"/>
      <c r="HK61" s="1712"/>
      <c r="HL61" s="1712"/>
      <c r="HM61" s="1712"/>
      <c r="HN61" s="1712"/>
      <c r="HO61" s="1712"/>
      <c r="HP61" s="1712"/>
      <c r="HQ61" s="1712"/>
      <c r="HR61" s="1712"/>
      <c r="HS61" s="1712"/>
      <c r="HT61" s="1712"/>
      <c r="HU61" s="1712"/>
      <c r="HV61" s="1712"/>
      <c r="HW61" s="1712"/>
      <c r="HX61" s="1712"/>
      <c r="HY61" s="1712"/>
      <c r="HZ61" s="1712"/>
      <c r="IA61" s="1712"/>
      <c r="IB61" s="1712"/>
      <c r="IC61" s="1712"/>
      <c r="ID61" s="1712"/>
      <c r="IE61" s="1712"/>
      <c r="IF61" s="1712"/>
      <c r="IG61" s="1712"/>
      <c r="IH61" s="1712"/>
      <c r="II61" s="1712"/>
      <c r="IJ61" s="1712"/>
      <c r="IK61" s="1712"/>
      <c r="IL61" s="1712"/>
      <c r="IM61" s="1712"/>
      <c r="IN61" s="1712"/>
      <c r="IO61" s="1712"/>
      <c r="IP61" s="1712"/>
      <c r="IQ61" s="1712"/>
      <c r="IR61" s="1712"/>
      <c r="IS61" s="1712"/>
      <c r="IT61" s="1712"/>
      <c r="IU61" s="1712"/>
    </row>
    <row r="62" spans="1:255" ht="18">
      <c r="A62" s="2806" t="s">
        <v>1412</v>
      </c>
      <c r="B62" s="2766"/>
      <c r="C62" s="2872"/>
      <c r="D62" s="1799"/>
      <c r="E62" s="1799"/>
      <c r="F62" s="1712"/>
      <c r="G62" s="1712"/>
      <c r="H62" s="1712"/>
      <c r="I62" s="1712"/>
      <c r="J62" s="1927"/>
      <c r="K62" s="1927"/>
      <c r="L62" s="1927"/>
      <c r="M62" s="1712"/>
      <c r="N62" s="1927"/>
      <c r="O62" s="1712"/>
      <c r="P62" s="1927"/>
      <c r="Q62" s="1927"/>
      <c r="R62" s="1927"/>
      <c r="S62" s="1712"/>
      <c r="T62" s="1712"/>
      <c r="U62" s="1712"/>
      <c r="V62" s="1712"/>
      <c r="W62" s="1712"/>
      <c r="X62" s="1712"/>
      <c r="Y62" s="1712"/>
      <c r="Z62" s="1712"/>
      <c r="AA62" s="1712"/>
      <c r="AB62" s="1712"/>
      <c r="AC62" s="1712"/>
      <c r="AD62" s="1712"/>
      <c r="AE62" s="1712"/>
      <c r="AF62" s="1712"/>
      <c r="AG62" s="1712"/>
      <c r="AH62" s="1712"/>
      <c r="AI62" s="1712"/>
      <c r="AJ62" s="1712"/>
      <c r="AK62" s="1712"/>
      <c r="AL62" s="1712"/>
      <c r="AM62" s="1712"/>
      <c r="AN62" s="1712"/>
      <c r="AO62" s="1712"/>
      <c r="AP62" s="1712"/>
      <c r="AQ62" s="1712"/>
      <c r="AR62" s="1712"/>
      <c r="AS62" s="1712"/>
      <c r="AT62" s="1712"/>
      <c r="AU62" s="1712"/>
      <c r="AV62" s="1712"/>
      <c r="AW62" s="1712"/>
      <c r="AX62" s="1712"/>
      <c r="AY62" s="1712"/>
      <c r="AZ62" s="1712"/>
      <c r="BA62" s="1712"/>
      <c r="BB62" s="1712"/>
      <c r="BC62" s="1712"/>
      <c r="BD62" s="1712"/>
      <c r="BE62" s="1712"/>
      <c r="BF62" s="1712"/>
      <c r="BG62" s="1712"/>
      <c r="BH62" s="1712"/>
      <c r="BI62" s="1712"/>
      <c r="BJ62" s="1712"/>
      <c r="BK62" s="1712"/>
      <c r="BL62" s="1712"/>
      <c r="BM62" s="1712"/>
      <c r="BN62" s="1712"/>
      <c r="BO62" s="1712"/>
      <c r="BP62" s="1712"/>
      <c r="BQ62" s="1712"/>
      <c r="BR62" s="1712"/>
      <c r="BS62" s="1712"/>
      <c r="BT62" s="1712"/>
      <c r="BU62" s="1712"/>
      <c r="BV62" s="1712"/>
      <c r="BW62" s="1712"/>
      <c r="BX62" s="1712"/>
      <c r="BY62" s="1712"/>
      <c r="BZ62" s="1712"/>
      <c r="CA62" s="1712"/>
      <c r="CB62" s="1712"/>
      <c r="CC62" s="1712"/>
      <c r="CD62" s="1712"/>
      <c r="CE62" s="1712"/>
      <c r="CF62" s="1712"/>
      <c r="CG62" s="1712"/>
      <c r="CH62" s="1712"/>
      <c r="CI62" s="1712"/>
      <c r="CJ62" s="1712"/>
      <c r="CK62" s="1712"/>
      <c r="CL62" s="1712"/>
      <c r="CM62" s="1712"/>
      <c r="CN62" s="1712"/>
      <c r="CO62" s="1712"/>
      <c r="CP62" s="1712"/>
      <c r="CQ62" s="1712"/>
      <c r="CR62" s="1712"/>
      <c r="CS62" s="1712"/>
      <c r="CT62" s="1712"/>
      <c r="CU62" s="1712"/>
      <c r="CV62" s="1712"/>
      <c r="CW62" s="1712"/>
      <c r="CX62" s="1712"/>
      <c r="CY62" s="1712"/>
      <c r="CZ62" s="1712"/>
      <c r="DA62" s="1712"/>
      <c r="DB62" s="1712"/>
      <c r="DC62" s="1712"/>
      <c r="DD62" s="1712"/>
      <c r="DE62" s="1712"/>
      <c r="DF62" s="1712"/>
      <c r="DG62" s="1712"/>
      <c r="DH62" s="1712"/>
      <c r="DI62" s="1712"/>
      <c r="DJ62" s="1712"/>
      <c r="DK62" s="1712"/>
      <c r="DL62" s="1712"/>
      <c r="DM62" s="1712"/>
      <c r="DN62" s="1712"/>
      <c r="DO62" s="1712"/>
      <c r="DP62" s="1712"/>
      <c r="DQ62" s="1712"/>
      <c r="DR62" s="1712"/>
      <c r="DS62" s="1712"/>
      <c r="DT62" s="1712"/>
      <c r="DU62" s="1712"/>
      <c r="DV62" s="1712"/>
      <c r="DW62" s="1712"/>
      <c r="DX62" s="1712"/>
      <c r="DY62" s="1712"/>
      <c r="DZ62" s="1712"/>
      <c r="EA62" s="1712"/>
      <c r="EB62" s="1712"/>
      <c r="EC62" s="1712"/>
      <c r="ED62" s="1712"/>
      <c r="EE62" s="1712"/>
      <c r="EF62" s="1712"/>
      <c r="EG62" s="1712"/>
      <c r="EH62" s="1712"/>
      <c r="EI62" s="1712"/>
      <c r="EJ62" s="1712"/>
      <c r="EK62" s="1712"/>
      <c r="EL62" s="1712"/>
      <c r="EM62" s="1712"/>
      <c r="EN62" s="1712"/>
      <c r="EO62" s="1712"/>
      <c r="EP62" s="1712"/>
      <c r="EQ62" s="1712"/>
      <c r="ER62" s="1712"/>
      <c r="ES62" s="1712"/>
      <c r="ET62" s="1712"/>
      <c r="EU62" s="1712"/>
      <c r="EV62" s="1712"/>
      <c r="EW62" s="1712"/>
      <c r="EX62" s="1712"/>
      <c r="EY62" s="1712"/>
      <c r="EZ62" s="1712"/>
      <c r="FA62" s="1712"/>
      <c r="FB62" s="1712"/>
      <c r="FC62" s="1712"/>
      <c r="FD62" s="1712"/>
      <c r="FE62" s="1712"/>
      <c r="FF62" s="1712"/>
      <c r="FG62" s="1712"/>
      <c r="FH62" s="1712"/>
      <c r="FI62" s="1712"/>
      <c r="FJ62" s="1712"/>
      <c r="FK62" s="1712"/>
      <c r="FL62" s="1712"/>
      <c r="FM62" s="1712"/>
      <c r="FN62" s="1712"/>
      <c r="FO62" s="1712"/>
      <c r="FP62" s="1712"/>
      <c r="FQ62" s="1712"/>
      <c r="FR62" s="1712"/>
      <c r="FS62" s="1712"/>
      <c r="FT62" s="1712"/>
      <c r="FU62" s="1712"/>
      <c r="FV62" s="1712"/>
      <c r="FW62" s="1712"/>
      <c r="FX62" s="1712"/>
      <c r="FY62" s="1712"/>
      <c r="FZ62" s="1712"/>
      <c r="GA62" s="1712"/>
      <c r="GB62" s="1712"/>
      <c r="GC62" s="1712"/>
      <c r="GD62" s="1712"/>
      <c r="GE62" s="1712"/>
      <c r="GF62" s="1712"/>
      <c r="GG62" s="1712"/>
      <c r="GH62" s="1712"/>
      <c r="GI62" s="1712"/>
      <c r="GJ62" s="1712"/>
      <c r="GK62" s="1712"/>
      <c r="GL62" s="1712"/>
      <c r="GM62" s="1712"/>
      <c r="GN62" s="1712"/>
      <c r="GO62" s="1712"/>
      <c r="GP62" s="1712"/>
      <c r="GQ62" s="1712"/>
      <c r="GR62" s="1712"/>
      <c r="GS62" s="1712"/>
      <c r="GT62" s="1712"/>
      <c r="GU62" s="1712"/>
      <c r="GV62" s="1712"/>
      <c r="GW62" s="1712"/>
      <c r="GX62" s="1712"/>
      <c r="GY62" s="1712"/>
      <c r="GZ62" s="1712"/>
      <c r="HA62" s="1712"/>
      <c r="HB62" s="1712"/>
      <c r="HC62" s="1712"/>
      <c r="HD62" s="1712"/>
      <c r="HE62" s="1712"/>
      <c r="HF62" s="1712"/>
      <c r="HG62" s="1712"/>
      <c r="HH62" s="1712"/>
      <c r="HI62" s="1712"/>
      <c r="HJ62" s="1712"/>
      <c r="HK62" s="1712"/>
      <c r="HL62" s="1712"/>
      <c r="HM62" s="1712"/>
      <c r="HN62" s="1712"/>
      <c r="HO62" s="1712"/>
      <c r="HP62" s="1712"/>
      <c r="HQ62" s="1712"/>
      <c r="HR62" s="1712"/>
      <c r="HS62" s="1712"/>
      <c r="HT62" s="1712"/>
      <c r="HU62" s="1712"/>
      <c r="HV62" s="1712"/>
      <c r="HW62" s="1712"/>
      <c r="HX62" s="1712"/>
      <c r="HY62" s="1712"/>
      <c r="HZ62" s="1712"/>
      <c r="IA62" s="1712"/>
      <c r="IB62" s="1712"/>
      <c r="IC62" s="1712"/>
      <c r="ID62" s="1712"/>
      <c r="IE62" s="1712"/>
      <c r="IF62" s="1712"/>
      <c r="IG62" s="1712"/>
      <c r="IH62" s="1712"/>
      <c r="II62" s="1712"/>
      <c r="IJ62" s="1712"/>
      <c r="IK62" s="1712"/>
      <c r="IL62" s="1712"/>
      <c r="IM62" s="1712"/>
      <c r="IN62" s="1712"/>
      <c r="IO62" s="1712"/>
      <c r="IP62" s="1712"/>
      <c r="IQ62" s="1712"/>
      <c r="IR62" s="1712"/>
      <c r="IS62" s="1712"/>
      <c r="IT62" s="1712"/>
      <c r="IU62" s="1712"/>
    </row>
    <row r="63" spans="1:255" ht="18">
      <c r="A63" s="2873"/>
      <c r="B63" s="2874"/>
      <c r="C63" s="2873"/>
      <c r="D63" s="1712"/>
      <c r="E63" s="1712"/>
      <c r="F63" s="1712"/>
      <c r="G63" s="1712"/>
      <c r="H63" s="1712"/>
      <c r="I63" s="1712"/>
      <c r="J63" s="1927"/>
      <c r="K63" s="1927"/>
      <c r="L63" s="1927"/>
      <c r="M63" s="1712"/>
      <c r="N63" s="1927"/>
      <c r="O63" s="1712"/>
      <c r="P63" s="1927"/>
      <c r="Q63" s="1927"/>
      <c r="R63" s="1927"/>
      <c r="S63" s="1712"/>
      <c r="T63" s="1712"/>
      <c r="U63" s="1712"/>
      <c r="V63" s="1712"/>
      <c r="W63" s="1712"/>
      <c r="X63" s="1712"/>
      <c r="Y63" s="1712"/>
      <c r="Z63" s="1712"/>
      <c r="AA63" s="1712"/>
      <c r="AB63" s="1712"/>
      <c r="AC63" s="1712"/>
      <c r="AD63" s="1712"/>
      <c r="AE63" s="1712"/>
      <c r="AF63" s="1712"/>
      <c r="AG63" s="1712"/>
      <c r="AH63" s="1712"/>
      <c r="AI63" s="1712"/>
      <c r="AJ63" s="1712"/>
      <c r="AK63" s="1712"/>
      <c r="AL63" s="1712"/>
      <c r="AM63" s="1712"/>
      <c r="AN63" s="1712"/>
      <c r="AO63" s="1712"/>
      <c r="AP63" s="1712"/>
      <c r="AQ63" s="1712"/>
      <c r="AR63" s="1712"/>
      <c r="AS63" s="1712"/>
      <c r="AT63" s="1712"/>
      <c r="AU63" s="1712"/>
      <c r="AV63" s="1712"/>
      <c r="AW63" s="1712"/>
      <c r="AX63" s="1712"/>
      <c r="AY63" s="1712"/>
      <c r="AZ63" s="1712"/>
      <c r="BA63" s="1712"/>
      <c r="BB63" s="1712"/>
      <c r="BC63" s="1712"/>
      <c r="BD63" s="1712"/>
      <c r="BE63" s="1712"/>
      <c r="BF63" s="1712"/>
      <c r="BG63" s="1712"/>
      <c r="BH63" s="1712"/>
      <c r="BI63" s="1712"/>
      <c r="BJ63" s="1712"/>
      <c r="BK63" s="1712"/>
      <c r="BL63" s="1712"/>
      <c r="BM63" s="1712"/>
      <c r="BN63" s="1712"/>
      <c r="BO63" s="1712"/>
      <c r="BP63" s="1712"/>
      <c r="BQ63" s="1712"/>
      <c r="BR63" s="1712"/>
      <c r="BS63" s="1712"/>
      <c r="BT63" s="1712"/>
      <c r="BU63" s="1712"/>
      <c r="BV63" s="1712"/>
      <c r="BW63" s="1712"/>
      <c r="BX63" s="1712"/>
      <c r="BY63" s="1712"/>
      <c r="BZ63" s="1712"/>
      <c r="CA63" s="1712"/>
      <c r="CB63" s="1712"/>
      <c r="CC63" s="1712"/>
      <c r="CD63" s="1712"/>
      <c r="CE63" s="1712"/>
      <c r="CF63" s="1712"/>
      <c r="CG63" s="1712"/>
      <c r="CH63" s="1712"/>
      <c r="CI63" s="1712"/>
      <c r="CJ63" s="1712"/>
      <c r="CK63" s="1712"/>
      <c r="CL63" s="1712"/>
      <c r="CM63" s="1712"/>
      <c r="CN63" s="1712"/>
      <c r="CO63" s="1712"/>
      <c r="CP63" s="1712"/>
      <c r="CQ63" s="1712"/>
      <c r="CR63" s="1712"/>
      <c r="CS63" s="1712"/>
      <c r="CT63" s="1712"/>
      <c r="CU63" s="1712"/>
      <c r="CV63" s="1712"/>
      <c r="CW63" s="1712"/>
      <c r="CX63" s="1712"/>
      <c r="CY63" s="1712"/>
      <c r="CZ63" s="1712"/>
      <c r="DA63" s="1712"/>
      <c r="DB63" s="1712"/>
      <c r="DC63" s="1712"/>
      <c r="DD63" s="1712"/>
      <c r="DE63" s="1712"/>
      <c r="DF63" s="1712"/>
      <c r="DG63" s="1712"/>
      <c r="DH63" s="1712"/>
      <c r="DI63" s="1712"/>
      <c r="DJ63" s="1712"/>
      <c r="DK63" s="1712"/>
      <c r="DL63" s="1712"/>
      <c r="DM63" s="1712"/>
      <c r="DN63" s="1712"/>
      <c r="DO63" s="1712"/>
      <c r="DP63" s="1712"/>
      <c r="DQ63" s="1712"/>
      <c r="DR63" s="1712"/>
      <c r="DS63" s="1712"/>
      <c r="DT63" s="1712"/>
      <c r="DU63" s="1712"/>
      <c r="DV63" s="1712"/>
      <c r="DW63" s="1712"/>
      <c r="DX63" s="1712"/>
      <c r="DY63" s="1712"/>
      <c r="DZ63" s="1712"/>
      <c r="EA63" s="1712"/>
      <c r="EB63" s="1712"/>
      <c r="EC63" s="1712"/>
      <c r="ED63" s="1712"/>
      <c r="EE63" s="1712"/>
      <c r="EF63" s="1712"/>
      <c r="EG63" s="1712"/>
      <c r="EH63" s="1712"/>
      <c r="EI63" s="1712"/>
      <c r="EJ63" s="1712"/>
      <c r="EK63" s="1712"/>
      <c r="EL63" s="1712"/>
      <c r="EM63" s="1712"/>
      <c r="EN63" s="1712"/>
      <c r="EO63" s="1712"/>
      <c r="EP63" s="1712"/>
      <c r="EQ63" s="1712"/>
      <c r="ER63" s="1712"/>
      <c r="ES63" s="1712"/>
      <c r="ET63" s="1712"/>
      <c r="EU63" s="1712"/>
      <c r="EV63" s="1712"/>
      <c r="EW63" s="1712"/>
      <c r="EX63" s="1712"/>
      <c r="EY63" s="1712"/>
      <c r="EZ63" s="1712"/>
      <c r="FA63" s="1712"/>
      <c r="FB63" s="1712"/>
      <c r="FC63" s="1712"/>
      <c r="FD63" s="1712"/>
      <c r="FE63" s="1712"/>
      <c r="FF63" s="1712"/>
      <c r="FG63" s="1712"/>
      <c r="FH63" s="1712"/>
      <c r="FI63" s="1712"/>
      <c r="FJ63" s="1712"/>
      <c r="FK63" s="1712"/>
      <c r="FL63" s="1712"/>
      <c r="FM63" s="1712"/>
      <c r="FN63" s="1712"/>
      <c r="FO63" s="1712"/>
      <c r="FP63" s="1712"/>
      <c r="FQ63" s="1712"/>
      <c r="FR63" s="1712"/>
      <c r="FS63" s="1712"/>
      <c r="FT63" s="1712"/>
      <c r="FU63" s="1712"/>
      <c r="FV63" s="1712"/>
      <c r="FW63" s="1712"/>
      <c r="FX63" s="1712"/>
      <c r="FY63" s="1712"/>
      <c r="FZ63" s="1712"/>
      <c r="GA63" s="1712"/>
      <c r="GB63" s="1712"/>
      <c r="GC63" s="1712"/>
      <c r="GD63" s="1712"/>
      <c r="GE63" s="1712"/>
      <c r="GF63" s="1712"/>
      <c r="GG63" s="1712"/>
      <c r="GH63" s="1712"/>
      <c r="GI63" s="1712"/>
      <c r="GJ63" s="1712"/>
      <c r="GK63" s="1712"/>
      <c r="GL63" s="1712"/>
      <c r="GM63" s="1712"/>
      <c r="GN63" s="1712"/>
      <c r="GO63" s="1712"/>
      <c r="GP63" s="1712"/>
      <c r="GQ63" s="1712"/>
      <c r="GR63" s="1712"/>
      <c r="GS63" s="1712"/>
      <c r="GT63" s="1712"/>
      <c r="GU63" s="1712"/>
      <c r="GV63" s="1712"/>
      <c r="GW63" s="1712"/>
      <c r="GX63" s="1712"/>
      <c r="GY63" s="1712"/>
      <c r="GZ63" s="1712"/>
      <c r="HA63" s="1712"/>
      <c r="HB63" s="1712"/>
      <c r="HC63" s="1712"/>
      <c r="HD63" s="1712"/>
      <c r="HE63" s="1712"/>
      <c r="HF63" s="1712"/>
      <c r="HG63" s="1712"/>
      <c r="HH63" s="1712"/>
      <c r="HI63" s="1712"/>
      <c r="HJ63" s="1712"/>
      <c r="HK63" s="1712"/>
      <c r="HL63" s="1712"/>
      <c r="HM63" s="1712"/>
      <c r="HN63" s="1712"/>
      <c r="HO63" s="1712"/>
      <c r="HP63" s="1712"/>
      <c r="HQ63" s="1712"/>
      <c r="HR63" s="1712"/>
      <c r="HS63" s="1712"/>
      <c r="HT63" s="1712"/>
      <c r="HU63" s="1712"/>
      <c r="HV63" s="1712"/>
      <c r="HW63" s="1712"/>
      <c r="HX63" s="1712"/>
      <c r="HY63" s="1712"/>
      <c r="HZ63" s="1712"/>
      <c r="IA63" s="1712"/>
      <c r="IB63" s="1712"/>
      <c r="IC63" s="1712"/>
      <c r="ID63" s="1712"/>
      <c r="IE63" s="1712"/>
      <c r="IF63" s="1712"/>
      <c r="IG63" s="1712"/>
      <c r="IH63" s="1712"/>
      <c r="II63" s="1712"/>
      <c r="IJ63" s="1712"/>
      <c r="IK63" s="1712"/>
      <c r="IL63" s="1712"/>
      <c r="IM63" s="1712"/>
      <c r="IN63" s="1712"/>
      <c r="IO63" s="1712"/>
      <c r="IP63" s="1712"/>
      <c r="IQ63" s="1712"/>
      <c r="IR63" s="1712"/>
      <c r="IS63" s="1712"/>
      <c r="IT63" s="1712"/>
      <c r="IU63" s="1712"/>
    </row>
    <row r="64" spans="1:255" ht="18.75" thickBot="1">
      <c r="A64" s="2810" t="str">
        <f>'Data Sheet'!$C$25</f>
        <v>National Fuel Gas Distribution Corporation</v>
      </c>
      <c r="B64" s="2873"/>
      <c r="C64" s="1712"/>
      <c r="D64" s="2811" t="str">
        <f>'Data Sheet'!$C$40</f>
        <v>3/31/2016</v>
      </c>
      <c r="E64" s="2765" t="str">
        <f>'Data Sheet'!$C$38</f>
        <v>12/31/2015</v>
      </c>
      <c r="F64" s="2810" t="str">
        <f>'Data Sheet'!$C$25</f>
        <v>National Fuel Gas Distribution Corporation</v>
      </c>
      <c r="G64" s="1712"/>
      <c r="H64" s="1712"/>
      <c r="I64" s="1712"/>
      <c r="J64" s="2811" t="str">
        <f>'Data Sheet'!$C$40</f>
        <v>3/31/2016</v>
      </c>
      <c r="K64" s="1927"/>
      <c r="L64" s="2765" t="str">
        <f>'Data Sheet'!$C$38</f>
        <v>12/31/2015</v>
      </c>
      <c r="M64" s="1712"/>
      <c r="N64" s="2810" t="str">
        <f>'Data Sheet'!$C$25</f>
        <v>National Fuel Gas Distribution Corporation</v>
      </c>
      <c r="O64" s="1712"/>
      <c r="P64" s="1927"/>
      <c r="Q64" s="2811" t="str">
        <f>'Data Sheet'!$C$40</f>
        <v>3/31/2016</v>
      </c>
      <c r="R64" s="2765" t="str">
        <f>'Data Sheet'!$C$38</f>
        <v>12/31/2015</v>
      </c>
      <c r="S64" s="1712"/>
      <c r="T64" s="1712"/>
      <c r="U64" s="1712"/>
      <c r="V64" s="1712"/>
      <c r="W64" s="1712"/>
      <c r="X64" s="1712"/>
      <c r="Y64" s="1712"/>
      <c r="Z64" s="1712"/>
      <c r="AA64" s="1712"/>
      <c r="AB64" s="1712"/>
      <c r="AC64" s="1712"/>
      <c r="AD64" s="1712"/>
      <c r="AE64" s="1712"/>
      <c r="AF64" s="1712"/>
      <c r="AG64" s="1712"/>
      <c r="AH64" s="1712"/>
      <c r="AI64" s="1712"/>
      <c r="AJ64" s="1712"/>
      <c r="AK64" s="1712"/>
      <c r="AL64" s="1712"/>
      <c r="AM64" s="1712"/>
      <c r="AN64" s="1712"/>
      <c r="AO64" s="1712"/>
      <c r="AP64" s="1712"/>
      <c r="AQ64" s="1712"/>
      <c r="AR64" s="1712"/>
      <c r="AS64" s="1712"/>
      <c r="AT64" s="1712"/>
      <c r="AU64" s="1712"/>
      <c r="AV64" s="1712"/>
      <c r="AW64" s="1712"/>
      <c r="AX64" s="1712"/>
      <c r="AY64" s="1712"/>
      <c r="AZ64" s="1712"/>
      <c r="BA64" s="1712"/>
      <c r="BB64" s="1712"/>
      <c r="BC64" s="1712"/>
      <c r="BD64" s="1712"/>
      <c r="BE64" s="1712"/>
      <c r="BF64" s="1712"/>
      <c r="BG64" s="1712"/>
      <c r="BH64" s="1712"/>
      <c r="BI64" s="1712"/>
      <c r="BJ64" s="1712"/>
      <c r="BK64" s="1712"/>
      <c r="BL64" s="1712"/>
      <c r="BM64" s="1712"/>
      <c r="BN64" s="1712"/>
      <c r="BO64" s="1712"/>
      <c r="BP64" s="1712"/>
      <c r="BQ64" s="1712"/>
      <c r="BR64" s="1712"/>
      <c r="BS64" s="1712"/>
      <c r="BT64" s="1712"/>
      <c r="BU64" s="1712"/>
      <c r="BV64" s="1712"/>
      <c r="BW64" s="1712"/>
      <c r="BX64" s="1712"/>
      <c r="BY64" s="1712"/>
      <c r="BZ64" s="1712"/>
      <c r="CA64" s="1712"/>
      <c r="CB64" s="1712"/>
      <c r="CC64" s="1712"/>
      <c r="CD64" s="1712"/>
      <c r="CE64" s="1712"/>
      <c r="CF64" s="1712"/>
      <c r="CG64" s="1712"/>
      <c r="CH64" s="1712"/>
      <c r="CI64" s="1712"/>
      <c r="CJ64" s="1712"/>
      <c r="CK64" s="1712"/>
      <c r="CL64" s="1712"/>
      <c r="CM64" s="1712"/>
      <c r="CN64" s="1712"/>
      <c r="CO64" s="1712"/>
      <c r="CP64" s="1712"/>
      <c r="CQ64" s="1712"/>
      <c r="CR64" s="1712"/>
      <c r="CS64" s="1712"/>
      <c r="CT64" s="1712"/>
      <c r="CU64" s="1712"/>
      <c r="CV64" s="1712"/>
      <c r="CW64" s="1712"/>
      <c r="CX64" s="1712"/>
      <c r="CY64" s="1712"/>
      <c r="CZ64" s="1712"/>
      <c r="DA64" s="1712"/>
      <c r="DB64" s="1712"/>
      <c r="DC64" s="1712"/>
      <c r="DD64" s="1712"/>
      <c r="DE64" s="1712"/>
      <c r="DF64" s="1712"/>
      <c r="DG64" s="1712"/>
      <c r="DH64" s="1712"/>
      <c r="DI64" s="1712"/>
      <c r="DJ64" s="1712"/>
      <c r="DK64" s="1712"/>
      <c r="DL64" s="1712"/>
      <c r="DM64" s="1712"/>
      <c r="DN64" s="1712"/>
      <c r="DO64" s="1712"/>
      <c r="DP64" s="1712"/>
      <c r="DQ64" s="1712"/>
      <c r="DR64" s="1712"/>
      <c r="DS64" s="1712"/>
      <c r="DT64" s="1712"/>
      <c r="DU64" s="1712"/>
      <c r="DV64" s="1712"/>
      <c r="DW64" s="1712"/>
      <c r="DX64" s="1712"/>
      <c r="DY64" s="1712"/>
      <c r="DZ64" s="1712"/>
      <c r="EA64" s="1712"/>
      <c r="EB64" s="1712"/>
      <c r="EC64" s="1712"/>
      <c r="ED64" s="1712"/>
      <c r="EE64" s="1712"/>
      <c r="EF64" s="1712"/>
      <c r="EG64" s="1712"/>
      <c r="EH64" s="1712"/>
      <c r="EI64" s="1712"/>
      <c r="EJ64" s="1712"/>
      <c r="EK64" s="1712"/>
      <c r="EL64" s="1712"/>
      <c r="EM64" s="1712"/>
      <c r="EN64" s="1712"/>
      <c r="EO64" s="1712"/>
      <c r="EP64" s="1712"/>
      <c r="EQ64" s="1712"/>
      <c r="ER64" s="1712"/>
      <c r="ES64" s="1712"/>
      <c r="ET64" s="1712"/>
      <c r="EU64" s="1712"/>
      <c r="EV64" s="1712"/>
      <c r="EW64" s="1712"/>
      <c r="EX64" s="1712"/>
      <c r="EY64" s="1712"/>
      <c r="EZ64" s="1712"/>
      <c r="FA64" s="1712"/>
      <c r="FB64" s="1712"/>
      <c r="FC64" s="1712"/>
      <c r="FD64" s="1712"/>
      <c r="FE64" s="1712"/>
      <c r="FF64" s="1712"/>
      <c r="FG64" s="1712"/>
      <c r="FH64" s="1712"/>
      <c r="FI64" s="1712"/>
      <c r="FJ64" s="1712"/>
      <c r="FK64" s="1712"/>
      <c r="FL64" s="1712"/>
      <c r="FM64" s="1712"/>
      <c r="FN64" s="1712"/>
      <c r="FO64" s="1712"/>
      <c r="FP64" s="1712"/>
      <c r="FQ64" s="1712"/>
      <c r="FR64" s="1712"/>
      <c r="FS64" s="1712"/>
      <c r="FT64" s="1712"/>
      <c r="FU64" s="1712"/>
      <c r="FV64" s="1712"/>
      <c r="FW64" s="1712"/>
      <c r="FX64" s="1712"/>
      <c r="FY64" s="1712"/>
      <c r="FZ64" s="1712"/>
      <c r="GA64" s="1712"/>
      <c r="GB64" s="1712"/>
      <c r="GC64" s="1712"/>
      <c r="GD64" s="1712"/>
      <c r="GE64" s="1712"/>
      <c r="GF64" s="1712"/>
      <c r="GG64" s="1712"/>
      <c r="GH64" s="1712"/>
      <c r="GI64" s="1712"/>
      <c r="GJ64" s="1712"/>
      <c r="GK64" s="1712"/>
      <c r="GL64" s="1712"/>
      <c r="GM64" s="1712"/>
      <c r="GN64" s="1712"/>
      <c r="GO64" s="1712"/>
      <c r="GP64" s="1712"/>
      <c r="GQ64" s="1712"/>
      <c r="GR64" s="1712"/>
      <c r="GS64" s="1712"/>
      <c r="GT64" s="1712"/>
      <c r="GU64" s="1712"/>
      <c r="GV64" s="1712"/>
      <c r="GW64" s="1712"/>
      <c r="GX64" s="1712"/>
      <c r="GY64" s="1712"/>
      <c r="GZ64" s="1712"/>
      <c r="HA64" s="1712"/>
      <c r="HB64" s="1712"/>
      <c r="HC64" s="1712"/>
      <c r="HD64" s="1712"/>
      <c r="HE64" s="1712"/>
      <c r="HF64" s="1712"/>
      <c r="HG64" s="1712"/>
      <c r="HH64" s="1712"/>
      <c r="HI64" s="1712"/>
      <c r="HJ64" s="1712"/>
      <c r="HK64" s="1712"/>
      <c r="HL64" s="1712"/>
      <c r="HM64" s="1712"/>
      <c r="HN64" s="1712"/>
      <c r="HO64" s="1712"/>
      <c r="HP64" s="1712"/>
      <c r="HQ64" s="1712"/>
      <c r="HR64" s="1712"/>
      <c r="HS64" s="1712"/>
      <c r="HT64" s="1712"/>
      <c r="HU64" s="1712"/>
      <c r="HV64" s="1712"/>
      <c r="HW64" s="1712"/>
      <c r="HX64" s="1712"/>
      <c r="HY64" s="1712"/>
      <c r="HZ64" s="1712"/>
      <c r="IA64" s="1712"/>
      <c r="IB64" s="1712"/>
      <c r="IC64" s="1712"/>
      <c r="ID64" s="1712"/>
      <c r="IE64" s="1712"/>
      <c r="IF64" s="1712"/>
      <c r="IG64" s="1712"/>
      <c r="IH64" s="1712"/>
      <c r="II64" s="1712"/>
      <c r="IJ64" s="1712"/>
      <c r="IK64" s="1712"/>
      <c r="IL64" s="1712"/>
      <c r="IM64" s="1712"/>
      <c r="IN64" s="1712"/>
      <c r="IO64" s="1712"/>
      <c r="IP64" s="1712"/>
      <c r="IQ64" s="1712"/>
      <c r="IR64" s="1712"/>
      <c r="IS64" s="1712"/>
      <c r="IT64" s="1712"/>
      <c r="IU64" s="1712"/>
    </row>
    <row r="65" spans="1:255">
      <c r="A65" s="1703"/>
      <c r="B65" s="1705"/>
      <c r="C65" s="1705"/>
      <c r="D65" s="1705"/>
      <c r="E65" s="1707"/>
      <c r="F65" s="1703"/>
      <c r="G65" s="1705"/>
      <c r="H65" s="1705"/>
      <c r="I65" s="1705"/>
      <c r="J65" s="2875"/>
      <c r="K65" s="2875"/>
      <c r="L65" s="2875"/>
      <c r="M65" s="1707"/>
      <c r="N65" s="2876"/>
      <c r="O65" s="1705"/>
      <c r="P65" s="2875"/>
      <c r="Q65" s="2875"/>
      <c r="R65" s="2875"/>
      <c r="S65" s="1707"/>
      <c r="T65" s="1712"/>
      <c r="U65" s="1712"/>
      <c r="V65" s="1712"/>
      <c r="W65" s="1712"/>
      <c r="X65" s="1712"/>
      <c r="Y65" s="1712"/>
      <c r="Z65" s="1712"/>
      <c r="AA65" s="1712"/>
      <c r="AB65" s="1712"/>
      <c r="AC65" s="1712"/>
      <c r="AD65" s="1712"/>
      <c r="AE65" s="1712"/>
      <c r="AF65" s="1712"/>
      <c r="AG65" s="1712"/>
      <c r="AH65" s="1712"/>
      <c r="AI65" s="1712"/>
      <c r="AJ65" s="1712"/>
      <c r="AK65" s="1712"/>
      <c r="AL65" s="1712"/>
      <c r="AM65" s="1712"/>
      <c r="AN65" s="1712"/>
      <c r="AO65" s="1712"/>
      <c r="AP65" s="1712"/>
      <c r="AQ65" s="1712"/>
      <c r="AR65" s="1712"/>
      <c r="AS65" s="1712"/>
      <c r="AT65" s="1712"/>
      <c r="AU65" s="1712"/>
      <c r="AV65" s="1712"/>
      <c r="AW65" s="1712"/>
      <c r="AX65" s="1712"/>
      <c r="AY65" s="1712"/>
      <c r="AZ65" s="1712"/>
      <c r="BA65" s="1712"/>
      <c r="BB65" s="1712"/>
      <c r="BC65" s="1712"/>
      <c r="BD65" s="1712"/>
      <c r="BE65" s="1712"/>
      <c r="BF65" s="1712"/>
      <c r="BG65" s="1712"/>
      <c r="BH65" s="1712"/>
      <c r="BI65" s="1712"/>
      <c r="BJ65" s="1712"/>
      <c r="BK65" s="1712"/>
      <c r="BL65" s="1712"/>
      <c r="BM65" s="1712"/>
      <c r="BN65" s="1712"/>
      <c r="BO65" s="1712"/>
      <c r="BP65" s="1712"/>
      <c r="BQ65" s="1712"/>
      <c r="BR65" s="1712"/>
      <c r="BS65" s="1712"/>
      <c r="BT65" s="1712"/>
      <c r="BU65" s="1712"/>
      <c r="BV65" s="1712"/>
      <c r="BW65" s="1712"/>
      <c r="BX65" s="1712"/>
      <c r="BY65" s="1712"/>
      <c r="BZ65" s="1712"/>
      <c r="CA65" s="1712"/>
      <c r="CB65" s="1712"/>
      <c r="CC65" s="1712"/>
      <c r="CD65" s="1712"/>
      <c r="CE65" s="1712"/>
      <c r="CF65" s="1712"/>
      <c r="CG65" s="1712"/>
      <c r="CH65" s="1712"/>
      <c r="CI65" s="1712"/>
      <c r="CJ65" s="1712"/>
      <c r="CK65" s="1712"/>
      <c r="CL65" s="1712"/>
      <c r="CM65" s="1712"/>
      <c r="CN65" s="1712"/>
      <c r="CO65" s="1712"/>
      <c r="CP65" s="1712"/>
      <c r="CQ65" s="1712"/>
      <c r="CR65" s="1712"/>
      <c r="CS65" s="1712"/>
      <c r="CT65" s="1712"/>
      <c r="CU65" s="1712"/>
      <c r="CV65" s="1712"/>
      <c r="CW65" s="1712"/>
      <c r="CX65" s="1712"/>
      <c r="CY65" s="1712"/>
      <c r="CZ65" s="1712"/>
      <c r="DA65" s="1712"/>
      <c r="DB65" s="1712"/>
      <c r="DC65" s="1712"/>
      <c r="DD65" s="1712"/>
      <c r="DE65" s="1712"/>
      <c r="DF65" s="1712"/>
      <c r="DG65" s="1712"/>
      <c r="DH65" s="1712"/>
      <c r="DI65" s="1712"/>
      <c r="DJ65" s="1712"/>
      <c r="DK65" s="1712"/>
      <c r="DL65" s="1712"/>
      <c r="DM65" s="1712"/>
      <c r="DN65" s="1712"/>
      <c r="DO65" s="1712"/>
      <c r="DP65" s="1712"/>
      <c r="DQ65" s="1712"/>
      <c r="DR65" s="1712"/>
      <c r="DS65" s="1712"/>
      <c r="DT65" s="1712"/>
      <c r="DU65" s="1712"/>
      <c r="DV65" s="1712"/>
      <c r="DW65" s="1712"/>
      <c r="DX65" s="1712"/>
      <c r="DY65" s="1712"/>
      <c r="DZ65" s="1712"/>
      <c r="EA65" s="1712"/>
      <c r="EB65" s="1712"/>
      <c r="EC65" s="1712"/>
      <c r="ED65" s="1712"/>
      <c r="EE65" s="1712"/>
      <c r="EF65" s="1712"/>
      <c r="EG65" s="1712"/>
      <c r="EH65" s="1712"/>
      <c r="EI65" s="1712"/>
      <c r="EJ65" s="1712"/>
      <c r="EK65" s="1712"/>
      <c r="EL65" s="1712"/>
      <c r="EM65" s="1712"/>
      <c r="EN65" s="1712"/>
      <c r="EO65" s="1712"/>
      <c r="EP65" s="1712"/>
      <c r="EQ65" s="1712"/>
      <c r="ER65" s="1712"/>
      <c r="ES65" s="1712"/>
      <c r="ET65" s="1712"/>
      <c r="EU65" s="1712"/>
      <c r="EV65" s="1712"/>
      <c r="EW65" s="1712"/>
      <c r="EX65" s="1712"/>
      <c r="EY65" s="1712"/>
      <c r="EZ65" s="1712"/>
      <c r="FA65" s="1712"/>
      <c r="FB65" s="1712"/>
      <c r="FC65" s="1712"/>
      <c r="FD65" s="1712"/>
      <c r="FE65" s="1712"/>
      <c r="FF65" s="1712"/>
      <c r="FG65" s="1712"/>
      <c r="FH65" s="1712"/>
      <c r="FI65" s="1712"/>
      <c r="FJ65" s="1712"/>
      <c r="FK65" s="1712"/>
      <c r="FL65" s="1712"/>
      <c r="FM65" s="1712"/>
      <c r="FN65" s="1712"/>
      <c r="FO65" s="1712"/>
      <c r="FP65" s="1712"/>
      <c r="FQ65" s="1712"/>
      <c r="FR65" s="1712"/>
      <c r="FS65" s="1712"/>
      <c r="FT65" s="1712"/>
      <c r="FU65" s="1712"/>
      <c r="FV65" s="1712"/>
      <c r="FW65" s="1712"/>
      <c r="FX65" s="1712"/>
      <c r="FY65" s="1712"/>
      <c r="FZ65" s="1712"/>
      <c r="GA65" s="1712"/>
      <c r="GB65" s="1712"/>
      <c r="GC65" s="1712"/>
      <c r="GD65" s="1712"/>
      <c r="GE65" s="1712"/>
      <c r="GF65" s="1712"/>
      <c r="GG65" s="1712"/>
      <c r="GH65" s="1712"/>
      <c r="GI65" s="1712"/>
      <c r="GJ65" s="1712"/>
      <c r="GK65" s="1712"/>
      <c r="GL65" s="1712"/>
      <c r="GM65" s="1712"/>
      <c r="GN65" s="1712"/>
      <c r="GO65" s="1712"/>
      <c r="GP65" s="1712"/>
      <c r="GQ65" s="1712"/>
      <c r="GR65" s="1712"/>
      <c r="GS65" s="1712"/>
      <c r="GT65" s="1712"/>
      <c r="GU65" s="1712"/>
      <c r="GV65" s="1712"/>
      <c r="GW65" s="1712"/>
      <c r="GX65" s="1712"/>
      <c r="GY65" s="1712"/>
      <c r="GZ65" s="1712"/>
      <c r="HA65" s="1712"/>
      <c r="HB65" s="1712"/>
      <c r="HC65" s="1712"/>
      <c r="HD65" s="1712"/>
      <c r="HE65" s="1712"/>
      <c r="HF65" s="1712"/>
      <c r="HG65" s="1712"/>
      <c r="HH65" s="1712"/>
      <c r="HI65" s="1712"/>
      <c r="HJ65" s="1712"/>
      <c r="HK65" s="1712"/>
      <c r="HL65" s="1712"/>
      <c r="HM65" s="1712"/>
      <c r="HN65" s="1712"/>
      <c r="HO65" s="1712"/>
      <c r="HP65" s="1712"/>
      <c r="HQ65" s="1712"/>
      <c r="HR65" s="1712"/>
      <c r="HS65" s="1712"/>
      <c r="HT65" s="1712"/>
      <c r="HU65" s="1712"/>
      <c r="HV65" s="1712"/>
      <c r="HW65" s="1712"/>
      <c r="HX65" s="1712"/>
      <c r="HY65" s="1712"/>
      <c r="HZ65" s="1712"/>
      <c r="IA65" s="1712"/>
      <c r="IB65" s="1712"/>
      <c r="IC65" s="1712"/>
      <c r="ID65" s="1712"/>
      <c r="IE65" s="1712"/>
      <c r="IF65" s="1712"/>
      <c r="IG65" s="1712"/>
      <c r="IH65" s="1712"/>
      <c r="II65" s="1712"/>
      <c r="IJ65" s="1712"/>
      <c r="IK65" s="1712"/>
      <c r="IL65" s="1712"/>
      <c r="IM65" s="1712"/>
      <c r="IN65" s="1712"/>
      <c r="IO65" s="1712"/>
      <c r="IP65" s="1712"/>
      <c r="IQ65" s="1712"/>
      <c r="IR65" s="1712"/>
      <c r="IS65" s="1712"/>
      <c r="IT65" s="1712"/>
      <c r="IU65" s="1712"/>
    </row>
    <row r="66" spans="1:255">
      <c r="A66" s="3781" t="s">
        <v>1983</v>
      </c>
      <c r="B66" s="3764"/>
      <c r="C66" s="3764"/>
      <c r="D66" s="3764"/>
      <c r="E66" s="3782"/>
      <c r="F66" s="3781" t="s">
        <v>1984</v>
      </c>
      <c r="G66" s="3764"/>
      <c r="H66" s="3764"/>
      <c r="I66" s="3764"/>
      <c r="J66" s="3764"/>
      <c r="K66" s="3764"/>
      <c r="L66" s="3764"/>
      <c r="M66" s="3782"/>
      <c r="N66" s="3781" t="s">
        <v>1984</v>
      </c>
      <c r="O66" s="3764"/>
      <c r="P66" s="3764"/>
      <c r="Q66" s="3764"/>
      <c r="R66" s="3764"/>
      <c r="S66" s="3782"/>
      <c r="T66" s="1712"/>
      <c r="U66" s="1712"/>
      <c r="V66" s="1712"/>
      <c r="W66" s="1712"/>
      <c r="X66" s="1712"/>
      <c r="Y66" s="1712"/>
      <c r="Z66" s="1712"/>
      <c r="AA66" s="1712"/>
      <c r="AB66" s="1712"/>
      <c r="AC66" s="1712"/>
      <c r="AD66" s="1712"/>
      <c r="AE66" s="1712"/>
      <c r="AF66" s="1712"/>
      <c r="AG66" s="1712"/>
      <c r="AH66" s="1712"/>
      <c r="AI66" s="1712"/>
      <c r="AJ66" s="1712"/>
      <c r="AK66" s="1712"/>
      <c r="AL66" s="1712"/>
      <c r="AM66" s="1712"/>
      <c r="AN66" s="1712"/>
      <c r="AO66" s="1712"/>
      <c r="AP66" s="1712"/>
      <c r="AQ66" s="1712"/>
      <c r="AR66" s="1712"/>
      <c r="AS66" s="1712"/>
      <c r="AT66" s="1712"/>
      <c r="AU66" s="1712"/>
      <c r="AV66" s="1712"/>
      <c r="AW66" s="1712"/>
      <c r="AX66" s="1712"/>
      <c r="AY66" s="1712"/>
      <c r="AZ66" s="1712"/>
      <c r="BA66" s="1712"/>
      <c r="BB66" s="1712"/>
      <c r="BC66" s="1712"/>
      <c r="BD66" s="1712"/>
      <c r="BE66" s="1712"/>
      <c r="BF66" s="1712"/>
      <c r="BG66" s="1712"/>
      <c r="BH66" s="1712"/>
      <c r="BI66" s="1712"/>
      <c r="BJ66" s="1712"/>
      <c r="BK66" s="1712"/>
      <c r="BL66" s="1712"/>
      <c r="BM66" s="1712"/>
      <c r="BN66" s="1712"/>
      <c r="BO66" s="1712"/>
      <c r="BP66" s="1712"/>
      <c r="BQ66" s="1712"/>
      <c r="BR66" s="1712"/>
      <c r="BS66" s="1712"/>
      <c r="BT66" s="1712"/>
      <c r="BU66" s="1712"/>
      <c r="BV66" s="1712"/>
      <c r="BW66" s="1712"/>
      <c r="BX66" s="1712"/>
      <c r="BY66" s="1712"/>
      <c r="BZ66" s="1712"/>
      <c r="CA66" s="1712"/>
      <c r="CB66" s="1712"/>
      <c r="CC66" s="1712"/>
      <c r="CD66" s="1712"/>
      <c r="CE66" s="1712"/>
      <c r="CF66" s="1712"/>
      <c r="CG66" s="1712"/>
      <c r="CH66" s="1712"/>
      <c r="CI66" s="1712"/>
      <c r="CJ66" s="1712"/>
      <c r="CK66" s="1712"/>
      <c r="CL66" s="1712"/>
      <c r="CM66" s="1712"/>
      <c r="CN66" s="1712"/>
      <c r="CO66" s="1712"/>
      <c r="CP66" s="1712"/>
      <c r="CQ66" s="1712"/>
      <c r="CR66" s="1712"/>
      <c r="CS66" s="1712"/>
      <c r="CT66" s="1712"/>
      <c r="CU66" s="1712"/>
      <c r="CV66" s="1712"/>
      <c r="CW66" s="1712"/>
      <c r="CX66" s="1712"/>
      <c r="CY66" s="1712"/>
      <c r="CZ66" s="1712"/>
      <c r="DA66" s="1712"/>
      <c r="DB66" s="1712"/>
      <c r="DC66" s="1712"/>
      <c r="DD66" s="1712"/>
      <c r="DE66" s="1712"/>
      <c r="DF66" s="1712"/>
      <c r="DG66" s="1712"/>
      <c r="DH66" s="1712"/>
      <c r="DI66" s="1712"/>
      <c r="DJ66" s="1712"/>
      <c r="DK66" s="1712"/>
      <c r="DL66" s="1712"/>
      <c r="DM66" s="1712"/>
      <c r="DN66" s="1712"/>
      <c r="DO66" s="1712"/>
      <c r="DP66" s="1712"/>
      <c r="DQ66" s="1712"/>
      <c r="DR66" s="1712"/>
      <c r="DS66" s="1712"/>
      <c r="DT66" s="1712"/>
      <c r="DU66" s="1712"/>
      <c r="DV66" s="1712"/>
      <c r="DW66" s="1712"/>
      <c r="DX66" s="1712"/>
      <c r="DY66" s="1712"/>
      <c r="DZ66" s="1712"/>
      <c r="EA66" s="1712"/>
      <c r="EB66" s="1712"/>
      <c r="EC66" s="1712"/>
      <c r="ED66" s="1712"/>
      <c r="EE66" s="1712"/>
      <c r="EF66" s="1712"/>
      <c r="EG66" s="1712"/>
      <c r="EH66" s="1712"/>
      <c r="EI66" s="1712"/>
      <c r="EJ66" s="1712"/>
      <c r="EK66" s="1712"/>
      <c r="EL66" s="1712"/>
      <c r="EM66" s="1712"/>
      <c r="EN66" s="1712"/>
      <c r="EO66" s="1712"/>
      <c r="EP66" s="1712"/>
      <c r="EQ66" s="1712"/>
      <c r="ER66" s="1712"/>
      <c r="ES66" s="1712"/>
      <c r="ET66" s="1712"/>
      <c r="EU66" s="1712"/>
      <c r="EV66" s="1712"/>
      <c r="EW66" s="1712"/>
      <c r="EX66" s="1712"/>
      <c r="EY66" s="1712"/>
      <c r="EZ66" s="1712"/>
      <c r="FA66" s="1712"/>
      <c r="FB66" s="1712"/>
      <c r="FC66" s="1712"/>
      <c r="FD66" s="1712"/>
      <c r="FE66" s="1712"/>
      <c r="FF66" s="1712"/>
      <c r="FG66" s="1712"/>
      <c r="FH66" s="1712"/>
      <c r="FI66" s="1712"/>
      <c r="FJ66" s="1712"/>
      <c r="FK66" s="1712"/>
      <c r="FL66" s="1712"/>
      <c r="FM66" s="1712"/>
      <c r="FN66" s="1712"/>
      <c r="FO66" s="1712"/>
      <c r="FP66" s="1712"/>
      <c r="FQ66" s="1712"/>
      <c r="FR66" s="1712"/>
      <c r="FS66" s="1712"/>
      <c r="FT66" s="1712"/>
      <c r="FU66" s="1712"/>
      <c r="FV66" s="1712"/>
      <c r="FW66" s="1712"/>
      <c r="FX66" s="1712"/>
      <c r="FY66" s="1712"/>
      <c r="FZ66" s="1712"/>
      <c r="GA66" s="1712"/>
      <c r="GB66" s="1712"/>
      <c r="GC66" s="1712"/>
      <c r="GD66" s="1712"/>
      <c r="GE66" s="1712"/>
      <c r="GF66" s="1712"/>
      <c r="GG66" s="1712"/>
      <c r="GH66" s="1712"/>
      <c r="GI66" s="1712"/>
      <c r="GJ66" s="1712"/>
      <c r="GK66" s="1712"/>
      <c r="GL66" s="1712"/>
      <c r="GM66" s="1712"/>
      <c r="GN66" s="1712"/>
      <c r="GO66" s="1712"/>
      <c r="GP66" s="1712"/>
      <c r="GQ66" s="1712"/>
      <c r="GR66" s="1712"/>
      <c r="GS66" s="1712"/>
      <c r="GT66" s="1712"/>
      <c r="GU66" s="1712"/>
      <c r="GV66" s="1712"/>
      <c r="GW66" s="1712"/>
      <c r="GX66" s="1712"/>
      <c r="GY66" s="1712"/>
      <c r="GZ66" s="1712"/>
      <c r="HA66" s="1712"/>
      <c r="HB66" s="1712"/>
      <c r="HC66" s="1712"/>
      <c r="HD66" s="1712"/>
      <c r="HE66" s="1712"/>
      <c r="HF66" s="1712"/>
      <c r="HG66" s="1712"/>
      <c r="HH66" s="1712"/>
      <c r="HI66" s="1712"/>
      <c r="HJ66" s="1712"/>
      <c r="HK66" s="1712"/>
      <c r="HL66" s="1712"/>
      <c r="HM66" s="1712"/>
      <c r="HN66" s="1712"/>
      <c r="HO66" s="1712"/>
      <c r="HP66" s="1712"/>
      <c r="HQ66" s="1712"/>
      <c r="HR66" s="1712"/>
      <c r="HS66" s="1712"/>
      <c r="HT66" s="1712"/>
      <c r="HU66" s="1712"/>
      <c r="HV66" s="1712"/>
      <c r="HW66" s="1712"/>
      <c r="HX66" s="1712"/>
      <c r="HY66" s="1712"/>
      <c r="HZ66" s="1712"/>
      <c r="IA66" s="1712"/>
      <c r="IB66" s="1712"/>
      <c r="IC66" s="1712"/>
      <c r="ID66" s="1712"/>
      <c r="IE66" s="1712"/>
      <c r="IF66" s="1712"/>
      <c r="IG66" s="1712"/>
      <c r="IH66" s="1712"/>
      <c r="II66" s="1712"/>
      <c r="IJ66" s="1712"/>
      <c r="IK66" s="1712"/>
      <c r="IL66" s="1712"/>
      <c r="IM66" s="1712"/>
      <c r="IN66" s="1712"/>
      <c r="IO66" s="1712"/>
      <c r="IP66" s="1712"/>
      <c r="IQ66" s="1712"/>
      <c r="IR66" s="1712"/>
      <c r="IS66" s="1712"/>
      <c r="IT66" s="1712"/>
      <c r="IU66" s="1712"/>
    </row>
    <row r="67" spans="1:255">
      <c r="A67" s="3781" t="s">
        <v>1985</v>
      </c>
      <c r="B67" s="3764"/>
      <c r="C67" s="3764"/>
      <c r="D67" s="3764"/>
      <c r="E67" s="3782"/>
      <c r="F67" s="3781" t="s">
        <v>1985</v>
      </c>
      <c r="G67" s="3764"/>
      <c r="H67" s="3764"/>
      <c r="I67" s="3764"/>
      <c r="J67" s="3764"/>
      <c r="K67" s="3764"/>
      <c r="L67" s="3764"/>
      <c r="M67" s="3782"/>
      <c r="N67" s="3781" t="s">
        <v>1985</v>
      </c>
      <c r="O67" s="3764"/>
      <c r="P67" s="3764"/>
      <c r="Q67" s="3764"/>
      <c r="R67" s="3764"/>
      <c r="S67" s="3782"/>
      <c r="T67" s="1712"/>
      <c r="U67" s="1712"/>
      <c r="V67" s="1712"/>
      <c r="W67" s="1712"/>
      <c r="X67" s="1712"/>
      <c r="Y67" s="1712"/>
      <c r="Z67" s="1712"/>
      <c r="AA67" s="1712"/>
      <c r="AB67" s="1712"/>
      <c r="AC67" s="1712"/>
      <c r="AD67" s="1712"/>
      <c r="AE67" s="1712"/>
      <c r="AF67" s="1712"/>
      <c r="AG67" s="1712"/>
      <c r="AH67" s="1712"/>
      <c r="AI67" s="1712"/>
      <c r="AJ67" s="1712"/>
      <c r="AK67" s="1712"/>
      <c r="AL67" s="1712"/>
      <c r="AM67" s="1712"/>
      <c r="AN67" s="1712"/>
      <c r="AO67" s="1712"/>
      <c r="AP67" s="1712"/>
      <c r="AQ67" s="1712"/>
      <c r="AR67" s="1712"/>
      <c r="AS67" s="1712"/>
      <c r="AT67" s="1712"/>
      <c r="AU67" s="1712"/>
      <c r="AV67" s="1712"/>
      <c r="AW67" s="1712"/>
      <c r="AX67" s="1712"/>
      <c r="AY67" s="1712"/>
      <c r="AZ67" s="1712"/>
      <c r="BA67" s="1712"/>
      <c r="BB67" s="1712"/>
      <c r="BC67" s="1712"/>
      <c r="BD67" s="1712"/>
      <c r="BE67" s="1712"/>
      <c r="BF67" s="1712"/>
      <c r="BG67" s="1712"/>
      <c r="BH67" s="1712"/>
      <c r="BI67" s="1712"/>
      <c r="BJ67" s="1712"/>
      <c r="BK67" s="1712"/>
      <c r="BL67" s="1712"/>
      <c r="BM67" s="1712"/>
      <c r="BN67" s="1712"/>
      <c r="BO67" s="1712"/>
      <c r="BP67" s="1712"/>
      <c r="BQ67" s="1712"/>
      <c r="BR67" s="1712"/>
      <c r="BS67" s="1712"/>
      <c r="BT67" s="1712"/>
      <c r="BU67" s="1712"/>
      <c r="BV67" s="1712"/>
      <c r="BW67" s="1712"/>
      <c r="BX67" s="1712"/>
      <c r="BY67" s="1712"/>
      <c r="BZ67" s="1712"/>
      <c r="CA67" s="1712"/>
      <c r="CB67" s="1712"/>
      <c r="CC67" s="1712"/>
      <c r="CD67" s="1712"/>
      <c r="CE67" s="1712"/>
      <c r="CF67" s="1712"/>
      <c r="CG67" s="1712"/>
      <c r="CH67" s="1712"/>
      <c r="CI67" s="1712"/>
      <c r="CJ67" s="1712"/>
      <c r="CK67" s="1712"/>
      <c r="CL67" s="1712"/>
      <c r="CM67" s="1712"/>
      <c r="CN67" s="1712"/>
      <c r="CO67" s="1712"/>
      <c r="CP67" s="1712"/>
      <c r="CQ67" s="1712"/>
      <c r="CR67" s="1712"/>
      <c r="CS67" s="1712"/>
      <c r="CT67" s="1712"/>
      <c r="CU67" s="1712"/>
      <c r="CV67" s="1712"/>
      <c r="CW67" s="1712"/>
      <c r="CX67" s="1712"/>
      <c r="CY67" s="1712"/>
      <c r="CZ67" s="1712"/>
      <c r="DA67" s="1712"/>
      <c r="DB67" s="1712"/>
      <c r="DC67" s="1712"/>
      <c r="DD67" s="1712"/>
      <c r="DE67" s="1712"/>
      <c r="DF67" s="1712"/>
      <c r="DG67" s="1712"/>
      <c r="DH67" s="1712"/>
      <c r="DI67" s="1712"/>
      <c r="DJ67" s="1712"/>
      <c r="DK67" s="1712"/>
      <c r="DL67" s="1712"/>
      <c r="DM67" s="1712"/>
      <c r="DN67" s="1712"/>
      <c r="DO67" s="1712"/>
      <c r="DP67" s="1712"/>
      <c r="DQ67" s="1712"/>
      <c r="DR67" s="1712"/>
      <c r="DS67" s="1712"/>
      <c r="DT67" s="1712"/>
      <c r="DU67" s="1712"/>
      <c r="DV67" s="1712"/>
      <c r="DW67" s="1712"/>
      <c r="DX67" s="1712"/>
      <c r="DY67" s="1712"/>
      <c r="DZ67" s="1712"/>
      <c r="EA67" s="1712"/>
      <c r="EB67" s="1712"/>
      <c r="EC67" s="1712"/>
      <c r="ED67" s="1712"/>
      <c r="EE67" s="1712"/>
      <c r="EF67" s="1712"/>
      <c r="EG67" s="1712"/>
      <c r="EH67" s="1712"/>
      <c r="EI67" s="1712"/>
      <c r="EJ67" s="1712"/>
      <c r="EK67" s="1712"/>
      <c r="EL67" s="1712"/>
      <c r="EM67" s="1712"/>
      <c r="EN67" s="1712"/>
      <c r="EO67" s="1712"/>
      <c r="EP67" s="1712"/>
      <c r="EQ67" s="1712"/>
      <c r="ER67" s="1712"/>
      <c r="ES67" s="1712"/>
      <c r="ET67" s="1712"/>
      <c r="EU67" s="1712"/>
      <c r="EV67" s="1712"/>
      <c r="EW67" s="1712"/>
      <c r="EX67" s="1712"/>
      <c r="EY67" s="1712"/>
      <c r="EZ67" s="1712"/>
      <c r="FA67" s="1712"/>
      <c r="FB67" s="1712"/>
      <c r="FC67" s="1712"/>
      <c r="FD67" s="1712"/>
      <c r="FE67" s="1712"/>
      <c r="FF67" s="1712"/>
      <c r="FG67" s="1712"/>
      <c r="FH67" s="1712"/>
      <c r="FI67" s="1712"/>
      <c r="FJ67" s="1712"/>
      <c r="FK67" s="1712"/>
      <c r="FL67" s="1712"/>
      <c r="FM67" s="1712"/>
      <c r="FN67" s="1712"/>
      <c r="FO67" s="1712"/>
      <c r="FP67" s="1712"/>
      <c r="FQ67" s="1712"/>
      <c r="FR67" s="1712"/>
      <c r="FS67" s="1712"/>
      <c r="FT67" s="1712"/>
      <c r="FU67" s="1712"/>
      <c r="FV67" s="1712"/>
      <c r="FW67" s="1712"/>
      <c r="FX67" s="1712"/>
      <c r="FY67" s="1712"/>
      <c r="FZ67" s="1712"/>
      <c r="GA67" s="1712"/>
      <c r="GB67" s="1712"/>
      <c r="GC67" s="1712"/>
      <c r="GD67" s="1712"/>
      <c r="GE67" s="1712"/>
      <c r="GF67" s="1712"/>
      <c r="GG67" s="1712"/>
      <c r="GH67" s="1712"/>
      <c r="GI67" s="1712"/>
      <c r="GJ67" s="1712"/>
      <c r="GK67" s="1712"/>
      <c r="GL67" s="1712"/>
      <c r="GM67" s="1712"/>
      <c r="GN67" s="1712"/>
      <c r="GO67" s="1712"/>
      <c r="GP67" s="1712"/>
      <c r="GQ67" s="1712"/>
      <c r="GR67" s="1712"/>
      <c r="GS67" s="1712"/>
      <c r="GT67" s="1712"/>
      <c r="GU67" s="1712"/>
      <c r="GV67" s="1712"/>
      <c r="GW67" s="1712"/>
      <c r="GX67" s="1712"/>
      <c r="GY67" s="1712"/>
      <c r="GZ67" s="1712"/>
      <c r="HA67" s="1712"/>
      <c r="HB67" s="1712"/>
      <c r="HC67" s="1712"/>
      <c r="HD67" s="1712"/>
      <c r="HE67" s="1712"/>
      <c r="HF67" s="1712"/>
      <c r="HG67" s="1712"/>
      <c r="HH67" s="1712"/>
      <c r="HI67" s="1712"/>
      <c r="HJ67" s="1712"/>
      <c r="HK67" s="1712"/>
      <c r="HL67" s="1712"/>
      <c r="HM67" s="1712"/>
      <c r="HN67" s="1712"/>
      <c r="HO67" s="1712"/>
      <c r="HP67" s="1712"/>
      <c r="HQ67" s="1712"/>
      <c r="HR67" s="1712"/>
      <c r="HS67" s="1712"/>
      <c r="HT67" s="1712"/>
      <c r="HU67" s="1712"/>
      <c r="HV67" s="1712"/>
      <c r="HW67" s="1712"/>
      <c r="HX67" s="1712"/>
      <c r="HY67" s="1712"/>
      <c r="HZ67" s="1712"/>
      <c r="IA67" s="1712"/>
      <c r="IB67" s="1712"/>
      <c r="IC67" s="1712"/>
      <c r="ID67" s="1712"/>
      <c r="IE67" s="1712"/>
      <c r="IF67" s="1712"/>
      <c r="IG67" s="1712"/>
      <c r="IH67" s="1712"/>
      <c r="II67" s="1712"/>
      <c r="IJ67" s="1712"/>
      <c r="IK67" s="1712"/>
      <c r="IL67" s="1712"/>
      <c r="IM67" s="1712"/>
      <c r="IN67" s="1712"/>
      <c r="IO67" s="1712"/>
      <c r="IP67" s="1712"/>
      <c r="IQ67" s="1712"/>
      <c r="IR67" s="1712"/>
      <c r="IS67" s="1712"/>
      <c r="IT67" s="1712"/>
      <c r="IU67" s="1712"/>
    </row>
    <row r="68" spans="1:255">
      <c r="A68" s="1710"/>
      <c r="B68" s="1712"/>
      <c r="C68" s="1712"/>
      <c r="D68" s="1712"/>
      <c r="E68" s="1714"/>
      <c r="F68" s="1710"/>
      <c r="G68" s="1712"/>
      <c r="H68" s="1712"/>
      <c r="I68" s="1712"/>
      <c r="J68" s="1712"/>
      <c r="K68" s="1712"/>
      <c r="L68" s="1712"/>
      <c r="M68" s="1714"/>
      <c r="N68" s="1710"/>
      <c r="O68" s="1712"/>
      <c r="P68" s="1712"/>
      <c r="Q68" s="1712"/>
      <c r="R68" s="1712"/>
      <c r="S68" s="1714"/>
      <c r="T68" s="1712"/>
      <c r="U68" s="1712"/>
      <c r="V68" s="1712"/>
      <c r="W68" s="1712"/>
      <c r="X68" s="1712"/>
      <c r="Y68" s="1712"/>
      <c r="Z68" s="1712"/>
      <c r="AA68" s="1712"/>
      <c r="AB68" s="1712"/>
      <c r="AC68" s="1712"/>
      <c r="AD68" s="1712"/>
      <c r="AE68" s="1712"/>
      <c r="AF68" s="1712"/>
      <c r="AG68" s="1712"/>
      <c r="AH68" s="1712"/>
      <c r="AI68" s="1712"/>
      <c r="AJ68" s="1712"/>
      <c r="AK68" s="1712"/>
      <c r="AL68" s="1712"/>
      <c r="AM68" s="1712"/>
      <c r="AN68" s="1712"/>
      <c r="AO68" s="1712"/>
      <c r="AP68" s="1712"/>
      <c r="AQ68" s="1712"/>
      <c r="AR68" s="1712"/>
      <c r="AS68" s="1712"/>
      <c r="AT68" s="1712"/>
      <c r="AU68" s="1712"/>
      <c r="AV68" s="1712"/>
      <c r="AW68" s="1712"/>
      <c r="AX68" s="1712"/>
      <c r="AY68" s="1712"/>
      <c r="AZ68" s="1712"/>
      <c r="BA68" s="1712"/>
      <c r="BB68" s="1712"/>
      <c r="BC68" s="1712"/>
      <c r="BD68" s="1712"/>
      <c r="BE68" s="1712"/>
      <c r="BF68" s="1712"/>
      <c r="BG68" s="1712"/>
      <c r="BH68" s="1712"/>
      <c r="BI68" s="1712"/>
      <c r="BJ68" s="1712"/>
      <c r="BK68" s="1712"/>
      <c r="BL68" s="1712"/>
      <c r="BM68" s="1712"/>
      <c r="BN68" s="1712"/>
      <c r="BO68" s="1712"/>
      <c r="BP68" s="1712"/>
      <c r="BQ68" s="1712"/>
      <c r="BR68" s="1712"/>
      <c r="BS68" s="1712"/>
      <c r="BT68" s="1712"/>
      <c r="BU68" s="1712"/>
      <c r="BV68" s="1712"/>
      <c r="BW68" s="1712"/>
      <c r="BX68" s="1712"/>
      <c r="BY68" s="1712"/>
      <c r="BZ68" s="1712"/>
      <c r="CA68" s="1712"/>
      <c r="CB68" s="1712"/>
      <c r="CC68" s="1712"/>
      <c r="CD68" s="1712"/>
      <c r="CE68" s="1712"/>
      <c r="CF68" s="1712"/>
      <c r="CG68" s="1712"/>
      <c r="CH68" s="1712"/>
      <c r="CI68" s="1712"/>
      <c r="CJ68" s="1712"/>
      <c r="CK68" s="1712"/>
      <c r="CL68" s="1712"/>
      <c r="CM68" s="1712"/>
      <c r="CN68" s="1712"/>
      <c r="CO68" s="1712"/>
      <c r="CP68" s="1712"/>
      <c r="CQ68" s="1712"/>
      <c r="CR68" s="1712"/>
      <c r="CS68" s="1712"/>
      <c r="CT68" s="1712"/>
      <c r="CU68" s="1712"/>
      <c r="CV68" s="1712"/>
      <c r="CW68" s="1712"/>
      <c r="CX68" s="1712"/>
      <c r="CY68" s="1712"/>
      <c r="CZ68" s="1712"/>
      <c r="DA68" s="1712"/>
      <c r="DB68" s="1712"/>
      <c r="DC68" s="1712"/>
      <c r="DD68" s="1712"/>
      <c r="DE68" s="1712"/>
      <c r="DF68" s="1712"/>
      <c r="DG68" s="1712"/>
      <c r="DH68" s="1712"/>
      <c r="DI68" s="1712"/>
      <c r="DJ68" s="1712"/>
      <c r="DK68" s="1712"/>
      <c r="DL68" s="1712"/>
      <c r="DM68" s="1712"/>
      <c r="DN68" s="1712"/>
      <c r="DO68" s="1712"/>
      <c r="DP68" s="1712"/>
      <c r="DQ68" s="1712"/>
      <c r="DR68" s="1712"/>
      <c r="DS68" s="1712"/>
      <c r="DT68" s="1712"/>
      <c r="DU68" s="1712"/>
      <c r="DV68" s="1712"/>
      <c r="DW68" s="1712"/>
      <c r="DX68" s="1712"/>
      <c r="DY68" s="1712"/>
      <c r="DZ68" s="1712"/>
      <c r="EA68" s="1712"/>
      <c r="EB68" s="1712"/>
      <c r="EC68" s="1712"/>
      <c r="ED68" s="1712"/>
      <c r="EE68" s="1712"/>
      <c r="EF68" s="1712"/>
      <c r="EG68" s="1712"/>
      <c r="EH68" s="1712"/>
      <c r="EI68" s="1712"/>
      <c r="EJ68" s="1712"/>
      <c r="EK68" s="1712"/>
      <c r="EL68" s="1712"/>
      <c r="EM68" s="1712"/>
      <c r="EN68" s="1712"/>
      <c r="EO68" s="1712"/>
      <c r="EP68" s="1712"/>
      <c r="EQ68" s="1712"/>
      <c r="ER68" s="1712"/>
      <c r="ES68" s="1712"/>
      <c r="ET68" s="1712"/>
      <c r="EU68" s="1712"/>
      <c r="EV68" s="1712"/>
      <c r="EW68" s="1712"/>
      <c r="EX68" s="1712"/>
      <c r="EY68" s="1712"/>
      <c r="EZ68" s="1712"/>
      <c r="FA68" s="1712"/>
      <c r="FB68" s="1712"/>
      <c r="FC68" s="1712"/>
      <c r="FD68" s="1712"/>
      <c r="FE68" s="1712"/>
      <c r="FF68" s="1712"/>
      <c r="FG68" s="1712"/>
      <c r="FH68" s="1712"/>
      <c r="FI68" s="1712"/>
      <c r="FJ68" s="1712"/>
      <c r="FK68" s="1712"/>
      <c r="FL68" s="1712"/>
      <c r="FM68" s="1712"/>
      <c r="FN68" s="1712"/>
      <c r="FO68" s="1712"/>
      <c r="FP68" s="1712"/>
      <c r="FQ68" s="1712"/>
      <c r="FR68" s="1712"/>
      <c r="FS68" s="1712"/>
      <c r="FT68" s="1712"/>
      <c r="FU68" s="1712"/>
      <c r="FV68" s="1712"/>
      <c r="FW68" s="1712"/>
      <c r="FX68" s="1712"/>
      <c r="FY68" s="1712"/>
      <c r="FZ68" s="1712"/>
      <c r="GA68" s="1712"/>
      <c r="GB68" s="1712"/>
      <c r="GC68" s="1712"/>
      <c r="GD68" s="1712"/>
      <c r="GE68" s="1712"/>
      <c r="GF68" s="1712"/>
      <c r="GG68" s="1712"/>
      <c r="GH68" s="1712"/>
      <c r="GI68" s="1712"/>
      <c r="GJ68" s="1712"/>
      <c r="GK68" s="1712"/>
      <c r="GL68" s="1712"/>
      <c r="GM68" s="1712"/>
      <c r="GN68" s="1712"/>
      <c r="GO68" s="1712"/>
      <c r="GP68" s="1712"/>
      <c r="GQ68" s="1712"/>
      <c r="GR68" s="1712"/>
      <c r="GS68" s="1712"/>
      <c r="GT68" s="1712"/>
      <c r="GU68" s="1712"/>
      <c r="GV68" s="1712"/>
      <c r="GW68" s="1712"/>
      <c r="GX68" s="1712"/>
      <c r="GY68" s="1712"/>
      <c r="GZ68" s="1712"/>
      <c r="HA68" s="1712"/>
      <c r="HB68" s="1712"/>
      <c r="HC68" s="1712"/>
      <c r="HD68" s="1712"/>
      <c r="HE68" s="1712"/>
      <c r="HF68" s="1712"/>
      <c r="HG68" s="1712"/>
      <c r="HH68" s="1712"/>
      <c r="HI68" s="1712"/>
      <c r="HJ68" s="1712"/>
      <c r="HK68" s="1712"/>
      <c r="HL68" s="1712"/>
      <c r="HM68" s="1712"/>
      <c r="HN68" s="1712"/>
      <c r="HO68" s="1712"/>
      <c r="HP68" s="1712"/>
      <c r="HQ68" s="1712"/>
      <c r="HR68" s="1712"/>
      <c r="HS68" s="1712"/>
      <c r="HT68" s="1712"/>
      <c r="HU68" s="1712"/>
      <c r="HV68" s="1712"/>
      <c r="HW68" s="1712"/>
      <c r="HX68" s="1712"/>
      <c r="HY68" s="1712"/>
      <c r="HZ68" s="1712"/>
      <c r="IA68" s="1712"/>
      <c r="IB68" s="1712"/>
      <c r="IC68" s="1712"/>
      <c r="ID68" s="1712"/>
      <c r="IE68" s="1712"/>
      <c r="IF68" s="1712"/>
      <c r="IG68" s="1712"/>
      <c r="IH68" s="1712"/>
      <c r="II68" s="1712"/>
      <c r="IJ68" s="1712"/>
      <c r="IK68" s="1712"/>
      <c r="IL68" s="1712"/>
      <c r="IM68" s="1712"/>
      <c r="IN68" s="1712"/>
      <c r="IO68" s="1712"/>
      <c r="IP68" s="1712"/>
      <c r="IQ68" s="1712"/>
      <c r="IR68" s="1712"/>
      <c r="IS68" s="1712"/>
      <c r="IT68" s="1712"/>
      <c r="IU68" s="1712"/>
    </row>
    <row r="69" spans="1:255">
      <c r="A69" s="2877" t="s">
        <v>1789</v>
      </c>
      <c r="B69" s="2878" t="s">
        <v>1384</v>
      </c>
      <c r="C69" s="2878" t="s">
        <v>1385</v>
      </c>
      <c r="D69" s="2879" t="s">
        <v>1386</v>
      </c>
      <c r="E69" s="1735" t="s">
        <v>1789</v>
      </c>
      <c r="F69" s="2779" t="s">
        <v>1965</v>
      </c>
      <c r="G69" s="2879"/>
      <c r="H69" s="2878"/>
      <c r="I69" s="2878"/>
      <c r="J69" s="2878" t="s">
        <v>1387</v>
      </c>
      <c r="K69" s="2780" t="s">
        <v>1388</v>
      </c>
      <c r="L69" s="2879"/>
      <c r="M69" s="1735"/>
      <c r="N69" s="1724" t="s">
        <v>1389</v>
      </c>
      <c r="O69" s="1725"/>
      <c r="P69" s="1725"/>
      <c r="Q69" s="1725"/>
      <c r="R69" s="1725"/>
      <c r="S69" s="1726"/>
      <c r="T69" s="1712"/>
      <c r="U69" s="1712"/>
      <c r="V69" s="1712"/>
      <c r="W69" s="1712"/>
      <c r="X69" s="1712"/>
      <c r="Y69" s="1712"/>
      <c r="Z69" s="1712"/>
      <c r="AA69" s="1712"/>
      <c r="AB69" s="1712"/>
      <c r="AC69" s="1712"/>
      <c r="AD69" s="1712"/>
      <c r="AE69" s="1712"/>
      <c r="AF69" s="1712"/>
      <c r="AG69" s="1712"/>
      <c r="AH69" s="1712"/>
      <c r="AI69" s="1712"/>
      <c r="AJ69" s="1712"/>
      <c r="AK69" s="1712"/>
      <c r="AL69" s="1712"/>
      <c r="AM69" s="1712"/>
      <c r="AN69" s="1712"/>
      <c r="AO69" s="1712"/>
      <c r="AP69" s="1712"/>
      <c r="AQ69" s="1712"/>
      <c r="AR69" s="1712"/>
      <c r="AS69" s="1712"/>
      <c r="AT69" s="1712"/>
      <c r="AU69" s="1712"/>
      <c r="AV69" s="1712"/>
      <c r="AW69" s="1712"/>
      <c r="AX69" s="1712"/>
      <c r="AY69" s="1712"/>
      <c r="AZ69" s="1712"/>
      <c r="BA69" s="1712"/>
      <c r="BB69" s="1712"/>
      <c r="BC69" s="1712"/>
      <c r="BD69" s="1712"/>
      <c r="BE69" s="1712"/>
      <c r="BF69" s="1712"/>
      <c r="BG69" s="1712"/>
      <c r="BH69" s="1712"/>
      <c r="BI69" s="1712"/>
      <c r="BJ69" s="1712"/>
      <c r="BK69" s="1712"/>
      <c r="BL69" s="1712"/>
      <c r="BM69" s="1712"/>
      <c r="BN69" s="1712"/>
      <c r="BO69" s="1712"/>
      <c r="BP69" s="1712"/>
      <c r="BQ69" s="1712"/>
      <c r="BR69" s="1712"/>
      <c r="BS69" s="1712"/>
      <c r="BT69" s="1712"/>
      <c r="BU69" s="1712"/>
      <c r="BV69" s="1712"/>
      <c r="BW69" s="1712"/>
      <c r="BX69" s="1712"/>
      <c r="BY69" s="1712"/>
      <c r="BZ69" s="1712"/>
      <c r="CA69" s="1712"/>
      <c r="CB69" s="1712"/>
      <c r="CC69" s="1712"/>
      <c r="CD69" s="1712"/>
      <c r="CE69" s="1712"/>
      <c r="CF69" s="1712"/>
      <c r="CG69" s="1712"/>
      <c r="CH69" s="1712"/>
      <c r="CI69" s="1712"/>
      <c r="CJ69" s="1712"/>
      <c r="CK69" s="1712"/>
      <c r="CL69" s="1712"/>
      <c r="CM69" s="1712"/>
      <c r="CN69" s="1712"/>
      <c r="CO69" s="1712"/>
      <c r="CP69" s="1712"/>
      <c r="CQ69" s="1712"/>
      <c r="CR69" s="1712"/>
      <c r="CS69" s="1712"/>
      <c r="CT69" s="1712"/>
      <c r="CU69" s="1712"/>
      <c r="CV69" s="1712"/>
      <c r="CW69" s="1712"/>
      <c r="CX69" s="1712"/>
      <c r="CY69" s="1712"/>
      <c r="CZ69" s="1712"/>
      <c r="DA69" s="1712"/>
      <c r="DB69" s="1712"/>
      <c r="DC69" s="1712"/>
      <c r="DD69" s="1712"/>
      <c r="DE69" s="1712"/>
      <c r="DF69" s="1712"/>
      <c r="DG69" s="1712"/>
      <c r="DH69" s="1712"/>
      <c r="DI69" s="1712"/>
      <c r="DJ69" s="1712"/>
      <c r="DK69" s="1712"/>
      <c r="DL69" s="1712"/>
      <c r="DM69" s="1712"/>
      <c r="DN69" s="1712"/>
      <c r="DO69" s="1712"/>
      <c r="DP69" s="1712"/>
      <c r="DQ69" s="1712"/>
      <c r="DR69" s="1712"/>
      <c r="DS69" s="1712"/>
      <c r="DT69" s="1712"/>
      <c r="DU69" s="1712"/>
      <c r="DV69" s="1712"/>
      <c r="DW69" s="1712"/>
      <c r="DX69" s="1712"/>
      <c r="DY69" s="1712"/>
      <c r="DZ69" s="1712"/>
      <c r="EA69" s="1712"/>
      <c r="EB69" s="1712"/>
      <c r="EC69" s="1712"/>
      <c r="ED69" s="1712"/>
      <c r="EE69" s="1712"/>
      <c r="EF69" s="1712"/>
      <c r="EG69" s="1712"/>
      <c r="EH69" s="1712"/>
      <c r="EI69" s="1712"/>
      <c r="EJ69" s="1712"/>
      <c r="EK69" s="1712"/>
      <c r="EL69" s="1712"/>
      <c r="EM69" s="1712"/>
      <c r="EN69" s="1712"/>
      <c r="EO69" s="1712"/>
      <c r="EP69" s="1712"/>
      <c r="EQ69" s="1712"/>
      <c r="ER69" s="1712"/>
      <c r="ES69" s="1712"/>
      <c r="ET69" s="1712"/>
      <c r="EU69" s="1712"/>
      <c r="EV69" s="1712"/>
      <c r="EW69" s="1712"/>
      <c r="EX69" s="1712"/>
      <c r="EY69" s="1712"/>
      <c r="EZ69" s="1712"/>
      <c r="FA69" s="1712"/>
      <c r="FB69" s="1712"/>
      <c r="FC69" s="1712"/>
      <c r="FD69" s="1712"/>
      <c r="FE69" s="1712"/>
      <c r="FF69" s="1712"/>
      <c r="FG69" s="1712"/>
      <c r="FH69" s="1712"/>
      <c r="FI69" s="1712"/>
      <c r="FJ69" s="1712"/>
      <c r="FK69" s="1712"/>
      <c r="FL69" s="1712"/>
      <c r="FM69" s="1712"/>
      <c r="FN69" s="1712"/>
      <c r="FO69" s="1712"/>
      <c r="FP69" s="1712"/>
      <c r="FQ69" s="1712"/>
      <c r="FR69" s="1712"/>
      <c r="FS69" s="1712"/>
      <c r="FT69" s="1712"/>
      <c r="FU69" s="1712"/>
      <c r="FV69" s="1712"/>
      <c r="FW69" s="1712"/>
      <c r="FX69" s="1712"/>
      <c r="FY69" s="1712"/>
      <c r="FZ69" s="1712"/>
      <c r="GA69" s="1712"/>
      <c r="GB69" s="1712"/>
      <c r="GC69" s="1712"/>
      <c r="GD69" s="1712"/>
      <c r="GE69" s="1712"/>
      <c r="GF69" s="1712"/>
      <c r="GG69" s="1712"/>
      <c r="GH69" s="1712"/>
      <c r="GI69" s="1712"/>
      <c r="GJ69" s="1712"/>
      <c r="GK69" s="1712"/>
      <c r="GL69" s="1712"/>
      <c r="GM69" s="1712"/>
      <c r="GN69" s="1712"/>
      <c r="GO69" s="1712"/>
      <c r="GP69" s="1712"/>
      <c r="GQ69" s="1712"/>
      <c r="GR69" s="1712"/>
      <c r="GS69" s="1712"/>
      <c r="GT69" s="1712"/>
      <c r="GU69" s="1712"/>
      <c r="GV69" s="1712"/>
      <c r="GW69" s="1712"/>
      <c r="GX69" s="1712"/>
      <c r="GY69" s="1712"/>
      <c r="GZ69" s="1712"/>
      <c r="HA69" s="1712"/>
      <c r="HB69" s="1712"/>
      <c r="HC69" s="1712"/>
      <c r="HD69" s="1712"/>
      <c r="HE69" s="1712"/>
      <c r="HF69" s="1712"/>
      <c r="HG69" s="1712"/>
      <c r="HH69" s="1712"/>
      <c r="HI69" s="1712"/>
      <c r="HJ69" s="1712"/>
      <c r="HK69" s="1712"/>
      <c r="HL69" s="1712"/>
      <c r="HM69" s="1712"/>
      <c r="HN69" s="1712"/>
      <c r="HO69" s="1712"/>
      <c r="HP69" s="1712"/>
      <c r="HQ69" s="1712"/>
      <c r="HR69" s="1712"/>
      <c r="HS69" s="1712"/>
      <c r="HT69" s="1712"/>
      <c r="HU69" s="1712"/>
      <c r="HV69" s="1712"/>
      <c r="HW69" s="1712"/>
      <c r="HX69" s="1712"/>
      <c r="HY69" s="1712"/>
      <c r="HZ69" s="1712"/>
      <c r="IA69" s="1712"/>
      <c r="IB69" s="1712"/>
      <c r="IC69" s="1712"/>
      <c r="ID69" s="1712"/>
      <c r="IE69" s="1712"/>
      <c r="IF69" s="1712"/>
      <c r="IG69" s="1712"/>
      <c r="IH69" s="1712"/>
      <c r="II69" s="1712"/>
      <c r="IJ69" s="1712"/>
      <c r="IK69" s="1712"/>
      <c r="IL69" s="1712"/>
      <c r="IM69" s="1712"/>
      <c r="IN69" s="1712"/>
      <c r="IO69" s="1712"/>
      <c r="IP69" s="1712"/>
      <c r="IQ69" s="1712"/>
      <c r="IR69" s="1712"/>
      <c r="IS69" s="1712"/>
      <c r="IT69" s="1712"/>
      <c r="IU69" s="1712"/>
    </row>
    <row r="70" spans="1:255">
      <c r="A70" s="2719"/>
      <c r="B70" s="2482" t="s">
        <v>1390</v>
      </c>
      <c r="C70" s="2482" t="s">
        <v>1390</v>
      </c>
      <c r="D70" s="2482" t="s">
        <v>1390</v>
      </c>
      <c r="E70" s="1740" t="s">
        <v>3593</v>
      </c>
      <c r="F70" s="1934" t="s">
        <v>3594</v>
      </c>
      <c r="G70" s="2720"/>
      <c r="H70" s="2482" t="s">
        <v>1391</v>
      </c>
      <c r="I70" s="2482" t="s">
        <v>1392</v>
      </c>
      <c r="J70" s="2482" t="s">
        <v>1966</v>
      </c>
      <c r="K70" s="2878" t="s">
        <v>3597</v>
      </c>
      <c r="L70" s="2878" t="s">
        <v>3597</v>
      </c>
      <c r="M70" s="1740" t="s">
        <v>1729</v>
      </c>
      <c r="N70" s="1934" t="s">
        <v>3598</v>
      </c>
      <c r="O70" s="2720"/>
      <c r="P70" s="2482" t="s">
        <v>3599</v>
      </c>
      <c r="Q70" s="2482" t="s">
        <v>3600</v>
      </c>
      <c r="R70" s="2482" t="s">
        <v>1393</v>
      </c>
      <c r="S70" s="1740" t="s">
        <v>1729</v>
      </c>
      <c r="T70" s="1712"/>
      <c r="U70" s="1712"/>
      <c r="V70" s="1712"/>
      <c r="W70" s="1712"/>
      <c r="X70" s="1712"/>
      <c r="Y70" s="1712"/>
      <c r="Z70" s="1712"/>
      <c r="AA70" s="1712"/>
      <c r="AB70" s="1712"/>
      <c r="AC70" s="1712"/>
      <c r="AD70" s="1712"/>
      <c r="AE70" s="1712"/>
      <c r="AF70" s="1712"/>
      <c r="AG70" s="1712"/>
      <c r="AH70" s="1712"/>
      <c r="AI70" s="1712"/>
      <c r="AJ70" s="1712"/>
      <c r="AK70" s="1712"/>
      <c r="AL70" s="1712"/>
      <c r="AM70" s="1712"/>
      <c r="AN70" s="1712"/>
      <c r="AO70" s="1712"/>
      <c r="AP70" s="1712"/>
      <c r="AQ70" s="1712"/>
      <c r="AR70" s="1712"/>
      <c r="AS70" s="1712"/>
      <c r="AT70" s="1712"/>
      <c r="AU70" s="1712"/>
      <c r="AV70" s="1712"/>
      <c r="AW70" s="1712"/>
      <c r="AX70" s="1712"/>
      <c r="AY70" s="1712"/>
      <c r="AZ70" s="1712"/>
      <c r="BA70" s="1712"/>
      <c r="BB70" s="1712"/>
      <c r="BC70" s="1712"/>
      <c r="BD70" s="1712"/>
      <c r="BE70" s="1712"/>
      <c r="BF70" s="1712"/>
      <c r="BG70" s="1712"/>
      <c r="BH70" s="1712"/>
      <c r="BI70" s="1712"/>
      <c r="BJ70" s="1712"/>
      <c r="BK70" s="1712"/>
      <c r="BL70" s="1712"/>
      <c r="BM70" s="1712"/>
      <c r="BN70" s="1712"/>
      <c r="BO70" s="1712"/>
      <c r="BP70" s="1712"/>
      <c r="BQ70" s="1712"/>
      <c r="BR70" s="1712"/>
      <c r="BS70" s="1712"/>
      <c r="BT70" s="1712"/>
      <c r="BU70" s="1712"/>
      <c r="BV70" s="1712"/>
      <c r="BW70" s="1712"/>
      <c r="BX70" s="1712"/>
      <c r="BY70" s="1712"/>
      <c r="BZ70" s="1712"/>
      <c r="CA70" s="1712"/>
      <c r="CB70" s="1712"/>
      <c r="CC70" s="1712"/>
      <c r="CD70" s="1712"/>
      <c r="CE70" s="1712"/>
      <c r="CF70" s="1712"/>
      <c r="CG70" s="1712"/>
      <c r="CH70" s="1712"/>
      <c r="CI70" s="1712"/>
      <c r="CJ70" s="1712"/>
      <c r="CK70" s="1712"/>
      <c r="CL70" s="1712"/>
      <c r="CM70" s="1712"/>
      <c r="CN70" s="1712"/>
      <c r="CO70" s="1712"/>
      <c r="CP70" s="1712"/>
      <c r="CQ70" s="1712"/>
      <c r="CR70" s="1712"/>
      <c r="CS70" s="1712"/>
      <c r="CT70" s="1712"/>
      <c r="CU70" s="1712"/>
      <c r="CV70" s="1712"/>
      <c r="CW70" s="1712"/>
      <c r="CX70" s="1712"/>
      <c r="CY70" s="1712"/>
      <c r="CZ70" s="1712"/>
      <c r="DA70" s="1712"/>
      <c r="DB70" s="1712"/>
      <c r="DC70" s="1712"/>
      <c r="DD70" s="1712"/>
      <c r="DE70" s="1712"/>
      <c r="DF70" s="1712"/>
      <c r="DG70" s="1712"/>
      <c r="DH70" s="1712"/>
      <c r="DI70" s="1712"/>
      <c r="DJ70" s="1712"/>
      <c r="DK70" s="1712"/>
      <c r="DL70" s="1712"/>
      <c r="DM70" s="1712"/>
      <c r="DN70" s="1712"/>
      <c r="DO70" s="1712"/>
      <c r="DP70" s="1712"/>
      <c r="DQ70" s="1712"/>
      <c r="DR70" s="1712"/>
      <c r="DS70" s="1712"/>
      <c r="DT70" s="1712"/>
      <c r="DU70" s="1712"/>
      <c r="DV70" s="1712"/>
      <c r="DW70" s="1712"/>
      <c r="DX70" s="1712"/>
      <c r="DY70" s="1712"/>
      <c r="DZ70" s="1712"/>
      <c r="EA70" s="1712"/>
      <c r="EB70" s="1712"/>
      <c r="EC70" s="1712"/>
      <c r="ED70" s="1712"/>
      <c r="EE70" s="1712"/>
      <c r="EF70" s="1712"/>
      <c r="EG70" s="1712"/>
      <c r="EH70" s="1712"/>
      <c r="EI70" s="1712"/>
      <c r="EJ70" s="1712"/>
      <c r="EK70" s="1712"/>
      <c r="EL70" s="1712"/>
      <c r="EM70" s="1712"/>
      <c r="EN70" s="1712"/>
      <c r="EO70" s="1712"/>
      <c r="EP70" s="1712"/>
      <c r="EQ70" s="1712"/>
      <c r="ER70" s="1712"/>
      <c r="ES70" s="1712"/>
      <c r="ET70" s="1712"/>
      <c r="EU70" s="1712"/>
      <c r="EV70" s="1712"/>
      <c r="EW70" s="1712"/>
      <c r="EX70" s="1712"/>
      <c r="EY70" s="1712"/>
      <c r="EZ70" s="1712"/>
      <c r="FA70" s="1712"/>
      <c r="FB70" s="1712"/>
      <c r="FC70" s="1712"/>
      <c r="FD70" s="1712"/>
      <c r="FE70" s="1712"/>
      <c r="FF70" s="1712"/>
      <c r="FG70" s="1712"/>
      <c r="FH70" s="1712"/>
      <c r="FI70" s="1712"/>
      <c r="FJ70" s="1712"/>
      <c r="FK70" s="1712"/>
      <c r="FL70" s="1712"/>
      <c r="FM70" s="1712"/>
      <c r="FN70" s="1712"/>
      <c r="FO70" s="1712"/>
      <c r="FP70" s="1712"/>
      <c r="FQ70" s="1712"/>
      <c r="FR70" s="1712"/>
      <c r="FS70" s="1712"/>
      <c r="FT70" s="1712"/>
      <c r="FU70" s="1712"/>
      <c r="FV70" s="1712"/>
      <c r="FW70" s="1712"/>
      <c r="FX70" s="1712"/>
      <c r="FY70" s="1712"/>
      <c r="FZ70" s="1712"/>
      <c r="GA70" s="1712"/>
      <c r="GB70" s="1712"/>
      <c r="GC70" s="1712"/>
      <c r="GD70" s="1712"/>
      <c r="GE70" s="1712"/>
      <c r="GF70" s="1712"/>
      <c r="GG70" s="1712"/>
      <c r="GH70" s="1712"/>
      <c r="GI70" s="1712"/>
      <c r="GJ70" s="1712"/>
      <c r="GK70" s="1712"/>
      <c r="GL70" s="1712"/>
      <c r="GM70" s="1712"/>
      <c r="GN70" s="1712"/>
      <c r="GO70" s="1712"/>
      <c r="GP70" s="1712"/>
      <c r="GQ70" s="1712"/>
      <c r="GR70" s="1712"/>
      <c r="GS70" s="1712"/>
      <c r="GT70" s="1712"/>
      <c r="GU70" s="1712"/>
      <c r="GV70" s="1712"/>
      <c r="GW70" s="1712"/>
      <c r="GX70" s="1712"/>
      <c r="GY70" s="1712"/>
      <c r="GZ70" s="1712"/>
      <c r="HA70" s="1712"/>
      <c r="HB70" s="1712"/>
      <c r="HC70" s="1712"/>
      <c r="HD70" s="1712"/>
      <c r="HE70" s="1712"/>
      <c r="HF70" s="1712"/>
      <c r="HG70" s="1712"/>
      <c r="HH70" s="1712"/>
      <c r="HI70" s="1712"/>
      <c r="HJ70" s="1712"/>
      <c r="HK70" s="1712"/>
      <c r="HL70" s="1712"/>
      <c r="HM70" s="1712"/>
      <c r="HN70" s="1712"/>
      <c r="HO70" s="1712"/>
      <c r="HP70" s="1712"/>
      <c r="HQ70" s="1712"/>
      <c r="HR70" s="1712"/>
      <c r="HS70" s="1712"/>
      <c r="HT70" s="1712"/>
      <c r="HU70" s="1712"/>
      <c r="HV70" s="1712"/>
      <c r="HW70" s="1712"/>
      <c r="HX70" s="1712"/>
      <c r="HY70" s="1712"/>
      <c r="HZ70" s="1712"/>
      <c r="IA70" s="1712"/>
      <c r="IB70" s="1712"/>
      <c r="IC70" s="1712"/>
      <c r="ID70" s="1712"/>
      <c r="IE70" s="1712"/>
      <c r="IF70" s="1712"/>
      <c r="IG70" s="1712"/>
      <c r="IH70" s="1712"/>
      <c r="II70" s="1712"/>
      <c r="IJ70" s="1712"/>
      <c r="IK70" s="1712"/>
      <c r="IL70" s="1712"/>
      <c r="IM70" s="1712"/>
      <c r="IN70" s="1712"/>
      <c r="IO70" s="1712"/>
      <c r="IP70" s="1712"/>
      <c r="IQ70" s="1712"/>
      <c r="IR70" s="1712"/>
      <c r="IS70" s="1712"/>
      <c r="IT70" s="1712"/>
      <c r="IU70" s="1712"/>
    </row>
    <row r="71" spans="1:255">
      <c r="A71" s="2718" t="s">
        <v>1729</v>
      </c>
      <c r="B71" s="2482" t="s">
        <v>1394</v>
      </c>
      <c r="C71" s="2482" t="s">
        <v>1394</v>
      </c>
      <c r="D71" s="2482" t="s">
        <v>1394</v>
      </c>
      <c r="E71" s="1740" t="s">
        <v>3603</v>
      </c>
      <c r="F71" s="1934" t="s">
        <v>3604</v>
      </c>
      <c r="G71" s="2720"/>
      <c r="H71" s="2482" t="s">
        <v>1395</v>
      </c>
      <c r="I71" s="2482" t="s">
        <v>1395</v>
      </c>
      <c r="J71" s="2482" t="s">
        <v>1396</v>
      </c>
      <c r="K71" s="2482" t="s">
        <v>1397</v>
      </c>
      <c r="L71" s="2482" t="s">
        <v>1973</v>
      </c>
      <c r="M71" s="1740" t="s">
        <v>1732</v>
      </c>
      <c r="N71" s="1934" t="s">
        <v>3609</v>
      </c>
      <c r="O71" s="2720"/>
      <c r="P71" s="2482" t="s">
        <v>3609</v>
      </c>
      <c r="Q71" s="2482" t="s">
        <v>3609</v>
      </c>
      <c r="R71" s="2482" t="s">
        <v>1398</v>
      </c>
      <c r="S71" s="1740" t="s">
        <v>1732</v>
      </c>
      <c r="T71" s="1712"/>
      <c r="U71" s="1712"/>
      <c r="V71" s="1712"/>
      <c r="W71" s="1712"/>
      <c r="X71" s="1712"/>
      <c r="Y71" s="1712"/>
      <c r="Z71" s="1712"/>
      <c r="AA71" s="1712"/>
      <c r="AB71" s="1712"/>
      <c r="AC71" s="1712"/>
      <c r="AD71" s="1712"/>
      <c r="AE71" s="1712"/>
      <c r="AF71" s="1712"/>
      <c r="AG71" s="1712"/>
      <c r="AH71" s="1712"/>
      <c r="AI71" s="1712"/>
      <c r="AJ71" s="1712"/>
      <c r="AK71" s="1712"/>
      <c r="AL71" s="1712"/>
      <c r="AM71" s="1712"/>
      <c r="AN71" s="1712"/>
      <c r="AO71" s="1712"/>
      <c r="AP71" s="1712"/>
      <c r="AQ71" s="1712"/>
      <c r="AR71" s="1712"/>
      <c r="AS71" s="1712"/>
      <c r="AT71" s="1712"/>
      <c r="AU71" s="1712"/>
      <c r="AV71" s="1712"/>
      <c r="AW71" s="1712"/>
      <c r="AX71" s="1712"/>
      <c r="AY71" s="1712"/>
      <c r="AZ71" s="1712"/>
      <c r="BA71" s="1712"/>
      <c r="BB71" s="1712"/>
      <c r="BC71" s="1712"/>
      <c r="BD71" s="1712"/>
      <c r="BE71" s="1712"/>
      <c r="BF71" s="1712"/>
      <c r="BG71" s="1712"/>
      <c r="BH71" s="1712"/>
      <c r="BI71" s="1712"/>
      <c r="BJ71" s="1712"/>
      <c r="BK71" s="1712"/>
      <c r="BL71" s="1712"/>
      <c r="BM71" s="1712"/>
      <c r="BN71" s="1712"/>
      <c r="BO71" s="1712"/>
      <c r="BP71" s="1712"/>
      <c r="BQ71" s="1712"/>
      <c r="BR71" s="1712"/>
      <c r="BS71" s="1712"/>
      <c r="BT71" s="1712"/>
      <c r="BU71" s="1712"/>
      <c r="BV71" s="1712"/>
      <c r="BW71" s="1712"/>
      <c r="BX71" s="1712"/>
      <c r="BY71" s="1712"/>
      <c r="BZ71" s="1712"/>
      <c r="CA71" s="1712"/>
      <c r="CB71" s="1712"/>
      <c r="CC71" s="1712"/>
      <c r="CD71" s="1712"/>
      <c r="CE71" s="1712"/>
      <c r="CF71" s="1712"/>
      <c r="CG71" s="1712"/>
      <c r="CH71" s="1712"/>
      <c r="CI71" s="1712"/>
      <c r="CJ71" s="1712"/>
      <c r="CK71" s="1712"/>
      <c r="CL71" s="1712"/>
      <c r="CM71" s="1712"/>
      <c r="CN71" s="1712"/>
      <c r="CO71" s="1712"/>
      <c r="CP71" s="1712"/>
      <c r="CQ71" s="1712"/>
      <c r="CR71" s="1712"/>
      <c r="CS71" s="1712"/>
      <c r="CT71" s="1712"/>
      <c r="CU71" s="1712"/>
      <c r="CV71" s="1712"/>
      <c r="CW71" s="1712"/>
      <c r="CX71" s="1712"/>
      <c r="CY71" s="1712"/>
      <c r="CZ71" s="1712"/>
      <c r="DA71" s="1712"/>
      <c r="DB71" s="1712"/>
      <c r="DC71" s="1712"/>
      <c r="DD71" s="1712"/>
      <c r="DE71" s="1712"/>
      <c r="DF71" s="1712"/>
      <c r="DG71" s="1712"/>
      <c r="DH71" s="1712"/>
      <c r="DI71" s="1712"/>
      <c r="DJ71" s="1712"/>
      <c r="DK71" s="1712"/>
      <c r="DL71" s="1712"/>
      <c r="DM71" s="1712"/>
      <c r="DN71" s="1712"/>
      <c r="DO71" s="1712"/>
      <c r="DP71" s="1712"/>
      <c r="DQ71" s="1712"/>
      <c r="DR71" s="1712"/>
      <c r="DS71" s="1712"/>
      <c r="DT71" s="1712"/>
      <c r="DU71" s="1712"/>
      <c r="DV71" s="1712"/>
      <c r="DW71" s="1712"/>
      <c r="DX71" s="1712"/>
      <c r="DY71" s="1712"/>
      <c r="DZ71" s="1712"/>
      <c r="EA71" s="1712"/>
      <c r="EB71" s="1712"/>
      <c r="EC71" s="1712"/>
      <c r="ED71" s="1712"/>
      <c r="EE71" s="1712"/>
      <c r="EF71" s="1712"/>
      <c r="EG71" s="1712"/>
      <c r="EH71" s="1712"/>
      <c r="EI71" s="1712"/>
      <c r="EJ71" s="1712"/>
      <c r="EK71" s="1712"/>
      <c r="EL71" s="1712"/>
      <c r="EM71" s="1712"/>
      <c r="EN71" s="1712"/>
      <c r="EO71" s="1712"/>
      <c r="EP71" s="1712"/>
      <c r="EQ71" s="1712"/>
      <c r="ER71" s="1712"/>
      <c r="ES71" s="1712"/>
      <c r="ET71" s="1712"/>
      <c r="EU71" s="1712"/>
      <c r="EV71" s="1712"/>
      <c r="EW71" s="1712"/>
      <c r="EX71" s="1712"/>
      <c r="EY71" s="1712"/>
      <c r="EZ71" s="1712"/>
      <c r="FA71" s="1712"/>
      <c r="FB71" s="1712"/>
      <c r="FC71" s="1712"/>
      <c r="FD71" s="1712"/>
      <c r="FE71" s="1712"/>
      <c r="FF71" s="1712"/>
      <c r="FG71" s="1712"/>
      <c r="FH71" s="1712"/>
      <c r="FI71" s="1712"/>
      <c r="FJ71" s="1712"/>
      <c r="FK71" s="1712"/>
      <c r="FL71" s="1712"/>
      <c r="FM71" s="1712"/>
      <c r="FN71" s="1712"/>
      <c r="FO71" s="1712"/>
      <c r="FP71" s="1712"/>
      <c r="FQ71" s="1712"/>
      <c r="FR71" s="1712"/>
      <c r="FS71" s="1712"/>
      <c r="FT71" s="1712"/>
      <c r="FU71" s="1712"/>
      <c r="FV71" s="1712"/>
      <c r="FW71" s="1712"/>
      <c r="FX71" s="1712"/>
      <c r="FY71" s="1712"/>
      <c r="FZ71" s="1712"/>
      <c r="GA71" s="1712"/>
      <c r="GB71" s="1712"/>
      <c r="GC71" s="1712"/>
      <c r="GD71" s="1712"/>
      <c r="GE71" s="1712"/>
      <c r="GF71" s="1712"/>
      <c r="GG71" s="1712"/>
      <c r="GH71" s="1712"/>
      <c r="GI71" s="1712"/>
      <c r="GJ71" s="1712"/>
      <c r="GK71" s="1712"/>
      <c r="GL71" s="1712"/>
      <c r="GM71" s="1712"/>
      <c r="GN71" s="1712"/>
      <c r="GO71" s="1712"/>
      <c r="GP71" s="1712"/>
      <c r="GQ71" s="1712"/>
      <c r="GR71" s="1712"/>
      <c r="GS71" s="1712"/>
      <c r="GT71" s="1712"/>
      <c r="GU71" s="1712"/>
      <c r="GV71" s="1712"/>
      <c r="GW71" s="1712"/>
      <c r="GX71" s="1712"/>
      <c r="GY71" s="1712"/>
      <c r="GZ71" s="1712"/>
      <c r="HA71" s="1712"/>
      <c r="HB71" s="1712"/>
      <c r="HC71" s="1712"/>
      <c r="HD71" s="1712"/>
      <c r="HE71" s="1712"/>
      <c r="HF71" s="1712"/>
      <c r="HG71" s="1712"/>
      <c r="HH71" s="1712"/>
      <c r="HI71" s="1712"/>
      <c r="HJ71" s="1712"/>
      <c r="HK71" s="1712"/>
      <c r="HL71" s="1712"/>
      <c r="HM71" s="1712"/>
      <c r="HN71" s="1712"/>
      <c r="HO71" s="1712"/>
      <c r="HP71" s="1712"/>
      <c r="HQ71" s="1712"/>
      <c r="HR71" s="1712"/>
      <c r="HS71" s="1712"/>
      <c r="HT71" s="1712"/>
      <c r="HU71" s="1712"/>
      <c r="HV71" s="1712"/>
      <c r="HW71" s="1712"/>
      <c r="HX71" s="1712"/>
      <c r="HY71" s="1712"/>
      <c r="HZ71" s="1712"/>
      <c r="IA71" s="1712"/>
      <c r="IB71" s="1712"/>
      <c r="IC71" s="1712"/>
      <c r="ID71" s="1712"/>
      <c r="IE71" s="1712"/>
      <c r="IF71" s="1712"/>
      <c r="IG71" s="1712"/>
      <c r="IH71" s="1712"/>
      <c r="II71" s="1712"/>
      <c r="IJ71" s="1712"/>
      <c r="IK71" s="1712"/>
      <c r="IL71" s="1712"/>
      <c r="IM71" s="1712"/>
      <c r="IN71" s="1712"/>
      <c r="IO71" s="1712"/>
      <c r="IP71" s="1712"/>
      <c r="IQ71" s="1712"/>
      <c r="IR71" s="1712"/>
      <c r="IS71" s="1712"/>
      <c r="IT71" s="1712"/>
      <c r="IU71" s="1712"/>
    </row>
    <row r="72" spans="1:255">
      <c r="A72" s="2721" t="s">
        <v>1732</v>
      </c>
      <c r="B72" s="2485" t="s">
        <v>3021</v>
      </c>
      <c r="C72" s="2485" t="s">
        <v>3022</v>
      </c>
      <c r="D72" s="2485" t="s">
        <v>3023</v>
      </c>
      <c r="E72" s="1746" t="s">
        <v>3024</v>
      </c>
      <c r="F72" s="2716" t="s">
        <v>2347</v>
      </c>
      <c r="G72" s="2722"/>
      <c r="H72" s="2485" t="s">
        <v>2348</v>
      </c>
      <c r="I72" s="2485" t="s">
        <v>2349</v>
      </c>
      <c r="J72" s="2485" t="s">
        <v>2350</v>
      </c>
      <c r="K72" s="2485" t="s">
        <v>2351</v>
      </c>
      <c r="L72" s="2485" t="s">
        <v>2352</v>
      </c>
      <c r="M72" s="1746"/>
      <c r="N72" s="2716" t="s">
        <v>2353</v>
      </c>
      <c r="O72" s="2722"/>
      <c r="P72" s="2485" t="s">
        <v>2354</v>
      </c>
      <c r="Q72" s="2485" t="s">
        <v>181</v>
      </c>
      <c r="R72" s="2485" t="s">
        <v>182</v>
      </c>
      <c r="S72" s="1746"/>
      <c r="T72" s="1712"/>
      <c r="U72" s="1712"/>
      <c r="V72" s="1712"/>
      <c r="W72" s="1712"/>
      <c r="X72" s="1712"/>
      <c r="Y72" s="1712"/>
      <c r="Z72" s="1712"/>
      <c r="AA72" s="1712"/>
      <c r="AB72" s="1712"/>
      <c r="AC72" s="1712"/>
      <c r="AD72" s="1712"/>
      <c r="AE72" s="1712"/>
      <c r="AF72" s="1712"/>
      <c r="AG72" s="1712"/>
      <c r="AH72" s="1712"/>
      <c r="AI72" s="1712"/>
      <c r="AJ72" s="1712"/>
      <c r="AK72" s="1712"/>
      <c r="AL72" s="1712"/>
      <c r="AM72" s="1712"/>
      <c r="AN72" s="1712"/>
      <c r="AO72" s="1712"/>
      <c r="AP72" s="1712"/>
      <c r="AQ72" s="1712"/>
      <c r="AR72" s="1712"/>
      <c r="AS72" s="1712"/>
      <c r="AT72" s="1712"/>
      <c r="AU72" s="1712"/>
      <c r="AV72" s="1712"/>
      <c r="AW72" s="1712"/>
      <c r="AX72" s="1712"/>
      <c r="AY72" s="1712"/>
      <c r="AZ72" s="1712"/>
      <c r="BA72" s="1712"/>
      <c r="BB72" s="1712"/>
      <c r="BC72" s="1712"/>
      <c r="BD72" s="1712"/>
      <c r="BE72" s="1712"/>
      <c r="BF72" s="1712"/>
      <c r="BG72" s="1712"/>
      <c r="BH72" s="1712"/>
      <c r="BI72" s="1712"/>
      <c r="BJ72" s="1712"/>
      <c r="BK72" s="1712"/>
      <c r="BL72" s="1712"/>
      <c r="BM72" s="1712"/>
      <c r="BN72" s="1712"/>
      <c r="BO72" s="1712"/>
      <c r="BP72" s="1712"/>
      <c r="BQ72" s="1712"/>
      <c r="BR72" s="1712"/>
      <c r="BS72" s="1712"/>
      <c r="BT72" s="1712"/>
      <c r="BU72" s="1712"/>
      <c r="BV72" s="1712"/>
      <c r="BW72" s="1712"/>
      <c r="BX72" s="1712"/>
      <c r="BY72" s="1712"/>
      <c r="BZ72" s="1712"/>
      <c r="CA72" s="1712"/>
      <c r="CB72" s="1712"/>
      <c r="CC72" s="1712"/>
      <c r="CD72" s="1712"/>
      <c r="CE72" s="1712"/>
      <c r="CF72" s="1712"/>
      <c r="CG72" s="1712"/>
      <c r="CH72" s="1712"/>
      <c r="CI72" s="1712"/>
      <c r="CJ72" s="1712"/>
      <c r="CK72" s="1712"/>
      <c r="CL72" s="1712"/>
      <c r="CM72" s="1712"/>
      <c r="CN72" s="1712"/>
      <c r="CO72" s="1712"/>
      <c r="CP72" s="1712"/>
      <c r="CQ72" s="1712"/>
      <c r="CR72" s="1712"/>
      <c r="CS72" s="1712"/>
      <c r="CT72" s="1712"/>
      <c r="CU72" s="1712"/>
      <c r="CV72" s="1712"/>
      <c r="CW72" s="1712"/>
      <c r="CX72" s="1712"/>
      <c r="CY72" s="1712"/>
      <c r="CZ72" s="1712"/>
      <c r="DA72" s="1712"/>
      <c r="DB72" s="1712"/>
      <c r="DC72" s="1712"/>
      <c r="DD72" s="1712"/>
      <c r="DE72" s="1712"/>
      <c r="DF72" s="1712"/>
      <c r="DG72" s="1712"/>
      <c r="DH72" s="1712"/>
      <c r="DI72" s="1712"/>
      <c r="DJ72" s="1712"/>
      <c r="DK72" s="1712"/>
      <c r="DL72" s="1712"/>
      <c r="DM72" s="1712"/>
      <c r="DN72" s="1712"/>
      <c r="DO72" s="1712"/>
      <c r="DP72" s="1712"/>
      <c r="DQ72" s="1712"/>
      <c r="DR72" s="1712"/>
      <c r="DS72" s="1712"/>
      <c r="DT72" s="1712"/>
      <c r="DU72" s="1712"/>
      <c r="DV72" s="1712"/>
      <c r="DW72" s="1712"/>
      <c r="DX72" s="1712"/>
      <c r="DY72" s="1712"/>
      <c r="DZ72" s="1712"/>
      <c r="EA72" s="1712"/>
      <c r="EB72" s="1712"/>
      <c r="EC72" s="1712"/>
      <c r="ED72" s="1712"/>
      <c r="EE72" s="1712"/>
      <c r="EF72" s="1712"/>
      <c r="EG72" s="1712"/>
      <c r="EH72" s="1712"/>
      <c r="EI72" s="1712"/>
      <c r="EJ72" s="1712"/>
      <c r="EK72" s="1712"/>
      <c r="EL72" s="1712"/>
      <c r="EM72" s="1712"/>
      <c r="EN72" s="1712"/>
      <c r="EO72" s="1712"/>
      <c r="EP72" s="1712"/>
      <c r="EQ72" s="1712"/>
      <c r="ER72" s="1712"/>
      <c r="ES72" s="1712"/>
      <c r="ET72" s="1712"/>
      <c r="EU72" s="1712"/>
      <c r="EV72" s="1712"/>
      <c r="EW72" s="1712"/>
      <c r="EX72" s="1712"/>
      <c r="EY72" s="1712"/>
      <c r="EZ72" s="1712"/>
      <c r="FA72" s="1712"/>
      <c r="FB72" s="1712"/>
      <c r="FC72" s="1712"/>
      <c r="FD72" s="1712"/>
      <c r="FE72" s="1712"/>
      <c r="FF72" s="1712"/>
      <c r="FG72" s="1712"/>
      <c r="FH72" s="1712"/>
      <c r="FI72" s="1712"/>
      <c r="FJ72" s="1712"/>
      <c r="FK72" s="1712"/>
      <c r="FL72" s="1712"/>
      <c r="FM72" s="1712"/>
      <c r="FN72" s="1712"/>
      <c r="FO72" s="1712"/>
      <c r="FP72" s="1712"/>
      <c r="FQ72" s="1712"/>
      <c r="FR72" s="1712"/>
      <c r="FS72" s="1712"/>
      <c r="FT72" s="1712"/>
      <c r="FU72" s="1712"/>
      <c r="FV72" s="1712"/>
      <c r="FW72" s="1712"/>
      <c r="FX72" s="1712"/>
      <c r="FY72" s="1712"/>
      <c r="FZ72" s="1712"/>
      <c r="GA72" s="1712"/>
      <c r="GB72" s="1712"/>
      <c r="GC72" s="1712"/>
      <c r="GD72" s="1712"/>
      <c r="GE72" s="1712"/>
      <c r="GF72" s="1712"/>
      <c r="GG72" s="1712"/>
      <c r="GH72" s="1712"/>
      <c r="GI72" s="1712"/>
      <c r="GJ72" s="1712"/>
      <c r="GK72" s="1712"/>
      <c r="GL72" s="1712"/>
      <c r="GM72" s="1712"/>
      <c r="GN72" s="1712"/>
      <c r="GO72" s="1712"/>
      <c r="GP72" s="1712"/>
      <c r="GQ72" s="1712"/>
      <c r="GR72" s="1712"/>
      <c r="GS72" s="1712"/>
      <c r="GT72" s="1712"/>
      <c r="GU72" s="1712"/>
      <c r="GV72" s="1712"/>
      <c r="GW72" s="1712"/>
      <c r="GX72" s="1712"/>
      <c r="GY72" s="1712"/>
      <c r="GZ72" s="1712"/>
      <c r="HA72" s="1712"/>
      <c r="HB72" s="1712"/>
      <c r="HC72" s="1712"/>
      <c r="HD72" s="1712"/>
      <c r="HE72" s="1712"/>
      <c r="HF72" s="1712"/>
      <c r="HG72" s="1712"/>
      <c r="HH72" s="1712"/>
      <c r="HI72" s="1712"/>
      <c r="HJ72" s="1712"/>
      <c r="HK72" s="1712"/>
      <c r="HL72" s="1712"/>
      <c r="HM72" s="1712"/>
      <c r="HN72" s="1712"/>
      <c r="HO72" s="1712"/>
      <c r="HP72" s="1712"/>
      <c r="HQ72" s="1712"/>
      <c r="HR72" s="1712"/>
      <c r="HS72" s="1712"/>
      <c r="HT72" s="1712"/>
      <c r="HU72" s="1712"/>
      <c r="HV72" s="1712"/>
      <c r="HW72" s="1712"/>
      <c r="HX72" s="1712"/>
      <c r="HY72" s="1712"/>
      <c r="HZ72" s="1712"/>
      <c r="IA72" s="1712"/>
      <c r="IB72" s="1712"/>
      <c r="IC72" s="1712"/>
      <c r="ID72" s="1712"/>
      <c r="IE72" s="1712"/>
      <c r="IF72" s="1712"/>
      <c r="IG72" s="1712"/>
      <c r="IH72" s="1712"/>
      <c r="II72" s="1712"/>
      <c r="IJ72" s="1712"/>
      <c r="IK72" s="1712"/>
      <c r="IL72" s="1712"/>
      <c r="IM72" s="1712"/>
      <c r="IN72" s="1712"/>
      <c r="IO72" s="1712"/>
      <c r="IP72" s="1712"/>
      <c r="IQ72" s="1712"/>
      <c r="IR72" s="1712"/>
      <c r="IS72" s="1712"/>
      <c r="IT72" s="1712"/>
      <c r="IU72" s="1712"/>
    </row>
    <row r="73" spans="1:255">
      <c r="A73" s="2721" t="s">
        <v>1399</v>
      </c>
      <c r="B73" s="1744"/>
      <c r="C73" s="1744"/>
      <c r="D73" s="1744"/>
      <c r="E73" s="1723"/>
      <c r="F73" s="1716"/>
      <c r="G73" s="1744"/>
      <c r="H73" s="1744"/>
      <c r="I73" s="1744"/>
      <c r="J73" s="1744"/>
      <c r="K73" s="2761"/>
      <c r="L73" s="2761"/>
      <c r="M73" s="1748" t="s">
        <v>1399</v>
      </c>
      <c r="N73" s="1716"/>
      <c r="O73" s="2334"/>
      <c r="P73" s="2334"/>
      <c r="Q73" s="2334"/>
      <c r="R73" s="2334">
        <f t="shared" ref="R73:R136" si="1">SUM(O73:Q73)</f>
        <v>0</v>
      </c>
      <c r="S73" s="1748" t="s">
        <v>1399</v>
      </c>
      <c r="T73" s="1712"/>
      <c r="U73" s="1712"/>
      <c r="V73" s="1712"/>
      <c r="W73" s="1712"/>
      <c r="X73" s="1712"/>
      <c r="Y73" s="1712"/>
      <c r="Z73" s="1712"/>
      <c r="AA73" s="1712"/>
      <c r="AB73" s="1712"/>
      <c r="AC73" s="1712"/>
      <c r="AD73" s="1712"/>
      <c r="AE73" s="1712"/>
      <c r="AF73" s="1712"/>
      <c r="AG73" s="1712"/>
      <c r="AH73" s="1712"/>
      <c r="AI73" s="1712"/>
      <c r="AJ73" s="1712"/>
      <c r="AK73" s="1712"/>
      <c r="AL73" s="1712"/>
      <c r="AM73" s="1712"/>
      <c r="AN73" s="1712"/>
      <c r="AO73" s="1712"/>
      <c r="AP73" s="1712"/>
      <c r="AQ73" s="1712"/>
      <c r="AR73" s="1712"/>
      <c r="AS73" s="1712"/>
      <c r="AT73" s="1712"/>
      <c r="AU73" s="1712"/>
      <c r="AV73" s="1712"/>
      <c r="AW73" s="1712"/>
      <c r="AX73" s="1712"/>
      <c r="AY73" s="1712"/>
      <c r="AZ73" s="1712"/>
      <c r="BA73" s="1712"/>
      <c r="BB73" s="1712"/>
      <c r="BC73" s="1712"/>
      <c r="BD73" s="1712"/>
      <c r="BE73" s="1712"/>
      <c r="BF73" s="1712"/>
      <c r="BG73" s="1712"/>
      <c r="BH73" s="1712"/>
      <c r="BI73" s="1712"/>
      <c r="BJ73" s="1712"/>
      <c r="BK73" s="1712"/>
      <c r="BL73" s="1712"/>
      <c r="BM73" s="1712"/>
      <c r="BN73" s="1712"/>
      <c r="BO73" s="1712"/>
      <c r="BP73" s="1712"/>
      <c r="BQ73" s="1712"/>
      <c r="BR73" s="1712"/>
      <c r="BS73" s="1712"/>
      <c r="BT73" s="1712"/>
      <c r="BU73" s="1712"/>
      <c r="BV73" s="1712"/>
      <c r="BW73" s="1712"/>
      <c r="BX73" s="1712"/>
      <c r="BY73" s="1712"/>
      <c r="BZ73" s="1712"/>
      <c r="CA73" s="1712"/>
      <c r="CB73" s="1712"/>
      <c r="CC73" s="1712"/>
      <c r="CD73" s="1712"/>
      <c r="CE73" s="1712"/>
      <c r="CF73" s="1712"/>
      <c r="CG73" s="1712"/>
      <c r="CH73" s="1712"/>
      <c r="CI73" s="1712"/>
      <c r="CJ73" s="1712"/>
      <c r="CK73" s="1712"/>
      <c r="CL73" s="1712"/>
      <c r="CM73" s="1712"/>
      <c r="CN73" s="1712"/>
      <c r="CO73" s="1712"/>
      <c r="CP73" s="1712"/>
      <c r="CQ73" s="1712"/>
      <c r="CR73" s="1712"/>
      <c r="CS73" s="1712"/>
      <c r="CT73" s="1712"/>
      <c r="CU73" s="1712"/>
      <c r="CV73" s="1712"/>
      <c r="CW73" s="1712"/>
      <c r="CX73" s="1712"/>
      <c r="CY73" s="1712"/>
      <c r="CZ73" s="1712"/>
      <c r="DA73" s="1712"/>
      <c r="DB73" s="1712"/>
      <c r="DC73" s="1712"/>
      <c r="DD73" s="1712"/>
      <c r="DE73" s="1712"/>
      <c r="DF73" s="1712"/>
      <c r="DG73" s="1712"/>
      <c r="DH73" s="1712"/>
      <c r="DI73" s="1712"/>
      <c r="DJ73" s="1712"/>
      <c r="DK73" s="1712"/>
      <c r="DL73" s="1712"/>
      <c r="DM73" s="1712"/>
      <c r="DN73" s="1712"/>
      <c r="DO73" s="1712"/>
      <c r="DP73" s="1712"/>
      <c r="DQ73" s="1712"/>
      <c r="DR73" s="1712"/>
      <c r="DS73" s="1712"/>
      <c r="DT73" s="1712"/>
      <c r="DU73" s="1712"/>
      <c r="DV73" s="1712"/>
      <c r="DW73" s="1712"/>
      <c r="DX73" s="1712"/>
      <c r="DY73" s="1712"/>
      <c r="DZ73" s="1712"/>
      <c r="EA73" s="1712"/>
      <c r="EB73" s="1712"/>
      <c r="EC73" s="1712"/>
      <c r="ED73" s="1712"/>
      <c r="EE73" s="1712"/>
      <c r="EF73" s="1712"/>
      <c r="EG73" s="1712"/>
      <c r="EH73" s="1712"/>
      <c r="EI73" s="1712"/>
      <c r="EJ73" s="1712"/>
      <c r="EK73" s="1712"/>
      <c r="EL73" s="1712"/>
      <c r="EM73" s="1712"/>
      <c r="EN73" s="1712"/>
      <c r="EO73" s="1712"/>
      <c r="EP73" s="1712"/>
      <c r="EQ73" s="1712"/>
      <c r="ER73" s="1712"/>
      <c r="ES73" s="1712"/>
      <c r="ET73" s="1712"/>
      <c r="EU73" s="1712"/>
      <c r="EV73" s="1712"/>
      <c r="EW73" s="1712"/>
      <c r="EX73" s="1712"/>
      <c r="EY73" s="1712"/>
      <c r="EZ73" s="1712"/>
      <c r="FA73" s="1712"/>
      <c r="FB73" s="1712"/>
      <c r="FC73" s="1712"/>
      <c r="FD73" s="1712"/>
      <c r="FE73" s="1712"/>
      <c r="FF73" s="1712"/>
      <c r="FG73" s="1712"/>
      <c r="FH73" s="1712"/>
      <c r="FI73" s="1712"/>
      <c r="FJ73" s="1712"/>
      <c r="FK73" s="1712"/>
      <c r="FL73" s="1712"/>
      <c r="FM73" s="1712"/>
      <c r="FN73" s="1712"/>
      <c r="FO73" s="1712"/>
      <c r="FP73" s="1712"/>
      <c r="FQ73" s="1712"/>
      <c r="FR73" s="1712"/>
      <c r="FS73" s="1712"/>
      <c r="FT73" s="1712"/>
      <c r="FU73" s="1712"/>
      <c r="FV73" s="1712"/>
      <c r="FW73" s="1712"/>
      <c r="FX73" s="1712"/>
      <c r="FY73" s="1712"/>
      <c r="FZ73" s="1712"/>
      <c r="GA73" s="1712"/>
      <c r="GB73" s="1712"/>
      <c r="GC73" s="1712"/>
      <c r="GD73" s="1712"/>
      <c r="GE73" s="1712"/>
      <c r="GF73" s="1712"/>
      <c r="GG73" s="1712"/>
      <c r="GH73" s="1712"/>
      <c r="GI73" s="1712"/>
      <c r="GJ73" s="1712"/>
      <c r="GK73" s="1712"/>
      <c r="GL73" s="1712"/>
      <c r="GM73" s="1712"/>
      <c r="GN73" s="1712"/>
      <c r="GO73" s="1712"/>
      <c r="GP73" s="1712"/>
      <c r="GQ73" s="1712"/>
      <c r="GR73" s="1712"/>
      <c r="GS73" s="1712"/>
      <c r="GT73" s="1712"/>
      <c r="GU73" s="1712"/>
      <c r="GV73" s="1712"/>
      <c r="GW73" s="1712"/>
      <c r="GX73" s="1712"/>
      <c r="GY73" s="1712"/>
      <c r="GZ73" s="1712"/>
      <c r="HA73" s="1712"/>
      <c r="HB73" s="1712"/>
      <c r="HC73" s="1712"/>
      <c r="HD73" s="1712"/>
      <c r="HE73" s="1712"/>
      <c r="HF73" s="1712"/>
      <c r="HG73" s="1712"/>
      <c r="HH73" s="1712"/>
      <c r="HI73" s="1712"/>
      <c r="HJ73" s="1712"/>
      <c r="HK73" s="1712"/>
      <c r="HL73" s="1712"/>
      <c r="HM73" s="1712"/>
      <c r="HN73" s="1712"/>
      <c r="HO73" s="1712"/>
      <c r="HP73" s="1712"/>
      <c r="HQ73" s="1712"/>
      <c r="HR73" s="1712"/>
      <c r="HS73" s="1712"/>
      <c r="HT73" s="1712"/>
      <c r="HU73" s="1712"/>
      <c r="HV73" s="1712"/>
      <c r="HW73" s="1712"/>
      <c r="HX73" s="1712"/>
      <c r="HY73" s="1712"/>
      <c r="HZ73" s="1712"/>
      <c r="IA73" s="1712"/>
      <c r="IB73" s="1712"/>
      <c r="IC73" s="1712"/>
      <c r="ID73" s="1712"/>
      <c r="IE73" s="1712"/>
      <c r="IF73" s="1712"/>
      <c r="IG73" s="1712"/>
      <c r="IH73" s="1712"/>
      <c r="II73" s="1712"/>
      <c r="IJ73" s="1712"/>
      <c r="IK73" s="1712"/>
      <c r="IL73" s="1712"/>
      <c r="IM73" s="1712"/>
      <c r="IN73" s="1712"/>
      <c r="IO73" s="1712"/>
      <c r="IP73" s="1712"/>
      <c r="IQ73" s="1712"/>
      <c r="IR73" s="1712"/>
      <c r="IS73" s="1712"/>
      <c r="IT73" s="1712"/>
      <c r="IU73" s="1712"/>
    </row>
    <row r="74" spans="1:255">
      <c r="A74" s="2721" t="s">
        <v>1400</v>
      </c>
      <c r="B74" s="1744"/>
      <c r="C74" s="1744"/>
      <c r="D74" s="1744"/>
      <c r="E74" s="1723"/>
      <c r="F74" s="1716"/>
      <c r="G74" s="1744"/>
      <c r="H74" s="1744"/>
      <c r="I74" s="1744"/>
      <c r="J74" s="1744"/>
      <c r="K74" s="2761"/>
      <c r="L74" s="2761"/>
      <c r="M74" s="1748" t="s">
        <v>1400</v>
      </c>
      <c r="N74" s="1716" t="s">
        <v>1789</v>
      </c>
      <c r="O74" s="2761"/>
      <c r="P74" s="2761"/>
      <c r="Q74" s="2761"/>
      <c r="R74" s="2761">
        <f t="shared" si="1"/>
        <v>0</v>
      </c>
      <c r="S74" s="1748" t="s">
        <v>1400</v>
      </c>
      <c r="T74" s="1712"/>
      <c r="U74" s="1712"/>
      <c r="V74" s="1712"/>
      <c r="W74" s="1712"/>
      <c r="X74" s="1712"/>
      <c r="Y74" s="1712"/>
      <c r="Z74" s="1712"/>
      <c r="AA74" s="1712"/>
      <c r="AB74" s="1712"/>
      <c r="AC74" s="1712"/>
      <c r="AD74" s="1712"/>
      <c r="AE74" s="1712"/>
      <c r="AF74" s="1712"/>
      <c r="AG74" s="1712"/>
      <c r="AH74" s="1712"/>
      <c r="AI74" s="1712"/>
      <c r="AJ74" s="1712"/>
      <c r="AK74" s="1712"/>
      <c r="AL74" s="1712"/>
      <c r="AM74" s="1712"/>
      <c r="AN74" s="1712"/>
      <c r="AO74" s="1712"/>
      <c r="AP74" s="1712"/>
      <c r="AQ74" s="1712"/>
      <c r="AR74" s="1712"/>
      <c r="AS74" s="1712"/>
      <c r="AT74" s="1712"/>
      <c r="AU74" s="1712"/>
      <c r="AV74" s="1712"/>
      <c r="AW74" s="1712"/>
      <c r="AX74" s="1712"/>
      <c r="AY74" s="1712"/>
      <c r="AZ74" s="1712"/>
      <c r="BA74" s="1712"/>
      <c r="BB74" s="1712"/>
      <c r="BC74" s="1712"/>
      <c r="BD74" s="1712"/>
      <c r="BE74" s="1712"/>
      <c r="BF74" s="1712"/>
      <c r="BG74" s="1712"/>
      <c r="BH74" s="1712"/>
      <c r="BI74" s="1712"/>
      <c r="BJ74" s="1712"/>
      <c r="BK74" s="1712"/>
      <c r="BL74" s="1712"/>
      <c r="BM74" s="1712"/>
      <c r="BN74" s="1712"/>
      <c r="BO74" s="1712"/>
      <c r="BP74" s="1712"/>
      <c r="BQ74" s="1712"/>
      <c r="BR74" s="1712"/>
      <c r="BS74" s="1712"/>
      <c r="BT74" s="1712"/>
      <c r="BU74" s="1712"/>
      <c r="BV74" s="1712"/>
      <c r="BW74" s="1712"/>
      <c r="BX74" s="1712"/>
      <c r="BY74" s="1712"/>
      <c r="BZ74" s="1712"/>
      <c r="CA74" s="1712"/>
      <c r="CB74" s="1712"/>
      <c r="CC74" s="1712"/>
      <c r="CD74" s="1712"/>
      <c r="CE74" s="1712"/>
      <c r="CF74" s="1712"/>
      <c r="CG74" s="1712"/>
      <c r="CH74" s="1712"/>
      <c r="CI74" s="1712"/>
      <c r="CJ74" s="1712"/>
      <c r="CK74" s="1712"/>
      <c r="CL74" s="1712"/>
      <c r="CM74" s="1712"/>
      <c r="CN74" s="1712"/>
      <c r="CO74" s="1712"/>
      <c r="CP74" s="1712"/>
      <c r="CQ74" s="1712"/>
      <c r="CR74" s="1712"/>
      <c r="CS74" s="1712"/>
      <c r="CT74" s="1712"/>
      <c r="CU74" s="1712"/>
      <c r="CV74" s="1712"/>
      <c r="CW74" s="1712"/>
      <c r="CX74" s="1712"/>
      <c r="CY74" s="1712"/>
      <c r="CZ74" s="1712"/>
      <c r="DA74" s="1712"/>
      <c r="DB74" s="1712"/>
      <c r="DC74" s="1712"/>
      <c r="DD74" s="1712"/>
      <c r="DE74" s="1712"/>
      <c r="DF74" s="1712"/>
      <c r="DG74" s="1712"/>
      <c r="DH74" s="1712"/>
      <c r="DI74" s="1712"/>
      <c r="DJ74" s="1712"/>
      <c r="DK74" s="1712"/>
      <c r="DL74" s="1712"/>
      <c r="DM74" s="1712"/>
      <c r="DN74" s="1712"/>
      <c r="DO74" s="1712"/>
      <c r="DP74" s="1712"/>
      <c r="DQ74" s="1712"/>
      <c r="DR74" s="1712"/>
      <c r="DS74" s="1712"/>
      <c r="DT74" s="1712"/>
      <c r="DU74" s="1712"/>
      <c r="DV74" s="1712"/>
      <c r="DW74" s="1712"/>
      <c r="DX74" s="1712"/>
      <c r="DY74" s="1712"/>
      <c r="DZ74" s="1712"/>
      <c r="EA74" s="1712"/>
      <c r="EB74" s="1712"/>
      <c r="EC74" s="1712"/>
      <c r="ED74" s="1712"/>
      <c r="EE74" s="1712"/>
      <c r="EF74" s="1712"/>
      <c r="EG74" s="1712"/>
      <c r="EH74" s="1712"/>
      <c r="EI74" s="1712"/>
      <c r="EJ74" s="1712"/>
      <c r="EK74" s="1712"/>
      <c r="EL74" s="1712"/>
      <c r="EM74" s="1712"/>
      <c r="EN74" s="1712"/>
      <c r="EO74" s="1712"/>
      <c r="EP74" s="1712"/>
      <c r="EQ74" s="1712"/>
      <c r="ER74" s="1712"/>
      <c r="ES74" s="1712"/>
      <c r="ET74" s="1712"/>
      <c r="EU74" s="1712"/>
      <c r="EV74" s="1712"/>
      <c r="EW74" s="1712"/>
      <c r="EX74" s="1712"/>
      <c r="EY74" s="1712"/>
      <c r="EZ74" s="1712"/>
      <c r="FA74" s="1712"/>
      <c r="FB74" s="1712"/>
      <c r="FC74" s="1712"/>
      <c r="FD74" s="1712"/>
      <c r="FE74" s="1712"/>
      <c r="FF74" s="1712"/>
      <c r="FG74" s="1712"/>
      <c r="FH74" s="1712"/>
      <c r="FI74" s="1712"/>
      <c r="FJ74" s="1712"/>
      <c r="FK74" s="1712"/>
      <c r="FL74" s="1712"/>
      <c r="FM74" s="1712"/>
      <c r="FN74" s="1712"/>
      <c r="FO74" s="1712"/>
      <c r="FP74" s="1712"/>
      <c r="FQ74" s="1712"/>
      <c r="FR74" s="1712"/>
      <c r="FS74" s="1712"/>
      <c r="FT74" s="1712"/>
      <c r="FU74" s="1712"/>
      <c r="FV74" s="1712"/>
      <c r="FW74" s="1712"/>
      <c r="FX74" s="1712"/>
      <c r="FY74" s="1712"/>
      <c r="FZ74" s="1712"/>
      <c r="GA74" s="1712"/>
      <c r="GB74" s="1712"/>
      <c r="GC74" s="1712"/>
      <c r="GD74" s="1712"/>
      <c r="GE74" s="1712"/>
      <c r="GF74" s="1712"/>
      <c r="GG74" s="1712"/>
      <c r="GH74" s="1712"/>
      <c r="GI74" s="1712"/>
      <c r="GJ74" s="1712"/>
      <c r="GK74" s="1712"/>
      <c r="GL74" s="1712"/>
      <c r="GM74" s="1712"/>
      <c r="GN74" s="1712"/>
      <c r="GO74" s="1712"/>
      <c r="GP74" s="1712"/>
      <c r="GQ74" s="1712"/>
      <c r="GR74" s="1712"/>
      <c r="GS74" s="1712"/>
      <c r="GT74" s="1712"/>
      <c r="GU74" s="1712"/>
      <c r="GV74" s="1712"/>
      <c r="GW74" s="1712"/>
      <c r="GX74" s="1712"/>
      <c r="GY74" s="1712"/>
      <c r="GZ74" s="1712"/>
      <c r="HA74" s="1712"/>
      <c r="HB74" s="1712"/>
      <c r="HC74" s="1712"/>
      <c r="HD74" s="1712"/>
      <c r="HE74" s="1712"/>
      <c r="HF74" s="1712"/>
      <c r="HG74" s="1712"/>
      <c r="HH74" s="1712"/>
      <c r="HI74" s="1712"/>
      <c r="HJ74" s="1712"/>
      <c r="HK74" s="1712"/>
      <c r="HL74" s="1712"/>
      <c r="HM74" s="1712"/>
      <c r="HN74" s="1712"/>
      <c r="HO74" s="1712"/>
      <c r="HP74" s="1712"/>
      <c r="HQ74" s="1712"/>
      <c r="HR74" s="1712"/>
      <c r="HS74" s="1712"/>
      <c r="HT74" s="1712"/>
      <c r="HU74" s="1712"/>
      <c r="HV74" s="1712"/>
      <c r="HW74" s="1712"/>
      <c r="HX74" s="1712"/>
      <c r="HY74" s="1712"/>
      <c r="HZ74" s="1712"/>
      <c r="IA74" s="1712"/>
      <c r="IB74" s="1712"/>
      <c r="IC74" s="1712"/>
      <c r="ID74" s="1712"/>
      <c r="IE74" s="1712"/>
      <c r="IF74" s="1712"/>
      <c r="IG74" s="1712"/>
      <c r="IH74" s="1712"/>
      <c r="II74" s="1712"/>
      <c r="IJ74" s="1712"/>
      <c r="IK74" s="1712"/>
      <c r="IL74" s="1712"/>
      <c r="IM74" s="1712"/>
      <c r="IN74" s="1712"/>
      <c r="IO74" s="1712"/>
      <c r="IP74" s="1712"/>
      <c r="IQ74" s="1712"/>
      <c r="IR74" s="1712"/>
      <c r="IS74" s="1712"/>
      <c r="IT74" s="1712"/>
      <c r="IU74" s="1712"/>
    </row>
    <row r="75" spans="1:255">
      <c r="A75" s="2721" t="s">
        <v>1401</v>
      </c>
      <c r="B75" s="1744"/>
      <c r="C75" s="1744"/>
      <c r="D75" s="1744"/>
      <c r="E75" s="1723"/>
      <c r="F75" s="1716"/>
      <c r="G75" s="1744"/>
      <c r="H75" s="1744"/>
      <c r="I75" s="1744"/>
      <c r="J75" s="1744"/>
      <c r="K75" s="2761"/>
      <c r="L75" s="2761"/>
      <c r="M75" s="1748" t="s">
        <v>1401</v>
      </c>
      <c r="N75" s="1716"/>
      <c r="O75" s="2761"/>
      <c r="P75" s="2761"/>
      <c r="Q75" s="2761"/>
      <c r="R75" s="2761">
        <f t="shared" si="1"/>
        <v>0</v>
      </c>
      <c r="S75" s="1748" t="s">
        <v>1401</v>
      </c>
      <c r="T75" s="1712"/>
      <c r="U75" s="1712"/>
      <c r="V75" s="1712"/>
      <c r="W75" s="1712"/>
      <c r="X75" s="1712"/>
      <c r="Y75" s="1712"/>
      <c r="Z75" s="1712"/>
      <c r="AA75" s="1712"/>
      <c r="AB75" s="1712"/>
      <c r="AC75" s="1712"/>
      <c r="AD75" s="1712"/>
      <c r="AE75" s="1712"/>
      <c r="AF75" s="1712"/>
      <c r="AG75" s="1712"/>
      <c r="AH75" s="1712"/>
      <c r="AI75" s="1712"/>
      <c r="AJ75" s="1712"/>
      <c r="AK75" s="1712"/>
      <c r="AL75" s="1712"/>
      <c r="AM75" s="1712"/>
      <c r="AN75" s="1712"/>
      <c r="AO75" s="1712"/>
      <c r="AP75" s="1712"/>
      <c r="AQ75" s="1712"/>
      <c r="AR75" s="1712"/>
      <c r="AS75" s="1712"/>
      <c r="AT75" s="1712"/>
      <c r="AU75" s="1712"/>
      <c r="AV75" s="1712"/>
      <c r="AW75" s="1712"/>
      <c r="AX75" s="1712"/>
      <c r="AY75" s="1712"/>
      <c r="AZ75" s="1712"/>
      <c r="BA75" s="1712"/>
      <c r="BB75" s="1712"/>
      <c r="BC75" s="1712"/>
      <c r="BD75" s="1712"/>
      <c r="BE75" s="1712"/>
      <c r="BF75" s="1712"/>
      <c r="BG75" s="1712"/>
      <c r="BH75" s="1712"/>
      <c r="BI75" s="1712"/>
      <c r="BJ75" s="1712"/>
      <c r="BK75" s="1712"/>
      <c r="BL75" s="1712"/>
      <c r="BM75" s="1712"/>
      <c r="BN75" s="1712"/>
      <c r="BO75" s="1712"/>
      <c r="BP75" s="1712"/>
      <c r="BQ75" s="1712"/>
      <c r="BR75" s="1712"/>
      <c r="BS75" s="1712"/>
      <c r="BT75" s="1712"/>
      <c r="BU75" s="1712"/>
      <c r="BV75" s="1712"/>
      <c r="BW75" s="1712"/>
      <c r="BX75" s="1712"/>
      <c r="BY75" s="1712"/>
      <c r="BZ75" s="1712"/>
      <c r="CA75" s="1712"/>
      <c r="CB75" s="1712"/>
      <c r="CC75" s="1712"/>
      <c r="CD75" s="1712"/>
      <c r="CE75" s="1712"/>
      <c r="CF75" s="1712"/>
      <c r="CG75" s="1712"/>
      <c r="CH75" s="1712"/>
      <c r="CI75" s="1712"/>
      <c r="CJ75" s="1712"/>
      <c r="CK75" s="1712"/>
      <c r="CL75" s="1712"/>
      <c r="CM75" s="1712"/>
      <c r="CN75" s="1712"/>
      <c r="CO75" s="1712"/>
      <c r="CP75" s="1712"/>
      <c r="CQ75" s="1712"/>
      <c r="CR75" s="1712"/>
      <c r="CS75" s="1712"/>
      <c r="CT75" s="1712"/>
      <c r="CU75" s="1712"/>
      <c r="CV75" s="1712"/>
      <c r="CW75" s="1712"/>
      <c r="CX75" s="1712"/>
      <c r="CY75" s="1712"/>
      <c r="CZ75" s="1712"/>
      <c r="DA75" s="1712"/>
      <c r="DB75" s="1712"/>
      <c r="DC75" s="1712"/>
      <c r="DD75" s="1712"/>
      <c r="DE75" s="1712"/>
      <c r="DF75" s="1712"/>
      <c r="DG75" s="1712"/>
      <c r="DH75" s="1712"/>
      <c r="DI75" s="1712"/>
      <c r="DJ75" s="1712"/>
      <c r="DK75" s="1712"/>
      <c r="DL75" s="1712"/>
      <c r="DM75" s="1712"/>
      <c r="DN75" s="1712"/>
      <c r="DO75" s="1712"/>
      <c r="DP75" s="1712"/>
      <c r="DQ75" s="1712"/>
      <c r="DR75" s="1712"/>
      <c r="DS75" s="1712"/>
      <c r="DT75" s="1712"/>
      <c r="DU75" s="1712"/>
      <c r="DV75" s="1712"/>
      <c r="DW75" s="1712"/>
      <c r="DX75" s="1712"/>
      <c r="DY75" s="1712"/>
      <c r="DZ75" s="1712"/>
      <c r="EA75" s="1712"/>
      <c r="EB75" s="1712"/>
      <c r="EC75" s="1712"/>
      <c r="ED75" s="1712"/>
      <c r="EE75" s="1712"/>
      <c r="EF75" s="1712"/>
      <c r="EG75" s="1712"/>
      <c r="EH75" s="1712"/>
      <c r="EI75" s="1712"/>
      <c r="EJ75" s="1712"/>
      <c r="EK75" s="1712"/>
      <c r="EL75" s="1712"/>
      <c r="EM75" s="1712"/>
      <c r="EN75" s="1712"/>
      <c r="EO75" s="1712"/>
      <c r="EP75" s="1712"/>
      <c r="EQ75" s="1712"/>
      <c r="ER75" s="1712"/>
      <c r="ES75" s="1712"/>
      <c r="ET75" s="1712"/>
      <c r="EU75" s="1712"/>
      <c r="EV75" s="1712"/>
      <c r="EW75" s="1712"/>
      <c r="EX75" s="1712"/>
      <c r="EY75" s="1712"/>
      <c r="EZ75" s="1712"/>
      <c r="FA75" s="1712"/>
      <c r="FB75" s="1712"/>
      <c r="FC75" s="1712"/>
      <c r="FD75" s="1712"/>
      <c r="FE75" s="1712"/>
      <c r="FF75" s="1712"/>
      <c r="FG75" s="1712"/>
      <c r="FH75" s="1712"/>
      <c r="FI75" s="1712"/>
      <c r="FJ75" s="1712"/>
      <c r="FK75" s="1712"/>
      <c r="FL75" s="1712"/>
      <c r="FM75" s="1712"/>
      <c r="FN75" s="1712"/>
      <c r="FO75" s="1712"/>
      <c r="FP75" s="1712"/>
      <c r="FQ75" s="1712"/>
      <c r="FR75" s="1712"/>
      <c r="FS75" s="1712"/>
      <c r="FT75" s="1712"/>
      <c r="FU75" s="1712"/>
      <c r="FV75" s="1712"/>
      <c r="FW75" s="1712"/>
      <c r="FX75" s="1712"/>
      <c r="FY75" s="1712"/>
      <c r="FZ75" s="1712"/>
      <c r="GA75" s="1712"/>
      <c r="GB75" s="1712"/>
      <c r="GC75" s="1712"/>
      <c r="GD75" s="1712"/>
      <c r="GE75" s="1712"/>
      <c r="GF75" s="1712"/>
      <c r="GG75" s="1712"/>
      <c r="GH75" s="1712"/>
      <c r="GI75" s="1712"/>
      <c r="GJ75" s="1712"/>
      <c r="GK75" s="1712"/>
      <c r="GL75" s="1712"/>
      <c r="GM75" s="1712"/>
      <c r="GN75" s="1712"/>
      <c r="GO75" s="1712"/>
      <c r="GP75" s="1712"/>
      <c r="GQ75" s="1712"/>
      <c r="GR75" s="1712"/>
      <c r="GS75" s="1712"/>
      <c r="GT75" s="1712"/>
      <c r="GU75" s="1712"/>
      <c r="GV75" s="1712"/>
      <c r="GW75" s="1712"/>
      <c r="GX75" s="1712"/>
      <c r="GY75" s="1712"/>
      <c r="GZ75" s="1712"/>
      <c r="HA75" s="1712"/>
      <c r="HB75" s="1712"/>
      <c r="HC75" s="1712"/>
      <c r="HD75" s="1712"/>
      <c r="HE75" s="1712"/>
      <c r="HF75" s="1712"/>
      <c r="HG75" s="1712"/>
      <c r="HH75" s="1712"/>
      <c r="HI75" s="1712"/>
      <c r="HJ75" s="1712"/>
      <c r="HK75" s="1712"/>
      <c r="HL75" s="1712"/>
      <c r="HM75" s="1712"/>
      <c r="HN75" s="1712"/>
      <c r="HO75" s="1712"/>
      <c r="HP75" s="1712"/>
      <c r="HQ75" s="1712"/>
      <c r="HR75" s="1712"/>
      <c r="HS75" s="1712"/>
      <c r="HT75" s="1712"/>
      <c r="HU75" s="1712"/>
      <c r="HV75" s="1712"/>
      <c r="HW75" s="1712"/>
      <c r="HX75" s="1712"/>
      <c r="HY75" s="1712"/>
      <c r="HZ75" s="1712"/>
      <c r="IA75" s="1712"/>
      <c r="IB75" s="1712"/>
      <c r="IC75" s="1712"/>
      <c r="ID75" s="1712"/>
      <c r="IE75" s="1712"/>
      <c r="IF75" s="1712"/>
      <c r="IG75" s="1712"/>
      <c r="IH75" s="1712"/>
      <c r="II75" s="1712"/>
      <c r="IJ75" s="1712"/>
      <c r="IK75" s="1712"/>
      <c r="IL75" s="1712"/>
      <c r="IM75" s="1712"/>
      <c r="IN75" s="1712"/>
      <c r="IO75" s="1712"/>
      <c r="IP75" s="1712"/>
      <c r="IQ75" s="1712"/>
      <c r="IR75" s="1712"/>
      <c r="IS75" s="1712"/>
      <c r="IT75" s="1712"/>
      <c r="IU75" s="1712"/>
    </row>
    <row r="76" spans="1:255">
      <c r="A76" s="2721" t="s">
        <v>1402</v>
      </c>
      <c r="B76" s="1744"/>
      <c r="C76" s="1744"/>
      <c r="D76" s="1744"/>
      <c r="E76" s="1723"/>
      <c r="F76" s="1716"/>
      <c r="G76" s="1744"/>
      <c r="H76" s="1744"/>
      <c r="I76" s="1744"/>
      <c r="J76" s="1744"/>
      <c r="K76" s="2761"/>
      <c r="L76" s="2761"/>
      <c r="M76" s="1748" t="s">
        <v>1402</v>
      </c>
      <c r="N76" s="1716"/>
      <c r="O76" s="2761"/>
      <c r="P76" s="2761"/>
      <c r="Q76" s="2761"/>
      <c r="R76" s="2761">
        <f t="shared" si="1"/>
        <v>0</v>
      </c>
      <c r="S76" s="1748" t="s">
        <v>1402</v>
      </c>
      <c r="T76" s="1712"/>
      <c r="U76" s="1712"/>
      <c r="V76" s="1712"/>
      <c r="W76" s="1712"/>
      <c r="X76" s="1712"/>
      <c r="Y76" s="1712"/>
      <c r="Z76" s="1712"/>
      <c r="AA76" s="1712"/>
      <c r="AB76" s="1712"/>
      <c r="AC76" s="1712"/>
      <c r="AD76" s="1712"/>
      <c r="AE76" s="1712"/>
      <c r="AF76" s="1712"/>
      <c r="AG76" s="1712"/>
      <c r="AH76" s="1712"/>
      <c r="AI76" s="1712"/>
      <c r="AJ76" s="1712"/>
      <c r="AK76" s="1712"/>
      <c r="AL76" s="1712"/>
      <c r="AM76" s="1712"/>
      <c r="AN76" s="1712"/>
      <c r="AO76" s="1712"/>
      <c r="AP76" s="1712"/>
      <c r="AQ76" s="1712"/>
      <c r="AR76" s="1712"/>
      <c r="AS76" s="1712"/>
      <c r="AT76" s="1712"/>
      <c r="AU76" s="1712"/>
      <c r="AV76" s="1712"/>
      <c r="AW76" s="1712"/>
      <c r="AX76" s="1712"/>
      <c r="AY76" s="1712"/>
      <c r="AZ76" s="1712"/>
      <c r="BA76" s="1712"/>
      <c r="BB76" s="1712"/>
      <c r="BC76" s="1712"/>
      <c r="BD76" s="1712"/>
      <c r="BE76" s="1712"/>
      <c r="BF76" s="1712"/>
      <c r="BG76" s="1712"/>
      <c r="BH76" s="1712"/>
      <c r="BI76" s="1712"/>
      <c r="BJ76" s="1712"/>
      <c r="BK76" s="1712"/>
      <c r="BL76" s="1712"/>
      <c r="BM76" s="1712"/>
      <c r="BN76" s="1712"/>
      <c r="BO76" s="1712"/>
      <c r="BP76" s="1712"/>
      <c r="BQ76" s="1712"/>
      <c r="BR76" s="1712"/>
      <c r="BS76" s="1712"/>
      <c r="BT76" s="1712"/>
      <c r="BU76" s="1712"/>
      <c r="BV76" s="1712"/>
      <c r="BW76" s="1712"/>
      <c r="BX76" s="1712"/>
      <c r="BY76" s="1712"/>
      <c r="BZ76" s="1712"/>
      <c r="CA76" s="1712"/>
      <c r="CB76" s="1712"/>
      <c r="CC76" s="1712"/>
      <c r="CD76" s="1712"/>
      <c r="CE76" s="1712"/>
      <c r="CF76" s="1712"/>
      <c r="CG76" s="1712"/>
      <c r="CH76" s="1712"/>
      <c r="CI76" s="1712"/>
      <c r="CJ76" s="1712"/>
      <c r="CK76" s="1712"/>
      <c r="CL76" s="1712"/>
      <c r="CM76" s="1712"/>
      <c r="CN76" s="1712"/>
      <c r="CO76" s="1712"/>
      <c r="CP76" s="1712"/>
      <c r="CQ76" s="1712"/>
      <c r="CR76" s="1712"/>
      <c r="CS76" s="1712"/>
      <c r="CT76" s="1712"/>
      <c r="CU76" s="1712"/>
      <c r="CV76" s="1712"/>
      <c r="CW76" s="1712"/>
      <c r="CX76" s="1712"/>
      <c r="CY76" s="1712"/>
      <c r="CZ76" s="1712"/>
      <c r="DA76" s="1712"/>
      <c r="DB76" s="1712"/>
      <c r="DC76" s="1712"/>
      <c r="DD76" s="1712"/>
      <c r="DE76" s="1712"/>
      <c r="DF76" s="1712"/>
      <c r="DG76" s="1712"/>
      <c r="DH76" s="1712"/>
      <c r="DI76" s="1712"/>
      <c r="DJ76" s="1712"/>
      <c r="DK76" s="1712"/>
      <c r="DL76" s="1712"/>
      <c r="DM76" s="1712"/>
      <c r="DN76" s="1712"/>
      <c r="DO76" s="1712"/>
      <c r="DP76" s="1712"/>
      <c r="DQ76" s="1712"/>
      <c r="DR76" s="1712"/>
      <c r="DS76" s="1712"/>
      <c r="DT76" s="1712"/>
      <c r="DU76" s="1712"/>
      <c r="DV76" s="1712"/>
      <c r="DW76" s="1712"/>
      <c r="DX76" s="1712"/>
      <c r="DY76" s="1712"/>
      <c r="DZ76" s="1712"/>
      <c r="EA76" s="1712"/>
      <c r="EB76" s="1712"/>
      <c r="EC76" s="1712"/>
      <c r="ED76" s="1712"/>
      <c r="EE76" s="1712"/>
      <c r="EF76" s="1712"/>
      <c r="EG76" s="1712"/>
      <c r="EH76" s="1712"/>
      <c r="EI76" s="1712"/>
      <c r="EJ76" s="1712"/>
      <c r="EK76" s="1712"/>
      <c r="EL76" s="1712"/>
      <c r="EM76" s="1712"/>
      <c r="EN76" s="1712"/>
      <c r="EO76" s="1712"/>
      <c r="EP76" s="1712"/>
      <c r="EQ76" s="1712"/>
      <c r="ER76" s="1712"/>
      <c r="ES76" s="1712"/>
      <c r="ET76" s="1712"/>
      <c r="EU76" s="1712"/>
      <c r="EV76" s="1712"/>
      <c r="EW76" s="1712"/>
      <c r="EX76" s="1712"/>
      <c r="EY76" s="1712"/>
      <c r="EZ76" s="1712"/>
      <c r="FA76" s="1712"/>
      <c r="FB76" s="1712"/>
      <c r="FC76" s="1712"/>
      <c r="FD76" s="1712"/>
      <c r="FE76" s="1712"/>
      <c r="FF76" s="1712"/>
      <c r="FG76" s="1712"/>
      <c r="FH76" s="1712"/>
      <c r="FI76" s="1712"/>
      <c r="FJ76" s="1712"/>
      <c r="FK76" s="1712"/>
      <c r="FL76" s="1712"/>
      <c r="FM76" s="1712"/>
      <c r="FN76" s="1712"/>
      <c r="FO76" s="1712"/>
      <c r="FP76" s="1712"/>
      <c r="FQ76" s="1712"/>
      <c r="FR76" s="1712"/>
      <c r="FS76" s="1712"/>
      <c r="FT76" s="1712"/>
      <c r="FU76" s="1712"/>
      <c r="FV76" s="1712"/>
      <c r="FW76" s="1712"/>
      <c r="FX76" s="1712"/>
      <c r="FY76" s="1712"/>
      <c r="FZ76" s="1712"/>
      <c r="GA76" s="1712"/>
      <c r="GB76" s="1712"/>
      <c r="GC76" s="1712"/>
      <c r="GD76" s="1712"/>
      <c r="GE76" s="1712"/>
      <c r="GF76" s="1712"/>
      <c r="GG76" s="1712"/>
      <c r="GH76" s="1712"/>
      <c r="GI76" s="1712"/>
      <c r="GJ76" s="1712"/>
      <c r="GK76" s="1712"/>
      <c r="GL76" s="1712"/>
      <c r="GM76" s="1712"/>
      <c r="GN76" s="1712"/>
      <c r="GO76" s="1712"/>
      <c r="GP76" s="1712"/>
      <c r="GQ76" s="1712"/>
      <c r="GR76" s="1712"/>
      <c r="GS76" s="1712"/>
      <c r="GT76" s="1712"/>
      <c r="GU76" s="1712"/>
      <c r="GV76" s="1712"/>
      <c r="GW76" s="1712"/>
      <c r="GX76" s="1712"/>
      <c r="GY76" s="1712"/>
      <c r="GZ76" s="1712"/>
      <c r="HA76" s="1712"/>
      <c r="HB76" s="1712"/>
      <c r="HC76" s="1712"/>
      <c r="HD76" s="1712"/>
      <c r="HE76" s="1712"/>
      <c r="HF76" s="1712"/>
      <c r="HG76" s="1712"/>
      <c r="HH76" s="1712"/>
      <c r="HI76" s="1712"/>
      <c r="HJ76" s="1712"/>
      <c r="HK76" s="1712"/>
      <c r="HL76" s="1712"/>
      <c r="HM76" s="1712"/>
      <c r="HN76" s="1712"/>
      <c r="HO76" s="1712"/>
      <c r="HP76" s="1712"/>
      <c r="HQ76" s="1712"/>
      <c r="HR76" s="1712"/>
      <c r="HS76" s="1712"/>
      <c r="HT76" s="1712"/>
      <c r="HU76" s="1712"/>
      <c r="HV76" s="1712"/>
      <c r="HW76" s="1712"/>
      <c r="HX76" s="1712"/>
      <c r="HY76" s="1712"/>
      <c r="HZ76" s="1712"/>
      <c r="IA76" s="1712"/>
      <c r="IB76" s="1712"/>
      <c r="IC76" s="1712"/>
      <c r="ID76" s="1712"/>
      <c r="IE76" s="1712"/>
      <c r="IF76" s="1712"/>
      <c r="IG76" s="1712"/>
      <c r="IH76" s="1712"/>
      <c r="II76" s="1712"/>
      <c r="IJ76" s="1712"/>
      <c r="IK76" s="1712"/>
      <c r="IL76" s="1712"/>
      <c r="IM76" s="1712"/>
      <c r="IN76" s="1712"/>
      <c r="IO76" s="1712"/>
      <c r="IP76" s="1712"/>
      <c r="IQ76" s="1712"/>
      <c r="IR76" s="1712"/>
      <c r="IS76" s="1712"/>
      <c r="IT76" s="1712"/>
      <c r="IU76" s="1712"/>
    </row>
    <row r="77" spans="1:255">
      <c r="A77" s="2721" t="s">
        <v>1403</v>
      </c>
      <c r="B77" s="1744"/>
      <c r="C77" s="1744"/>
      <c r="D77" s="1744"/>
      <c r="E77" s="1723"/>
      <c r="F77" s="1716"/>
      <c r="G77" s="1744"/>
      <c r="H77" s="1744"/>
      <c r="I77" s="1744"/>
      <c r="J77" s="1744"/>
      <c r="K77" s="2761"/>
      <c r="L77" s="2761"/>
      <c r="M77" s="1748" t="s">
        <v>1403</v>
      </c>
      <c r="N77" s="1716"/>
      <c r="O77" s="2761"/>
      <c r="P77" s="2761"/>
      <c r="Q77" s="2761"/>
      <c r="R77" s="2761">
        <f t="shared" si="1"/>
        <v>0</v>
      </c>
      <c r="S77" s="1748" t="s">
        <v>1403</v>
      </c>
      <c r="T77" s="1712"/>
      <c r="U77" s="1712"/>
      <c r="V77" s="1712"/>
      <c r="W77" s="1712"/>
      <c r="X77" s="1712"/>
      <c r="Y77" s="1712"/>
      <c r="Z77" s="1712"/>
      <c r="AA77" s="1712"/>
      <c r="AB77" s="1712"/>
      <c r="AC77" s="1712"/>
      <c r="AD77" s="1712"/>
      <c r="AE77" s="1712"/>
      <c r="AF77" s="1712"/>
      <c r="AG77" s="1712"/>
      <c r="AH77" s="1712"/>
      <c r="AI77" s="1712"/>
      <c r="AJ77" s="1712"/>
      <c r="AK77" s="1712"/>
      <c r="AL77" s="1712"/>
      <c r="AM77" s="1712"/>
      <c r="AN77" s="1712"/>
      <c r="AO77" s="1712"/>
      <c r="AP77" s="1712"/>
      <c r="AQ77" s="1712"/>
      <c r="AR77" s="1712"/>
      <c r="AS77" s="1712"/>
      <c r="AT77" s="1712"/>
      <c r="AU77" s="1712"/>
      <c r="AV77" s="1712"/>
      <c r="AW77" s="1712"/>
      <c r="AX77" s="1712"/>
      <c r="AY77" s="1712"/>
      <c r="AZ77" s="1712"/>
      <c r="BA77" s="1712"/>
      <c r="BB77" s="1712"/>
      <c r="BC77" s="1712"/>
      <c r="BD77" s="1712"/>
      <c r="BE77" s="1712"/>
      <c r="BF77" s="1712"/>
      <c r="BG77" s="1712"/>
      <c r="BH77" s="1712"/>
      <c r="BI77" s="1712"/>
      <c r="BJ77" s="1712"/>
      <c r="BK77" s="1712"/>
      <c r="BL77" s="1712"/>
      <c r="BM77" s="1712"/>
      <c r="BN77" s="1712"/>
      <c r="BO77" s="1712"/>
      <c r="BP77" s="1712"/>
      <c r="BQ77" s="1712"/>
      <c r="BR77" s="1712"/>
      <c r="BS77" s="1712"/>
      <c r="BT77" s="1712"/>
      <c r="BU77" s="1712"/>
      <c r="BV77" s="1712"/>
      <c r="BW77" s="1712"/>
      <c r="BX77" s="1712"/>
      <c r="BY77" s="1712"/>
      <c r="BZ77" s="1712"/>
      <c r="CA77" s="1712"/>
      <c r="CB77" s="1712"/>
      <c r="CC77" s="1712"/>
      <c r="CD77" s="1712"/>
      <c r="CE77" s="1712"/>
      <c r="CF77" s="1712"/>
      <c r="CG77" s="1712"/>
      <c r="CH77" s="1712"/>
      <c r="CI77" s="1712"/>
      <c r="CJ77" s="1712"/>
      <c r="CK77" s="1712"/>
      <c r="CL77" s="1712"/>
      <c r="CM77" s="1712"/>
      <c r="CN77" s="1712"/>
      <c r="CO77" s="1712"/>
      <c r="CP77" s="1712"/>
      <c r="CQ77" s="1712"/>
      <c r="CR77" s="1712"/>
      <c r="CS77" s="1712"/>
      <c r="CT77" s="1712"/>
      <c r="CU77" s="1712"/>
      <c r="CV77" s="1712"/>
      <c r="CW77" s="1712"/>
      <c r="CX77" s="1712"/>
      <c r="CY77" s="1712"/>
      <c r="CZ77" s="1712"/>
      <c r="DA77" s="1712"/>
      <c r="DB77" s="1712"/>
      <c r="DC77" s="1712"/>
      <c r="DD77" s="1712"/>
      <c r="DE77" s="1712"/>
      <c r="DF77" s="1712"/>
      <c r="DG77" s="1712"/>
      <c r="DH77" s="1712"/>
      <c r="DI77" s="1712"/>
      <c r="DJ77" s="1712"/>
      <c r="DK77" s="1712"/>
      <c r="DL77" s="1712"/>
      <c r="DM77" s="1712"/>
      <c r="DN77" s="1712"/>
      <c r="DO77" s="1712"/>
      <c r="DP77" s="1712"/>
      <c r="DQ77" s="1712"/>
      <c r="DR77" s="1712"/>
      <c r="DS77" s="1712"/>
      <c r="DT77" s="1712"/>
      <c r="DU77" s="1712"/>
      <c r="DV77" s="1712"/>
      <c r="DW77" s="1712"/>
      <c r="DX77" s="1712"/>
      <c r="DY77" s="1712"/>
      <c r="DZ77" s="1712"/>
      <c r="EA77" s="1712"/>
      <c r="EB77" s="1712"/>
      <c r="EC77" s="1712"/>
      <c r="ED77" s="1712"/>
      <c r="EE77" s="1712"/>
      <c r="EF77" s="1712"/>
      <c r="EG77" s="1712"/>
      <c r="EH77" s="1712"/>
      <c r="EI77" s="1712"/>
      <c r="EJ77" s="1712"/>
      <c r="EK77" s="1712"/>
      <c r="EL77" s="1712"/>
      <c r="EM77" s="1712"/>
      <c r="EN77" s="1712"/>
      <c r="EO77" s="1712"/>
      <c r="EP77" s="1712"/>
      <c r="EQ77" s="1712"/>
      <c r="ER77" s="1712"/>
      <c r="ES77" s="1712"/>
      <c r="ET77" s="1712"/>
      <c r="EU77" s="1712"/>
      <c r="EV77" s="1712"/>
      <c r="EW77" s="1712"/>
      <c r="EX77" s="1712"/>
      <c r="EY77" s="1712"/>
      <c r="EZ77" s="1712"/>
      <c r="FA77" s="1712"/>
      <c r="FB77" s="1712"/>
      <c r="FC77" s="1712"/>
      <c r="FD77" s="1712"/>
      <c r="FE77" s="1712"/>
      <c r="FF77" s="1712"/>
      <c r="FG77" s="1712"/>
      <c r="FH77" s="1712"/>
      <c r="FI77" s="1712"/>
      <c r="FJ77" s="1712"/>
      <c r="FK77" s="1712"/>
      <c r="FL77" s="1712"/>
      <c r="FM77" s="1712"/>
      <c r="FN77" s="1712"/>
      <c r="FO77" s="1712"/>
      <c r="FP77" s="1712"/>
      <c r="FQ77" s="1712"/>
      <c r="FR77" s="1712"/>
      <c r="FS77" s="1712"/>
      <c r="FT77" s="1712"/>
      <c r="FU77" s="1712"/>
      <c r="FV77" s="1712"/>
      <c r="FW77" s="1712"/>
      <c r="FX77" s="1712"/>
      <c r="FY77" s="1712"/>
      <c r="FZ77" s="1712"/>
      <c r="GA77" s="1712"/>
      <c r="GB77" s="1712"/>
      <c r="GC77" s="1712"/>
      <c r="GD77" s="1712"/>
      <c r="GE77" s="1712"/>
      <c r="GF77" s="1712"/>
      <c r="GG77" s="1712"/>
      <c r="GH77" s="1712"/>
      <c r="GI77" s="1712"/>
      <c r="GJ77" s="1712"/>
      <c r="GK77" s="1712"/>
      <c r="GL77" s="1712"/>
      <c r="GM77" s="1712"/>
      <c r="GN77" s="1712"/>
      <c r="GO77" s="1712"/>
      <c r="GP77" s="1712"/>
      <c r="GQ77" s="1712"/>
      <c r="GR77" s="1712"/>
      <c r="GS77" s="1712"/>
      <c r="GT77" s="1712"/>
      <c r="GU77" s="1712"/>
      <c r="GV77" s="1712"/>
      <c r="GW77" s="1712"/>
      <c r="GX77" s="1712"/>
      <c r="GY77" s="1712"/>
      <c r="GZ77" s="1712"/>
      <c r="HA77" s="1712"/>
      <c r="HB77" s="1712"/>
      <c r="HC77" s="1712"/>
      <c r="HD77" s="1712"/>
      <c r="HE77" s="1712"/>
      <c r="HF77" s="1712"/>
      <c r="HG77" s="1712"/>
      <c r="HH77" s="1712"/>
      <c r="HI77" s="1712"/>
      <c r="HJ77" s="1712"/>
      <c r="HK77" s="1712"/>
      <c r="HL77" s="1712"/>
      <c r="HM77" s="1712"/>
      <c r="HN77" s="1712"/>
      <c r="HO77" s="1712"/>
      <c r="HP77" s="1712"/>
      <c r="HQ77" s="1712"/>
      <c r="HR77" s="1712"/>
      <c r="HS77" s="1712"/>
      <c r="HT77" s="1712"/>
      <c r="HU77" s="1712"/>
      <c r="HV77" s="1712"/>
      <c r="HW77" s="1712"/>
      <c r="HX77" s="1712"/>
      <c r="HY77" s="1712"/>
      <c r="HZ77" s="1712"/>
      <c r="IA77" s="1712"/>
      <c r="IB77" s="1712"/>
      <c r="IC77" s="1712"/>
      <c r="ID77" s="1712"/>
      <c r="IE77" s="1712"/>
      <c r="IF77" s="1712"/>
      <c r="IG77" s="1712"/>
      <c r="IH77" s="1712"/>
      <c r="II77" s="1712"/>
      <c r="IJ77" s="1712"/>
      <c r="IK77" s="1712"/>
      <c r="IL77" s="1712"/>
      <c r="IM77" s="1712"/>
      <c r="IN77" s="1712"/>
      <c r="IO77" s="1712"/>
      <c r="IP77" s="1712"/>
      <c r="IQ77" s="1712"/>
      <c r="IR77" s="1712"/>
      <c r="IS77" s="1712"/>
      <c r="IT77" s="1712"/>
      <c r="IU77" s="1712"/>
    </row>
    <row r="78" spans="1:255">
      <c r="A78" s="2721" t="s">
        <v>1404</v>
      </c>
      <c r="B78" s="1744"/>
      <c r="C78" s="1744"/>
      <c r="D78" s="1744"/>
      <c r="E78" s="1723"/>
      <c r="F78" s="1716"/>
      <c r="G78" s="1744"/>
      <c r="H78" s="1744"/>
      <c r="I78" s="1744"/>
      <c r="J78" s="1744"/>
      <c r="K78" s="2761"/>
      <c r="L78" s="2761"/>
      <c r="M78" s="1748" t="s">
        <v>1404</v>
      </c>
      <c r="N78" s="1716"/>
      <c r="O78" s="2761"/>
      <c r="P78" s="2761"/>
      <c r="Q78" s="2761"/>
      <c r="R78" s="2761">
        <f t="shared" si="1"/>
        <v>0</v>
      </c>
      <c r="S78" s="1748" t="s">
        <v>1404</v>
      </c>
      <c r="T78" s="1712"/>
      <c r="U78" s="1712"/>
      <c r="V78" s="1712"/>
      <c r="W78" s="1712"/>
      <c r="X78" s="1712"/>
      <c r="Y78" s="1712"/>
      <c r="Z78" s="1712"/>
      <c r="AA78" s="1712"/>
      <c r="AB78" s="1712"/>
      <c r="AC78" s="1712"/>
      <c r="AD78" s="1712"/>
      <c r="AE78" s="1712"/>
      <c r="AF78" s="1712"/>
      <c r="AG78" s="1712"/>
      <c r="AH78" s="1712"/>
      <c r="AI78" s="1712"/>
      <c r="AJ78" s="1712"/>
      <c r="AK78" s="1712"/>
      <c r="AL78" s="1712"/>
      <c r="AM78" s="1712"/>
      <c r="AN78" s="1712"/>
      <c r="AO78" s="1712"/>
      <c r="AP78" s="1712"/>
      <c r="AQ78" s="1712"/>
      <c r="AR78" s="1712"/>
      <c r="AS78" s="1712"/>
      <c r="AT78" s="1712"/>
      <c r="AU78" s="1712"/>
      <c r="AV78" s="1712"/>
      <c r="AW78" s="1712"/>
      <c r="AX78" s="1712"/>
      <c r="AY78" s="1712"/>
      <c r="AZ78" s="1712"/>
      <c r="BA78" s="1712"/>
      <c r="BB78" s="1712"/>
      <c r="BC78" s="1712"/>
      <c r="BD78" s="1712"/>
      <c r="BE78" s="1712"/>
      <c r="BF78" s="1712"/>
      <c r="BG78" s="1712"/>
      <c r="BH78" s="1712"/>
      <c r="BI78" s="1712"/>
      <c r="BJ78" s="1712"/>
      <c r="BK78" s="1712"/>
      <c r="BL78" s="1712"/>
      <c r="BM78" s="1712"/>
      <c r="BN78" s="1712"/>
      <c r="BO78" s="1712"/>
      <c r="BP78" s="1712"/>
      <c r="BQ78" s="1712"/>
      <c r="BR78" s="1712"/>
      <c r="BS78" s="1712"/>
      <c r="BT78" s="1712"/>
      <c r="BU78" s="1712"/>
      <c r="BV78" s="1712"/>
      <c r="BW78" s="1712"/>
      <c r="BX78" s="1712"/>
      <c r="BY78" s="1712"/>
      <c r="BZ78" s="1712"/>
      <c r="CA78" s="1712"/>
      <c r="CB78" s="1712"/>
      <c r="CC78" s="1712"/>
      <c r="CD78" s="1712"/>
      <c r="CE78" s="1712"/>
      <c r="CF78" s="1712"/>
      <c r="CG78" s="1712"/>
      <c r="CH78" s="1712"/>
      <c r="CI78" s="1712"/>
      <c r="CJ78" s="1712"/>
      <c r="CK78" s="1712"/>
      <c r="CL78" s="1712"/>
      <c r="CM78" s="1712"/>
      <c r="CN78" s="1712"/>
      <c r="CO78" s="1712"/>
      <c r="CP78" s="1712"/>
      <c r="CQ78" s="1712"/>
      <c r="CR78" s="1712"/>
      <c r="CS78" s="1712"/>
      <c r="CT78" s="1712"/>
      <c r="CU78" s="1712"/>
      <c r="CV78" s="1712"/>
      <c r="CW78" s="1712"/>
      <c r="CX78" s="1712"/>
      <c r="CY78" s="1712"/>
      <c r="CZ78" s="1712"/>
      <c r="DA78" s="1712"/>
      <c r="DB78" s="1712"/>
      <c r="DC78" s="1712"/>
      <c r="DD78" s="1712"/>
      <c r="DE78" s="1712"/>
      <c r="DF78" s="1712"/>
      <c r="DG78" s="1712"/>
      <c r="DH78" s="1712"/>
      <c r="DI78" s="1712"/>
      <c r="DJ78" s="1712"/>
      <c r="DK78" s="1712"/>
      <c r="DL78" s="1712"/>
      <c r="DM78" s="1712"/>
      <c r="DN78" s="1712"/>
      <c r="DO78" s="1712"/>
      <c r="DP78" s="1712"/>
      <c r="DQ78" s="1712"/>
      <c r="DR78" s="1712"/>
      <c r="DS78" s="1712"/>
      <c r="DT78" s="1712"/>
      <c r="DU78" s="1712"/>
      <c r="DV78" s="1712"/>
      <c r="DW78" s="1712"/>
      <c r="DX78" s="1712"/>
      <c r="DY78" s="1712"/>
      <c r="DZ78" s="1712"/>
      <c r="EA78" s="1712"/>
      <c r="EB78" s="1712"/>
      <c r="EC78" s="1712"/>
      <c r="ED78" s="1712"/>
      <c r="EE78" s="1712"/>
      <c r="EF78" s="1712"/>
      <c r="EG78" s="1712"/>
      <c r="EH78" s="1712"/>
      <c r="EI78" s="1712"/>
      <c r="EJ78" s="1712"/>
      <c r="EK78" s="1712"/>
      <c r="EL78" s="1712"/>
      <c r="EM78" s="1712"/>
      <c r="EN78" s="1712"/>
      <c r="EO78" s="1712"/>
      <c r="EP78" s="1712"/>
      <c r="EQ78" s="1712"/>
      <c r="ER78" s="1712"/>
      <c r="ES78" s="1712"/>
      <c r="ET78" s="1712"/>
      <c r="EU78" s="1712"/>
      <c r="EV78" s="1712"/>
      <c r="EW78" s="1712"/>
      <c r="EX78" s="1712"/>
      <c r="EY78" s="1712"/>
      <c r="EZ78" s="1712"/>
      <c r="FA78" s="1712"/>
      <c r="FB78" s="1712"/>
      <c r="FC78" s="1712"/>
      <c r="FD78" s="1712"/>
      <c r="FE78" s="1712"/>
      <c r="FF78" s="1712"/>
      <c r="FG78" s="1712"/>
      <c r="FH78" s="1712"/>
      <c r="FI78" s="1712"/>
      <c r="FJ78" s="1712"/>
      <c r="FK78" s="1712"/>
      <c r="FL78" s="1712"/>
      <c r="FM78" s="1712"/>
      <c r="FN78" s="1712"/>
      <c r="FO78" s="1712"/>
      <c r="FP78" s="1712"/>
      <c r="FQ78" s="1712"/>
      <c r="FR78" s="1712"/>
      <c r="FS78" s="1712"/>
      <c r="FT78" s="1712"/>
      <c r="FU78" s="1712"/>
      <c r="FV78" s="1712"/>
      <c r="FW78" s="1712"/>
      <c r="FX78" s="1712"/>
      <c r="FY78" s="1712"/>
      <c r="FZ78" s="1712"/>
      <c r="GA78" s="1712"/>
      <c r="GB78" s="1712"/>
      <c r="GC78" s="1712"/>
      <c r="GD78" s="1712"/>
      <c r="GE78" s="1712"/>
      <c r="GF78" s="1712"/>
      <c r="GG78" s="1712"/>
      <c r="GH78" s="1712"/>
      <c r="GI78" s="1712"/>
      <c r="GJ78" s="1712"/>
      <c r="GK78" s="1712"/>
      <c r="GL78" s="1712"/>
      <c r="GM78" s="1712"/>
      <c r="GN78" s="1712"/>
      <c r="GO78" s="1712"/>
      <c r="GP78" s="1712"/>
      <c r="GQ78" s="1712"/>
      <c r="GR78" s="1712"/>
      <c r="GS78" s="1712"/>
      <c r="GT78" s="1712"/>
      <c r="GU78" s="1712"/>
      <c r="GV78" s="1712"/>
      <c r="GW78" s="1712"/>
      <c r="GX78" s="1712"/>
      <c r="GY78" s="1712"/>
      <c r="GZ78" s="1712"/>
      <c r="HA78" s="1712"/>
      <c r="HB78" s="1712"/>
      <c r="HC78" s="1712"/>
      <c r="HD78" s="1712"/>
      <c r="HE78" s="1712"/>
      <c r="HF78" s="1712"/>
      <c r="HG78" s="1712"/>
      <c r="HH78" s="1712"/>
      <c r="HI78" s="1712"/>
      <c r="HJ78" s="1712"/>
      <c r="HK78" s="1712"/>
      <c r="HL78" s="1712"/>
      <c r="HM78" s="1712"/>
      <c r="HN78" s="1712"/>
      <c r="HO78" s="1712"/>
      <c r="HP78" s="1712"/>
      <c r="HQ78" s="1712"/>
      <c r="HR78" s="1712"/>
      <c r="HS78" s="1712"/>
      <c r="HT78" s="1712"/>
      <c r="HU78" s="1712"/>
      <c r="HV78" s="1712"/>
      <c r="HW78" s="1712"/>
      <c r="HX78" s="1712"/>
      <c r="HY78" s="1712"/>
      <c r="HZ78" s="1712"/>
      <c r="IA78" s="1712"/>
      <c r="IB78" s="1712"/>
      <c r="IC78" s="1712"/>
      <c r="ID78" s="1712"/>
      <c r="IE78" s="1712"/>
      <c r="IF78" s="1712"/>
      <c r="IG78" s="1712"/>
      <c r="IH78" s="1712"/>
      <c r="II78" s="1712"/>
      <c r="IJ78" s="1712"/>
      <c r="IK78" s="1712"/>
      <c r="IL78" s="1712"/>
      <c r="IM78" s="1712"/>
      <c r="IN78" s="1712"/>
      <c r="IO78" s="1712"/>
      <c r="IP78" s="1712"/>
      <c r="IQ78" s="1712"/>
      <c r="IR78" s="1712"/>
      <c r="IS78" s="1712"/>
      <c r="IT78" s="1712"/>
      <c r="IU78" s="1712"/>
    </row>
    <row r="79" spans="1:255">
      <c r="A79" s="2721" t="s">
        <v>1405</v>
      </c>
      <c r="B79" s="1744"/>
      <c r="C79" s="1744"/>
      <c r="D79" s="1744"/>
      <c r="E79" s="1723"/>
      <c r="F79" s="1716"/>
      <c r="G79" s="1744"/>
      <c r="H79" s="1744"/>
      <c r="I79" s="1744"/>
      <c r="J79" s="1744"/>
      <c r="K79" s="2761"/>
      <c r="L79" s="2761"/>
      <c r="M79" s="1748" t="s">
        <v>1405</v>
      </c>
      <c r="N79" s="1716"/>
      <c r="O79" s="2761"/>
      <c r="P79" s="2761"/>
      <c r="Q79" s="2761"/>
      <c r="R79" s="2761">
        <f t="shared" si="1"/>
        <v>0</v>
      </c>
      <c r="S79" s="1748" t="s">
        <v>1405</v>
      </c>
      <c r="T79" s="1712"/>
      <c r="U79" s="1712"/>
      <c r="V79" s="1712"/>
      <c r="W79" s="1712"/>
      <c r="X79" s="1712"/>
      <c r="Y79" s="1712"/>
      <c r="Z79" s="1712"/>
      <c r="AA79" s="1712"/>
      <c r="AB79" s="1712"/>
      <c r="AC79" s="1712"/>
      <c r="AD79" s="1712"/>
      <c r="AE79" s="1712"/>
      <c r="AF79" s="1712"/>
      <c r="AG79" s="1712"/>
      <c r="AH79" s="1712"/>
      <c r="AI79" s="1712"/>
      <c r="AJ79" s="1712"/>
      <c r="AK79" s="1712"/>
      <c r="AL79" s="1712"/>
      <c r="AM79" s="1712"/>
      <c r="AN79" s="1712"/>
      <c r="AO79" s="1712"/>
      <c r="AP79" s="1712"/>
      <c r="AQ79" s="1712"/>
      <c r="AR79" s="1712"/>
      <c r="AS79" s="1712"/>
      <c r="AT79" s="1712"/>
      <c r="AU79" s="1712"/>
      <c r="AV79" s="1712"/>
      <c r="AW79" s="1712"/>
      <c r="AX79" s="1712"/>
      <c r="AY79" s="1712"/>
      <c r="AZ79" s="1712"/>
      <c r="BA79" s="1712"/>
      <c r="BB79" s="1712"/>
      <c r="BC79" s="1712"/>
      <c r="BD79" s="1712"/>
      <c r="BE79" s="1712"/>
      <c r="BF79" s="1712"/>
      <c r="BG79" s="1712"/>
      <c r="BH79" s="1712"/>
      <c r="BI79" s="1712"/>
      <c r="BJ79" s="1712"/>
      <c r="BK79" s="1712"/>
      <c r="BL79" s="1712"/>
      <c r="BM79" s="1712"/>
      <c r="BN79" s="1712"/>
      <c r="BO79" s="1712"/>
      <c r="BP79" s="1712"/>
      <c r="BQ79" s="1712"/>
      <c r="BR79" s="1712"/>
      <c r="BS79" s="1712"/>
      <c r="BT79" s="1712"/>
      <c r="BU79" s="1712"/>
      <c r="BV79" s="1712"/>
      <c r="BW79" s="1712"/>
      <c r="BX79" s="1712"/>
      <c r="BY79" s="1712"/>
      <c r="BZ79" s="1712"/>
      <c r="CA79" s="1712"/>
      <c r="CB79" s="1712"/>
      <c r="CC79" s="1712"/>
      <c r="CD79" s="1712"/>
      <c r="CE79" s="1712"/>
      <c r="CF79" s="1712"/>
      <c r="CG79" s="1712"/>
      <c r="CH79" s="1712"/>
      <c r="CI79" s="1712"/>
      <c r="CJ79" s="1712"/>
      <c r="CK79" s="1712"/>
      <c r="CL79" s="1712"/>
      <c r="CM79" s="1712"/>
      <c r="CN79" s="1712"/>
      <c r="CO79" s="1712"/>
      <c r="CP79" s="1712"/>
      <c r="CQ79" s="1712"/>
      <c r="CR79" s="1712"/>
      <c r="CS79" s="1712"/>
      <c r="CT79" s="1712"/>
      <c r="CU79" s="1712"/>
      <c r="CV79" s="1712"/>
      <c r="CW79" s="1712"/>
      <c r="CX79" s="1712"/>
      <c r="CY79" s="1712"/>
      <c r="CZ79" s="1712"/>
      <c r="DA79" s="1712"/>
      <c r="DB79" s="1712"/>
      <c r="DC79" s="1712"/>
      <c r="DD79" s="1712"/>
      <c r="DE79" s="1712"/>
      <c r="DF79" s="1712"/>
      <c r="DG79" s="1712"/>
      <c r="DH79" s="1712"/>
      <c r="DI79" s="1712"/>
      <c r="DJ79" s="1712"/>
      <c r="DK79" s="1712"/>
      <c r="DL79" s="1712"/>
      <c r="DM79" s="1712"/>
      <c r="DN79" s="1712"/>
      <c r="DO79" s="1712"/>
      <c r="DP79" s="1712"/>
      <c r="DQ79" s="1712"/>
      <c r="DR79" s="1712"/>
      <c r="DS79" s="1712"/>
      <c r="DT79" s="1712"/>
      <c r="DU79" s="1712"/>
      <c r="DV79" s="1712"/>
      <c r="DW79" s="1712"/>
      <c r="DX79" s="1712"/>
      <c r="DY79" s="1712"/>
      <c r="DZ79" s="1712"/>
      <c r="EA79" s="1712"/>
      <c r="EB79" s="1712"/>
      <c r="EC79" s="1712"/>
      <c r="ED79" s="1712"/>
      <c r="EE79" s="1712"/>
      <c r="EF79" s="1712"/>
      <c r="EG79" s="1712"/>
      <c r="EH79" s="1712"/>
      <c r="EI79" s="1712"/>
      <c r="EJ79" s="1712"/>
      <c r="EK79" s="1712"/>
      <c r="EL79" s="1712"/>
      <c r="EM79" s="1712"/>
      <c r="EN79" s="1712"/>
      <c r="EO79" s="1712"/>
      <c r="EP79" s="1712"/>
      <c r="EQ79" s="1712"/>
      <c r="ER79" s="1712"/>
      <c r="ES79" s="1712"/>
      <c r="ET79" s="1712"/>
      <c r="EU79" s="1712"/>
      <c r="EV79" s="1712"/>
      <c r="EW79" s="1712"/>
      <c r="EX79" s="1712"/>
      <c r="EY79" s="1712"/>
      <c r="EZ79" s="1712"/>
      <c r="FA79" s="1712"/>
      <c r="FB79" s="1712"/>
      <c r="FC79" s="1712"/>
      <c r="FD79" s="1712"/>
      <c r="FE79" s="1712"/>
      <c r="FF79" s="1712"/>
      <c r="FG79" s="1712"/>
      <c r="FH79" s="1712"/>
      <c r="FI79" s="1712"/>
      <c r="FJ79" s="1712"/>
      <c r="FK79" s="1712"/>
      <c r="FL79" s="1712"/>
      <c r="FM79" s="1712"/>
      <c r="FN79" s="1712"/>
      <c r="FO79" s="1712"/>
      <c r="FP79" s="1712"/>
      <c r="FQ79" s="1712"/>
      <c r="FR79" s="1712"/>
      <c r="FS79" s="1712"/>
      <c r="FT79" s="1712"/>
      <c r="FU79" s="1712"/>
      <c r="FV79" s="1712"/>
      <c r="FW79" s="1712"/>
      <c r="FX79" s="1712"/>
      <c r="FY79" s="1712"/>
      <c r="FZ79" s="1712"/>
      <c r="GA79" s="1712"/>
      <c r="GB79" s="1712"/>
      <c r="GC79" s="1712"/>
      <c r="GD79" s="1712"/>
      <c r="GE79" s="1712"/>
      <c r="GF79" s="1712"/>
      <c r="GG79" s="1712"/>
      <c r="GH79" s="1712"/>
      <c r="GI79" s="1712"/>
      <c r="GJ79" s="1712"/>
      <c r="GK79" s="1712"/>
      <c r="GL79" s="1712"/>
      <c r="GM79" s="1712"/>
      <c r="GN79" s="1712"/>
      <c r="GO79" s="1712"/>
      <c r="GP79" s="1712"/>
      <c r="GQ79" s="1712"/>
      <c r="GR79" s="1712"/>
      <c r="GS79" s="1712"/>
      <c r="GT79" s="1712"/>
      <c r="GU79" s="1712"/>
      <c r="GV79" s="1712"/>
      <c r="GW79" s="1712"/>
      <c r="GX79" s="1712"/>
      <c r="GY79" s="1712"/>
      <c r="GZ79" s="1712"/>
      <c r="HA79" s="1712"/>
      <c r="HB79" s="1712"/>
      <c r="HC79" s="1712"/>
      <c r="HD79" s="1712"/>
      <c r="HE79" s="1712"/>
      <c r="HF79" s="1712"/>
      <c r="HG79" s="1712"/>
      <c r="HH79" s="1712"/>
      <c r="HI79" s="1712"/>
      <c r="HJ79" s="1712"/>
      <c r="HK79" s="1712"/>
      <c r="HL79" s="1712"/>
      <c r="HM79" s="1712"/>
      <c r="HN79" s="1712"/>
      <c r="HO79" s="1712"/>
      <c r="HP79" s="1712"/>
      <c r="HQ79" s="1712"/>
      <c r="HR79" s="1712"/>
      <c r="HS79" s="1712"/>
      <c r="HT79" s="1712"/>
      <c r="HU79" s="1712"/>
      <c r="HV79" s="1712"/>
      <c r="HW79" s="1712"/>
      <c r="HX79" s="1712"/>
      <c r="HY79" s="1712"/>
      <c r="HZ79" s="1712"/>
      <c r="IA79" s="1712"/>
      <c r="IB79" s="1712"/>
      <c r="IC79" s="1712"/>
      <c r="ID79" s="1712"/>
      <c r="IE79" s="1712"/>
      <c r="IF79" s="1712"/>
      <c r="IG79" s="1712"/>
      <c r="IH79" s="1712"/>
      <c r="II79" s="1712"/>
      <c r="IJ79" s="1712"/>
      <c r="IK79" s="1712"/>
      <c r="IL79" s="1712"/>
      <c r="IM79" s="1712"/>
      <c r="IN79" s="1712"/>
      <c r="IO79" s="1712"/>
      <c r="IP79" s="1712"/>
      <c r="IQ79" s="1712"/>
      <c r="IR79" s="1712"/>
      <c r="IS79" s="1712"/>
      <c r="IT79" s="1712"/>
      <c r="IU79" s="1712"/>
    </row>
    <row r="80" spans="1:255">
      <c r="A80" s="2721" t="s">
        <v>1406</v>
      </c>
      <c r="B80" s="1744"/>
      <c r="C80" s="1744"/>
      <c r="D80" s="1744"/>
      <c r="E80" s="1723"/>
      <c r="F80" s="1716"/>
      <c r="G80" s="1744"/>
      <c r="H80" s="1744"/>
      <c r="I80" s="1744"/>
      <c r="J80" s="1744"/>
      <c r="K80" s="2761"/>
      <c r="L80" s="2761"/>
      <c r="M80" s="1748" t="s">
        <v>1406</v>
      </c>
      <c r="N80" s="1716"/>
      <c r="O80" s="2761"/>
      <c r="P80" s="2761"/>
      <c r="Q80" s="2761"/>
      <c r="R80" s="2761">
        <f t="shared" si="1"/>
        <v>0</v>
      </c>
      <c r="S80" s="1748" t="s">
        <v>1406</v>
      </c>
      <c r="T80" s="1712"/>
      <c r="U80" s="1712"/>
      <c r="V80" s="1712"/>
      <c r="W80" s="1712"/>
      <c r="X80" s="1712"/>
      <c r="Y80" s="1712"/>
      <c r="Z80" s="1712"/>
      <c r="AA80" s="1712"/>
      <c r="AB80" s="1712"/>
      <c r="AC80" s="1712"/>
      <c r="AD80" s="1712"/>
      <c r="AE80" s="1712"/>
      <c r="AF80" s="1712"/>
      <c r="AG80" s="1712"/>
      <c r="AH80" s="1712"/>
      <c r="AI80" s="1712"/>
      <c r="AJ80" s="1712"/>
      <c r="AK80" s="1712"/>
      <c r="AL80" s="1712"/>
      <c r="AM80" s="1712"/>
      <c r="AN80" s="1712"/>
      <c r="AO80" s="1712"/>
      <c r="AP80" s="1712"/>
      <c r="AQ80" s="1712"/>
      <c r="AR80" s="1712"/>
      <c r="AS80" s="1712"/>
      <c r="AT80" s="1712"/>
      <c r="AU80" s="1712"/>
      <c r="AV80" s="1712"/>
      <c r="AW80" s="1712"/>
      <c r="AX80" s="1712"/>
      <c r="AY80" s="1712"/>
      <c r="AZ80" s="1712"/>
      <c r="BA80" s="1712"/>
      <c r="BB80" s="1712"/>
      <c r="BC80" s="1712"/>
      <c r="BD80" s="1712"/>
      <c r="BE80" s="1712"/>
      <c r="BF80" s="1712"/>
      <c r="BG80" s="1712"/>
      <c r="BH80" s="1712"/>
      <c r="BI80" s="1712"/>
      <c r="BJ80" s="1712"/>
      <c r="BK80" s="1712"/>
      <c r="BL80" s="1712"/>
      <c r="BM80" s="1712"/>
      <c r="BN80" s="1712"/>
      <c r="BO80" s="1712"/>
      <c r="BP80" s="1712"/>
      <c r="BQ80" s="1712"/>
      <c r="BR80" s="1712"/>
      <c r="BS80" s="1712"/>
      <c r="BT80" s="1712"/>
      <c r="BU80" s="1712"/>
      <c r="BV80" s="1712"/>
      <c r="BW80" s="1712"/>
      <c r="BX80" s="1712"/>
      <c r="BY80" s="1712"/>
      <c r="BZ80" s="1712"/>
      <c r="CA80" s="1712"/>
      <c r="CB80" s="1712"/>
      <c r="CC80" s="1712"/>
      <c r="CD80" s="1712"/>
      <c r="CE80" s="1712"/>
      <c r="CF80" s="1712"/>
      <c r="CG80" s="1712"/>
      <c r="CH80" s="1712"/>
      <c r="CI80" s="1712"/>
      <c r="CJ80" s="1712"/>
      <c r="CK80" s="1712"/>
      <c r="CL80" s="1712"/>
      <c r="CM80" s="1712"/>
      <c r="CN80" s="1712"/>
      <c r="CO80" s="1712"/>
      <c r="CP80" s="1712"/>
      <c r="CQ80" s="1712"/>
      <c r="CR80" s="1712"/>
      <c r="CS80" s="1712"/>
      <c r="CT80" s="1712"/>
      <c r="CU80" s="1712"/>
      <c r="CV80" s="1712"/>
      <c r="CW80" s="1712"/>
      <c r="CX80" s="1712"/>
      <c r="CY80" s="1712"/>
      <c r="CZ80" s="1712"/>
      <c r="DA80" s="1712"/>
      <c r="DB80" s="1712"/>
      <c r="DC80" s="1712"/>
      <c r="DD80" s="1712"/>
      <c r="DE80" s="1712"/>
      <c r="DF80" s="1712"/>
      <c r="DG80" s="1712"/>
      <c r="DH80" s="1712"/>
      <c r="DI80" s="1712"/>
      <c r="DJ80" s="1712"/>
      <c r="DK80" s="1712"/>
      <c r="DL80" s="1712"/>
      <c r="DM80" s="1712"/>
      <c r="DN80" s="1712"/>
      <c r="DO80" s="1712"/>
      <c r="DP80" s="1712"/>
      <c r="DQ80" s="1712"/>
      <c r="DR80" s="1712"/>
      <c r="DS80" s="1712"/>
      <c r="DT80" s="1712"/>
      <c r="DU80" s="1712"/>
      <c r="DV80" s="1712"/>
      <c r="DW80" s="1712"/>
      <c r="DX80" s="1712"/>
      <c r="DY80" s="1712"/>
      <c r="DZ80" s="1712"/>
      <c r="EA80" s="1712"/>
      <c r="EB80" s="1712"/>
      <c r="EC80" s="1712"/>
      <c r="ED80" s="1712"/>
      <c r="EE80" s="1712"/>
      <c r="EF80" s="1712"/>
      <c r="EG80" s="1712"/>
      <c r="EH80" s="1712"/>
      <c r="EI80" s="1712"/>
      <c r="EJ80" s="1712"/>
      <c r="EK80" s="1712"/>
      <c r="EL80" s="1712"/>
      <c r="EM80" s="1712"/>
      <c r="EN80" s="1712"/>
      <c r="EO80" s="1712"/>
      <c r="EP80" s="1712"/>
      <c r="EQ80" s="1712"/>
      <c r="ER80" s="1712"/>
      <c r="ES80" s="1712"/>
      <c r="ET80" s="1712"/>
      <c r="EU80" s="1712"/>
      <c r="EV80" s="1712"/>
      <c r="EW80" s="1712"/>
      <c r="EX80" s="1712"/>
      <c r="EY80" s="1712"/>
      <c r="EZ80" s="1712"/>
      <c r="FA80" s="1712"/>
      <c r="FB80" s="1712"/>
      <c r="FC80" s="1712"/>
      <c r="FD80" s="1712"/>
      <c r="FE80" s="1712"/>
      <c r="FF80" s="1712"/>
      <c r="FG80" s="1712"/>
      <c r="FH80" s="1712"/>
      <c r="FI80" s="1712"/>
      <c r="FJ80" s="1712"/>
      <c r="FK80" s="1712"/>
      <c r="FL80" s="1712"/>
      <c r="FM80" s="1712"/>
      <c r="FN80" s="1712"/>
      <c r="FO80" s="1712"/>
      <c r="FP80" s="1712"/>
      <c r="FQ80" s="1712"/>
      <c r="FR80" s="1712"/>
      <c r="FS80" s="1712"/>
      <c r="FT80" s="1712"/>
      <c r="FU80" s="1712"/>
      <c r="FV80" s="1712"/>
      <c r="FW80" s="1712"/>
      <c r="FX80" s="1712"/>
      <c r="FY80" s="1712"/>
      <c r="FZ80" s="1712"/>
      <c r="GA80" s="1712"/>
      <c r="GB80" s="1712"/>
      <c r="GC80" s="1712"/>
      <c r="GD80" s="1712"/>
      <c r="GE80" s="1712"/>
      <c r="GF80" s="1712"/>
      <c r="GG80" s="1712"/>
      <c r="GH80" s="1712"/>
      <c r="GI80" s="1712"/>
      <c r="GJ80" s="1712"/>
      <c r="GK80" s="1712"/>
      <c r="GL80" s="1712"/>
      <c r="GM80" s="1712"/>
      <c r="GN80" s="1712"/>
      <c r="GO80" s="1712"/>
      <c r="GP80" s="1712"/>
      <c r="GQ80" s="1712"/>
      <c r="GR80" s="1712"/>
      <c r="GS80" s="1712"/>
      <c r="GT80" s="1712"/>
      <c r="GU80" s="1712"/>
      <c r="GV80" s="1712"/>
      <c r="GW80" s="1712"/>
      <c r="GX80" s="1712"/>
      <c r="GY80" s="1712"/>
      <c r="GZ80" s="1712"/>
      <c r="HA80" s="1712"/>
      <c r="HB80" s="1712"/>
      <c r="HC80" s="1712"/>
      <c r="HD80" s="1712"/>
      <c r="HE80" s="1712"/>
      <c r="HF80" s="1712"/>
      <c r="HG80" s="1712"/>
      <c r="HH80" s="1712"/>
      <c r="HI80" s="1712"/>
      <c r="HJ80" s="1712"/>
      <c r="HK80" s="1712"/>
      <c r="HL80" s="1712"/>
      <c r="HM80" s="1712"/>
      <c r="HN80" s="1712"/>
      <c r="HO80" s="1712"/>
      <c r="HP80" s="1712"/>
      <c r="HQ80" s="1712"/>
      <c r="HR80" s="1712"/>
      <c r="HS80" s="1712"/>
      <c r="HT80" s="1712"/>
      <c r="HU80" s="1712"/>
      <c r="HV80" s="1712"/>
      <c r="HW80" s="1712"/>
      <c r="HX80" s="1712"/>
      <c r="HY80" s="1712"/>
      <c r="HZ80" s="1712"/>
      <c r="IA80" s="1712"/>
      <c r="IB80" s="1712"/>
      <c r="IC80" s="1712"/>
      <c r="ID80" s="1712"/>
      <c r="IE80" s="1712"/>
      <c r="IF80" s="1712"/>
      <c r="IG80" s="1712"/>
      <c r="IH80" s="1712"/>
      <c r="II80" s="1712"/>
      <c r="IJ80" s="1712"/>
      <c r="IK80" s="1712"/>
      <c r="IL80" s="1712"/>
      <c r="IM80" s="1712"/>
      <c r="IN80" s="1712"/>
      <c r="IO80" s="1712"/>
      <c r="IP80" s="1712"/>
      <c r="IQ80" s="1712"/>
      <c r="IR80" s="1712"/>
      <c r="IS80" s="1712"/>
      <c r="IT80" s="1712"/>
      <c r="IU80" s="1712"/>
    </row>
    <row r="81" spans="1:255">
      <c r="A81" s="2721" t="s">
        <v>1407</v>
      </c>
      <c r="B81" s="1744"/>
      <c r="C81" s="1744"/>
      <c r="D81" s="1744"/>
      <c r="E81" s="1723"/>
      <c r="F81" s="1716"/>
      <c r="G81" s="1744"/>
      <c r="H81" s="1744"/>
      <c r="I81" s="1744"/>
      <c r="J81" s="1744"/>
      <c r="K81" s="2761"/>
      <c r="L81" s="2761"/>
      <c r="M81" s="1748" t="s">
        <v>1407</v>
      </c>
      <c r="N81" s="1716"/>
      <c r="O81" s="2761"/>
      <c r="P81" s="2761"/>
      <c r="Q81" s="2761"/>
      <c r="R81" s="2761">
        <f t="shared" si="1"/>
        <v>0</v>
      </c>
      <c r="S81" s="1748" t="s">
        <v>1407</v>
      </c>
      <c r="T81" s="1712"/>
      <c r="U81" s="1712"/>
      <c r="V81" s="1712"/>
      <c r="W81" s="1712"/>
      <c r="X81" s="1712"/>
      <c r="Y81" s="1712"/>
      <c r="Z81" s="1712"/>
      <c r="AA81" s="1712"/>
      <c r="AB81" s="1712"/>
      <c r="AC81" s="1712"/>
      <c r="AD81" s="1712"/>
      <c r="AE81" s="1712"/>
      <c r="AF81" s="1712"/>
      <c r="AG81" s="1712"/>
      <c r="AH81" s="1712"/>
      <c r="AI81" s="1712"/>
      <c r="AJ81" s="1712"/>
      <c r="AK81" s="1712"/>
      <c r="AL81" s="1712"/>
      <c r="AM81" s="1712"/>
      <c r="AN81" s="1712"/>
      <c r="AO81" s="1712"/>
      <c r="AP81" s="1712"/>
      <c r="AQ81" s="1712"/>
      <c r="AR81" s="1712"/>
      <c r="AS81" s="1712"/>
      <c r="AT81" s="1712"/>
      <c r="AU81" s="1712"/>
      <c r="AV81" s="1712"/>
      <c r="AW81" s="1712"/>
      <c r="AX81" s="1712"/>
      <c r="AY81" s="1712"/>
      <c r="AZ81" s="1712"/>
      <c r="BA81" s="1712"/>
      <c r="BB81" s="1712"/>
      <c r="BC81" s="1712"/>
      <c r="BD81" s="1712"/>
      <c r="BE81" s="1712"/>
      <c r="BF81" s="1712"/>
      <c r="BG81" s="1712"/>
      <c r="BH81" s="1712"/>
      <c r="BI81" s="1712"/>
      <c r="BJ81" s="1712"/>
      <c r="BK81" s="1712"/>
      <c r="BL81" s="1712"/>
      <c r="BM81" s="1712"/>
      <c r="BN81" s="1712"/>
      <c r="BO81" s="1712"/>
      <c r="BP81" s="1712"/>
      <c r="BQ81" s="1712"/>
      <c r="BR81" s="1712"/>
      <c r="BS81" s="1712"/>
      <c r="BT81" s="1712"/>
      <c r="BU81" s="1712"/>
      <c r="BV81" s="1712"/>
      <c r="BW81" s="1712"/>
      <c r="BX81" s="1712"/>
      <c r="BY81" s="1712"/>
      <c r="BZ81" s="1712"/>
      <c r="CA81" s="1712"/>
      <c r="CB81" s="1712"/>
      <c r="CC81" s="1712"/>
      <c r="CD81" s="1712"/>
      <c r="CE81" s="1712"/>
      <c r="CF81" s="1712"/>
      <c r="CG81" s="1712"/>
      <c r="CH81" s="1712"/>
      <c r="CI81" s="1712"/>
      <c r="CJ81" s="1712"/>
      <c r="CK81" s="1712"/>
      <c r="CL81" s="1712"/>
      <c r="CM81" s="1712"/>
      <c r="CN81" s="1712"/>
      <c r="CO81" s="1712"/>
      <c r="CP81" s="1712"/>
      <c r="CQ81" s="1712"/>
      <c r="CR81" s="1712"/>
      <c r="CS81" s="1712"/>
      <c r="CT81" s="1712"/>
      <c r="CU81" s="1712"/>
      <c r="CV81" s="1712"/>
      <c r="CW81" s="1712"/>
      <c r="CX81" s="1712"/>
      <c r="CY81" s="1712"/>
      <c r="CZ81" s="1712"/>
      <c r="DA81" s="1712"/>
      <c r="DB81" s="1712"/>
      <c r="DC81" s="1712"/>
      <c r="DD81" s="1712"/>
      <c r="DE81" s="1712"/>
      <c r="DF81" s="1712"/>
      <c r="DG81" s="1712"/>
      <c r="DH81" s="1712"/>
      <c r="DI81" s="1712"/>
      <c r="DJ81" s="1712"/>
      <c r="DK81" s="1712"/>
      <c r="DL81" s="1712"/>
      <c r="DM81" s="1712"/>
      <c r="DN81" s="1712"/>
      <c r="DO81" s="1712"/>
      <c r="DP81" s="1712"/>
      <c r="DQ81" s="1712"/>
      <c r="DR81" s="1712"/>
      <c r="DS81" s="1712"/>
      <c r="DT81" s="1712"/>
      <c r="DU81" s="1712"/>
      <c r="DV81" s="1712"/>
      <c r="DW81" s="1712"/>
      <c r="DX81" s="1712"/>
      <c r="DY81" s="1712"/>
      <c r="DZ81" s="1712"/>
      <c r="EA81" s="1712"/>
      <c r="EB81" s="1712"/>
      <c r="EC81" s="1712"/>
      <c r="ED81" s="1712"/>
      <c r="EE81" s="1712"/>
      <c r="EF81" s="1712"/>
      <c r="EG81" s="1712"/>
      <c r="EH81" s="1712"/>
      <c r="EI81" s="1712"/>
      <c r="EJ81" s="1712"/>
      <c r="EK81" s="1712"/>
      <c r="EL81" s="1712"/>
      <c r="EM81" s="1712"/>
      <c r="EN81" s="1712"/>
      <c r="EO81" s="1712"/>
      <c r="EP81" s="1712"/>
      <c r="EQ81" s="1712"/>
      <c r="ER81" s="1712"/>
      <c r="ES81" s="1712"/>
      <c r="ET81" s="1712"/>
      <c r="EU81" s="1712"/>
      <c r="EV81" s="1712"/>
      <c r="EW81" s="1712"/>
      <c r="EX81" s="1712"/>
      <c r="EY81" s="1712"/>
      <c r="EZ81" s="1712"/>
      <c r="FA81" s="1712"/>
      <c r="FB81" s="1712"/>
      <c r="FC81" s="1712"/>
      <c r="FD81" s="1712"/>
      <c r="FE81" s="1712"/>
      <c r="FF81" s="1712"/>
      <c r="FG81" s="1712"/>
      <c r="FH81" s="1712"/>
      <c r="FI81" s="1712"/>
      <c r="FJ81" s="1712"/>
      <c r="FK81" s="1712"/>
      <c r="FL81" s="1712"/>
      <c r="FM81" s="1712"/>
      <c r="FN81" s="1712"/>
      <c r="FO81" s="1712"/>
      <c r="FP81" s="1712"/>
      <c r="FQ81" s="1712"/>
      <c r="FR81" s="1712"/>
      <c r="FS81" s="1712"/>
      <c r="FT81" s="1712"/>
      <c r="FU81" s="1712"/>
      <c r="FV81" s="1712"/>
      <c r="FW81" s="1712"/>
      <c r="FX81" s="1712"/>
      <c r="FY81" s="1712"/>
      <c r="FZ81" s="1712"/>
      <c r="GA81" s="1712"/>
      <c r="GB81" s="1712"/>
      <c r="GC81" s="1712"/>
      <c r="GD81" s="1712"/>
      <c r="GE81" s="1712"/>
      <c r="GF81" s="1712"/>
      <c r="GG81" s="1712"/>
      <c r="GH81" s="1712"/>
      <c r="GI81" s="1712"/>
      <c r="GJ81" s="1712"/>
      <c r="GK81" s="1712"/>
      <c r="GL81" s="1712"/>
      <c r="GM81" s="1712"/>
      <c r="GN81" s="1712"/>
      <c r="GO81" s="1712"/>
      <c r="GP81" s="1712"/>
      <c r="GQ81" s="1712"/>
      <c r="GR81" s="1712"/>
      <c r="GS81" s="1712"/>
      <c r="GT81" s="1712"/>
      <c r="GU81" s="1712"/>
      <c r="GV81" s="1712"/>
      <c r="GW81" s="1712"/>
      <c r="GX81" s="1712"/>
      <c r="GY81" s="1712"/>
      <c r="GZ81" s="1712"/>
      <c r="HA81" s="1712"/>
      <c r="HB81" s="1712"/>
      <c r="HC81" s="1712"/>
      <c r="HD81" s="1712"/>
      <c r="HE81" s="1712"/>
      <c r="HF81" s="1712"/>
      <c r="HG81" s="1712"/>
      <c r="HH81" s="1712"/>
      <c r="HI81" s="1712"/>
      <c r="HJ81" s="1712"/>
      <c r="HK81" s="1712"/>
      <c r="HL81" s="1712"/>
      <c r="HM81" s="1712"/>
      <c r="HN81" s="1712"/>
      <c r="HO81" s="1712"/>
      <c r="HP81" s="1712"/>
      <c r="HQ81" s="1712"/>
      <c r="HR81" s="1712"/>
      <c r="HS81" s="1712"/>
      <c r="HT81" s="1712"/>
      <c r="HU81" s="1712"/>
      <c r="HV81" s="1712"/>
      <c r="HW81" s="1712"/>
      <c r="HX81" s="1712"/>
      <c r="HY81" s="1712"/>
      <c r="HZ81" s="1712"/>
      <c r="IA81" s="1712"/>
      <c r="IB81" s="1712"/>
      <c r="IC81" s="1712"/>
      <c r="ID81" s="1712"/>
      <c r="IE81" s="1712"/>
      <c r="IF81" s="1712"/>
      <c r="IG81" s="1712"/>
      <c r="IH81" s="1712"/>
      <c r="II81" s="1712"/>
      <c r="IJ81" s="1712"/>
      <c r="IK81" s="1712"/>
      <c r="IL81" s="1712"/>
      <c r="IM81" s="1712"/>
      <c r="IN81" s="1712"/>
      <c r="IO81" s="1712"/>
      <c r="IP81" s="1712"/>
      <c r="IQ81" s="1712"/>
      <c r="IR81" s="1712"/>
      <c r="IS81" s="1712"/>
      <c r="IT81" s="1712"/>
      <c r="IU81" s="1712"/>
    </row>
    <row r="82" spans="1:255">
      <c r="A82" s="2721" t="s">
        <v>1746</v>
      </c>
      <c r="B82" s="1744"/>
      <c r="C82" s="1744"/>
      <c r="D82" s="1744"/>
      <c r="E82" s="1723"/>
      <c r="F82" s="1716"/>
      <c r="G82" s="1744"/>
      <c r="H82" s="1744"/>
      <c r="I82" s="1744"/>
      <c r="J82" s="1744"/>
      <c r="K82" s="2761"/>
      <c r="L82" s="2761"/>
      <c r="M82" s="1748" t="s">
        <v>1746</v>
      </c>
      <c r="N82" s="1716"/>
      <c r="O82" s="2761"/>
      <c r="P82" s="2761"/>
      <c r="Q82" s="2761"/>
      <c r="R82" s="2761">
        <f t="shared" si="1"/>
        <v>0</v>
      </c>
      <c r="S82" s="1748" t="s">
        <v>1746</v>
      </c>
      <c r="T82" s="1712"/>
      <c r="U82" s="1712"/>
      <c r="V82" s="1712"/>
      <c r="W82" s="1712"/>
      <c r="X82" s="1712"/>
      <c r="Y82" s="1712"/>
      <c r="Z82" s="1712"/>
      <c r="AA82" s="1712"/>
      <c r="AB82" s="1712"/>
      <c r="AC82" s="1712"/>
      <c r="AD82" s="1712"/>
      <c r="AE82" s="1712"/>
      <c r="AF82" s="1712"/>
      <c r="AG82" s="1712"/>
      <c r="AH82" s="1712"/>
      <c r="AI82" s="1712"/>
      <c r="AJ82" s="1712"/>
      <c r="AK82" s="1712"/>
      <c r="AL82" s="1712"/>
      <c r="AM82" s="1712"/>
      <c r="AN82" s="1712"/>
      <c r="AO82" s="1712"/>
      <c r="AP82" s="1712"/>
      <c r="AQ82" s="1712"/>
      <c r="AR82" s="1712"/>
      <c r="AS82" s="1712"/>
      <c r="AT82" s="1712"/>
      <c r="AU82" s="1712"/>
      <c r="AV82" s="1712"/>
      <c r="AW82" s="1712"/>
      <c r="AX82" s="1712"/>
      <c r="AY82" s="1712"/>
      <c r="AZ82" s="1712"/>
      <c r="BA82" s="1712"/>
      <c r="BB82" s="1712"/>
      <c r="BC82" s="1712"/>
      <c r="BD82" s="1712"/>
      <c r="BE82" s="1712"/>
      <c r="BF82" s="1712"/>
      <c r="BG82" s="1712"/>
      <c r="BH82" s="1712"/>
      <c r="BI82" s="1712"/>
      <c r="BJ82" s="1712"/>
      <c r="BK82" s="1712"/>
      <c r="BL82" s="1712"/>
      <c r="BM82" s="1712"/>
      <c r="BN82" s="1712"/>
      <c r="BO82" s="1712"/>
      <c r="BP82" s="1712"/>
      <c r="BQ82" s="1712"/>
      <c r="BR82" s="1712"/>
      <c r="BS82" s="1712"/>
      <c r="BT82" s="1712"/>
      <c r="BU82" s="1712"/>
      <c r="BV82" s="1712"/>
      <c r="BW82" s="1712"/>
      <c r="BX82" s="1712"/>
      <c r="BY82" s="1712"/>
      <c r="BZ82" s="1712"/>
      <c r="CA82" s="1712"/>
      <c r="CB82" s="1712"/>
      <c r="CC82" s="1712"/>
      <c r="CD82" s="1712"/>
      <c r="CE82" s="1712"/>
      <c r="CF82" s="1712"/>
      <c r="CG82" s="1712"/>
      <c r="CH82" s="1712"/>
      <c r="CI82" s="1712"/>
      <c r="CJ82" s="1712"/>
      <c r="CK82" s="1712"/>
      <c r="CL82" s="1712"/>
      <c r="CM82" s="1712"/>
      <c r="CN82" s="1712"/>
      <c r="CO82" s="1712"/>
      <c r="CP82" s="1712"/>
      <c r="CQ82" s="1712"/>
      <c r="CR82" s="1712"/>
      <c r="CS82" s="1712"/>
      <c r="CT82" s="1712"/>
      <c r="CU82" s="1712"/>
      <c r="CV82" s="1712"/>
      <c r="CW82" s="1712"/>
      <c r="CX82" s="1712"/>
      <c r="CY82" s="1712"/>
      <c r="CZ82" s="1712"/>
      <c r="DA82" s="1712"/>
      <c r="DB82" s="1712"/>
      <c r="DC82" s="1712"/>
      <c r="DD82" s="1712"/>
      <c r="DE82" s="1712"/>
      <c r="DF82" s="1712"/>
      <c r="DG82" s="1712"/>
      <c r="DH82" s="1712"/>
      <c r="DI82" s="1712"/>
      <c r="DJ82" s="1712"/>
      <c r="DK82" s="1712"/>
      <c r="DL82" s="1712"/>
      <c r="DM82" s="1712"/>
      <c r="DN82" s="1712"/>
      <c r="DO82" s="1712"/>
      <c r="DP82" s="1712"/>
      <c r="DQ82" s="1712"/>
      <c r="DR82" s="1712"/>
      <c r="DS82" s="1712"/>
      <c r="DT82" s="1712"/>
      <c r="DU82" s="1712"/>
      <c r="DV82" s="1712"/>
      <c r="DW82" s="1712"/>
      <c r="DX82" s="1712"/>
      <c r="DY82" s="1712"/>
      <c r="DZ82" s="1712"/>
      <c r="EA82" s="1712"/>
      <c r="EB82" s="1712"/>
      <c r="EC82" s="1712"/>
      <c r="ED82" s="1712"/>
      <c r="EE82" s="1712"/>
      <c r="EF82" s="1712"/>
      <c r="EG82" s="1712"/>
      <c r="EH82" s="1712"/>
      <c r="EI82" s="1712"/>
      <c r="EJ82" s="1712"/>
      <c r="EK82" s="1712"/>
      <c r="EL82" s="1712"/>
      <c r="EM82" s="1712"/>
      <c r="EN82" s="1712"/>
      <c r="EO82" s="1712"/>
      <c r="EP82" s="1712"/>
      <c r="EQ82" s="1712"/>
      <c r="ER82" s="1712"/>
      <c r="ES82" s="1712"/>
      <c r="ET82" s="1712"/>
      <c r="EU82" s="1712"/>
      <c r="EV82" s="1712"/>
      <c r="EW82" s="1712"/>
      <c r="EX82" s="1712"/>
      <c r="EY82" s="1712"/>
      <c r="EZ82" s="1712"/>
      <c r="FA82" s="1712"/>
      <c r="FB82" s="1712"/>
      <c r="FC82" s="1712"/>
      <c r="FD82" s="1712"/>
      <c r="FE82" s="1712"/>
      <c r="FF82" s="1712"/>
      <c r="FG82" s="1712"/>
      <c r="FH82" s="1712"/>
      <c r="FI82" s="1712"/>
      <c r="FJ82" s="1712"/>
      <c r="FK82" s="1712"/>
      <c r="FL82" s="1712"/>
      <c r="FM82" s="1712"/>
      <c r="FN82" s="1712"/>
      <c r="FO82" s="1712"/>
      <c r="FP82" s="1712"/>
      <c r="FQ82" s="1712"/>
      <c r="FR82" s="1712"/>
      <c r="FS82" s="1712"/>
      <c r="FT82" s="1712"/>
      <c r="FU82" s="1712"/>
      <c r="FV82" s="1712"/>
      <c r="FW82" s="1712"/>
      <c r="FX82" s="1712"/>
      <c r="FY82" s="1712"/>
      <c r="FZ82" s="1712"/>
      <c r="GA82" s="1712"/>
      <c r="GB82" s="1712"/>
      <c r="GC82" s="1712"/>
      <c r="GD82" s="1712"/>
      <c r="GE82" s="1712"/>
      <c r="GF82" s="1712"/>
      <c r="GG82" s="1712"/>
      <c r="GH82" s="1712"/>
      <c r="GI82" s="1712"/>
      <c r="GJ82" s="1712"/>
      <c r="GK82" s="1712"/>
      <c r="GL82" s="1712"/>
      <c r="GM82" s="1712"/>
      <c r="GN82" s="1712"/>
      <c r="GO82" s="1712"/>
      <c r="GP82" s="1712"/>
      <c r="GQ82" s="1712"/>
      <c r="GR82" s="1712"/>
      <c r="GS82" s="1712"/>
      <c r="GT82" s="1712"/>
      <c r="GU82" s="1712"/>
      <c r="GV82" s="1712"/>
      <c r="GW82" s="1712"/>
      <c r="GX82" s="1712"/>
      <c r="GY82" s="1712"/>
      <c r="GZ82" s="1712"/>
      <c r="HA82" s="1712"/>
      <c r="HB82" s="1712"/>
      <c r="HC82" s="1712"/>
      <c r="HD82" s="1712"/>
      <c r="HE82" s="1712"/>
      <c r="HF82" s="1712"/>
      <c r="HG82" s="1712"/>
      <c r="HH82" s="1712"/>
      <c r="HI82" s="1712"/>
      <c r="HJ82" s="1712"/>
      <c r="HK82" s="1712"/>
      <c r="HL82" s="1712"/>
      <c r="HM82" s="1712"/>
      <c r="HN82" s="1712"/>
      <c r="HO82" s="1712"/>
      <c r="HP82" s="1712"/>
      <c r="HQ82" s="1712"/>
      <c r="HR82" s="1712"/>
      <c r="HS82" s="1712"/>
      <c r="HT82" s="1712"/>
      <c r="HU82" s="1712"/>
      <c r="HV82" s="1712"/>
      <c r="HW82" s="1712"/>
      <c r="HX82" s="1712"/>
      <c r="HY82" s="1712"/>
      <c r="HZ82" s="1712"/>
      <c r="IA82" s="1712"/>
      <c r="IB82" s="1712"/>
      <c r="IC82" s="1712"/>
      <c r="ID82" s="1712"/>
      <c r="IE82" s="1712"/>
      <c r="IF82" s="1712"/>
      <c r="IG82" s="1712"/>
      <c r="IH82" s="1712"/>
      <c r="II82" s="1712"/>
      <c r="IJ82" s="1712"/>
      <c r="IK82" s="1712"/>
      <c r="IL82" s="1712"/>
      <c r="IM82" s="1712"/>
      <c r="IN82" s="1712"/>
      <c r="IO82" s="1712"/>
      <c r="IP82" s="1712"/>
      <c r="IQ82" s="1712"/>
      <c r="IR82" s="1712"/>
      <c r="IS82" s="1712"/>
      <c r="IT82" s="1712"/>
      <c r="IU82" s="1712"/>
    </row>
    <row r="83" spans="1:255">
      <c r="A83" s="2721" t="s">
        <v>1747</v>
      </c>
      <c r="B83" s="1744"/>
      <c r="C83" s="1744"/>
      <c r="D83" s="1744"/>
      <c r="E83" s="1723"/>
      <c r="F83" s="1716"/>
      <c r="G83" s="1744"/>
      <c r="H83" s="1744"/>
      <c r="I83" s="1744"/>
      <c r="J83" s="1744"/>
      <c r="K83" s="2761"/>
      <c r="L83" s="2761"/>
      <c r="M83" s="1748" t="s">
        <v>1747</v>
      </c>
      <c r="N83" s="1716"/>
      <c r="O83" s="2761"/>
      <c r="P83" s="2761"/>
      <c r="Q83" s="2761"/>
      <c r="R83" s="2761">
        <f t="shared" si="1"/>
        <v>0</v>
      </c>
      <c r="S83" s="1748" t="s">
        <v>1747</v>
      </c>
      <c r="T83" s="1712"/>
      <c r="U83" s="1712"/>
      <c r="V83" s="1712"/>
      <c r="W83" s="1712"/>
      <c r="X83" s="1712"/>
      <c r="Y83" s="1712"/>
      <c r="Z83" s="1712"/>
      <c r="AA83" s="1712"/>
      <c r="AB83" s="1712"/>
      <c r="AC83" s="1712"/>
      <c r="AD83" s="1712"/>
      <c r="AE83" s="1712"/>
      <c r="AF83" s="1712"/>
      <c r="AG83" s="1712"/>
      <c r="AH83" s="1712"/>
      <c r="AI83" s="1712"/>
      <c r="AJ83" s="1712"/>
      <c r="AK83" s="1712"/>
      <c r="AL83" s="1712"/>
      <c r="AM83" s="1712"/>
      <c r="AN83" s="1712"/>
      <c r="AO83" s="1712"/>
      <c r="AP83" s="1712"/>
      <c r="AQ83" s="1712"/>
      <c r="AR83" s="1712"/>
      <c r="AS83" s="1712"/>
      <c r="AT83" s="1712"/>
      <c r="AU83" s="1712"/>
      <c r="AV83" s="1712"/>
      <c r="AW83" s="1712"/>
      <c r="AX83" s="1712"/>
      <c r="AY83" s="1712"/>
      <c r="AZ83" s="1712"/>
      <c r="BA83" s="1712"/>
      <c r="BB83" s="1712"/>
      <c r="BC83" s="1712"/>
      <c r="BD83" s="1712"/>
      <c r="BE83" s="1712"/>
      <c r="BF83" s="1712"/>
      <c r="BG83" s="1712"/>
      <c r="BH83" s="1712"/>
      <c r="BI83" s="1712"/>
      <c r="BJ83" s="1712"/>
      <c r="BK83" s="1712"/>
      <c r="BL83" s="1712"/>
      <c r="BM83" s="1712"/>
      <c r="BN83" s="1712"/>
      <c r="BO83" s="1712"/>
      <c r="BP83" s="1712"/>
      <c r="BQ83" s="1712"/>
      <c r="BR83" s="1712"/>
      <c r="BS83" s="1712"/>
      <c r="BT83" s="1712"/>
      <c r="BU83" s="1712"/>
      <c r="BV83" s="1712"/>
      <c r="BW83" s="1712"/>
      <c r="BX83" s="1712"/>
      <c r="BY83" s="1712"/>
      <c r="BZ83" s="1712"/>
      <c r="CA83" s="1712"/>
      <c r="CB83" s="1712"/>
      <c r="CC83" s="1712"/>
      <c r="CD83" s="1712"/>
      <c r="CE83" s="1712"/>
      <c r="CF83" s="1712"/>
      <c r="CG83" s="1712"/>
      <c r="CH83" s="1712"/>
      <c r="CI83" s="1712"/>
      <c r="CJ83" s="1712"/>
      <c r="CK83" s="1712"/>
      <c r="CL83" s="1712"/>
      <c r="CM83" s="1712"/>
      <c r="CN83" s="1712"/>
      <c r="CO83" s="1712"/>
      <c r="CP83" s="1712"/>
      <c r="CQ83" s="1712"/>
      <c r="CR83" s="1712"/>
      <c r="CS83" s="1712"/>
      <c r="CT83" s="1712"/>
      <c r="CU83" s="1712"/>
      <c r="CV83" s="1712"/>
      <c r="CW83" s="1712"/>
      <c r="CX83" s="1712"/>
      <c r="CY83" s="1712"/>
      <c r="CZ83" s="1712"/>
      <c r="DA83" s="1712"/>
      <c r="DB83" s="1712"/>
      <c r="DC83" s="1712"/>
      <c r="DD83" s="1712"/>
      <c r="DE83" s="1712"/>
      <c r="DF83" s="1712"/>
      <c r="DG83" s="1712"/>
      <c r="DH83" s="1712"/>
      <c r="DI83" s="1712"/>
      <c r="DJ83" s="1712"/>
      <c r="DK83" s="1712"/>
      <c r="DL83" s="1712"/>
      <c r="DM83" s="1712"/>
      <c r="DN83" s="1712"/>
      <c r="DO83" s="1712"/>
      <c r="DP83" s="1712"/>
      <c r="DQ83" s="1712"/>
      <c r="DR83" s="1712"/>
      <c r="DS83" s="1712"/>
      <c r="DT83" s="1712"/>
      <c r="DU83" s="1712"/>
      <c r="DV83" s="1712"/>
      <c r="DW83" s="1712"/>
      <c r="DX83" s="1712"/>
      <c r="DY83" s="1712"/>
      <c r="DZ83" s="1712"/>
      <c r="EA83" s="1712"/>
      <c r="EB83" s="1712"/>
      <c r="EC83" s="1712"/>
      <c r="ED83" s="1712"/>
      <c r="EE83" s="1712"/>
      <c r="EF83" s="1712"/>
      <c r="EG83" s="1712"/>
      <c r="EH83" s="1712"/>
      <c r="EI83" s="1712"/>
      <c r="EJ83" s="1712"/>
      <c r="EK83" s="1712"/>
      <c r="EL83" s="1712"/>
      <c r="EM83" s="1712"/>
      <c r="EN83" s="1712"/>
      <c r="EO83" s="1712"/>
      <c r="EP83" s="1712"/>
      <c r="EQ83" s="1712"/>
      <c r="ER83" s="1712"/>
      <c r="ES83" s="1712"/>
      <c r="ET83" s="1712"/>
      <c r="EU83" s="1712"/>
      <c r="EV83" s="1712"/>
      <c r="EW83" s="1712"/>
      <c r="EX83" s="1712"/>
      <c r="EY83" s="1712"/>
      <c r="EZ83" s="1712"/>
      <c r="FA83" s="1712"/>
      <c r="FB83" s="1712"/>
      <c r="FC83" s="1712"/>
      <c r="FD83" s="1712"/>
      <c r="FE83" s="1712"/>
      <c r="FF83" s="1712"/>
      <c r="FG83" s="1712"/>
      <c r="FH83" s="1712"/>
      <c r="FI83" s="1712"/>
      <c r="FJ83" s="1712"/>
      <c r="FK83" s="1712"/>
      <c r="FL83" s="1712"/>
      <c r="FM83" s="1712"/>
      <c r="FN83" s="1712"/>
      <c r="FO83" s="1712"/>
      <c r="FP83" s="1712"/>
      <c r="FQ83" s="1712"/>
      <c r="FR83" s="1712"/>
      <c r="FS83" s="1712"/>
      <c r="FT83" s="1712"/>
      <c r="FU83" s="1712"/>
      <c r="FV83" s="1712"/>
      <c r="FW83" s="1712"/>
      <c r="FX83" s="1712"/>
      <c r="FY83" s="1712"/>
      <c r="FZ83" s="1712"/>
      <c r="GA83" s="1712"/>
      <c r="GB83" s="1712"/>
      <c r="GC83" s="1712"/>
      <c r="GD83" s="1712"/>
      <c r="GE83" s="1712"/>
      <c r="GF83" s="1712"/>
      <c r="GG83" s="1712"/>
      <c r="GH83" s="1712"/>
      <c r="GI83" s="1712"/>
      <c r="GJ83" s="1712"/>
      <c r="GK83" s="1712"/>
      <c r="GL83" s="1712"/>
      <c r="GM83" s="1712"/>
      <c r="GN83" s="1712"/>
      <c r="GO83" s="1712"/>
      <c r="GP83" s="1712"/>
      <c r="GQ83" s="1712"/>
      <c r="GR83" s="1712"/>
      <c r="GS83" s="1712"/>
      <c r="GT83" s="1712"/>
      <c r="GU83" s="1712"/>
      <c r="GV83" s="1712"/>
      <c r="GW83" s="1712"/>
      <c r="GX83" s="1712"/>
      <c r="GY83" s="1712"/>
      <c r="GZ83" s="1712"/>
      <c r="HA83" s="1712"/>
      <c r="HB83" s="1712"/>
      <c r="HC83" s="1712"/>
      <c r="HD83" s="1712"/>
      <c r="HE83" s="1712"/>
      <c r="HF83" s="1712"/>
      <c r="HG83" s="1712"/>
      <c r="HH83" s="1712"/>
      <c r="HI83" s="1712"/>
      <c r="HJ83" s="1712"/>
      <c r="HK83" s="1712"/>
      <c r="HL83" s="1712"/>
      <c r="HM83" s="1712"/>
      <c r="HN83" s="1712"/>
      <c r="HO83" s="1712"/>
      <c r="HP83" s="1712"/>
      <c r="HQ83" s="1712"/>
      <c r="HR83" s="1712"/>
      <c r="HS83" s="1712"/>
      <c r="HT83" s="1712"/>
      <c r="HU83" s="1712"/>
      <c r="HV83" s="1712"/>
      <c r="HW83" s="1712"/>
      <c r="HX83" s="1712"/>
      <c r="HY83" s="1712"/>
      <c r="HZ83" s="1712"/>
      <c r="IA83" s="1712"/>
      <c r="IB83" s="1712"/>
      <c r="IC83" s="1712"/>
      <c r="ID83" s="1712"/>
      <c r="IE83" s="1712"/>
      <c r="IF83" s="1712"/>
      <c r="IG83" s="1712"/>
      <c r="IH83" s="1712"/>
      <c r="II83" s="1712"/>
      <c r="IJ83" s="1712"/>
      <c r="IK83" s="1712"/>
      <c r="IL83" s="1712"/>
      <c r="IM83" s="1712"/>
      <c r="IN83" s="1712"/>
      <c r="IO83" s="1712"/>
      <c r="IP83" s="1712"/>
      <c r="IQ83" s="1712"/>
      <c r="IR83" s="1712"/>
      <c r="IS83" s="1712"/>
      <c r="IT83" s="1712"/>
      <c r="IU83" s="1712"/>
    </row>
    <row r="84" spans="1:255">
      <c r="A84" s="2721">
        <v>12</v>
      </c>
      <c r="B84" s="1744"/>
      <c r="C84" s="1744"/>
      <c r="D84" s="1744"/>
      <c r="E84" s="1723"/>
      <c r="F84" s="1716"/>
      <c r="G84" s="1744"/>
      <c r="H84" s="1744"/>
      <c r="I84" s="1744"/>
      <c r="J84" s="1744"/>
      <c r="K84" s="2761"/>
      <c r="L84" s="2761"/>
      <c r="M84" s="1748">
        <v>12</v>
      </c>
      <c r="N84" s="1716"/>
      <c r="O84" s="2761"/>
      <c r="P84" s="2761"/>
      <c r="Q84" s="2761"/>
      <c r="R84" s="2761">
        <f t="shared" si="1"/>
        <v>0</v>
      </c>
      <c r="S84" s="1748">
        <v>12</v>
      </c>
      <c r="T84" s="1712"/>
      <c r="U84" s="1712"/>
      <c r="V84" s="1712"/>
      <c r="W84" s="1712"/>
      <c r="X84" s="1712"/>
      <c r="Y84" s="1712"/>
      <c r="Z84" s="1712"/>
      <c r="AA84" s="1712"/>
      <c r="AB84" s="1712"/>
      <c r="AC84" s="1712"/>
      <c r="AD84" s="1712"/>
      <c r="AE84" s="1712"/>
      <c r="AF84" s="1712"/>
      <c r="AG84" s="1712"/>
      <c r="AH84" s="1712"/>
      <c r="AI84" s="1712"/>
      <c r="AJ84" s="1712"/>
      <c r="AK84" s="1712"/>
      <c r="AL84" s="1712"/>
      <c r="AM84" s="1712"/>
      <c r="AN84" s="1712"/>
      <c r="AO84" s="1712"/>
      <c r="AP84" s="1712"/>
      <c r="AQ84" s="1712"/>
      <c r="AR84" s="1712"/>
      <c r="AS84" s="1712"/>
      <c r="AT84" s="1712"/>
      <c r="AU84" s="1712"/>
      <c r="AV84" s="1712"/>
      <c r="AW84" s="1712"/>
      <c r="AX84" s="1712"/>
      <c r="AY84" s="1712"/>
      <c r="AZ84" s="1712"/>
      <c r="BA84" s="1712"/>
      <c r="BB84" s="1712"/>
      <c r="BC84" s="1712"/>
      <c r="BD84" s="1712"/>
      <c r="BE84" s="1712"/>
      <c r="BF84" s="1712"/>
      <c r="BG84" s="1712"/>
      <c r="BH84" s="1712"/>
      <c r="BI84" s="1712"/>
      <c r="BJ84" s="1712"/>
      <c r="BK84" s="1712"/>
      <c r="BL84" s="1712"/>
      <c r="BM84" s="1712"/>
      <c r="BN84" s="1712"/>
      <c r="BO84" s="1712"/>
      <c r="BP84" s="1712"/>
      <c r="BQ84" s="1712"/>
      <c r="BR84" s="1712"/>
      <c r="BS84" s="1712"/>
      <c r="BT84" s="1712"/>
      <c r="BU84" s="1712"/>
      <c r="BV84" s="1712"/>
      <c r="BW84" s="1712"/>
      <c r="BX84" s="1712"/>
      <c r="BY84" s="1712"/>
      <c r="BZ84" s="1712"/>
      <c r="CA84" s="1712"/>
      <c r="CB84" s="1712"/>
      <c r="CC84" s="1712"/>
      <c r="CD84" s="1712"/>
      <c r="CE84" s="1712"/>
      <c r="CF84" s="1712"/>
      <c r="CG84" s="1712"/>
      <c r="CH84" s="1712"/>
      <c r="CI84" s="1712"/>
      <c r="CJ84" s="1712"/>
      <c r="CK84" s="1712"/>
      <c r="CL84" s="1712"/>
      <c r="CM84" s="1712"/>
      <c r="CN84" s="1712"/>
      <c r="CO84" s="1712"/>
      <c r="CP84" s="1712"/>
      <c r="CQ84" s="1712"/>
      <c r="CR84" s="1712"/>
      <c r="CS84" s="1712"/>
      <c r="CT84" s="1712"/>
      <c r="CU84" s="1712"/>
      <c r="CV84" s="1712"/>
      <c r="CW84" s="1712"/>
      <c r="CX84" s="1712"/>
      <c r="CY84" s="1712"/>
      <c r="CZ84" s="1712"/>
      <c r="DA84" s="1712"/>
      <c r="DB84" s="1712"/>
      <c r="DC84" s="1712"/>
      <c r="DD84" s="1712"/>
      <c r="DE84" s="1712"/>
      <c r="DF84" s="1712"/>
      <c r="DG84" s="1712"/>
      <c r="DH84" s="1712"/>
      <c r="DI84" s="1712"/>
      <c r="DJ84" s="1712"/>
      <c r="DK84" s="1712"/>
      <c r="DL84" s="1712"/>
      <c r="DM84" s="1712"/>
      <c r="DN84" s="1712"/>
      <c r="DO84" s="1712"/>
      <c r="DP84" s="1712"/>
      <c r="DQ84" s="1712"/>
      <c r="DR84" s="1712"/>
      <c r="DS84" s="1712"/>
      <c r="DT84" s="1712"/>
      <c r="DU84" s="1712"/>
      <c r="DV84" s="1712"/>
      <c r="DW84" s="1712"/>
      <c r="DX84" s="1712"/>
      <c r="DY84" s="1712"/>
      <c r="DZ84" s="1712"/>
      <c r="EA84" s="1712"/>
      <c r="EB84" s="1712"/>
      <c r="EC84" s="1712"/>
      <c r="ED84" s="1712"/>
      <c r="EE84" s="1712"/>
      <c r="EF84" s="1712"/>
      <c r="EG84" s="1712"/>
      <c r="EH84" s="1712"/>
      <c r="EI84" s="1712"/>
      <c r="EJ84" s="1712"/>
      <c r="EK84" s="1712"/>
      <c r="EL84" s="1712"/>
      <c r="EM84" s="1712"/>
      <c r="EN84" s="1712"/>
      <c r="EO84" s="1712"/>
      <c r="EP84" s="1712"/>
      <c r="EQ84" s="1712"/>
      <c r="ER84" s="1712"/>
      <c r="ES84" s="1712"/>
      <c r="ET84" s="1712"/>
      <c r="EU84" s="1712"/>
      <c r="EV84" s="1712"/>
      <c r="EW84" s="1712"/>
      <c r="EX84" s="1712"/>
      <c r="EY84" s="1712"/>
      <c r="EZ84" s="1712"/>
      <c r="FA84" s="1712"/>
      <c r="FB84" s="1712"/>
      <c r="FC84" s="1712"/>
      <c r="FD84" s="1712"/>
      <c r="FE84" s="1712"/>
      <c r="FF84" s="1712"/>
      <c r="FG84" s="1712"/>
      <c r="FH84" s="1712"/>
      <c r="FI84" s="1712"/>
      <c r="FJ84" s="1712"/>
      <c r="FK84" s="1712"/>
      <c r="FL84" s="1712"/>
      <c r="FM84" s="1712"/>
      <c r="FN84" s="1712"/>
      <c r="FO84" s="1712"/>
      <c r="FP84" s="1712"/>
      <c r="FQ84" s="1712"/>
      <c r="FR84" s="1712"/>
      <c r="FS84" s="1712"/>
      <c r="FT84" s="1712"/>
      <c r="FU84" s="1712"/>
      <c r="FV84" s="1712"/>
      <c r="FW84" s="1712"/>
      <c r="FX84" s="1712"/>
      <c r="FY84" s="1712"/>
      <c r="FZ84" s="1712"/>
      <c r="GA84" s="1712"/>
      <c r="GB84" s="1712"/>
      <c r="GC84" s="1712"/>
      <c r="GD84" s="1712"/>
      <c r="GE84" s="1712"/>
      <c r="GF84" s="1712"/>
      <c r="GG84" s="1712"/>
      <c r="GH84" s="1712"/>
      <c r="GI84" s="1712"/>
      <c r="GJ84" s="1712"/>
      <c r="GK84" s="1712"/>
      <c r="GL84" s="1712"/>
      <c r="GM84" s="1712"/>
      <c r="GN84" s="1712"/>
      <c r="GO84" s="1712"/>
      <c r="GP84" s="1712"/>
      <c r="GQ84" s="1712"/>
      <c r="GR84" s="1712"/>
      <c r="GS84" s="1712"/>
      <c r="GT84" s="1712"/>
      <c r="GU84" s="1712"/>
      <c r="GV84" s="1712"/>
      <c r="GW84" s="1712"/>
      <c r="GX84" s="1712"/>
      <c r="GY84" s="1712"/>
      <c r="GZ84" s="1712"/>
      <c r="HA84" s="1712"/>
      <c r="HB84" s="1712"/>
      <c r="HC84" s="1712"/>
      <c r="HD84" s="1712"/>
      <c r="HE84" s="1712"/>
      <c r="HF84" s="1712"/>
      <c r="HG84" s="1712"/>
      <c r="HH84" s="1712"/>
      <c r="HI84" s="1712"/>
      <c r="HJ84" s="1712"/>
      <c r="HK84" s="1712"/>
      <c r="HL84" s="1712"/>
      <c r="HM84" s="1712"/>
      <c r="HN84" s="1712"/>
      <c r="HO84" s="1712"/>
      <c r="HP84" s="1712"/>
      <c r="HQ84" s="1712"/>
      <c r="HR84" s="1712"/>
      <c r="HS84" s="1712"/>
      <c r="HT84" s="1712"/>
      <c r="HU84" s="1712"/>
      <c r="HV84" s="1712"/>
      <c r="HW84" s="1712"/>
      <c r="HX84" s="1712"/>
      <c r="HY84" s="1712"/>
      <c r="HZ84" s="1712"/>
      <c r="IA84" s="1712"/>
      <c r="IB84" s="1712"/>
      <c r="IC84" s="1712"/>
      <c r="ID84" s="1712"/>
      <c r="IE84" s="1712"/>
      <c r="IF84" s="1712"/>
      <c r="IG84" s="1712"/>
      <c r="IH84" s="1712"/>
      <c r="II84" s="1712"/>
      <c r="IJ84" s="1712"/>
      <c r="IK84" s="1712"/>
      <c r="IL84" s="1712"/>
      <c r="IM84" s="1712"/>
      <c r="IN84" s="1712"/>
      <c r="IO84" s="1712"/>
      <c r="IP84" s="1712"/>
      <c r="IQ84" s="1712"/>
      <c r="IR84" s="1712"/>
      <c r="IS84" s="1712"/>
      <c r="IT84" s="1712"/>
      <c r="IU84" s="1712"/>
    </row>
    <row r="85" spans="1:255">
      <c r="A85" s="2721">
        <v>13</v>
      </c>
      <c r="B85" s="1744"/>
      <c r="C85" s="1744"/>
      <c r="D85" s="1744"/>
      <c r="E85" s="1723"/>
      <c r="F85" s="1716"/>
      <c r="G85" s="1744"/>
      <c r="H85" s="1744"/>
      <c r="I85" s="1744"/>
      <c r="J85" s="1744"/>
      <c r="K85" s="2761"/>
      <c r="L85" s="2761"/>
      <c r="M85" s="1748">
        <v>13</v>
      </c>
      <c r="N85" s="1716"/>
      <c r="O85" s="2761"/>
      <c r="P85" s="2761"/>
      <c r="Q85" s="2761"/>
      <c r="R85" s="2761">
        <f t="shared" si="1"/>
        <v>0</v>
      </c>
      <c r="S85" s="1748">
        <v>13</v>
      </c>
      <c r="T85" s="1712"/>
      <c r="U85" s="1712"/>
      <c r="V85" s="1712"/>
      <c r="W85" s="1712"/>
      <c r="X85" s="1712"/>
      <c r="Y85" s="1712"/>
      <c r="Z85" s="1712"/>
      <c r="AA85" s="1712"/>
      <c r="AB85" s="1712"/>
      <c r="AC85" s="1712"/>
      <c r="AD85" s="1712"/>
      <c r="AE85" s="1712"/>
      <c r="AF85" s="1712"/>
      <c r="AG85" s="1712"/>
      <c r="AH85" s="1712"/>
      <c r="AI85" s="1712"/>
      <c r="AJ85" s="1712"/>
      <c r="AK85" s="1712"/>
      <c r="AL85" s="1712"/>
      <c r="AM85" s="1712"/>
      <c r="AN85" s="1712"/>
      <c r="AO85" s="1712"/>
      <c r="AP85" s="1712"/>
      <c r="AQ85" s="1712"/>
      <c r="AR85" s="1712"/>
      <c r="AS85" s="1712"/>
      <c r="AT85" s="1712"/>
      <c r="AU85" s="1712"/>
      <c r="AV85" s="1712"/>
      <c r="AW85" s="1712"/>
      <c r="AX85" s="1712"/>
      <c r="AY85" s="1712"/>
      <c r="AZ85" s="1712"/>
      <c r="BA85" s="1712"/>
      <c r="BB85" s="1712"/>
      <c r="BC85" s="1712"/>
      <c r="BD85" s="1712"/>
      <c r="BE85" s="1712"/>
      <c r="BF85" s="1712"/>
      <c r="BG85" s="1712"/>
      <c r="BH85" s="1712"/>
      <c r="BI85" s="1712"/>
      <c r="BJ85" s="1712"/>
      <c r="BK85" s="1712"/>
      <c r="BL85" s="1712"/>
      <c r="BM85" s="1712"/>
      <c r="BN85" s="1712"/>
      <c r="BO85" s="1712"/>
      <c r="BP85" s="1712"/>
      <c r="BQ85" s="1712"/>
      <c r="BR85" s="1712"/>
      <c r="BS85" s="1712"/>
      <c r="BT85" s="1712"/>
      <c r="BU85" s="1712"/>
      <c r="BV85" s="1712"/>
      <c r="BW85" s="1712"/>
      <c r="BX85" s="1712"/>
      <c r="BY85" s="1712"/>
      <c r="BZ85" s="1712"/>
      <c r="CA85" s="1712"/>
      <c r="CB85" s="1712"/>
      <c r="CC85" s="1712"/>
      <c r="CD85" s="1712"/>
      <c r="CE85" s="1712"/>
      <c r="CF85" s="1712"/>
      <c r="CG85" s="1712"/>
      <c r="CH85" s="1712"/>
      <c r="CI85" s="1712"/>
      <c r="CJ85" s="1712"/>
      <c r="CK85" s="1712"/>
      <c r="CL85" s="1712"/>
      <c r="CM85" s="1712"/>
      <c r="CN85" s="1712"/>
      <c r="CO85" s="1712"/>
      <c r="CP85" s="1712"/>
      <c r="CQ85" s="1712"/>
      <c r="CR85" s="1712"/>
      <c r="CS85" s="1712"/>
      <c r="CT85" s="1712"/>
      <c r="CU85" s="1712"/>
      <c r="CV85" s="1712"/>
      <c r="CW85" s="1712"/>
      <c r="CX85" s="1712"/>
      <c r="CY85" s="1712"/>
      <c r="CZ85" s="1712"/>
      <c r="DA85" s="1712"/>
      <c r="DB85" s="1712"/>
      <c r="DC85" s="1712"/>
      <c r="DD85" s="1712"/>
      <c r="DE85" s="1712"/>
      <c r="DF85" s="1712"/>
      <c r="DG85" s="1712"/>
      <c r="DH85" s="1712"/>
      <c r="DI85" s="1712"/>
      <c r="DJ85" s="1712"/>
      <c r="DK85" s="1712"/>
      <c r="DL85" s="1712"/>
      <c r="DM85" s="1712"/>
      <c r="DN85" s="1712"/>
      <c r="DO85" s="1712"/>
      <c r="DP85" s="1712"/>
      <c r="DQ85" s="1712"/>
      <c r="DR85" s="1712"/>
      <c r="DS85" s="1712"/>
      <c r="DT85" s="1712"/>
      <c r="DU85" s="1712"/>
      <c r="DV85" s="1712"/>
      <c r="DW85" s="1712"/>
      <c r="DX85" s="1712"/>
      <c r="DY85" s="1712"/>
      <c r="DZ85" s="1712"/>
      <c r="EA85" s="1712"/>
      <c r="EB85" s="1712"/>
      <c r="EC85" s="1712"/>
      <c r="ED85" s="1712"/>
      <c r="EE85" s="1712"/>
      <c r="EF85" s="1712"/>
      <c r="EG85" s="1712"/>
      <c r="EH85" s="1712"/>
      <c r="EI85" s="1712"/>
      <c r="EJ85" s="1712"/>
      <c r="EK85" s="1712"/>
      <c r="EL85" s="1712"/>
      <c r="EM85" s="1712"/>
      <c r="EN85" s="1712"/>
      <c r="EO85" s="1712"/>
      <c r="EP85" s="1712"/>
      <c r="EQ85" s="1712"/>
      <c r="ER85" s="1712"/>
      <c r="ES85" s="1712"/>
      <c r="ET85" s="1712"/>
      <c r="EU85" s="1712"/>
      <c r="EV85" s="1712"/>
      <c r="EW85" s="1712"/>
      <c r="EX85" s="1712"/>
      <c r="EY85" s="1712"/>
      <c r="EZ85" s="1712"/>
      <c r="FA85" s="1712"/>
      <c r="FB85" s="1712"/>
      <c r="FC85" s="1712"/>
      <c r="FD85" s="1712"/>
      <c r="FE85" s="1712"/>
      <c r="FF85" s="1712"/>
      <c r="FG85" s="1712"/>
      <c r="FH85" s="1712"/>
      <c r="FI85" s="1712"/>
      <c r="FJ85" s="1712"/>
      <c r="FK85" s="1712"/>
      <c r="FL85" s="1712"/>
      <c r="FM85" s="1712"/>
      <c r="FN85" s="1712"/>
      <c r="FO85" s="1712"/>
      <c r="FP85" s="1712"/>
      <c r="FQ85" s="1712"/>
      <c r="FR85" s="1712"/>
      <c r="FS85" s="1712"/>
      <c r="FT85" s="1712"/>
      <c r="FU85" s="1712"/>
      <c r="FV85" s="1712"/>
      <c r="FW85" s="1712"/>
      <c r="FX85" s="1712"/>
      <c r="FY85" s="1712"/>
      <c r="FZ85" s="1712"/>
      <c r="GA85" s="1712"/>
      <c r="GB85" s="1712"/>
      <c r="GC85" s="1712"/>
      <c r="GD85" s="1712"/>
      <c r="GE85" s="1712"/>
      <c r="GF85" s="1712"/>
      <c r="GG85" s="1712"/>
      <c r="GH85" s="1712"/>
      <c r="GI85" s="1712"/>
      <c r="GJ85" s="1712"/>
      <c r="GK85" s="1712"/>
      <c r="GL85" s="1712"/>
      <c r="GM85" s="1712"/>
      <c r="GN85" s="1712"/>
      <c r="GO85" s="1712"/>
      <c r="GP85" s="1712"/>
      <c r="GQ85" s="1712"/>
      <c r="GR85" s="1712"/>
      <c r="GS85" s="1712"/>
      <c r="GT85" s="1712"/>
      <c r="GU85" s="1712"/>
      <c r="GV85" s="1712"/>
      <c r="GW85" s="1712"/>
      <c r="GX85" s="1712"/>
      <c r="GY85" s="1712"/>
      <c r="GZ85" s="1712"/>
      <c r="HA85" s="1712"/>
      <c r="HB85" s="1712"/>
      <c r="HC85" s="1712"/>
      <c r="HD85" s="1712"/>
      <c r="HE85" s="1712"/>
      <c r="HF85" s="1712"/>
      <c r="HG85" s="1712"/>
      <c r="HH85" s="1712"/>
      <c r="HI85" s="1712"/>
      <c r="HJ85" s="1712"/>
      <c r="HK85" s="1712"/>
      <c r="HL85" s="1712"/>
      <c r="HM85" s="1712"/>
      <c r="HN85" s="1712"/>
      <c r="HO85" s="1712"/>
      <c r="HP85" s="1712"/>
      <c r="HQ85" s="1712"/>
      <c r="HR85" s="1712"/>
      <c r="HS85" s="1712"/>
      <c r="HT85" s="1712"/>
      <c r="HU85" s="1712"/>
      <c r="HV85" s="1712"/>
      <c r="HW85" s="1712"/>
      <c r="HX85" s="1712"/>
      <c r="HY85" s="1712"/>
      <c r="HZ85" s="1712"/>
      <c r="IA85" s="1712"/>
      <c r="IB85" s="1712"/>
      <c r="IC85" s="1712"/>
      <c r="ID85" s="1712"/>
      <c r="IE85" s="1712"/>
      <c r="IF85" s="1712"/>
      <c r="IG85" s="1712"/>
      <c r="IH85" s="1712"/>
      <c r="II85" s="1712"/>
      <c r="IJ85" s="1712"/>
      <c r="IK85" s="1712"/>
      <c r="IL85" s="1712"/>
      <c r="IM85" s="1712"/>
      <c r="IN85" s="1712"/>
      <c r="IO85" s="1712"/>
      <c r="IP85" s="1712"/>
      <c r="IQ85" s="1712"/>
      <c r="IR85" s="1712"/>
      <c r="IS85" s="1712"/>
      <c r="IT85" s="1712"/>
      <c r="IU85" s="1712"/>
    </row>
    <row r="86" spans="1:255">
      <c r="A86" s="2721">
        <v>14</v>
      </c>
      <c r="B86" s="1744"/>
      <c r="C86" s="1744"/>
      <c r="D86" s="1744"/>
      <c r="E86" s="1723"/>
      <c r="F86" s="1716"/>
      <c r="G86" s="1744"/>
      <c r="H86" s="1744"/>
      <c r="I86" s="1744"/>
      <c r="J86" s="1744"/>
      <c r="K86" s="2761"/>
      <c r="L86" s="2761"/>
      <c r="M86" s="1748">
        <v>14</v>
      </c>
      <c r="N86" s="1716"/>
      <c r="O86" s="2761"/>
      <c r="P86" s="2761"/>
      <c r="Q86" s="2761"/>
      <c r="R86" s="2761">
        <f t="shared" si="1"/>
        <v>0</v>
      </c>
      <c r="S86" s="1748">
        <v>14</v>
      </c>
      <c r="T86" s="1712"/>
      <c r="U86" s="1712"/>
      <c r="V86" s="1712"/>
      <c r="W86" s="1712"/>
      <c r="X86" s="1712"/>
      <c r="Y86" s="1712"/>
      <c r="Z86" s="1712"/>
      <c r="AA86" s="1712"/>
      <c r="AB86" s="1712"/>
      <c r="AC86" s="1712"/>
      <c r="AD86" s="1712"/>
      <c r="AE86" s="1712"/>
      <c r="AF86" s="1712"/>
      <c r="AG86" s="1712"/>
      <c r="AH86" s="1712"/>
      <c r="AI86" s="1712"/>
      <c r="AJ86" s="1712"/>
      <c r="AK86" s="1712"/>
      <c r="AL86" s="1712"/>
      <c r="AM86" s="1712"/>
      <c r="AN86" s="1712"/>
      <c r="AO86" s="1712"/>
      <c r="AP86" s="1712"/>
      <c r="AQ86" s="1712"/>
      <c r="AR86" s="1712"/>
      <c r="AS86" s="1712"/>
      <c r="AT86" s="1712"/>
      <c r="AU86" s="1712"/>
      <c r="AV86" s="1712"/>
      <c r="AW86" s="1712"/>
      <c r="AX86" s="1712"/>
      <c r="AY86" s="1712"/>
      <c r="AZ86" s="1712"/>
      <c r="BA86" s="1712"/>
      <c r="BB86" s="1712"/>
      <c r="BC86" s="1712"/>
      <c r="BD86" s="1712"/>
      <c r="BE86" s="1712"/>
      <c r="BF86" s="1712"/>
      <c r="BG86" s="1712"/>
      <c r="BH86" s="1712"/>
      <c r="BI86" s="1712"/>
      <c r="BJ86" s="1712"/>
      <c r="BK86" s="1712"/>
      <c r="BL86" s="1712"/>
      <c r="BM86" s="1712"/>
      <c r="BN86" s="1712"/>
      <c r="BO86" s="1712"/>
      <c r="BP86" s="1712"/>
      <c r="BQ86" s="1712"/>
      <c r="BR86" s="1712"/>
      <c r="BS86" s="1712"/>
      <c r="BT86" s="1712"/>
      <c r="BU86" s="1712"/>
      <c r="BV86" s="1712"/>
      <c r="BW86" s="1712"/>
      <c r="BX86" s="1712"/>
      <c r="BY86" s="1712"/>
      <c r="BZ86" s="1712"/>
      <c r="CA86" s="1712"/>
      <c r="CB86" s="1712"/>
      <c r="CC86" s="1712"/>
      <c r="CD86" s="1712"/>
      <c r="CE86" s="1712"/>
      <c r="CF86" s="1712"/>
      <c r="CG86" s="1712"/>
      <c r="CH86" s="1712"/>
      <c r="CI86" s="1712"/>
      <c r="CJ86" s="1712"/>
      <c r="CK86" s="1712"/>
      <c r="CL86" s="1712"/>
      <c r="CM86" s="1712"/>
      <c r="CN86" s="1712"/>
      <c r="CO86" s="1712"/>
      <c r="CP86" s="1712"/>
      <c r="CQ86" s="1712"/>
      <c r="CR86" s="1712"/>
      <c r="CS86" s="1712"/>
      <c r="CT86" s="1712"/>
      <c r="CU86" s="1712"/>
      <c r="CV86" s="1712"/>
      <c r="CW86" s="1712"/>
      <c r="CX86" s="1712"/>
      <c r="CY86" s="1712"/>
      <c r="CZ86" s="1712"/>
      <c r="DA86" s="1712"/>
      <c r="DB86" s="1712"/>
      <c r="DC86" s="1712"/>
      <c r="DD86" s="1712"/>
      <c r="DE86" s="1712"/>
      <c r="DF86" s="1712"/>
      <c r="DG86" s="1712"/>
      <c r="DH86" s="1712"/>
      <c r="DI86" s="1712"/>
      <c r="DJ86" s="1712"/>
      <c r="DK86" s="1712"/>
      <c r="DL86" s="1712"/>
      <c r="DM86" s="1712"/>
      <c r="DN86" s="1712"/>
      <c r="DO86" s="1712"/>
      <c r="DP86" s="1712"/>
      <c r="DQ86" s="1712"/>
      <c r="DR86" s="1712"/>
      <c r="DS86" s="1712"/>
      <c r="DT86" s="1712"/>
      <c r="DU86" s="1712"/>
      <c r="DV86" s="1712"/>
      <c r="DW86" s="1712"/>
      <c r="DX86" s="1712"/>
      <c r="DY86" s="1712"/>
      <c r="DZ86" s="1712"/>
      <c r="EA86" s="1712"/>
      <c r="EB86" s="1712"/>
      <c r="EC86" s="1712"/>
      <c r="ED86" s="1712"/>
      <c r="EE86" s="1712"/>
      <c r="EF86" s="1712"/>
      <c r="EG86" s="1712"/>
      <c r="EH86" s="1712"/>
      <c r="EI86" s="1712"/>
      <c r="EJ86" s="1712"/>
      <c r="EK86" s="1712"/>
      <c r="EL86" s="1712"/>
      <c r="EM86" s="1712"/>
      <c r="EN86" s="1712"/>
      <c r="EO86" s="1712"/>
      <c r="EP86" s="1712"/>
      <c r="EQ86" s="1712"/>
      <c r="ER86" s="1712"/>
      <c r="ES86" s="1712"/>
      <c r="ET86" s="1712"/>
      <c r="EU86" s="1712"/>
      <c r="EV86" s="1712"/>
      <c r="EW86" s="1712"/>
      <c r="EX86" s="1712"/>
      <c r="EY86" s="1712"/>
      <c r="EZ86" s="1712"/>
      <c r="FA86" s="1712"/>
      <c r="FB86" s="1712"/>
      <c r="FC86" s="1712"/>
      <c r="FD86" s="1712"/>
      <c r="FE86" s="1712"/>
      <c r="FF86" s="1712"/>
      <c r="FG86" s="1712"/>
      <c r="FH86" s="1712"/>
      <c r="FI86" s="1712"/>
      <c r="FJ86" s="1712"/>
      <c r="FK86" s="1712"/>
      <c r="FL86" s="1712"/>
      <c r="FM86" s="1712"/>
      <c r="FN86" s="1712"/>
      <c r="FO86" s="1712"/>
      <c r="FP86" s="1712"/>
      <c r="FQ86" s="1712"/>
      <c r="FR86" s="1712"/>
      <c r="FS86" s="1712"/>
      <c r="FT86" s="1712"/>
      <c r="FU86" s="1712"/>
      <c r="FV86" s="1712"/>
      <c r="FW86" s="1712"/>
      <c r="FX86" s="1712"/>
      <c r="FY86" s="1712"/>
      <c r="FZ86" s="1712"/>
      <c r="GA86" s="1712"/>
      <c r="GB86" s="1712"/>
      <c r="GC86" s="1712"/>
      <c r="GD86" s="1712"/>
      <c r="GE86" s="1712"/>
      <c r="GF86" s="1712"/>
      <c r="GG86" s="1712"/>
      <c r="GH86" s="1712"/>
      <c r="GI86" s="1712"/>
      <c r="GJ86" s="1712"/>
      <c r="GK86" s="1712"/>
      <c r="GL86" s="1712"/>
      <c r="GM86" s="1712"/>
      <c r="GN86" s="1712"/>
      <c r="GO86" s="1712"/>
      <c r="GP86" s="1712"/>
      <c r="GQ86" s="1712"/>
      <c r="GR86" s="1712"/>
      <c r="GS86" s="1712"/>
      <c r="GT86" s="1712"/>
      <c r="GU86" s="1712"/>
      <c r="GV86" s="1712"/>
      <c r="GW86" s="1712"/>
      <c r="GX86" s="1712"/>
      <c r="GY86" s="1712"/>
      <c r="GZ86" s="1712"/>
      <c r="HA86" s="1712"/>
      <c r="HB86" s="1712"/>
      <c r="HC86" s="1712"/>
      <c r="HD86" s="1712"/>
      <c r="HE86" s="1712"/>
      <c r="HF86" s="1712"/>
      <c r="HG86" s="1712"/>
      <c r="HH86" s="1712"/>
      <c r="HI86" s="1712"/>
      <c r="HJ86" s="1712"/>
      <c r="HK86" s="1712"/>
      <c r="HL86" s="1712"/>
      <c r="HM86" s="1712"/>
      <c r="HN86" s="1712"/>
      <c r="HO86" s="1712"/>
      <c r="HP86" s="1712"/>
      <c r="HQ86" s="1712"/>
      <c r="HR86" s="1712"/>
      <c r="HS86" s="1712"/>
      <c r="HT86" s="1712"/>
      <c r="HU86" s="1712"/>
      <c r="HV86" s="1712"/>
      <c r="HW86" s="1712"/>
      <c r="HX86" s="1712"/>
      <c r="HY86" s="1712"/>
      <c r="HZ86" s="1712"/>
      <c r="IA86" s="1712"/>
      <c r="IB86" s="1712"/>
      <c r="IC86" s="1712"/>
      <c r="ID86" s="1712"/>
      <c r="IE86" s="1712"/>
      <c r="IF86" s="1712"/>
      <c r="IG86" s="1712"/>
      <c r="IH86" s="1712"/>
      <c r="II86" s="1712"/>
      <c r="IJ86" s="1712"/>
      <c r="IK86" s="1712"/>
      <c r="IL86" s="1712"/>
      <c r="IM86" s="1712"/>
      <c r="IN86" s="1712"/>
      <c r="IO86" s="1712"/>
      <c r="IP86" s="1712"/>
      <c r="IQ86" s="1712"/>
      <c r="IR86" s="1712"/>
      <c r="IS86" s="1712"/>
      <c r="IT86" s="1712"/>
      <c r="IU86" s="1712"/>
    </row>
    <row r="87" spans="1:255">
      <c r="A87" s="2721">
        <v>15</v>
      </c>
      <c r="B87" s="1744"/>
      <c r="C87" s="1744"/>
      <c r="D87" s="1744"/>
      <c r="E87" s="1723"/>
      <c r="F87" s="1716"/>
      <c r="G87" s="1744"/>
      <c r="H87" s="1744"/>
      <c r="I87" s="1744"/>
      <c r="J87" s="1744"/>
      <c r="K87" s="2761"/>
      <c r="L87" s="2761"/>
      <c r="M87" s="1748">
        <v>15</v>
      </c>
      <c r="N87" s="1716"/>
      <c r="O87" s="2761"/>
      <c r="P87" s="2761"/>
      <c r="Q87" s="2761"/>
      <c r="R87" s="2761">
        <f t="shared" si="1"/>
        <v>0</v>
      </c>
      <c r="S87" s="1748">
        <v>15</v>
      </c>
      <c r="T87" s="1712"/>
      <c r="U87" s="1712"/>
      <c r="V87" s="1712"/>
      <c r="W87" s="1712"/>
      <c r="X87" s="1712"/>
      <c r="Y87" s="1712"/>
      <c r="Z87" s="1712"/>
      <c r="AA87" s="1712"/>
      <c r="AB87" s="1712"/>
      <c r="AC87" s="1712"/>
      <c r="AD87" s="1712"/>
      <c r="AE87" s="1712"/>
      <c r="AF87" s="1712"/>
      <c r="AG87" s="1712"/>
      <c r="AH87" s="1712"/>
      <c r="AI87" s="1712"/>
      <c r="AJ87" s="1712"/>
      <c r="AK87" s="1712"/>
      <c r="AL87" s="1712"/>
      <c r="AM87" s="1712"/>
      <c r="AN87" s="1712"/>
      <c r="AO87" s="1712"/>
      <c r="AP87" s="1712"/>
      <c r="AQ87" s="1712"/>
      <c r="AR87" s="1712"/>
      <c r="AS87" s="1712"/>
      <c r="AT87" s="1712"/>
      <c r="AU87" s="1712"/>
      <c r="AV87" s="1712"/>
      <c r="AW87" s="1712"/>
      <c r="AX87" s="1712"/>
      <c r="AY87" s="1712"/>
      <c r="AZ87" s="1712"/>
      <c r="BA87" s="1712"/>
      <c r="BB87" s="1712"/>
      <c r="BC87" s="1712"/>
      <c r="BD87" s="1712"/>
      <c r="BE87" s="1712"/>
      <c r="BF87" s="1712"/>
      <c r="BG87" s="1712"/>
      <c r="BH87" s="1712"/>
      <c r="BI87" s="1712"/>
      <c r="BJ87" s="1712"/>
      <c r="BK87" s="1712"/>
      <c r="BL87" s="1712"/>
      <c r="BM87" s="1712"/>
      <c r="BN87" s="1712"/>
      <c r="BO87" s="1712"/>
      <c r="BP87" s="1712"/>
      <c r="BQ87" s="1712"/>
      <c r="BR87" s="1712"/>
      <c r="BS87" s="1712"/>
      <c r="BT87" s="1712"/>
      <c r="BU87" s="1712"/>
      <c r="BV87" s="1712"/>
      <c r="BW87" s="1712"/>
      <c r="BX87" s="1712"/>
      <c r="BY87" s="1712"/>
      <c r="BZ87" s="1712"/>
      <c r="CA87" s="1712"/>
      <c r="CB87" s="1712"/>
      <c r="CC87" s="1712"/>
      <c r="CD87" s="1712"/>
      <c r="CE87" s="1712"/>
      <c r="CF87" s="1712"/>
      <c r="CG87" s="1712"/>
      <c r="CH87" s="1712"/>
      <c r="CI87" s="1712"/>
      <c r="CJ87" s="1712"/>
      <c r="CK87" s="1712"/>
      <c r="CL87" s="1712"/>
      <c r="CM87" s="1712"/>
      <c r="CN87" s="1712"/>
      <c r="CO87" s="1712"/>
      <c r="CP87" s="1712"/>
      <c r="CQ87" s="1712"/>
      <c r="CR87" s="1712"/>
      <c r="CS87" s="1712"/>
      <c r="CT87" s="1712"/>
      <c r="CU87" s="1712"/>
      <c r="CV87" s="1712"/>
      <c r="CW87" s="1712"/>
      <c r="CX87" s="1712"/>
      <c r="CY87" s="1712"/>
      <c r="CZ87" s="1712"/>
      <c r="DA87" s="1712"/>
      <c r="DB87" s="1712"/>
      <c r="DC87" s="1712"/>
      <c r="DD87" s="1712"/>
      <c r="DE87" s="1712"/>
      <c r="DF87" s="1712"/>
      <c r="DG87" s="1712"/>
      <c r="DH87" s="1712"/>
      <c r="DI87" s="1712"/>
      <c r="DJ87" s="1712"/>
      <c r="DK87" s="1712"/>
      <c r="DL87" s="1712"/>
      <c r="DM87" s="1712"/>
      <c r="DN87" s="1712"/>
      <c r="DO87" s="1712"/>
      <c r="DP87" s="1712"/>
      <c r="DQ87" s="1712"/>
      <c r="DR87" s="1712"/>
      <c r="DS87" s="1712"/>
      <c r="DT87" s="1712"/>
      <c r="DU87" s="1712"/>
      <c r="DV87" s="1712"/>
      <c r="DW87" s="1712"/>
      <c r="DX87" s="1712"/>
      <c r="DY87" s="1712"/>
      <c r="DZ87" s="1712"/>
      <c r="EA87" s="1712"/>
      <c r="EB87" s="1712"/>
      <c r="EC87" s="1712"/>
      <c r="ED87" s="1712"/>
      <c r="EE87" s="1712"/>
      <c r="EF87" s="1712"/>
      <c r="EG87" s="1712"/>
      <c r="EH87" s="1712"/>
      <c r="EI87" s="1712"/>
      <c r="EJ87" s="1712"/>
      <c r="EK87" s="1712"/>
      <c r="EL87" s="1712"/>
      <c r="EM87" s="1712"/>
      <c r="EN87" s="1712"/>
      <c r="EO87" s="1712"/>
      <c r="EP87" s="1712"/>
      <c r="EQ87" s="1712"/>
      <c r="ER87" s="1712"/>
      <c r="ES87" s="1712"/>
      <c r="ET87" s="1712"/>
      <c r="EU87" s="1712"/>
      <c r="EV87" s="1712"/>
      <c r="EW87" s="1712"/>
      <c r="EX87" s="1712"/>
      <c r="EY87" s="1712"/>
      <c r="EZ87" s="1712"/>
      <c r="FA87" s="1712"/>
      <c r="FB87" s="1712"/>
      <c r="FC87" s="1712"/>
      <c r="FD87" s="1712"/>
      <c r="FE87" s="1712"/>
      <c r="FF87" s="1712"/>
      <c r="FG87" s="1712"/>
      <c r="FH87" s="1712"/>
      <c r="FI87" s="1712"/>
      <c r="FJ87" s="1712"/>
      <c r="FK87" s="1712"/>
      <c r="FL87" s="1712"/>
      <c r="FM87" s="1712"/>
      <c r="FN87" s="1712"/>
      <c r="FO87" s="1712"/>
      <c r="FP87" s="1712"/>
      <c r="FQ87" s="1712"/>
      <c r="FR87" s="1712"/>
      <c r="FS87" s="1712"/>
      <c r="FT87" s="1712"/>
      <c r="FU87" s="1712"/>
      <c r="FV87" s="1712"/>
      <c r="FW87" s="1712"/>
      <c r="FX87" s="1712"/>
      <c r="FY87" s="1712"/>
      <c r="FZ87" s="1712"/>
      <c r="GA87" s="1712"/>
      <c r="GB87" s="1712"/>
      <c r="GC87" s="1712"/>
      <c r="GD87" s="1712"/>
      <c r="GE87" s="1712"/>
      <c r="GF87" s="1712"/>
      <c r="GG87" s="1712"/>
      <c r="GH87" s="1712"/>
      <c r="GI87" s="1712"/>
      <c r="GJ87" s="1712"/>
      <c r="GK87" s="1712"/>
      <c r="GL87" s="1712"/>
      <c r="GM87" s="1712"/>
      <c r="GN87" s="1712"/>
      <c r="GO87" s="1712"/>
      <c r="GP87" s="1712"/>
      <c r="GQ87" s="1712"/>
      <c r="GR87" s="1712"/>
      <c r="GS87" s="1712"/>
      <c r="GT87" s="1712"/>
      <c r="GU87" s="1712"/>
      <c r="GV87" s="1712"/>
      <c r="GW87" s="1712"/>
      <c r="GX87" s="1712"/>
      <c r="GY87" s="1712"/>
      <c r="GZ87" s="1712"/>
      <c r="HA87" s="1712"/>
      <c r="HB87" s="1712"/>
      <c r="HC87" s="1712"/>
      <c r="HD87" s="1712"/>
      <c r="HE87" s="1712"/>
      <c r="HF87" s="1712"/>
      <c r="HG87" s="1712"/>
      <c r="HH87" s="1712"/>
      <c r="HI87" s="1712"/>
      <c r="HJ87" s="1712"/>
      <c r="HK87" s="1712"/>
      <c r="HL87" s="1712"/>
      <c r="HM87" s="1712"/>
      <c r="HN87" s="1712"/>
      <c r="HO87" s="1712"/>
      <c r="HP87" s="1712"/>
      <c r="HQ87" s="1712"/>
      <c r="HR87" s="1712"/>
      <c r="HS87" s="1712"/>
      <c r="HT87" s="1712"/>
      <c r="HU87" s="1712"/>
      <c r="HV87" s="1712"/>
      <c r="HW87" s="1712"/>
      <c r="HX87" s="1712"/>
      <c r="HY87" s="1712"/>
      <c r="HZ87" s="1712"/>
      <c r="IA87" s="1712"/>
      <c r="IB87" s="1712"/>
      <c r="IC87" s="1712"/>
      <c r="ID87" s="1712"/>
      <c r="IE87" s="1712"/>
      <c r="IF87" s="1712"/>
      <c r="IG87" s="1712"/>
      <c r="IH87" s="1712"/>
      <c r="II87" s="1712"/>
      <c r="IJ87" s="1712"/>
      <c r="IK87" s="1712"/>
      <c r="IL87" s="1712"/>
      <c r="IM87" s="1712"/>
      <c r="IN87" s="1712"/>
      <c r="IO87" s="1712"/>
      <c r="IP87" s="1712"/>
      <c r="IQ87" s="1712"/>
      <c r="IR87" s="1712"/>
      <c r="IS87" s="1712"/>
      <c r="IT87" s="1712"/>
      <c r="IU87" s="1712"/>
    </row>
    <row r="88" spans="1:255">
      <c r="A88" s="2721">
        <v>16</v>
      </c>
      <c r="B88" s="1744"/>
      <c r="C88" s="1744"/>
      <c r="D88" s="1744"/>
      <c r="E88" s="1723"/>
      <c r="F88" s="1716"/>
      <c r="G88" s="1744"/>
      <c r="H88" s="1744"/>
      <c r="I88" s="1744"/>
      <c r="J88" s="1744"/>
      <c r="K88" s="2761"/>
      <c r="L88" s="2761"/>
      <c r="M88" s="1748">
        <v>16</v>
      </c>
      <c r="N88" s="1716"/>
      <c r="O88" s="2761"/>
      <c r="P88" s="2761"/>
      <c r="Q88" s="2761"/>
      <c r="R88" s="2761">
        <f t="shared" si="1"/>
        <v>0</v>
      </c>
      <c r="S88" s="1748">
        <v>16</v>
      </c>
      <c r="T88" s="1712"/>
      <c r="U88" s="1712"/>
      <c r="V88" s="1712"/>
      <c r="W88" s="1712"/>
      <c r="X88" s="1712"/>
      <c r="Y88" s="1712"/>
      <c r="Z88" s="1712"/>
      <c r="AA88" s="1712"/>
      <c r="AB88" s="1712"/>
      <c r="AC88" s="1712"/>
      <c r="AD88" s="1712"/>
      <c r="AE88" s="1712"/>
      <c r="AF88" s="1712"/>
      <c r="AG88" s="1712"/>
      <c r="AH88" s="1712"/>
      <c r="AI88" s="1712"/>
      <c r="AJ88" s="1712"/>
      <c r="AK88" s="1712"/>
      <c r="AL88" s="1712"/>
      <c r="AM88" s="1712"/>
      <c r="AN88" s="1712"/>
      <c r="AO88" s="1712"/>
      <c r="AP88" s="1712"/>
      <c r="AQ88" s="1712"/>
      <c r="AR88" s="1712"/>
      <c r="AS88" s="1712"/>
      <c r="AT88" s="1712"/>
      <c r="AU88" s="1712"/>
      <c r="AV88" s="1712"/>
      <c r="AW88" s="1712"/>
      <c r="AX88" s="1712"/>
      <c r="AY88" s="1712"/>
      <c r="AZ88" s="1712"/>
      <c r="BA88" s="1712"/>
      <c r="BB88" s="1712"/>
      <c r="BC88" s="1712"/>
      <c r="BD88" s="1712"/>
      <c r="BE88" s="1712"/>
      <c r="BF88" s="1712"/>
      <c r="BG88" s="1712"/>
      <c r="BH88" s="1712"/>
      <c r="BI88" s="1712"/>
      <c r="BJ88" s="1712"/>
      <c r="BK88" s="1712"/>
      <c r="BL88" s="1712"/>
      <c r="BM88" s="1712"/>
      <c r="BN88" s="1712"/>
      <c r="BO88" s="1712"/>
      <c r="BP88" s="1712"/>
      <c r="BQ88" s="1712"/>
      <c r="BR88" s="1712"/>
      <c r="BS88" s="1712"/>
      <c r="BT88" s="1712"/>
      <c r="BU88" s="1712"/>
      <c r="BV88" s="1712"/>
      <c r="BW88" s="1712"/>
      <c r="BX88" s="1712"/>
      <c r="BY88" s="1712"/>
      <c r="BZ88" s="1712"/>
      <c r="CA88" s="1712"/>
      <c r="CB88" s="1712"/>
      <c r="CC88" s="1712"/>
      <c r="CD88" s="1712"/>
      <c r="CE88" s="1712"/>
      <c r="CF88" s="1712"/>
      <c r="CG88" s="1712"/>
      <c r="CH88" s="1712"/>
      <c r="CI88" s="1712"/>
      <c r="CJ88" s="1712"/>
      <c r="CK88" s="1712"/>
      <c r="CL88" s="1712"/>
      <c r="CM88" s="1712"/>
      <c r="CN88" s="1712"/>
      <c r="CO88" s="1712"/>
      <c r="CP88" s="1712"/>
      <c r="CQ88" s="1712"/>
      <c r="CR88" s="1712"/>
      <c r="CS88" s="1712"/>
      <c r="CT88" s="1712"/>
      <c r="CU88" s="1712"/>
      <c r="CV88" s="1712"/>
      <c r="CW88" s="1712"/>
      <c r="CX88" s="1712"/>
      <c r="CY88" s="1712"/>
      <c r="CZ88" s="1712"/>
      <c r="DA88" s="1712"/>
      <c r="DB88" s="1712"/>
      <c r="DC88" s="1712"/>
      <c r="DD88" s="1712"/>
      <c r="DE88" s="1712"/>
      <c r="DF88" s="1712"/>
      <c r="DG88" s="1712"/>
      <c r="DH88" s="1712"/>
      <c r="DI88" s="1712"/>
      <c r="DJ88" s="1712"/>
      <c r="DK88" s="1712"/>
      <c r="DL88" s="1712"/>
      <c r="DM88" s="1712"/>
      <c r="DN88" s="1712"/>
      <c r="DO88" s="1712"/>
      <c r="DP88" s="1712"/>
      <c r="DQ88" s="1712"/>
      <c r="DR88" s="1712"/>
      <c r="DS88" s="1712"/>
      <c r="DT88" s="1712"/>
      <c r="DU88" s="1712"/>
      <c r="DV88" s="1712"/>
      <c r="DW88" s="1712"/>
      <c r="DX88" s="1712"/>
      <c r="DY88" s="1712"/>
      <c r="DZ88" s="1712"/>
      <c r="EA88" s="1712"/>
      <c r="EB88" s="1712"/>
      <c r="EC88" s="1712"/>
      <c r="ED88" s="1712"/>
      <c r="EE88" s="1712"/>
      <c r="EF88" s="1712"/>
      <c r="EG88" s="1712"/>
      <c r="EH88" s="1712"/>
      <c r="EI88" s="1712"/>
      <c r="EJ88" s="1712"/>
      <c r="EK88" s="1712"/>
      <c r="EL88" s="1712"/>
      <c r="EM88" s="1712"/>
      <c r="EN88" s="1712"/>
      <c r="EO88" s="1712"/>
      <c r="EP88" s="1712"/>
      <c r="EQ88" s="1712"/>
      <c r="ER88" s="1712"/>
      <c r="ES88" s="1712"/>
      <c r="ET88" s="1712"/>
      <c r="EU88" s="1712"/>
      <c r="EV88" s="1712"/>
      <c r="EW88" s="1712"/>
      <c r="EX88" s="1712"/>
      <c r="EY88" s="1712"/>
      <c r="EZ88" s="1712"/>
      <c r="FA88" s="1712"/>
      <c r="FB88" s="1712"/>
      <c r="FC88" s="1712"/>
      <c r="FD88" s="1712"/>
      <c r="FE88" s="1712"/>
      <c r="FF88" s="1712"/>
      <c r="FG88" s="1712"/>
      <c r="FH88" s="1712"/>
      <c r="FI88" s="1712"/>
      <c r="FJ88" s="1712"/>
      <c r="FK88" s="1712"/>
      <c r="FL88" s="1712"/>
      <c r="FM88" s="1712"/>
      <c r="FN88" s="1712"/>
      <c r="FO88" s="1712"/>
      <c r="FP88" s="1712"/>
      <c r="FQ88" s="1712"/>
      <c r="FR88" s="1712"/>
      <c r="FS88" s="1712"/>
      <c r="FT88" s="1712"/>
      <c r="FU88" s="1712"/>
      <c r="FV88" s="1712"/>
      <c r="FW88" s="1712"/>
      <c r="FX88" s="1712"/>
      <c r="FY88" s="1712"/>
      <c r="FZ88" s="1712"/>
      <c r="GA88" s="1712"/>
      <c r="GB88" s="1712"/>
      <c r="GC88" s="1712"/>
      <c r="GD88" s="1712"/>
      <c r="GE88" s="1712"/>
      <c r="GF88" s="1712"/>
      <c r="GG88" s="1712"/>
      <c r="GH88" s="1712"/>
      <c r="GI88" s="1712"/>
      <c r="GJ88" s="1712"/>
      <c r="GK88" s="1712"/>
      <c r="GL88" s="1712"/>
      <c r="GM88" s="1712"/>
      <c r="GN88" s="1712"/>
      <c r="GO88" s="1712"/>
      <c r="GP88" s="1712"/>
      <c r="GQ88" s="1712"/>
      <c r="GR88" s="1712"/>
      <c r="GS88" s="1712"/>
      <c r="GT88" s="1712"/>
      <c r="GU88" s="1712"/>
      <c r="GV88" s="1712"/>
      <c r="GW88" s="1712"/>
      <c r="GX88" s="1712"/>
      <c r="GY88" s="1712"/>
      <c r="GZ88" s="1712"/>
      <c r="HA88" s="1712"/>
      <c r="HB88" s="1712"/>
      <c r="HC88" s="1712"/>
      <c r="HD88" s="1712"/>
      <c r="HE88" s="1712"/>
      <c r="HF88" s="1712"/>
      <c r="HG88" s="1712"/>
      <c r="HH88" s="1712"/>
      <c r="HI88" s="1712"/>
      <c r="HJ88" s="1712"/>
      <c r="HK88" s="1712"/>
      <c r="HL88" s="1712"/>
      <c r="HM88" s="1712"/>
      <c r="HN88" s="1712"/>
      <c r="HO88" s="1712"/>
      <c r="HP88" s="1712"/>
      <c r="HQ88" s="1712"/>
      <c r="HR88" s="1712"/>
      <c r="HS88" s="1712"/>
      <c r="HT88" s="1712"/>
      <c r="HU88" s="1712"/>
      <c r="HV88" s="1712"/>
      <c r="HW88" s="1712"/>
      <c r="HX88" s="1712"/>
      <c r="HY88" s="1712"/>
      <c r="HZ88" s="1712"/>
      <c r="IA88" s="1712"/>
      <c r="IB88" s="1712"/>
      <c r="IC88" s="1712"/>
      <c r="ID88" s="1712"/>
      <c r="IE88" s="1712"/>
      <c r="IF88" s="1712"/>
      <c r="IG88" s="1712"/>
      <c r="IH88" s="1712"/>
      <c r="II88" s="1712"/>
      <c r="IJ88" s="1712"/>
      <c r="IK88" s="1712"/>
      <c r="IL88" s="1712"/>
      <c r="IM88" s="1712"/>
      <c r="IN88" s="1712"/>
      <c r="IO88" s="1712"/>
      <c r="IP88" s="1712"/>
      <c r="IQ88" s="1712"/>
      <c r="IR88" s="1712"/>
      <c r="IS88" s="1712"/>
      <c r="IT88" s="1712"/>
      <c r="IU88" s="1712"/>
    </row>
    <row r="89" spans="1:255">
      <c r="A89" s="2721">
        <v>17</v>
      </c>
      <c r="B89" s="1744"/>
      <c r="C89" s="1744"/>
      <c r="D89" s="1744"/>
      <c r="E89" s="1723"/>
      <c r="F89" s="1716"/>
      <c r="G89" s="1744"/>
      <c r="H89" s="1744"/>
      <c r="I89" s="1744"/>
      <c r="J89" s="1744"/>
      <c r="K89" s="2761"/>
      <c r="L89" s="2761"/>
      <c r="M89" s="1748">
        <v>17</v>
      </c>
      <c r="N89" s="1716"/>
      <c r="O89" s="2761"/>
      <c r="P89" s="2761"/>
      <c r="Q89" s="2761"/>
      <c r="R89" s="2761">
        <f t="shared" si="1"/>
        <v>0</v>
      </c>
      <c r="S89" s="1748">
        <v>17</v>
      </c>
      <c r="T89" s="1712"/>
      <c r="U89" s="1712"/>
      <c r="V89" s="1712"/>
      <c r="W89" s="1712"/>
      <c r="X89" s="1712"/>
      <c r="Y89" s="1712"/>
      <c r="Z89" s="1712"/>
      <c r="AA89" s="1712"/>
      <c r="AB89" s="1712"/>
      <c r="AC89" s="1712"/>
      <c r="AD89" s="1712"/>
      <c r="AE89" s="1712"/>
      <c r="AF89" s="1712"/>
      <c r="AG89" s="1712"/>
      <c r="AH89" s="1712"/>
      <c r="AI89" s="1712"/>
      <c r="AJ89" s="1712"/>
      <c r="AK89" s="1712"/>
      <c r="AL89" s="1712"/>
      <c r="AM89" s="1712"/>
      <c r="AN89" s="1712"/>
      <c r="AO89" s="1712"/>
      <c r="AP89" s="1712"/>
      <c r="AQ89" s="1712"/>
      <c r="AR89" s="1712"/>
      <c r="AS89" s="1712"/>
      <c r="AT89" s="1712"/>
      <c r="AU89" s="1712"/>
      <c r="AV89" s="1712"/>
      <c r="AW89" s="1712"/>
      <c r="AX89" s="1712"/>
      <c r="AY89" s="1712"/>
      <c r="AZ89" s="1712"/>
      <c r="BA89" s="1712"/>
      <c r="BB89" s="1712"/>
      <c r="BC89" s="1712"/>
      <c r="BD89" s="1712"/>
      <c r="BE89" s="1712"/>
      <c r="BF89" s="1712"/>
      <c r="BG89" s="1712"/>
      <c r="BH89" s="1712"/>
      <c r="BI89" s="1712"/>
      <c r="BJ89" s="1712"/>
      <c r="BK89" s="1712"/>
      <c r="BL89" s="1712"/>
      <c r="BM89" s="1712"/>
      <c r="BN89" s="1712"/>
      <c r="BO89" s="1712"/>
      <c r="BP89" s="1712"/>
      <c r="BQ89" s="1712"/>
      <c r="BR89" s="1712"/>
      <c r="BS89" s="1712"/>
      <c r="BT89" s="1712"/>
      <c r="BU89" s="1712"/>
      <c r="BV89" s="1712"/>
      <c r="BW89" s="1712"/>
      <c r="BX89" s="1712"/>
      <c r="BY89" s="1712"/>
      <c r="BZ89" s="1712"/>
      <c r="CA89" s="1712"/>
      <c r="CB89" s="1712"/>
      <c r="CC89" s="1712"/>
      <c r="CD89" s="1712"/>
      <c r="CE89" s="1712"/>
      <c r="CF89" s="1712"/>
      <c r="CG89" s="1712"/>
      <c r="CH89" s="1712"/>
      <c r="CI89" s="1712"/>
      <c r="CJ89" s="1712"/>
      <c r="CK89" s="1712"/>
      <c r="CL89" s="1712"/>
      <c r="CM89" s="1712"/>
      <c r="CN89" s="1712"/>
      <c r="CO89" s="1712"/>
      <c r="CP89" s="1712"/>
      <c r="CQ89" s="1712"/>
      <c r="CR89" s="1712"/>
      <c r="CS89" s="1712"/>
      <c r="CT89" s="1712"/>
      <c r="CU89" s="1712"/>
      <c r="CV89" s="1712"/>
      <c r="CW89" s="1712"/>
      <c r="CX89" s="1712"/>
      <c r="CY89" s="1712"/>
      <c r="CZ89" s="1712"/>
      <c r="DA89" s="1712"/>
      <c r="DB89" s="1712"/>
      <c r="DC89" s="1712"/>
      <c r="DD89" s="1712"/>
      <c r="DE89" s="1712"/>
      <c r="DF89" s="1712"/>
      <c r="DG89" s="1712"/>
      <c r="DH89" s="1712"/>
      <c r="DI89" s="1712"/>
      <c r="DJ89" s="1712"/>
      <c r="DK89" s="1712"/>
      <c r="DL89" s="1712"/>
      <c r="DM89" s="1712"/>
      <c r="DN89" s="1712"/>
      <c r="DO89" s="1712"/>
      <c r="DP89" s="1712"/>
      <c r="DQ89" s="1712"/>
      <c r="DR89" s="1712"/>
      <c r="DS89" s="1712"/>
      <c r="DT89" s="1712"/>
      <c r="DU89" s="1712"/>
      <c r="DV89" s="1712"/>
      <c r="DW89" s="1712"/>
      <c r="DX89" s="1712"/>
      <c r="DY89" s="1712"/>
      <c r="DZ89" s="1712"/>
      <c r="EA89" s="1712"/>
      <c r="EB89" s="1712"/>
      <c r="EC89" s="1712"/>
      <c r="ED89" s="1712"/>
      <c r="EE89" s="1712"/>
      <c r="EF89" s="1712"/>
      <c r="EG89" s="1712"/>
      <c r="EH89" s="1712"/>
      <c r="EI89" s="1712"/>
      <c r="EJ89" s="1712"/>
      <c r="EK89" s="1712"/>
      <c r="EL89" s="1712"/>
      <c r="EM89" s="1712"/>
      <c r="EN89" s="1712"/>
      <c r="EO89" s="1712"/>
      <c r="EP89" s="1712"/>
      <c r="EQ89" s="1712"/>
      <c r="ER89" s="1712"/>
      <c r="ES89" s="1712"/>
      <c r="ET89" s="1712"/>
      <c r="EU89" s="1712"/>
      <c r="EV89" s="1712"/>
      <c r="EW89" s="1712"/>
      <c r="EX89" s="1712"/>
      <c r="EY89" s="1712"/>
      <c r="EZ89" s="1712"/>
      <c r="FA89" s="1712"/>
      <c r="FB89" s="1712"/>
      <c r="FC89" s="1712"/>
      <c r="FD89" s="1712"/>
      <c r="FE89" s="1712"/>
      <c r="FF89" s="1712"/>
      <c r="FG89" s="1712"/>
      <c r="FH89" s="1712"/>
      <c r="FI89" s="1712"/>
      <c r="FJ89" s="1712"/>
      <c r="FK89" s="1712"/>
      <c r="FL89" s="1712"/>
      <c r="FM89" s="1712"/>
      <c r="FN89" s="1712"/>
      <c r="FO89" s="1712"/>
      <c r="FP89" s="1712"/>
      <c r="FQ89" s="1712"/>
      <c r="FR89" s="1712"/>
      <c r="FS89" s="1712"/>
      <c r="FT89" s="1712"/>
      <c r="FU89" s="1712"/>
      <c r="FV89" s="1712"/>
      <c r="FW89" s="1712"/>
      <c r="FX89" s="1712"/>
      <c r="FY89" s="1712"/>
      <c r="FZ89" s="1712"/>
      <c r="GA89" s="1712"/>
      <c r="GB89" s="1712"/>
      <c r="GC89" s="1712"/>
      <c r="GD89" s="1712"/>
      <c r="GE89" s="1712"/>
      <c r="GF89" s="1712"/>
      <c r="GG89" s="1712"/>
      <c r="GH89" s="1712"/>
      <c r="GI89" s="1712"/>
      <c r="GJ89" s="1712"/>
      <c r="GK89" s="1712"/>
      <c r="GL89" s="1712"/>
      <c r="GM89" s="1712"/>
      <c r="GN89" s="1712"/>
      <c r="GO89" s="1712"/>
      <c r="GP89" s="1712"/>
      <c r="GQ89" s="1712"/>
      <c r="GR89" s="1712"/>
      <c r="GS89" s="1712"/>
      <c r="GT89" s="1712"/>
      <c r="GU89" s="1712"/>
      <c r="GV89" s="1712"/>
      <c r="GW89" s="1712"/>
      <c r="GX89" s="1712"/>
      <c r="GY89" s="1712"/>
      <c r="GZ89" s="1712"/>
      <c r="HA89" s="1712"/>
      <c r="HB89" s="1712"/>
      <c r="HC89" s="1712"/>
      <c r="HD89" s="1712"/>
      <c r="HE89" s="1712"/>
      <c r="HF89" s="1712"/>
      <c r="HG89" s="1712"/>
      <c r="HH89" s="1712"/>
      <c r="HI89" s="1712"/>
      <c r="HJ89" s="1712"/>
      <c r="HK89" s="1712"/>
      <c r="HL89" s="1712"/>
      <c r="HM89" s="1712"/>
      <c r="HN89" s="1712"/>
      <c r="HO89" s="1712"/>
      <c r="HP89" s="1712"/>
      <c r="HQ89" s="1712"/>
      <c r="HR89" s="1712"/>
      <c r="HS89" s="1712"/>
      <c r="HT89" s="1712"/>
      <c r="HU89" s="1712"/>
      <c r="HV89" s="1712"/>
      <c r="HW89" s="1712"/>
      <c r="HX89" s="1712"/>
      <c r="HY89" s="1712"/>
      <c r="HZ89" s="1712"/>
      <c r="IA89" s="1712"/>
      <c r="IB89" s="1712"/>
      <c r="IC89" s="1712"/>
      <c r="ID89" s="1712"/>
      <c r="IE89" s="1712"/>
      <c r="IF89" s="1712"/>
      <c r="IG89" s="1712"/>
      <c r="IH89" s="1712"/>
      <c r="II89" s="1712"/>
      <c r="IJ89" s="1712"/>
      <c r="IK89" s="1712"/>
      <c r="IL89" s="1712"/>
      <c r="IM89" s="1712"/>
      <c r="IN89" s="1712"/>
      <c r="IO89" s="1712"/>
      <c r="IP89" s="1712"/>
      <c r="IQ89" s="1712"/>
      <c r="IR89" s="1712"/>
      <c r="IS89" s="1712"/>
      <c r="IT89" s="1712"/>
      <c r="IU89" s="1712"/>
    </row>
    <row r="90" spans="1:255">
      <c r="A90" s="2721">
        <v>18</v>
      </c>
      <c r="B90" s="1744"/>
      <c r="C90" s="1744"/>
      <c r="D90" s="1744"/>
      <c r="E90" s="1723"/>
      <c r="F90" s="1716"/>
      <c r="G90" s="1744"/>
      <c r="H90" s="1744"/>
      <c r="I90" s="1744"/>
      <c r="J90" s="1744"/>
      <c r="K90" s="2761"/>
      <c r="L90" s="2761"/>
      <c r="M90" s="1748">
        <v>18</v>
      </c>
      <c r="N90" s="1716"/>
      <c r="O90" s="2761"/>
      <c r="P90" s="2761"/>
      <c r="Q90" s="2761"/>
      <c r="R90" s="2761">
        <f t="shared" si="1"/>
        <v>0</v>
      </c>
      <c r="S90" s="1748">
        <v>18</v>
      </c>
      <c r="T90" s="1712"/>
      <c r="U90" s="1712"/>
      <c r="V90" s="1712"/>
      <c r="W90" s="1712"/>
      <c r="X90" s="1712"/>
      <c r="Y90" s="1712"/>
      <c r="Z90" s="1712"/>
      <c r="AA90" s="1712"/>
      <c r="AB90" s="1712"/>
      <c r="AC90" s="1712"/>
      <c r="AD90" s="1712"/>
      <c r="AE90" s="1712"/>
      <c r="AF90" s="1712"/>
      <c r="AG90" s="1712"/>
      <c r="AH90" s="1712"/>
      <c r="AI90" s="1712"/>
      <c r="AJ90" s="1712"/>
      <c r="AK90" s="1712"/>
      <c r="AL90" s="1712"/>
      <c r="AM90" s="1712"/>
      <c r="AN90" s="1712"/>
      <c r="AO90" s="1712"/>
      <c r="AP90" s="1712"/>
      <c r="AQ90" s="1712"/>
      <c r="AR90" s="1712"/>
      <c r="AS90" s="1712"/>
      <c r="AT90" s="1712"/>
      <c r="AU90" s="1712"/>
      <c r="AV90" s="1712"/>
      <c r="AW90" s="1712"/>
      <c r="AX90" s="1712"/>
      <c r="AY90" s="1712"/>
      <c r="AZ90" s="1712"/>
      <c r="BA90" s="1712"/>
      <c r="BB90" s="1712"/>
      <c r="BC90" s="1712"/>
      <c r="BD90" s="1712"/>
      <c r="BE90" s="1712"/>
      <c r="BF90" s="1712"/>
      <c r="BG90" s="1712"/>
      <c r="BH90" s="1712"/>
      <c r="BI90" s="1712"/>
      <c r="BJ90" s="1712"/>
      <c r="BK90" s="1712"/>
      <c r="BL90" s="1712"/>
      <c r="BM90" s="1712"/>
      <c r="BN90" s="1712"/>
      <c r="BO90" s="1712"/>
      <c r="BP90" s="1712"/>
      <c r="BQ90" s="1712"/>
      <c r="BR90" s="1712"/>
      <c r="BS90" s="1712"/>
      <c r="BT90" s="1712"/>
      <c r="BU90" s="1712"/>
      <c r="BV90" s="1712"/>
      <c r="BW90" s="1712"/>
      <c r="BX90" s="1712"/>
      <c r="BY90" s="1712"/>
      <c r="BZ90" s="1712"/>
      <c r="CA90" s="1712"/>
      <c r="CB90" s="1712"/>
      <c r="CC90" s="1712"/>
      <c r="CD90" s="1712"/>
      <c r="CE90" s="1712"/>
      <c r="CF90" s="1712"/>
      <c r="CG90" s="1712"/>
      <c r="CH90" s="1712"/>
      <c r="CI90" s="1712"/>
      <c r="CJ90" s="1712"/>
      <c r="CK90" s="1712"/>
      <c r="CL90" s="1712"/>
      <c r="CM90" s="1712"/>
      <c r="CN90" s="1712"/>
      <c r="CO90" s="1712"/>
      <c r="CP90" s="1712"/>
      <c r="CQ90" s="1712"/>
      <c r="CR90" s="1712"/>
      <c r="CS90" s="1712"/>
      <c r="CT90" s="1712"/>
      <c r="CU90" s="1712"/>
      <c r="CV90" s="1712"/>
      <c r="CW90" s="1712"/>
      <c r="CX90" s="1712"/>
      <c r="CY90" s="1712"/>
      <c r="CZ90" s="1712"/>
      <c r="DA90" s="1712"/>
      <c r="DB90" s="1712"/>
      <c r="DC90" s="1712"/>
      <c r="DD90" s="1712"/>
      <c r="DE90" s="1712"/>
      <c r="DF90" s="1712"/>
      <c r="DG90" s="1712"/>
      <c r="DH90" s="1712"/>
      <c r="DI90" s="1712"/>
      <c r="DJ90" s="1712"/>
      <c r="DK90" s="1712"/>
      <c r="DL90" s="1712"/>
      <c r="DM90" s="1712"/>
      <c r="DN90" s="1712"/>
      <c r="DO90" s="1712"/>
      <c r="DP90" s="1712"/>
      <c r="DQ90" s="1712"/>
      <c r="DR90" s="1712"/>
      <c r="DS90" s="1712"/>
      <c r="DT90" s="1712"/>
      <c r="DU90" s="1712"/>
      <c r="DV90" s="1712"/>
      <c r="DW90" s="1712"/>
      <c r="DX90" s="1712"/>
      <c r="DY90" s="1712"/>
      <c r="DZ90" s="1712"/>
      <c r="EA90" s="1712"/>
      <c r="EB90" s="1712"/>
      <c r="EC90" s="1712"/>
      <c r="ED90" s="1712"/>
      <c r="EE90" s="1712"/>
      <c r="EF90" s="1712"/>
      <c r="EG90" s="1712"/>
      <c r="EH90" s="1712"/>
      <c r="EI90" s="1712"/>
      <c r="EJ90" s="1712"/>
      <c r="EK90" s="1712"/>
      <c r="EL90" s="1712"/>
      <c r="EM90" s="1712"/>
      <c r="EN90" s="1712"/>
      <c r="EO90" s="1712"/>
      <c r="EP90" s="1712"/>
      <c r="EQ90" s="1712"/>
      <c r="ER90" s="1712"/>
      <c r="ES90" s="1712"/>
      <c r="ET90" s="1712"/>
      <c r="EU90" s="1712"/>
      <c r="EV90" s="1712"/>
      <c r="EW90" s="1712"/>
      <c r="EX90" s="1712"/>
      <c r="EY90" s="1712"/>
      <c r="EZ90" s="1712"/>
      <c r="FA90" s="1712"/>
      <c r="FB90" s="1712"/>
      <c r="FC90" s="1712"/>
      <c r="FD90" s="1712"/>
      <c r="FE90" s="1712"/>
      <c r="FF90" s="1712"/>
      <c r="FG90" s="1712"/>
      <c r="FH90" s="1712"/>
      <c r="FI90" s="1712"/>
      <c r="FJ90" s="1712"/>
      <c r="FK90" s="1712"/>
      <c r="FL90" s="1712"/>
      <c r="FM90" s="1712"/>
      <c r="FN90" s="1712"/>
      <c r="FO90" s="1712"/>
      <c r="FP90" s="1712"/>
      <c r="FQ90" s="1712"/>
      <c r="FR90" s="1712"/>
      <c r="FS90" s="1712"/>
      <c r="FT90" s="1712"/>
      <c r="FU90" s="1712"/>
      <c r="FV90" s="1712"/>
      <c r="FW90" s="1712"/>
      <c r="FX90" s="1712"/>
      <c r="FY90" s="1712"/>
      <c r="FZ90" s="1712"/>
      <c r="GA90" s="1712"/>
      <c r="GB90" s="1712"/>
      <c r="GC90" s="1712"/>
      <c r="GD90" s="1712"/>
      <c r="GE90" s="1712"/>
      <c r="GF90" s="1712"/>
      <c r="GG90" s="1712"/>
      <c r="GH90" s="1712"/>
      <c r="GI90" s="1712"/>
      <c r="GJ90" s="1712"/>
      <c r="GK90" s="1712"/>
      <c r="GL90" s="1712"/>
      <c r="GM90" s="1712"/>
      <c r="GN90" s="1712"/>
      <c r="GO90" s="1712"/>
      <c r="GP90" s="1712"/>
      <c r="GQ90" s="1712"/>
      <c r="GR90" s="1712"/>
      <c r="GS90" s="1712"/>
      <c r="GT90" s="1712"/>
      <c r="GU90" s="1712"/>
      <c r="GV90" s="1712"/>
      <c r="GW90" s="1712"/>
      <c r="GX90" s="1712"/>
      <c r="GY90" s="1712"/>
      <c r="GZ90" s="1712"/>
      <c r="HA90" s="1712"/>
      <c r="HB90" s="1712"/>
      <c r="HC90" s="1712"/>
      <c r="HD90" s="1712"/>
      <c r="HE90" s="1712"/>
      <c r="HF90" s="1712"/>
      <c r="HG90" s="1712"/>
      <c r="HH90" s="1712"/>
      <c r="HI90" s="1712"/>
      <c r="HJ90" s="1712"/>
      <c r="HK90" s="1712"/>
      <c r="HL90" s="1712"/>
      <c r="HM90" s="1712"/>
      <c r="HN90" s="1712"/>
      <c r="HO90" s="1712"/>
      <c r="HP90" s="1712"/>
      <c r="HQ90" s="1712"/>
      <c r="HR90" s="1712"/>
      <c r="HS90" s="1712"/>
      <c r="HT90" s="1712"/>
      <c r="HU90" s="1712"/>
      <c r="HV90" s="1712"/>
      <c r="HW90" s="1712"/>
      <c r="HX90" s="1712"/>
      <c r="HY90" s="1712"/>
      <c r="HZ90" s="1712"/>
      <c r="IA90" s="1712"/>
      <c r="IB90" s="1712"/>
      <c r="IC90" s="1712"/>
      <c r="ID90" s="1712"/>
      <c r="IE90" s="1712"/>
      <c r="IF90" s="1712"/>
      <c r="IG90" s="1712"/>
      <c r="IH90" s="1712"/>
      <c r="II90" s="1712"/>
      <c r="IJ90" s="1712"/>
      <c r="IK90" s="1712"/>
      <c r="IL90" s="1712"/>
      <c r="IM90" s="1712"/>
      <c r="IN90" s="1712"/>
      <c r="IO90" s="1712"/>
      <c r="IP90" s="1712"/>
      <c r="IQ90" s="1712"/>
      <c r="IR90" s="1712"/>
      <c r="IS90" s="1712"/>
      <c r="IT90" s="1712"/>
      <c r="IU90" s="1712"/>
    </row>
    <row r="91" spans="1:255">
      <c r="A91" s="2721">
        <v>19</v>
      </c>
      <c r="B91" s="1744"/>
      <c r="C91" s="1744"/>
      <c r="D91" s="1744"/>
      <c r="E91" s="1723"/>
      <c r="F91" s="1716"/>
      <c r="G91" s="1744"/>
      <c r="H91" s="1744"/>
      <c r="I91" s="1744"/>
      <c r="J91" s="1744"/>
      <c r="K91" s="2761"/>
      <c r="L91" s="2761"/>
      <c r="M91" s="1748">
        <v>19</v>
      </c>
      <c r="N91" s="1716"/>
      <c r="O91" s="2761"/>
      <c r="P91" s="2761"/>
      <c r="Q91" s="2761"/>
      <c r="R91" s="2761">
        <f t="shared" si="1"/>
        <v>0</v>
      </c>
      <c r="S91" s="1748">
        <v>19</v>
      </c>
      <c r="T91" s="1712"/>
      <c r="U91" s="1712"/>
      <c r="V91" s="1712"/>
      <c r="W91" s="1712"/>
      <c r="X91" s="1712"/>
      <c r="Y91" s="1712"/>
      <c r="Z91" s="1712"/>
      <c r="AA91" s="1712"/>
      <c r="AB91" s="1712"/>
      <c r="AC91" s="1712"/>
      <c r="AD91" s="1712"/>
      <c r="AE91" s="1712"/>
      <c r="AF91" s="1712"/>
      <c r="AG91" s="1712"/>
      <c r="AH91" s="1712"/>
      <c r="AI91" s="1712"/>
      <c r="AJ91" s="1712"/>
      <c r="AK91" s="1712"/>
      <c r="AL91" s="1712"/>
      <c r="AM91" s="1712"/>
      <c r="AN91" s="1712"/>
      <c r="AO91" s="1712"/>
      <c r="AP91" s="1712"/>
      <c r="AQ91" s="1712"/>
      <c r="AR91" s="1712"/>
      <c r="AS91" s="1712"/>
      <c r="AT91" s="1712"/>
      <c r="AU91" s="1712"/>
      <c r="AV91" s="1712"/>
      <c r="AW91" s="1712"/>
      <c r="AX91" s="1712"/>
      <c r="AY91" s="1712"/>
      <c r="AZ91" s="1712"/>
      <c r="BA91" s="1712"/>
      <c r="BB91" s="1712"/>
      <c r="BC91" s="1712"/>
      <c r="BD91" s="1712"/>
      <c r="BE91" s="1712"/>
      <c r="BF91" s="1712"/>
      <c r="BG91" s="1712"/>
      <c r="BH91" s="1712"/>
      <c r="BI91" s="1712"/>
      <c r="BJ91" s="1712"/>
      <c r="BK91" s="1712"/>
      <c r="BL91" s="1712"/>
      <c r="BM91" s="1712"/>
      <c r="BN91" s="1712"/>
      <c r="BO91" s="1712"/>
      <c r="BP91" s="1712"/>
      <c r="BQ91" s="1712"/>
      <c r="BR91" s="1712"/>
      <c r="BS91" s="1712"/>
      <c r="BT91" s="1712"/>
      <c r="BU91" s="1712"/>
      <c r="BV91" s="1712"/>
      <c r="BW91" s="1712"/>
      <c r="BX91" s="1712"/>
      <c r="BY91" s="1712"/>
      <c r="BZ91" s="1712"/>
      <c r="CA91" s="1712"/>
      <c r="CB91" s="1712"/>
      <c r="CC91" s="1712"/>
      <c r="CD91" s="1712"/>
      <c r="CE91" s="1712"/>
      <c r="CF91" s="1712"/>
      <c r="CG91" s="1712"/>
      <c r="CH91" s="1712"/>
      <c r="CI91" s="1712"/>
      <c r="CJ91" s="1712"/>
      <c r="CK91" s="1712"/>
      <c r="CL91" s="1712"/>
      <c r="CM91" s="1712"/>
      <c r="CN91" s="1712"/>
      <c r="CO91" s="1712"/>
      <c r="CP91" s="1712"/>
      <c r="CQ91" s="1712"/>
      <c r="CR91" s="1712"/>
      <c r="CS91" s="1712"/>
      <c r="CT91" s="1712"/>
      <c r="CU91" s="1712"/>
      <c r="CV91" s="1712"/>
      <c r="CW91" s="1712"/>
      <c r="CX91" s="1712"/>
      <c r="CY91" s="1712"/>
      <c r="CZ91" s="1712"/>
      <c r="DA91" s="1712"/>
      <c r="DB91" s="1712"/>
      <c r="DC91" s="1712"/>
      <c r="DD91" s="1712"/>
      <c r="DE91" s="1712"/>
      <c r="DF91" s="1712"/>
      <c r="DG91" s="1712"/>
      <c r="DH91" s="1712"/>
      <c r="DI91" s="1712"/>
      <c r="DJ91" s="1712"/>
      <c r="DK91" s="1712"/>
      <c r="DL91" s="1712"/>
      <c r="DM91" s="1712"/>
      <c r="DN91" s="1712"/>
      <c r="DO91" s="1712"/>
      <c r="DP91" s="1712"/>
      <c r="DQ91" s="1712"/>
      <c r="DR91" s="1712"/>
      <c r="DS91" s="1712"/>
      <c r="DT91" s="1712"/>
      <c r="DU91" s="1712"/>
      <c r="DV91" s="1712"/>
      <c r="DW91" s="1712"/>
      <c r="DX91" s="1712"/>
      <c r="DY91" s="1712"/>
      <c r="DZ91" s="1712"/>
      <c r="EA91" s="1712"/>
      <c r="EB91" s="1712"/>
      <c r="EC91" s="1712"/>
      <c r="ED91" s="1712"/>
      <c r="EE91" s="1712"/>
      <c r="EF91" s="1712"/>
      <c r="EG91" s="1712"/>
      <c r="EH91" s="1712"/>
      <c r="EI91" s="1712"/>
      <c r="EJ91" s="1712"/>
      <c r="EK91" s="1712"/>
      <c r="EL91" s="1712"/>
      <c r="EM91" s="1712"/>
      <c r="EN91" s="1712"/>
      <c r="EO91" s="1712"/>
      <c r="EP91" s="1712"/>
      <c r="EQ91" s="1712"/>
      <c r="ER91" s="1712"/>
      <c r="ES91" s="1712"/>
      <c r="ET91" s="1712"/>
      <c r="EU91" s="1712"/>
      <c r="EV91" s="1712"/>
      <c r="EW91" s="1712"/>
      <c r="EX91" s="1712"/>
      <c r="EY91" s="1712"/>
      <c r="EZ91" s="1712"/>
      <c r="FA91" s="1712"/>
      <c r="FB91" s="1712"/>
      <c r="FC91" s="1712"/>
      <c r="FD91" s="1712"/>
      <c r="FE91" s="1712"/>
      <c r="FF91" s="1712"/>
      <c r="FG91" s="1712"/>
      <c r="FH91" s="1712"/>
      <c r="FI91" s="1712"/>
      <c r="FJ91" s="1712"/>
      <c r="FK91" s="1712"/>
      <c r="FL91" s="1712"/>
      <c r="FM91" s="1712"/>
      <c r="FN91" s="1712"/>
      <c r="FO91" s="1712"/>
      <c r="FP91" s="1712"/>
      <c r="FQ91" s="1712"/>
      <c r="FR91" s="1712"/>
      <c r="FS91" s="1712"/>
      <c r="FT91" s="1712"/>
      <c r="FU91" s="1712"/>
      <c r="FV91" s="1712"/>
      <c r="FW91" s="1712"/>
      <c r="FX91" s="1712"/>
      <c r="FY91" s="1712"/>
      <c r="FZ91" s="1712"/>
      <c r="GA91" s="1712"/>
      <c r="GB91" s="1712"/>
      <c r="GC91" s="1712"/>
      <c r="GD91" s="1712"/>
      <c r="GE91" s="1712"/>
      <c r="GF91" s="1712"/>
      <c r="GG91" s="1712"/>
      <c r="GH91" s="1712"/>
      <c r="GI91" s="1712"/>
      <c r="GJ91" s="1712"/>
      <c r="GK91" s="1712"/>
      <c r="GL91" s="1712"/>
      <c r="GM91" s="1712"/>
      <c r="GN91" s="1712"/>
      <c r="GO91" s="1712"/>
      <c r="GP91" s="1712"/>
      <c r="GQ91" s="1712"/>
      <c r="GR91" s="1712"/>
      <c r="GS91" s="1712"/>
      <c r="GT91" s="1712"/>
      <c r="GU91" s="1712"/>
      <c r="GV91" s="1712"/>
      <c r="GW91" s="1712"/>
      <c r="GX91" s="1712"/>
      <c r="GY91" s="1712"/>
      <c r="GZ91" s="1712"/>
      <c r="HA91" s="1712"/>
      <c r="HB91" s="1712"/>
      <c r="HC91" s="1712"/>
      <c r="HD91" s="1712"/>
      <c r="HE91" s="1712"/>
      <c r="HF91" s="1712"/>
      <c r="HG91" s="1712"/>
      <c r="HH91" s="1712"/>
      <c r="HI91" s="1712"/>
      <c r="HJ91" s="1712"/>
      <c r="HK91" s="1712"/>
      <c r="HL91" s="1712"/>
      <c r="HM91" s="1712"/>
      <c r="HN91" s="1712"/>
      <c r="HO91" s="1712"/>
      <c r="HP91" s="1712"/>
      <c r="HQ91" s="1712"/>
      <c r="HR91" s="1712"/>
      <c r="HS91" s="1712"/>
      <c r="HT91" s="1712"/>
      <c r="HU91" s="1712"/>
      <c r="HV91" s="1712"/>
      <c r="HW91" s="1712"/>
      <c r="HX91" s="1712"/>
      <c r="HY91" s="1712"/>
      <c r="HZ91" s="1712"/>
      <c r="IA91" s="1712"/>
      <c r="IB91" s="1712"/>
      <c r="IC91" s="1712"/>
      <c r="ID91" s="1712"/>
      <c r="IE91" s="1712"/>
      <c r="IF91" s="1712"/>
      <c r="IG91" s="1712"/>
      <c r="IH91" s="1712"/>
      <c r="II91" s="1712"/>
      <c r="IJ91" s="1712"/>
      <c r="IK91" s="1712"/>
      <c r="IL91" s="1712"/>
      <c r="IM91" s="1712"/>
      <c r="IN91" s="1712"/>
      <c r="IO91" s="1712"/>
      <c r="IP91" s="1712"/>
      <c r="IQ91" s="1712"/>
      <c r="IR91" s="1712"/>
      <c r="IS91" s="1712"/>
      <c r="IT91" s="1712"/>
      <c r="IU91" s="1712"/>
    </row>
    <row r="92" spans="1:255">
      <c r="A92" s="2721">
        <v>20</v>
      </c>
      <c r="B92" s="1744"/>
      <c r="C92" s="1744"/>
      <c r="D92" s="1744"/>
      <c r="E92" s="1723"/>
      <c r="F92" s="1716"/>
      <c r="G92" s="1744"/>
      <c r="H92" s="1744"/>
      <c r="I92" s="1744"/>
      <c r="J92" s="1744"/>
      <c r="K92" s="2761"/>
      <c r="L92" s="2761"/>
      <c r="M92" s="1748">
        <v>20</v>
      </c>
      <c r="N92" s="1716"/>
      <c r="O92" s="2761"/>
      <c r="P92" s="2761"/>
      <c r="Q92" s="2761"/>
      <c r="R92" s="2761">
        <f t="shared" si="1"/>
        <v>0</v>
      </c>
      <c r="S92" s="1748">
        <v>20</v>
      </c>
      <c r="T92" s="1712"/>
      <c r="U92" s="1712"/>
      <c r="V92" s="1712"/>
      <c r="W92" s="1712"/>
      <c r="X92" s="1712"/>
      <c r="Y92" s="1712"/>
      <c r="Z92" s="1712"/>
      <c r="AA92" s="1712"/>
      <c r="AB92" s="1712"/>
      <c r="AC92" s="1712"/>
      <c r="AD92" s="1712"/>
      <c r="AE92" s="1712"/>
      <c r="AF92" s="1712"/>
      <c r="AG92" s="1712"/>
      <c r="AH92" s="1712"/>
      <c r="AI92" s="1712"/>
      <c r="AJ92" s="1712"/>
      <c r="AK92" s="1712"/>
      <c r="AL92" s="1712"/>
      <c r="AM92" s="1712"/>
      <c r="AN92" s="1712"/>
      <c r="AO92" s="1712"/>
      <c r="AP92" s="1712"/>
      <c r="AQ92" s="1712"/>
      <c r="AR92" s="1712"/>
      <c r="AS92" s="1712"/>
      <c r="AT92" s="1712"/>
      <c r="AU92" s="1712"/>
      <c r="AV92" s="1712"/>
      <c r="AW92" s="1712"/>
      <c r="AX92" s="1712"/>
      <c r="AY92" s="1712"/>
      <c r="AZ92" s="1712"/>
      <c r="BA92" s="1712"/>
      <c r="BB92" s="1712"/>
      <c r="BC92" s="1712"/>
      <c r="BD92" s="1712"/>
      <c r="BE92" s="1712"/>
      <c r="BF92" s="1712"/>
      <c r="BG92" s="1712"/>
      <c r="BH92" s="1712"/>
      <c r="BI92" s="1712"/>
      <c r="BJ92" s="1712"/>
      <c r="BK92" s="1712"/>
      <c r="BL92" s="1712"/>
      <c r="BM92" s="1712"/>
      <c r="BN92" s="1712"/>
      <c r="BO92" s="1712"/>
      <c r="BP92" s="1712"/>
      <c r="BQ92" s="1712"/>
      <c r="BR92" s="1712"/>
      <c r="BS92" s="1712"/>
      <c r="BT92" s="1712"/>
      <c r="BU92" s="1712"/>
      <c r="BV92" s="1712"/>
      <c r="BW92" s="1712"/>
      <c r="BX92" s="1712"/>
      <c r="BY92" s="1712"/>
      <c r="BZ92" s="1712"/>
      <c r="CA92" s="1712"/>
      <c r="CB92" s="1712"/>
      <c r="CC92" s="1712"/>
      <c r="CD92" s="1712"/>
      <c r="CE92" s="1712"/>
      <c r="CF92" s="1712"/>
      <c r="CG92" s="1712"/>
      <c r="CH92" s="1712"/>
      <c r="CI92" s="1712"/>
      <c r="CJ92" s="1712"/>
      <c r="CK92" s="1712"/>
      <c r="CL92" s="1712"/>
      <c r="CM92" s="1712"/>
      <c r="CN92" s="1712"/>
      <c r="CO92" s="1712"/>
      <c r="CP92" s="1712"/>
      <c r="CQ92" s="1712"/>
      <c r="CR92" s="1712"/>
      <c r="CS92" s="1712"/>
      <c r="CT92" s="1712"/>
      <c r="CU92" s="1712"/>
      <c r="CV92" s="1712"/>
      <c r="CW92" s="1712"/>
      <c r="CX92" s="1712"/>
      <c r="CY92" s="1712"/>
      <c r="CZ92" s="1712"/>
      <c r="DA92" s="1712"/>
      <c r="DB92" s="1712"/>
      <c r="DC92" s="1712"/>
      <c r="DD92" s="1712"/>
      <c r="DE92" s="1712"/>
      <c r="DF92" s="1712"/>
      <c r="DG92" s="1712"/>
      <c r="DH92" s="1712"/>
      <c r="DI92" s="1712"/>
      <c r="DJ92" s="1712"/>
      <c r="DK92" s="1712"/>
      <c r="DL92" s="1712"/>
      <c r="DM92" s="1712"/>
      <c r="DN92" s="1712"/>
      <c r="DO92" s="1712"/>
      <c r="DP92" s="1712"/>
      <c r="DQ92" s="1712"/>
      <c r="DR92" s="1712"/>
      <c r="DS92" s="1712"/>
      <c r="DT92" s="1712"/>
      <c r="DU92" s="1712"/>
      <c r="DV92" s="1712"/>
      <c r="DW92" s="1712"/>
      <c r="DX92" s="1712"/>
      <c r="DY92" s="1712"/>
      <c r="DZ92" s="1712"/>
      <c r="EA92" s="1712"/>
      <c r="EB92" s="1712"/>
      <c r="EC92" s="1712"/>
      <c r="ED92" s="1712"/>
      <c r="EE92" s="1712"/>
      <c r="EF92" s="1712"/>
      <c r="EG92" s="1712"/>
      <c r="EH92" s="1712"/>
      <c r="EI92" s="1712"/>
      <c r="EJ92" s="1712"/>
      <c r="EK92" s="1712"/>
      <c r="EL92" s="1712"/>
      <c r="EM92" s="1712"/>
      <c r="EN92" s="1712"/>
      <c r="EO92" s="1712"/>
      <c r="EP92" s="1712"/>
      <c r="EQ92" s="1712"/>
      <c r="ER92" s="1712"/>
      <c r="ES92" s="1712"/>
      <c r="ET92" s="1712"/>
      <c r="EU92" s="1712"/>
      <c r="EV92" s="1712"/>
      <c r="EW92" s="1712"/>
      <c r="EX92" s="1712"/>
      <c r="EY92" s="1712"/>
      <c r="EZ92" s="1712"/>
      <c r="FA92" s="1712"/>
      <c r="FB92" s="1712"/>
      <c r="FC92" s="1712"/>
      <c r="FD92" s="1712"/>
      <c r="FE92" s="1712"/>
      <c r="FF92" s="1712"/>
      <c r="FG92" s="1712"/>
      <c r="FH92" s="1712"/>
      <c r="FI92" s="1712"/>
      <c r="FJ92" s="1712"/>
      <c r="FK92" s="1712"/>
      <c r="FL92" s="1712"/>
      <c r="FM92" s="1712"/>
      <c r="FN92" s="1712"/>
      <c r="FO92" s="1712"/>
      <c r="FP92" s="1712"/>
      <c r="FQ92" s="1712"/>
      <c r="FR92" s="1712"/>
      <c r="FS92" s="1712"/>
      <c r="FT92" s="1712"/>
      <c r="FU92" s="1712"/>
      <c r="FV92" s="1712"/>
      <c r="FW92" s="1712"/>
      <c r="FX92" s="1712"/>
      <c r="FY92" s="1712"/>
      <c r="FZ92" s="1712"/>
      <c r="GA92" s="1712"/>
      <c r="GB92" s="1712"/>
      <c r="GC92" s="1712"/>
      <c r="GD92" s="1712"/>
      <c r="GE92" s="1712"/>
      <c r="GF92" s="1712"/>
      <c r="GG92" s="1712"/>
      <c r="GH92" s="1712"/>
      <c r="GI92" s="1712"/>
      <c r="GJ92" s="1712"/>
      <c r="GK92" s="1712"/>
      <c r="GL92" s="1712"/>
      <c r="GM92" s="1712"/>
      <c r="GN92" s="1712"/>
      <c r="GO92" s="1712"/>
      <c r="GP92" s="1712"/>
      <c r="GQ92" s="1712"/>
      <c r="GR92" s="1712"/>
      <c r="GS92" s="1712"/>
      <c r="GT92" s="1712"/>
      <c r="GU92" s="1712"/>
      <c r="GV92" s="1712"/>
      <c r="GW92" s="1712"/>
      <c r="GX92" s="1712"/>
      <c r="GY92" s="1712"/>
      <c r="GZ92" s="1712"/>
      <c r="HA92" s="1712"/>
      <c r="HB92" s="1712"/>
      <c r="HC92" s="1712"/>
      <c r="HD92" s="1712"/>
      <c r="HE92" s="1712"/>
      <c r="HF92" s="1712"/>
      <c r="HG92" s="1712"/>
      <c r="HH92" s="1712"/>
      <c r="HI92" s="1712"/>
      <c r="HJ92" s="1712"/>
      <c r="HK92" s="1712"/>
      <c r="HL92" s="1712"/>
      <c r="HM92" s="1712"/>
      <c r="HN92" s="1712"/>
      <c r="HO92" s="1712"/>
      <c r="HP92" s="1712"/>
      <c r="HQ92" s="1712"/>
      <c r="HR92" s="1712"/>
      <c r="HS92" s="1712"/>
      <c r="HT92" s="1712"/>
      <c r="HU92" s="1712"/>
      <c r="HV92" s="1712"/>
      <c r="HW92" s="1712"/>
      <c r="HX92" s="1712"/>
      <c r="HY92" s="1712"/>
      <c r="HZ92" s="1712"/>
      <c r="IA92" s="1712"/>
      <c r="IB92" s="1712"/>
      <c r="IC92" s="1712"/>
      <c r="ID92" s="1712"/>
      <c r="IE92" s="1712"/>
      <c r="IF92" s="1712"/>
      <c r="IG92" s="1712"/>
      <c r="IH92" s="1712"/>
      <c r="II92" s="1712"/>
      <c r="IJ92" s="1712"/>
      <c r="IK92" s="1712"/>
      <c r="IL92" s="1712"/>
      <c r="IM92" s="1712"/>
      <c r="IN92" s="1712"/>
      <c r="IO92" s="1712"/>
      <c r="IP92" s="1712"/>
      <c r="IQ92" s="1712"/>
      <c r="IR92" s="1712"/>
      <c r="IS92" s="1712"/>
      <c r="IT92" s="1712"/>
      <c r="IU92" s="1712"/>
    </row>
    <row r="93" spans="1:255">
      <c r="A93" s="2721">
        <v>21</v>
      </c>
      <c r="B93" s="1744"/>
      <c r="C93" s="1744"/>
      <c r="D93" s="1744"/>
      <c r="E93" s="1723"/>
      <c r="F93" s="1716"/>
      <c r="G93" s="1744"/>
      <c r="H93" s="1744"/>
      <c r="I93" s="1744"/>
      <c r="J93" s="1744"/>
      <c r="K93" s="2761"/>
      <c r="L93" s="2761"/>
      <c r="M93" s="1748">
        <v>21</v>
      </c>
      <c r="N93" s="1716"/>
      <c r="O93" s="2761"/>
      <c r="P93" s="2761"/>
      <c r="Q93" s="2761"/>
      <c r="R93" s="2761">
        <f t="shared" si="1"/>
        <v>0</v>
      </c>
      <c r="S93" s="1748">
        <v>21</v>
      </c>
      <c r="T93" s="1712"/>
      <c r="U93" s="1712"/>
      <c r="V93" s="1712"/>
      <c r="W93" s="1712"/>
      <c r="X93" s="1712"/>
      <c r="Y93" s="1712"/>
      <c r="Z93" s="1712"/>
      <c r="AA93" s="1712"/>
      <c r="AB93" s="1712"/>
      <c r="AC93" s="1712"/>
      <c r="AD93" s="1712"/>
      <c r="AE93" s="1712"/>
      <c r="AF93" s="1712"/>
      <c r="AG93" s="1712"/>
      <c r="AH93" s="1712"/>
      <c r="AI93" s="1712"/>
      <c r="AJ93" s="1712"/>
      <c r="AK93" s="1712"/>
      <c r="AL93" s="1712"/>
      <c r="AM93" s="1712"/>
      <c r="AN93" s="1712"/>
      <c r="AO93" s="1712"/>
      <c r="AP93" s="1712"/>
      <c r="AQ93" s="1712"/>
      <c r="AR93" s="1712"/>
      <c r="AS93" s="1712"/>
      <c r="AT93" s="1712"/>
      <c r="AU93" s="1712"/>
      <c r="AV93" s="1712"/>
      <c r="AW93" s="1712"/>
      <c r="AX93" s="1712"/>
      <c r="AY93" s="1712"/>
      <c r="AZ93" s="1712"/>
      <c r="BA93" s="1712"/>
      <c r="BB93" s="1712"/>
      <c r="BC93" s="1712"/>
      <c r="BD93" s="1712"/>
      <c r="BE93" s="1712"/>
      <c r="BF93" s="1712"/>
      <c r="BG93" s="1712"/>
      <c r="BH93" s="1712"/>
      <c r="BI93" s="1712"/>
      <c r="BJ93" s="1712"/>
      <c r="BK93" s="1712"/>
      <c r="BL93" s="1712"/>
      <c r="BM93" s="1712"/>
      <c r="BN93" s="1712"/>
      <c r="BO93" s="1712"/>
      <c r="BP93" s="1712"/>
      <c r="BQ93" s="1712"/>
      <c r="BR93" s="1712"/>
      <c r="BS93" s="1712"/>
      <c r="BT93" s="1712"/>
      <c r="BU93" s="1712"/>
      <c r="BV93" s="1712"/>
      <c r="BW93" s="1712"/>
      <c r="BX93" s="1712"/>
      <c r="BY93" s="1712"/>
      <c r="BZ93" s="1712"/>
      <c r="CA93" s="1712"/>
      <c r="CB93" s="1712"/>
      <c r="CC93" s="1712"/>
      <c r="CD93" s="1712"/>
      <c r="CE93" s="1712"/>
      <c r="CF93" s="1712"/>
      <c r="CG93" s="1712"/>
      <c r="CH93" s="1712"/>
      <c r="CI93" s="1712"/>
      <c r="CJ93" s="1712"/>
      <c r="CK93" s="1712"/>
      <c r="CL93" s="1712"/>
      <c r="CM93" s="1712"/>
      <c r="CN93" s="1712"/>
      <c r="CO93" s="1712"/>
      <c r="CP93" s="1712"/>
      <c r="CQ93" s="1712"/>
      <c r="CR93" s="1712"/>
      <c r="CS93" s="1712"/>
      <c r="CT93" s="1712"/>
      <c r="CU93" s="1712"/>
      <c r="CV93" s="1712"/>
      <c r="CW93" s="1712"/>
      <c r="CX93" s="1712"/>
      <c r="CY93" s="1712"/>
      <c r="CZ93" s="1712"/>
      <c r="DA93" s="1712"/>
      <c r="DB93" s="1712"/>
      <c r="DC93" s="1712"/>
      <c r="DD93" s="1712"/>
      <c r="DE93" s="1712"/>
      <c r="DF93" s="1712"/>
      <c r="DG93" s="1712"/>
      <c r="DH93" s="1712"/>
      <c r="DI93" s="1712"/>
      <c r="DJ93" s="1712"/>
      <c r="DK93" s="1712"/>
      <c r="DL93" s="1712"/>
      <c r="DM93" s="1712"/>
      <c r="DN93" s="1712"/>
      <c r="DO93" s="1712"/>
      <c r="DP93" s="1712"/>
      <c r="DQ93" s="1712"/>
      <c r="DR93" s="1712"/>
      <c r="DS93" s="1712"/>
      <c r="DT93" s="1712"/>
      <c r="DU93" s="1712"/>
      <c r="DV93" s="1712"/>
      <c r="DW93" s="1712"/>
      <c r="DX93" s="1712"/>
      <c r="DY93" s="1712"/>
      <c r="DZ93" s="1712"/>
      <c r="EA93" s="1712"/>
      <c r="EB93" s="1712"/>
      <c r="EC93" s="1712"/>
      <c r="ED93" s="1712"/>
      <c r="EE93" s="1712"/>
      <c r="EF93" s="1712"/>
      <c r="EG93" s="1712"/>
      <c r="EH93" s="1712"/>
      <c r="EI93" s="1712"/>
      <c r="EJ93" s="1712"/>
      <c r="EK93" s="1712"/>
      <c r="EL93" s="1712"/>
      <c r="EM93" s="1712"/>
      <c r="EN93" s="1712"/>
      <c r="EO93" s="1712"/>
      <c r="EP93" s="1712"/>
      <c r="EQ93" s="1712"/>
      <c r="ER93" s="1712"/>
      <c r="ES93" s="1712"/>
      <c r="ET93" s="1712"/>
      <c r="EU93" s="1712"/>
      <c r="EV93" s="1712"/>
      <c r="EW93" s="1712"/>
      <c r="EX93" s="1712"/>
      <c r="EY93" s="1712"/>
      <c r="EZ93" s="1712"/>
      <c r="FA93" s="1712"/>
      <c r="FB93" s="1712"/>
      <c r="FC93" s="1712"/>
      <c r="FD93" s="1712"/>
      <c r="FE93" s="1712"/>
      <c r="FF93" s="1712"/>
      <c r="FG93" s="1712"/>
      <c r="FH93" s="1712"/>
      <c r="FI93" s="1712"/>
      <c r="FJ93" s="1712"/>
      <c r="FK93" s="1712"/>
      <c r="FL93" s="1712"/>
      <c r="FM93" s="1712"/>
      <c r="FN93" s="1712"/>
      <c r="FO93" s="1712"/>
      <c r="FP93" s="1712"/>
      <c r="FQ93" s="1712"/>
      <c r="FR93" s="1712"/>
      <c r="FS93" s="1712"/>
      <c r="FT93" s="1712"/>
      <c r="FU93" s="1712"/>
      <c r="FV93" s="1712"/>
      <c r="FW93" s="1712"/>
      <c r="FX93" s="1712"/>
      <c r="FY93" s="1712"/>
      <c r="FZ93" s="1712"/>
      <c r="GA93" s="1712"/>
      <c r="GB93" s="1712"/>
      <c r="GC93" s="1712"/>
      <c r="GD93" s="1712"/>
      <c r="GE93" s="1712"/>
      <c r="GF93" s="1712"/>
      <c r="GG93" s="1712"/>
      <c r="GH93" s="1712"/>
      <c r="GI93" s="1712"/>
      <c r="GJ93" s="1712"/>
      <c r="GK93" s="1712"/>
      <c r="GL93" s="1712"/>
      <c r="GM93" s="1712"/>
      <c r="GN93" s="1712"/>
      <c r="GO93" s="1712"/>
      <c r="GP93" s="1712"/>
      <c r="GQ93" s="1712"/>
      <c r="GR93" s="1712"/>
      <c r="GS93" s="1712"/>
      <c r="GT93" s="1712"/>
      <c r="GU93" s="1712"/>
      <c r="GV93" s="1712"/>
      <c r="GW93" s="1712"/>
      <c r="GX93" s="1712"/>
      <c r="GY93" s="1712"/>
      <c r="GZ93" s="1712"/>
      <c r="HA93" s="1712"/>
      <c r="HB93" s="1712"/>
      <c r="HC93" s="1712"/>
      <c r="HD93" s="1712"/>
      <c r="HE93" s="1712"/>
      <c r="HF93" s="1712"/>
      <c r="HG93" s="1712"/>
      <c r="HH93" s="1712"/>
      <c r="HI93" s="1712"/>
      <c r="HJ93" s="1712"/>
      <c r="HK93" s="1712"/>
      <c r="HL93" s="1712"/>
      <c r="HM93" s="1712"/>
      <c r="HN93" s="1712"/>
      <c r="HO93" s="1712"/>
      <c r="HP93" s="1712"/>
      <c r="HQ93" s="1712"/>
      <c r="HR93" s="1712"/>
      <c r="HS93" s="1712"/>
      <c r="HT93" s="1712"/>
      <c r="HU93" s="1712"/>
      <c r="HV93" s="1712"/>
      <c r="HW93" s="1712"/>
      <c r="HX93" s="1712"/>
      <c r="HY93" s="1712"/>
      <c r="HZ93" s="1712"/>
      <c r="IA93" s="1712"/>
      <c r="IB93" s="1712"/>
      <c r="IC93" s="1712"/>
      <c r="ID93" s="1712"/>
      <c r="IE93" s="1712"/>
      <c r="IF93" s="1712"/>
      <c r="IG93" s="1712"/>
      <c r="IH93" s="1712"/>
      <c r="II93" s="1712"/>
      <c r="IJ93" s="1712"/>
      <c r="IK93" s="1712"/>
      <c r="IL93" s="1712"/>
      <c r="IM93" s="1712"/>
      <c r="IN93" s="1712"/>
      <c r="IO93" s="1712"/>
      <c r="IP93" s="1712"/>
      <c r="IQ93" s="1712"/>
      <c r="IR93" s="1712"/>
      <c r="IS93" s="1712"/>
      <c r="IT93" s="1712"/>
      <c r="IU93" s="1712"/>
    </row>
    <row r="94" spans="1:255">
      <c r="A94" s="2721">
        <v>22</v>
      </c>
      <c r="B94" s="1744"/>
      <c r="C94" s="1744"/>
      <c r="D94" s="1744"/>
      <c r="E94" s="1723"/>
      <c r="F94" s="1716"/>
      <c r="G94" s="1744"/>
      <c r="H94" s="1744"/>
      <c r="I94" s="1744"/>
      <c r="J94" s="1744"/>
      <c r="K94" s="2761"/>
      <c r="L94" s="2761"/>
      <c r="M94" s="1748">
        <v>22</v>
      </c>
      <c r="N94" s="1716"/>
      <c r="O94" s="2761"/>
      <c r="P94" s="2761"/>
      <c r="Q94" s="2761"/>
      <c r="R94" s="2761">
        <f t="shared" si="1"/>
        <v>0</v>
      </c>
      <c r="S94" s="1748">
        <v>22</v>
      </c>
      <c r="T94" s="1712"/>
      <c r="U94" s="1712"/>
      <c r="V94" s="1712"/>
      <c r="W94" s="1712"/>
      <c r="X94" s="1712"/>
      <c r="Y94" s="1712"/>
      <c r="Z94" s="1712"/>
      <c r="AA94" s="1712"/>
      <c r="AB94" s="1712"/>
      <c r="AC94" s="1712"/>
      <c r="AD94" s="1712"/>
      <c r="AE94" s="1712"/>
      <c r="AF94" s="1712"/>
      <c r="AG94" s="1712"/>
      <c r="AH94" s="1712"/>
      <c r="AI94" s="1712"/>
      <c r="AJ94" s="1712"/>
      <c r="AK94" s="1712"/>
      <c r="AL94" s="1712"/>
      <c r="AM94" s="1712"/>
      <c r="AN94" s="1712"/>
      <c r="AO94" s="1712"/>
      <c r="AP94" s="1712"/>
      <c r="AQ94" s="1712"/>
      <c r="AR94" s="1712"/>
      <c r="AS94" s="1712"/>
      <c r="AT94" s="1712"/>
      <c r="AU94" s="1712"/>
      <c r="AV94" s="1712"/>
      <c r="AW94" s="1712"/>
      <c r="AX94" s="1712"/>
      <c r="AY94" s="1712"/>
      <c r="AZ94" s="1712"/>
      <c r="BA94" s="1712"/>
      <c r="BB94" s="1712"/>
      <c r="BC94" s="1712"/>
      <c r="BD94" s="1712"/>
      <c r="BE94" s="1712"/>
      <c r="BF94" s="1712"/>
      <c r="BG94" s="1712"/>
      <c r="BH94" s="1712"/>
      <c r="BI94" s="1712"/>
      <c r="BJ94" s="1712"/>
      <c r="BK94" s="1712"/>
      <c r="BL94" s="1712"/>
      <c r="BM94" s="1712"/>
      <c r="BN94" s="1712"/>
      <c r="BO94" s="1712"/>
      <c r="BP94" s="1712"/>
      <c r="BQ94" s="1712"/>
      <c r="BR94" s="1712"/>
      <c r="BS94" s="1712"/>
      <c r="BT94" s="1712"/>
      <c r="BU94" s="1712"/>
      <c r="BV94" s="1712"/>
      <c r="BW94" s="1712"/>
      <c r="BX94" s="1712"/>
      <c r="BY94" s="1712"/>
      <c r="BZ94" s="1712"/>
      <c r="CA94" s="1712"/>
      <c r="CB94" s="1712"/>
      <c r="CC94" s="1712"/>
      <c r="CD94" s="1712"/>
      <c r="CE94" s="1712"/>
      <c r="CF94" s="1712"/>
      <c r="CG94" s="1712"/>
      <c r="CH94" s="1712"/>
      <c r="CI94" s="1712"/>
      <c r="CJ94" s="1712"/>
      <c r="CK94" s="1712"/>
      <c r="CL94" s="1712"/>
      <c r="CM94" s="1712"/>
      <c r="CN94" s="1712"/>
      <c r="CO94" s="1712"/>
      <c r="CP94" s="1712"/>
      <c r="CQ94" s="1712"/>
      <c r="CR94" s="1712"/>
      <c r="CS94" s="1712"/>
      <c r="CT94" s="1712"/>
      <c r="CU94" s="1712"/>
      <c r="CV94" s="1712"/>
      <c r="CW94" s="1712"/>
      <c r="CX94" s="1712"/>
      <c r="CY94" s="1712"/>
      <c r="CZ94" s="1712"/>
      <c r="DA94" s="1712"/>
      <c r="DB94" s="1712"/>
      <c r="DC94" s="1712"/>
      <c r="DD94" s="1712"/>
      <c r="DE94" s="1712"/>
      <c r="DF94" s="1712"/>
      <c r="DG94" s="1712"/>
      <c r="DH94" s="1712"/>
      <c r="DI94" s="1712"/>
      <c r="DJ94" s="1712"/>
      <c r="DK94" s="1712"/>
      <c r="DL94" s="1712"/>
      <c r="DM94" s="1712"/>
      <c r="DN94" s="1712"/>
      <c r="DO94" s="1712"/>
      <c r="DP94" s="1712"/>
      <c r="DQ94" s="1712"/>
      <c r="DR94" s="1712"/>
      <c r="DS94" s="1712"/>
      <c r="DT94" s="1712"/>
      <c r="DU94" s="1712"/>
      <c r="DV94" s="1712"/>
      <c r="DW94" s="1712"/>
      <c r="DX94" s="1712"/>
      <c r="DY94" s="1712"/>
      <c r="DZ94" s="1712"/>
      <c r="EA94" s="1712"/>
      <c r="EB94" s="1712"/>
      <c r="EC94" s="1712"/>
      <c r="ED94" s="1712"/>
      <c r="EE94" s="1712"/>
      <c r="EF94" s="1712"/>
      <c r="EG94" s="1712"/>
      <c r="EH94" s="1712"/>
      <c r="EI94" s="1712"/>
      <c r="EJ94" s="1712"/>
      <c r="EK94" s="1712"/>
      <c r="EL94" s="1712"/>
      <c r="EM94" s="1712"/>
      <c r="EN94" s="1712"/>
      <c r="EO94" s="1712"/>
      <c r="EP94" s="1712"/>
      <c r="EQ94" s="1712"/>
      <c r="ER94" s="1712"/>
      <c r="ES94" s="1712"/>
      <c r="ET94" s="1712"/>
      <c r="EU94" s="1712"/>
      <c r="EV94" s="1712"/>
      <c r="EW94" s="1712"/>
      <c r="EX94" s="1712"/>
      <c r="EY94" s="1712"/>
      <c r="EZ94" s="1712"/>
      <c r="FA94" s="1712"/>
      <c r="FB94" s="1712"/>
      <c r="FC94" s="1712"/>
      <c r="FD94" s="1712"/>
      <c r="FE94" s="1712"/>
      <c r="FF94" s="1712"/>
      <c r="FG94" s="1712"/>
      <c r="FH94" s="1712"/>
      <c r="FI94" s="1712"/>
      <c r="FJ94" s="1712"/>
      <c r="FK94" s="1712"/>
      <c r="FL94" s="1712"/>
      <c r="FM94" s="1712"/>
      <c r="FN94" s="1712"/>
      <c r="FO94" s="1712"/>
      <c r="FP94" s="1712"/>
      <c r="FQ94" s="1712"/>
      <c r="FR94" s="1712"/>
      <c r="FS94" s="1712"/>
      <c r="FT94" s="1712"/>
      <c r="FU94" s="1712"/>
      <c r="FV94" s="1712"/>
      <c r="FW94" s="1712"/>
      <c r="FX94" s="1712"/>
      <c r="FY94" s="1712"/>
      <c r="FZ94" s="1712"/>
      <c r="GA94" s="1712"/>
      <c r="GB94" s="1712"/>
      <c r="GC94" s="1712"/>
      <c r="GD94" s="1712"/>
      <c r="GE94" s="1712"/>
      <c r="GF94" s="1712"/>
      <c r="GG94" s="1712"/>
      <c r="GH94" s="1712"/>
      <c r="GI94" s="1712"/>
      <c r="GJ94" s="1712"/>
      <c r="GK94" s="1712"/>
      <c r="GL94" s="1712"/>
      <c r="GM94" s="1712"/>
      <c r="GN94" s="1712"/>
      <c r="GO94" s="1712"/>
      <c r="GP94" s="1712"/>
      <c r="GQ94" s="1712"/>
      <c r="GR94" s="1712"/>
      <c r="GS94" s="1712"/>
      <c r="GT94" s="1712"/>
      <c r="GU94" s="1712"/>
      <c r="GV94" s="1712"/>
      <c r="GW94" s="1712"/>
      <c r="GX94" s="1712"/>
      <c r="GY94" s="1712"/>
      <c r="GZ94" s="1712"/>
      <c r="HA94" s="1712"/>
      <c r="HB94" s="1712"/>
      <c r="HC94" s="1712"/>
      <c r="HD94" s="1712"/>
      <c r="HE94" s="1712"/>
      <c r="HF94" s="1712"/>
      <c r="HG94" s="1712"/>
      <c r="HH94" s="1712"/>
      <c r="HI94" s="1712"/>
      <c r="HJ94" s="1712"/>
      <c r="HK94" s="1712"/>
      <c r="HL94" s="1712"/>
      <c r="HM94" s="1712"/>
      <c r="HN94" s="1712"/>
      <c r="HO94" s="1712"/>
      <c r="HP94" s="1712"/>
      <c r="HQ94" s="1712"/>
      <c r="HR94" s="1712"/>
      <c r="HS94" s="1712"/>
      <c r="HT94" s="1712"/>
      <c r="HU94" s="1712"/>
      <c r="HV94" s="1712"/>
      <c r="HW94" s="1712"/>
      <c r="HX94" s="1712"/>
      <c r="HY94" s="1712"/>
      <c r="HZ94" s="1712"/>
      <c r="IA94" s="1712"/>
      <c r="IB94" s="1712"/>
      <c r="IC94" s="1712"/>
      <c r="ID94" s="1712"/>
      <c r="IE94" s="1712"/>
      <c r="IF94" s="1712"/>
      <c r="IG94" s="1712"/>
      <c r="IH94" s="1712"/>
      <c r="II94" s="1712"/>
      <c r="IJ94" s="1712"/>
      <c r="IK94" s="1712"/>
      <c r="IL94" s="1712"/>
      <c r="IM94" s="1712"/>
      <c r="IN94" s="1712"/>
      <c r="IO94" s="1712"/>
      <c r="IP94" s="1712"/>
      <c r="IQ94" s="1712"/>
      <c r="IR94" s="1712"/>
      <c r="IS94" s="1712"/>
      <c r="IT94" s="1712"/>
      <c r="IU94" s="1712"/>
    </row>
    <row r="95" spans="1:255">
      <c r="A95" s="2721">
        <v>23</v>
      </c>
      <c r="B95" s="1744"/>
      <c r="C95" s="1744"/>
      <c r="D95" s="1744"/>
      <c r="E95" s="1723"/>
      <c r="F95" s="1716"/>
      <c r="G95" s="1744"/>
      <c r="H95" s="1744"/>
      <c r="I95" s="1744"/>
      <c r="J95" s="1744"/>
      <c r="K95" s="2761"/>
      <c r="L95" s="2761"/>
      <c r="M95" s="1748">
        <v>23</v>
      </c>
      <c r="N95" s="1716"/>
      <c r="O95" s="2761"/>
      <c r="P95" s="2761"/>
      <c r="Q95" s="2761"/>
      <c r="R95" s="2761">
        <f t="shared" si="1"/>
        <v>0</v>
      </c>
      <c r="S95" s="1748">
        <v>23</v>
      </c>
      <c r="T95" s="1712"/>
      <c r="U95" s="1712"/>
      <c r="V95" s="1712"/>
      <c r="W95" s="1712"/>
      <c r="X95" s="1712"/>
      <c r="Y95" s="1712"/>
      <c r="Z95" s="1712"/>
      <c r="AA95" s="1712"/>
      <c r="AB95" s="1712"/>
      <c r="AC95" s="1712"/>
      <c r="AD95" s="1712"/>
      <c r="AE95" s="1712"/>
      <c r="AF95" s="1712"/>
      <c r="AG95" s="1712"/>
      <c r="AH95" s="1712"/>
      <c r="AI95" s="1712"/>
      <c r="AJ95" s="1712"/>
      <c r="AK95" s="1712"/>
      <c r="AL95" s="1712"/>
      <c r="AM95" s="1712"/>
      <c r="AN95" s="1712"/>
      <c r="AO95" s="1712"/>
      <c r="AP95" s="1712"/>
      <c r="AQ95" s="1712"/>
      <c r="AR95" s="1712"/>
      <c r="AS95" s="1712"/>
      <c r="AT95" s="1712"/>
      <c r="AU95" s="1712"/>
      <c r="AV95" s="1712"/>
      <c r="AW95" s="1712"/>
      <c r="AX95" s="1712"/>
      <c r="AY95" s="1712"/>
      <c r="AZ95" s="1712"/>
      <c r="BA95" s="1712"/>
      <c r="BB95" s="1712"/>
      <c r="BC95" s="1712"/>
      <c r="BD95" s="1712"/>
      <c r="BE95" s="1712"/>
      <c r="BF95" s="1712"/>
      <c r="BG95" s="1712"/>
      <c r="BH95" s="1712"/>
      <c r="BI95" s="1712"/>
      <c r="BJ95" s="1712"/>
      <c r="BK95" s="1712"/>
      <c r="BL95" s="1712"/>
      <c r="BM95" s="1712"/>
      <c r="BN95" s="1712"/>
      <c r="BO95" s="1712"/>
      <c r="BP95" s="1712"/>
      <c r="BQ95" s="1712"/>
      <c r="BR95" s="1712"/>
      <c r="BS95" s="1712"/>
      <c r="BT95" s="1712"/>
      <c r="BU95" s="1712"/>
      <c r="BV95" s="1712"/>
      <c r="BW95" s="1712"/>
      <c r="BX95" s="1712"/>
      <c r="BY95" s="1712"/>
      <c r="BZ95" s="1712"/>
      <c r="CA95" s="1712"/>
      <c r="CB95" s="1712"/>
      <c r="CC95" s="1712"/>
      <c r="CD95" s="1712"/>
      <c r="CE95" s="1712"/>
      <c r="CF95" s="1712"/>
      <c r="CG95" s="1712"/>
      <c r="CH95" s="1712"/>
      <c r="CI95" s="1712"/>
      <c r="CJ95" s="1712"/>
      <c r="CK95" s="1712"/>
      <c r="CL95" s="1712"/>
      <c r="CM95" s="1712"/>
      <c r="CN95" s="1712"/>
      <c r="CO95" s="1712"/>
      <c r="CP95" s="1712"/>
      <c r="CQ95" s="1712"/>
      <c r="CR95" s="1712"/>
      <c r="CS95" s="1712"/>
      <c r="CT95" s="1712"/>
      <c r="CU95" s="1712"/>
      <c r="CV95" s="1712"/>
      <c r="CW95" s="1712"/>
      <c r="CX95" s="1712"/>
      <c r="CY95" s="1712"/>
      <c r="CZ95" s="1712"/>
      <c r="DA95" s="1712"/>
      <c r="DB95" s="1712"/>
      <c r="DC95" s="1712"/>
      <c r="DD95" s="1712"/>
      <c r="DE95" s="1712"/>
      <c r="DF95" s="1712"/>
      <c r="DG95" s="1712"/>
      <c r="DH95" s="1712"/>
      <c r="DI95" s="1712"/>
      <c r="DJ95" s="1712"/>
      <c r="DK95" s="1712"/>
      <c r="DL95" s="1712"/>
      <c r="DM95" s="1712"/>
      <c r="DN95" s="1712"/>
      <c r="DO95" s="1712"/>
      <c r="DP95" s="1712"/>
      <c r="DQ95" s="1712"/>
      <c r="DR95" s="1712"/>
      <c r="DS95" s="1712"/>
      <c r="DT95" s="1712"/>
      <c r="DU95" s="1712"/>
      <c r="DV95" s="1712"/>
      <c r="DW95" s="1712"/>
      <c r="DX95" s="1712"/>
      <c r="DY95" s="1712"/>
      <c r="DZ95" s="1712"/>
      <c r="EA95" s="1712"/>
      <c r="EB95" s="1712"/>
      <c r="EC95" s="1712"/>
      <c r="ED95" s="1712"/>
      <c r="EE95" s="1712"/>
      <c r="EF95" s="1712"/>
      <c r="EG95" s="1712"/>
      <c r="EH95" s="1712"/>
      <c r="EI95" s="1712"/>
      <c r="EJ95" s="1712"/>
      <c r="EK95" s="1712"/>
      <c r="EL95" s="1712"/>
      <c r="EM95" s="1712"/>
      <c r="EN95" s="1712"/>
      <c r="EO95" s="1712"/>
      <c r="EP95" s="1712"/>
      <c r="EQ95" s="1712"/>
      <c r="ER95" s="1712"/>
      <c r="ES95" s="1712"/>
      <c r="ET95" s="1712"/>
      <c r="EU95" s="1712"/>
      <c r="EV95" s="1712"/>
      <c r="EW95" s="1712"/>
      <c r="EX95" s="1712"/>
      <c r="EY95" s="1712"/>
      <c r="EZ95" s="1712"/>
      <c r="FA95" s="1712"/>
      <c r="FB95" s="1712"/>
      <c r="FC95" s="1712"/>
      <c r="FD95" s="1712"/>
      <c r="FE95" s="1712"/>
      <c r="FF95" s="1712"/>
      <c r="FG95" s="1712"/>
      <c r="FH95" s="1712"/>
      <c r="FI95" s="1712"/>
      <c r="FJ95" s="1712"/>
      <c r="FK95" s="1712"/>
      <c r="FL95" s="1712"/>
      <c r="FM95" s="1712"/>
      <c r="FN95" s="1712"/>
      <c r="FO95" s="1712"/>
      <c r="FP95" s="1712"/>
      <c r="FQ95" s="1712"/>
      <c r="FR95" s="1712"/>
      <c r="FS95" s="1712"/>
      <c r="FT95" s="1712"/>
      <c r="FU95" s="1712"/>
      <c r="FV95" s="1712"/>
      <c r="FW95" s="1712"/>
      <c r="FX95" s="1712"/>
      <c r="FY95" s="1712"/>
      <c r="FZ95" s="1712"/>
      <c r="GA95" s="1712"/>
      <c r="GB95" s="1712"/>
      <c r="GC95" s="1712"/>
      <c r="GD95" s="1712"/>
      <c r="GE95" s="1712"/>
      <c r="GF95" s="1712"/>
      <c r="GG95" s="1712"/>
      <c r="GH95" s="1712"/>
      <c r="GI95" s="1712"/>
      <c r="GJ95" s="1712"/>
      <c r="GK95" s="1712"/>
      <c r="GL95" s="1712"/>
      <c r="GM95" s="1712"/>
      <c r="GN95" s="1712"/>
      <c r="GO95" s="1712"/>
      <c r="GP95" s="1712"/>
      <c r="GQ95" s="1712"/>
      <c r="GR95" s="1712"/>
      <c r="GS95" s="1712"/>
      <c r="GT95" s="1712"/>
      <c r="GU95" s="1712"/>
      <c r="GV95" s="1712"/>
      <c r="GW95" s="1712"/>
      <c r="GX95" s="1712"/>
      <c r="GY95" s="1712"/>
      <c r="GZ95" s="1712"/>
      <c r="HA95" s="1712"/>
      <c r="HB95" s="1712"/>
      <c r="HC95" s="1712"/>
      <c r="HD95" s="1712"/>
      <c r="HE95" s="1712"/>
      <c r="HF95" s="1712"/>
      <c r="HG95" s="1712"/>
      <c r="HH95" s="1712"/>
      <c r="HI95" s="1712"/>
      <c r="HJ95" s="1712"/>
      <c r="HK95" s="1712"/>
      <c r="HL95" s="1712"/>
      <c r="HM95" s="1712"/>
      <c r="HN95" s="1712"/>
      <c r="HO95" s="1712"/>
      <c r="HP95" s="1712"/>
      <c r="HQ95" s="1712"/>
      <c r="HR95" s="1712"/>
      <c r="HS95" s="1712"/>
      <c r="HT95" s="1712"/>
      <c r="HU95" s="1712"/>
      <c r="HV95" s="1712"/>
      <c r="HW95" s="1712"/>
      <c r="HX95" s="1712"/>
      <c r="HY95" s="1712"/>
      <c r="HZ95" s="1712"/>
      <c r="IA95" s="1712"/>
      <c r="IB95" s="1712"/>
      <c r="IC95" s="1712"/>
      <c r="ID95" s="1712"/>
      <c r="IE95" s="1712"/>
      <c r="IF95" s="1712"/>
      <c r="IG95" s="1712"/>
      <c r="IH95" s="1712"/>
      <c r="II95" s="1712"/>
      <c r="IJ95" s="1712"/>
      <c r="IK95" s="1712"/>
      <c r="IL95" s="1712"/>
      <c r="IM95" s="1712"/>
      <c r="IN95" s="1712"/>
      <c r="IO95" s="1712"/>
      <c r="IP95" s="1712"/>
      <c r="IQ95" s="1712"/>
      <c r="IR95" s="1712"/>
      <c r="IS95" s="1712"/>
      <c r="IT95" s="1712"/>
      <c r="IU95" s="1712"/>
    </row>
    <row r="96" spans="1:255">
      <c r="A96" s="2721">
        <v>24</v>
      </c>
      <c r="B96" s="1744"/>
      <c r="C96" s="1744"/>
      <c r="D96" s="1744"/>
      <c r="E96" s="1723"/>
      <c r="F96" s="1716"/>
      <c r="G96" s="1744"/>
      <c r="H96" s="1744"/>
      <c r="I96" s="1744"/>
      <c r="J96" s="1744"/>
      <c r="K96" s="2761"/>
      <c r="L96" s="2761"/>
      <c r="M96" s="1748">
        <v>24</v>
      </c>
      <c r="N96" s="1716"/>
      <c r="O96" s="2761"/>
      <c r="P96" s="2761"/>
      <c r="Q96" s="2761"/>
      <c r="R96" s="2761">
        <f t="shared" si="1"/>
        <v>0</v>
      </c>
      <c r="S96" s="1748">
        <v>24</v>
      </c>
      <c r="T96" s="1712"/>
      <c r="U96" s="1712"/>
      <c r="V96" s="1712"/>
      <c r="W96" s="1712"/>
      <c r="X96" s="1712"/>
      <c r="Y96" s="1712"/>
      <c r="Z96" s="1712"/>
      <c r="AA96" s="1712"/>
      <c r="AB96" s="1712"/>
      <c r="AC96" s="1712"/>
      <c r="AD96" s="1712"/>
      <c r="AE96" s="1712"/>
      <c r="AF96" s="1712"/>
      <c r="AG96" s="1712"/>
      <c r="AH96" s="1712"/>
      <c r="AI96" s="1712"/>
      <c r="AJ96" s="1712"/>
      <c r="AK96" s="1712"/>
      <c r="AL96" s="1712"/>
      <c r="AM96" s="1712"/>
      <c r="AN96" s="1712"/>
      <c r="AO96" s="1712"/>
      <c r="AP96" s="1712"/>
      <c r="AQ96" s="1712"/>
      <c r="AR96" s="1712"/>
      <c r="AS96" s="1712"/>
      <c r="AT96" s="1712"/>
      <c r="AU96" s="1712"/>
      <c r="AV96" s="1712"/>
      <c r="AW96" s="1712"/>
      <c r="AX96" s="1712"/>
      <c r="AY96" s="1712"/>
      <c r="AZ96" s="1712"/>
      <c r="BA96" s="1712"/>
      <c r="BB96" s="1712"/>
      <c r="BC96" s="1712"/>
      <c r="BD96" s="1712"/>
      <c r="BE96" s="1712"/>
      <c r="BF96" s="1712"/>
      <c r="BG96" s="1712"/>
      <c r="BH96" s="1712"/>
      <c r="BI96" s="1712"/>
      <c r="BJ96" s="1712"/>
      <c r="BK96" s="1712"/>
      <c r="BL96" s="1712"/>
      <c r="BM96" s="1712"/>
      <c r="BN96" s="1712"/>
      <c r="BO96" s="1712"/>
      <c r="BP96" s="1712"/>
      <c r="BQ96" s="1712"/>
      <c r="BR96" s="1712"/>
      <c r="BS96" s="1712"/>
      <c r="BT96" s="1712"/>
      <c r="BU96" s="1712"/>
      <c r="BV96" s="1712"/>
      <c r="BW96" s="1712"/>
      <c r="BX96" s="1712"/>
      <c r="BY96" s="1712"/>
      <c r="BZ96" s="1712"/>
      <c r="CA96" s="1712"/>
      <c r="CB96" s="1712"/>
      <c r="CC96" s="1712"/>
      <c r="CD96" s="1712"/>
      <c r="CE96" s="1712"/>
      <c r="CF96" s="1712"/>
      <c r="CG96" s="1712"/>
      <c r="CH96" s="1712"/>
      <c r="CI96" s="1712"/>
      <c r="CJ96" s="1712"/>
      <c r="CK96" s="1712"/>
      <c r="CL96" s="1712"/>
      <c r="CM96" s="1712"/>
      <c r="CN96" s="1712"/>
      <c r="CO96" s="1712"/>
      <c r="CP96" s="1712"/>
      <c r="CQ96" s="1712"/>
      <c r="CR96" s="1712"/>
      <c r="CS96" s="1712"/>
      <c r="CT96" s="1712"/>
      <c r="CU96" s="1712"/>
      <c r="CV96" s="1712"/>
      <c r="CW96" s="1712"/>
      <c r="CX96" s="1712"/>
      <c r="CY96" s="1712"/>
      <c r="CZ96" s="1712"/>
      <c r="DA96" s="1712"/>
      <c r="DB96" s="1712"/>
      <c r="DC96" s="1712"/>
      <c r="DD96" s="1712"/>
      <c r="DE96" s="1712"/>
      <c r="DF96" s="1712"/>
      <c r="DG96" s="1712"/>
      <c r="DH96" s="1712"/>
      <c r="DI96" s="1712"/>
      <c r="DJ96" s="1712"/>
      <c r="DK96" s="1712"/>
      <c r="DL96" s="1712"/>
      <c r="DM96" s="1712"/>
      <c r="DN96" s="1712"/>
      <c r="DO96" s="1712"/>
      <c r="DP96" s="1712"/>
      <c r="DQ96" s="1712"/>
      <c r="DR96" s="1712"/>
      <c r="DS96" s="1712"/>
      <c r="DT96" s="1712"/>
      <c r="DU96" s="1712"/>
      <c r="DV96" s="1712"/>
      <c r="DW96" s="1712"/>
      <c r="DX96" s="1712"/>
      <c r="DY96" s="1712"/>
      <c r="DZ96" s="1712"/>
      <c r="EA96" s="1712"/>
      <c r="EB96" s="1712"/>
      <c r="EC96" s="1712"/>
      <c r="ED96" s="1712"/>
      <c r="EE96" s="1712"/>
      <c r="EF96" s="1712"/>
      <c r="EG96" s="1712"/>
      <c r="EH96" s="1712"/>
      <c r="EI96" s="1712"/>
      <c r="EJ96" s="1712"/>
      <c r="EK96" s="1712"/>
      <c r="EL96" s="1712"/>
      <c r="EM96" s="1712"/>
      <c r="EN96" s="1712"/>
      <c r="EO96" s="1712"/>
      <c r="EP96" s="1712"/>
      <c r="EQ96" s="1712"/>
      <c r="ER96" s="1712"/>
      <c r="ES96" s="1712"/>
      <c r="ET96" s="1712"/>
      <c r="EU96" s="1712"/>
      <c r="EV96" s="1712"/>
      <c r="EW96" s="1712"/>
      <c r="EX96" s="1712"/>
      <c r="EY96" s="1712"/>
      <c r="EZ96" s="1712"/>
      <c r="FA96" s="1712"/>
      <c r="FB96" s="1712"/>
      <c r="FC96" s="1712"/>
      <c r="FD96" s="1712"/>
      <c r="FE96" s="1712"/>
      <c r="FF96" s="1712"/>
      <c r="FG96" s="1712"/>
      <c r="FH96" s="1712"/>
      <c r="FI96" s="1712"/>
      <c r="FJ96" s="1712"/>
      <c r="FK96" s="1712"/>
      <c r="FL96" s="1712"/>
      <c r="FM96" s="1712"/>
      <c r="FN96" s="1712"/>
      <c r="FO96" s="1712"/>
      <c r="FP96" s="1712"/>
      <c r="FQ96" s="1712"/>
      <c r="FR96" s="1712"/>
      <c r="FS96" s="1712"/>
      <c r="FT96" s="1712"/>
      <c r="FU96" s="1712"/>
      <c r="FV96" s="1712"/>
      <c r="FW96" s="1712"/>
      <c r="FX96" s="1712"/>
      <c r="FY96" s="1712"/>
      <c r="FZ96" s="1712"/>
      <c r="GA96" s="1712"/>
      <c r="GB96" s="1712"/>
      <c r="GC96" s="1712"/>
      <c r="GD96" s="1712"/>
      <c r="GE96" s="1712"/>
      <c r="GF96" s="1712"/>
      <c r="GG96" s="1712"/>
      <c r="GH96" s="1712"/>
      <c r="GI96" s="1712"/>
      <c r="GJ96" s="1712"/>
      <c r="GK96" s="1712"/>
      <c r="GL96" s="1712"/>
      <c r="GM96" s="1712"/>
      <c r="GN96" s="1712"/>
      <c r="GO96" s="1712"/>
      <c r="GP96" s="1712"/>
      <c r="GQ96" s="1712"/>
      <c r="GR96" s="1712"/>
      <c r="GS96" s="1712"/>
      <c r="GT96" s="1712"/>
      <c r="GU96" s="1712"/>
      <c r="GV96" s="1712"/>
      <c r="GW96" s="1712"/>
      <c r="GX96" s="1712"/>
      <c r="GY96" s="1712"/>
      <c r="GZ96" s="1712"/>
      <c r="HA96" s="1712"/>
      <c r="HB96" s="1712"/>
      <c r="HC96" s="1712"/>
      <c r="HD96" s="1712"/>
      <c r="HE96" s="1712"/>
      <c r="HF96" s="1712"/>
      <c r="HG96" s="1712"/>
      <c r="HH96" s="1712"/>
      <c r="HI96" s="1712"/>
      <c r="HJ96" s="1712"/>
      <c r="HK96" s="1712"/>
      <c r="HL96" s="1712"/>
      <c r="HM96" s="1712"/>
      <c r="HN96" s="1712"/>
      <c r="HO96" s="1712"/>
      <c r="HP96" s="1712"/>
      <c r="HQ96" s="1712"/>
      <c r="HR96" s="1712"/>
      <c r="HS96" s="1712"/>
      <c r="HT96" s="1712"/>
      <c r="HU96" s="1712"/>
      <c r="HV96" s="1712"/>
      <c r="HW96" s="1712"/>
      <c r="HX96" s="1712"/>
      <c r="HY96" s="1712"/>
      <c r="HZ96" s="1712"/>
      <c r="IA96" s="1712"/>
      <c r="IB96" s="1712"/>
      <c r="IC96" s="1712"/>
      <c r="ID96" s="1712"/>
      <c r="IE96" s="1712"/>
      <c r="IF96" s="1712"/>
      <c r="IG96" s="1712"/>
      <c r="IH96" s="1712"/>
      <c r="II96" s="1712"/>
      <c r="IJ96" s="1712"/>
      <c r="IK96" s="1712"/>
      <c r="IL96" s="1712"/>
      <c r="IM96" s="1712"/>
      <c r="IN96" s="1712"/>
      <c r="IO96" s="1712"/>
      <c r="IP96" s="1712"/>
      <c r="IQ96" s="1712"/>
      <c r="IR96" s="1712"/>
      <c r="IS96" s="1712"/>
      <c r="IT96" s="1712"/>
      <c r="IU96" s="1712"/>
    </row>
    <row r="97" spans="1:255">
      <c r="A97" s="2721">
        <v>25</v>
      </c>
      <c r="B97" s="1744"/>
      <c r="C97" s="1744"/>
      <c r="D97" s="1744"/>
      <c r="E97" s="1723"/>
      <c r="F97" s="1716"/>
      <c r="G97" s="1744"/>
      <c r="H97" s="1744"/>
      <c r="I97" s="1744"/>
      <c r="J97" s="1744"/>
      <c r="K97" s="2761"/>
      <c r="L97" s="2761"/>
      <c r="M97" s="1748">
        <v>25</v>
      </c>
      <c r="N97" s="1716"/>
      <c r="O97" s="2761"/>
      <c r="P97" s="2761"/>
      <c r="Q97" s="2761"/>
      <c r="R97" s="2761">
        <f t="shared" si="1"/>
        <v>0</v>
      </c>
      <c r="S97" s="1748">
        <v>25</v>
      </c>
      <c r="T97" s="1712"/>
      <c r="U97" s="1712"/>
      <c r="V97" s="1712"/>
      <c r="W97" s="1712"/>
      <c r="X97" s="1712"/>
      <c r="Y97" s="1712"/>
      <c r="Z97" s="1712"/>
      <c r="AA97" s="1712"/>
      <c r="AB97" s="1712"/>
      <c r="AC97" s="1712"/>
      <c r="AD97" s="1712"/>
      <c r="AE97" s="1712"/>
      <c r="AF97" s="1712"/>
      <c r="AG97" s="1712"/>
      <c r="AH97" s="1712"/>
      <c r="AI97" s="1712"/>
      <c r="AJ97" s="1712"/>
      <c r="AK97" s="1712"/>
      <c r="AL97" s="1712"/>
      <c r="AM97" s="1712"/>
      <c r="AN97" s="1712"/>
      <c r="AO97" s="1712"/>
      <c r="AP97" s="1712"/>
      <c r="AQ97" s="1712"/>
      <c r="AR97" s="1712"/>
      <c r="AS97" s="1712"/>
      <c r="AT97" s="1712"/>
      <c r="AU97" s="1712"/>
      <c r="AV97" s="1712"/>
      <c r="AW97" s="1712"/>
      <c r="AX97" s="1712"/>
      <c r="AY97" s="1712"/>
      <c r="AZ97" s="1712"/>
      <c r="BA97" s="1712"/>
      <c r="BB97" s="1712"/>
      <c r="BC97" s="1712"/>
      <c r="BD97" s="1712"/>
      <c r="BE97" s="1712"/>
      <c r="BF97" s="1712"/>
      <c r="BG97" s="1712"/>
      <c r="BH97" s="1712"/>
      <c r="BI97" s="1712"/>
      <c r="BJ97" s="1712"/>
      <c r="BK97" s="1712"/>
      <c r="BL97" s="1712"/>
      <c r="BM97" s="1712"/>
      <c r="BN97" s="1712"/>
      <c r="BO97" s="1712"/>
      <c r="BP97" s="1712"/>
      <c r="BQ97" s="1712"/>
      <c r="BR97" s="1712"/>
      <c r="BS97" s="1712"/>
      <c r="BT97" s="1712"/>
      <c r="BU97" s="1712"/>
      <c r="BV97" s="1712"/>
      <c r="BW97" s="1712"/>
      <c r="BX97" s="1712"/>
      <c r="BY97" s="1712"/>
      <c r="BZ97" s="1712"/>
      <c r="CA97" s="1712"/>
      <c r="CB97" s="1712"/>
      <c r="CC97" s="1712"/>
      <c r="CD97" s="1712"/>
      <c r="CE97" s="1712"/>
      <c r="CF97" s="1712"/>
      <c r="CG97" s="1712"/>
      <c r="CH97" s="1712"/>
      <c r="CI97" s="1712"/>
      <c r="CJ97" s="1712"/>
      <c r="CK97" s="1712"/>
      <c r="CL97" s="1712"/>
      <c r="CM97" s="1712"/>
      <c r="CN97" s="1712"/>
      <c r="CO97" s="1712"/>
      <c r="CP97" s="1712"/>
      <c r="CQ97" s="1712"/>
      <c r="CR97" s="1712"/>
      <c r="CS97" s="1712"/>
      <c r="CT97" s="1712"/>
      <c r="CU97" s="1712"/>
      <c r="CV97" s="1712"/>
      <c r="CW97" s="1712"/>
      <c r="CX97" s="1712"/>
      <c r="CY97" s="1712"/>
      <c r="CZ97" s="1712"/>
      <c r="DA97" s="1712"/>
      <c r="DB97" s="1712"/>
      <c r="DC97" s="1712"/>
      <c r="DD97" s="1712"/>
      <c r="DE97" s="1712"/>
      <c r="DF97" s="1712"/>
      <c r="DG97" s="1712"/>
      <c r="DH97" s="1712"/>
      <c r="DI97" s="1712"/>
      <c r="DJ97" s="1712"/>
      <c r="DK97" s="1712"/>
      <c r="DL97" s="1712"/>
      <c r="DM97" s="1712"/>
      <c r="DN97" s="1712"/>
      <c r="DO97" s="1712"/>
      <c r="DP97" s="1712"/>
      <c r="DQ97" s="1712"/>
      <c r="DR97" s="1712"/>
      <c r="DS97" s="1712"/>
      <c r="DT97" s="1712"/>
      <c r="DU97" s="1712"/>
      <c r="DV97" s="1712"/>
      <c r="DW97" s="1712"/>
      <c r="DX97" s="1712"/>
      <c r="DY97" s="1712"/>
      <c r="DZ97" s="1712"/>
      <c r="EA97" s="1712"/>
      <c r="EB97" s="1712"/>
      <c r="EC97" s="1712"/>
      <c r="ED97" s="1712"/>
      <c r="EE97" s="1712"/>
      <c r="EF97" s="1712"/>
      <c r="EG97" s="1712"/>
      <c r="EH97" s="1712"/>
      <c r="EI97" s="1712"/>
      <c r="EJ97" s="1712"/>
      <c r="EK97" s="1712"/>
      <c r="EL97" s="1712"/>
      <c r="EM97" s="1712"/>
      <c r="EN97" s="1712"/>
      <c r="EO97" s="1712"/>
      <c r="EP97" s="1712"/>
      <c r="EQ97" s="1712"/>
      <c r="ER97" s="1712"/>
      <c r="ES97" s="1712"/>
      <c r="ET97" s="1712"/>
      <c r="EU97" s="1712"/>
      <c r="EV97" s="1712"/>
      <c r="EW97" s="1712"/>
      <c r="EX97" s="1712"/>
      <c r="EY97" s="1712"/>
      <c r="EZ97" s="1712"/>
      <c r="FA97" s="1712"/>
      <c r="FB97" s="1712"/>
      <c r="FC97" s="1712"/>
      <c r="FD97" s="1712"/>
      <c r="FE97" s="1712"/>
      <c r="FF97" s="1712"/>
      <c r="FG97" s="1712"/>
      <c r="FH97" s="1712"/>
      <c r="FI97" s="1712"/>
      <c r="FJ97" s="1712"/>
      <c r="FK97" s="1712"/>
      <c r="FL97" s="1712"/>
      <c r="FM97" s="1712"/>
      <c r="FN97" s="1712"/>
      <c r="FO97" s="1712"/>
      <c r="FP97" s="1712"/>
      <c r="FQ97" s="1712"/>
      <c r="FR97" s="1712"/>
      <c r="FS97" s="1712"/>
      <c r="FT97" s="1712"/>
      <c r="FU97" s="1712"/>
      <c r="FV97" s="1712"/>
      <c r="FW97" s="1712"/>
      <c r="FX97" s="1712"/>
      <c r="FY97" s="1712"/>
      <c r="FZ97" s="1712"/>
      <c r="GA97" s="1712"/>
      <c r="GB97" s="1712"/>
      <c r="GC97" s="1712"/>
      <c r="GD97" s="1712"/>
      <c r="GE97" s="1712"/>
      <c r="GF97" s="1712"/>
      <c r="GG97" s="1712"/>
      <c r="GH97" s="1712"/>
      <c r="GI97" s="1712"/>
      <c r="GJ97" s="1712"/>
      <c r="GK97" s="1712"/>
      <c r="GL97" s="1712"/>
      <c r="GM97" s="1712"/>
      <c r="GN97" s="1712"/>
      <c r="GO97" s="1712"/>
      <c r="GP97" s="1712"/>
      <c r="GQ97" s="1712"/>
      <c r="GR97" s="1712"/>
      <c r="GS97" s="1712"/>
      <c r="GT97" s="1712"/>
      <c r="GU97" s="1712"/>
      <c r="GV97" s="1712"/>
      <c r="GW97" s="1712"/>
      <c r="GX97" s="1712"/>
      <c r="GY97" s="1712"/>
      <c r="GZ97" s="1712"/>
      <c r="HA97" s="1712"/>
      <c r="HB97" s="1712"/>
      <c r="HC97" s="1712"/>
      <c r="HD97" s="1712"/>
      <c r="HE97" s="1712"/>
      <c r="HF97" s="1712"/>
      <c r="HG97" s="1712"/>
      <c r="HH97" s="1712"/>
      <c r="HI97" s="1712"/>
      <c r="HJ97" s="1712"/>
      <c r="HK97" s="1712"/>
      <c r="HL97" s="1712"/>
      <c r="HM97" s="1712"/>
      <c r="HN97" s="1712"/>
      <c r="HO97" s="1712"/>
      <c r="HP97" s="1712"/>
      <c r="HQ97" s="1712"/>
      <c r="HR97" s="1712"/>
      <c r="HS97" s="1712"/>
      <c r="HT97" s="1712"/>
      <c r="HU97" s="1712"/>
      <c r="HV97" s="1712"/>
      <c r="HW97" s="1712"/>
      <c r="HX97" s="1712"/>
      <c r="HY97" s="1712"/>
      <c r="HZ97" s="1712"/>
      <c r="IA97" s="1712"/>
      <c r="IB97" s="1712"/>
      <c r="IC97" s="1712"/>
      <c r="ID97" s="1712"/>
      <c r="IE97" s="1712"/>
      <c r="IF97" s="1712"/>
      <c r="IG97" s="1712"/>
      <c r="IH97" s="1712"/>
      <c r="II97" s="1712"/>
      <c r="IJ97" s="1712"/>
      <c r="IK97" s="1712"/>
      <c r="IL97" s="1712"/>
      <c r="IM97" s="1712"/>
      <c r="IN97" s="1712"/>
      <c r="IO97" s="1712"/>
      <c r="IP97" s="1712"/>
      <c r="IQ97" s="1712"/>
      <c r="IR97" s="1712"/>
      <c r="IS97" s="1712"/>
      <c r="IT97" s="1712"/>
      <c r="IU97" s="1712"/>
    </row>
    <row r="98" spans="1:255">
      <c r="A98" s="2721">
        <v>26</v>
      </c>
      <c r="B98" s="1744"/>
      <c r="C98" s="1744"/>
      <c r="D98" s="1744"/>
      <c r="E98" s="1723"/>
      <c r="F98" s="1716"/>
      <c r="G98" s="1744"/>
      <c r="H98" s="1744"/>
      <c r="I98" s="1744"/>
      <c r="J98" s="1744"/>
      <c r="K98" s="2761"/>
      <c r="L98" s="2761"/>
      <c r="M98" s="1748">
        <v>26</v>
      </c>
      <c r="N98" s="1716"/>
      <c r="O98" s="2761"/>
      <c r="P98" s="2761"/>
      <c r="Q98" s="2761"/>
      <c r="R98" s="2761">
        <f t="shared" si="1"/>
        <v>0</v>
      </c>
      <c r="S98" s="1748">
        <v>26</v>
      </c>
      <c r="T98" s="1712"/>
      <c r="U98" s="1712"/>
      <c r="V98" s="1712"/>
      <c r="W98" s="1712"/>
      <c r="X98" s="1712"/>
      <c r="Y98" s="1712"/>
      <c r="Z98" s="1712"/>
      <c r="AA98" s="1712"/>
      <c r="AB98" s="1712"/>
      <c r="AC98" s="1712"/>
      <c r="AD98" s="1712"/>
      <c r="AE98" s="1712"/>
      <c r="AF98" s="1712"/>
      <c r="AG98" s="1712"/>
      <c r="AH98" s="1712"/>
      <c r="AI98" s="1712"/>
      <c r="AJ98" s="1712"/>
      <c r="AK98" s="1712"/>
      <c r="AL98" s="1712"/>
      <c r="AM98" s="1712"/>
      <c r="AN98" s="1712"/>
      <c r="AO98" s="1712"/>
      <c r="AP98" s="1712"/>
      <c r="AQ98" s="1712"/>
      <c r="AR98" s="1712"/>
      <c r="AS98" s="1712"/>
      <c r="AT98" s="1712"/>
      <c r="AU98" s="1712"/>
      <c r="AV98" s="1712"/>
      <c r="AW98" s="1712"/>
      <c r="AX98" s="1712"/>
      <c r="AY98" s="1712"/>
      <c r="AZ98" s="1712"/>
      <c r="BA98" s="1712"/>
      <c r="BB98" s="1712"/>
      <c r="BC98" s="1712"/>
      <c r="BD98" s="1712"/>
      <c r="BE98" s="1712"/>
      <c r="BF98" s="1712"/>
      <c r="BG98" s="1712"/>
      <c r="BH98" s="1712"/>
      <c r="BI98" s="1712"/>
      <c r="BJ98" s="1712"/>
      <c r="BK98" s="1712"/>
      <c r="BL98" s="1712"/>
      <c r="BM98" s="1712"/>
      <c r="BN98" s="1712"/>
      <c r="BO98" s="1712"/>
      <c r="BP98" s="1712"/>
      <c r="BQ98" s="1712"/>
      <c r="BR98" s="1712"/>
      <c r="BS98" s="1712"/>
      <c r="BT98" s="1712"/>
      <c r="BU98" s="1712"/>
      <c r="BV98" s="1712"/>
      <c r="BW98" s="1712"/>
      <c r="BX98" s="1712"/>
      <c r="BY98" s="1712"/>
      <c r="BZ98" s="1712"/>
      <c r="CA98" s="1712"/>
      <c r="CB98" s="1712"/>
      <c r="CC98" s="1712"/>
      <c r="CD98" s="1712"/>
      <c r="CE98" s="1712"/>
      <c r="CF98" s="1712"/>
      <c r="CG98" s="1712"/>
      <c r="CH98" s="1712"/>
      <c r="CI98" s="1712"/>
      <c r="CJ98" s="1712"/>
      <c r="CK98" s="1712"/>
      <c r="CL98" s="1712"/>
      <c r="CM98" s="1712"/>
      <c r="CN98" s="1712"/>
      <c r="CO98" s="1712"/>
      <c r="CP98" s="1712"/>
      <c r="CQ98" s="1712"/>
      <c r="CR98" s="1712"/>
      <c r="CS98" s="1712"/>
      <c r="CT98" s="1712"/>
      <c r="CU98" s="1712"/>
      <c r="CV98" s="1712"/>
      <c r="CW98" s="1712"/>
      <c r="CX98" s="1712"/>
      <c r="CY98" s="1712"/>
      <c r="CZ98" s="1712"/>
      <c r="DA98" s="1712"/>
      <c r="DB98" s="1712"/>
      <c r="DC98" s="1712"/>
      <c r="DD98" s="1712"/>
      <c r="DE98" s="1712"/>
      <c r="DF98" s="1712"/>
      <c r="DG98" s="1712"/>
      <c r="DH98" s="1712"/>
      <c r="DI98" s="1712"/>
      <c r="DJ98" s="1712"/>
      <c r="DK98" s="1712"/>
      <c r="DL98" s="1712"/>
      <c r="DM98" s="1712"/>
      <c r="DN98" s="1712"/>
      <c r="DO98" s="1712"/>
      <c r="DP98" s="1712"/>
      <c r="DQ98" s="1712"/>
      <c r="DR98" s="1712"/>
      <c r="DS98" s="1712"/>
      <c r="DT98" s="1712"/>
      <c r="DU98" s="1712"/>
      <c r="DV98" s="1712"/>
      <c r="DW98" s="1712"/>
      <c r="DX98" s="1712"/>
      <c r="DY98" s="1712"/>
      <c r="DZ98" s="1712"/>
      <c r="EA98" s="1712"/>
      <c r="EB98" s="1712"/>
      <c r="EC98" s="1712"/>
      <c r="ED98" s="1712"/>
      <c r="EE98" s="1712"/>
      <c r="EF98" s="1712"/>
      <c r="EG98" s="1712"/>
      <c r="EH98" s="1712"/>
      <c r="EI98" s="1712"/>
      <c r="EJ98" s="1712"/>
      <c r="EK98" s="1712"/>
      <c r="EL98" s="1712"/>
      <c r="EM98" s="1712"/>
      <c r="EN98" s="1712"/>
      <c r="EO98" s="1712"/>
      <c r="EP98" s="1712"/>
      <c r="EQ98" s="1712"/>
      <c r="ER98" s="1712"/>
      <c r="ES98" s="1712"/>
      <c r="ET98" s="1712"/>
      <c r="EU98" s="1712"/>
      <c r="EV98" s="1712"/>
      <c r="EW98" s="1712"/>
      <c r="EX98" s="1712"/>
      <c r="EY98" s="1712"/>
      <c r="EZ98" s="1712"/>
      <c r="FA98" s="1712"/>
      <c r="FB98" s="1712"/>
      <c r="FC98" s="1712"/>
      <c r="FD98" s="1712"/>
      <c r="FE98" s="1712"/>
      <c r="FF98" s="1712"/>
      <c r="FG98" s="1712"/>
      <c r="FH98" s="1712"/>
      <c r="FI98" s="1712"/>
      <c r="FJ98" s="1712"/>
      <c r="FK98" s="1712"/>
      <c r="FL98" s="1712"/>
      <c r="FM98" s="1712"/>
      <c r="FN98" s="1712"/>
      <c r="FO98" s="1712"/>
      <c r="FP98" s="1712"/>
      <c r="FQ98" s="1712"/>
      <c r="FR98" s="1712"/>
      <c r="FS98" s="1712"/>
      <c r="FT98" s="1712"/>
      <c r="FU98" s="1712"/>
      <c r="FV98" s="1712"/>
      <c r="FW98" s="1712"/>
      <c r="FX98" s="1712"/>
      <c r="FY98" s="1712"/>
      <c r="FZ98" s="1712"/>
      <c r="GA98" s="1712"/>
      <c r="GB98" s="1712"/>
      <c r="GC98" s="1712"/>
      <c r="GD98" s="1712"/>
      <c r="GE98" s="1712"/>
      <c r="GF98" s="1712"/>
      <c r="GG98" s="1712"/>
      <c r="GH98" s="1712"/>
      <c r="GI98" s="1712"/>
      <c r="GJ98" s="1712"/>
      <c r="GK98" s="1712"/>
      <c r="GL98" s="1712"/>
      <c r="GM98" s="1712"/>
      <c r="GN98" s="1712"/>
      <c r="GO98" s="1712"/>
      <c r="GP98" s="1712"/>
      <c r="GQ98" s="1712"/>
      <c r="GR98" s="1712"/>
      <c r="GS98" s="1712"/>
      <c r="GT98" s="1712"/>
      <c r="GU98" s="1712"/>
      <c r="GV98" s="1712"/>
      <c r="GW98" s="1712"/>
      <c r="GX98" s="1712"/>
      <c r="GY98" s="1712"/>
      <c r="GZ98" s="1712"/>
      <c r="HA98" s="1712"/>
      <c r="HB98" s="1712"/>
      <c r="HC98" s="1712"/>
      <c r="HD98" s="1712"/>
      <c r="HE98" s="1712"/>
      <c r="HF98" s="1712"/>
      <c r="HG98" s="1712"/>
      <c r="HH98" s="1712"/>
      <c r="HI98" s="1712"/>
      <c r="HJ98" s="1712"/>
      <c r="HK98" s="1712"/>
      <c r="HL98" s="1712"/>
      <c r="HM98" s="1712"/>
      <c r="HN98" s="1712"/>
      <c r="HO98" s="1712"/>
      <c r="HP98" s="1712"/>
      <c r="HQ98" s="1712"/>
      <c r="HR98" s="1712"/>
      <c r="HS98" s="1712"/>
      <c r="HT98" s="1712"/>
      <c r="HU98" s="1712"/>
      <c r="HV98" s="1712"/>
      <c r="HW98" s="1712"/>
      <c r="HX98" s="1712"/>
      <c r="HY98" s="1712"/>
      <c r="HZ98" s="1712"/>
      <c r="IA98" s="1712"/>
      <c r="IB98" s="1712"/>
      <c r="IC98" s="1712"/>
      <c r="ID98" s="1712"/>
      <c r="IE98" s="1712"/>
      <c r="IF98" s="1712"/>
      <c r="IG98" s="1712"/>
      <c r="IH98" s="1712"/>
      <c r="II98" s="1712"/>
      <c r="IJ98" s="1712"/>
      <c r="IK98" s="1712"/>
      <c r="IL98" s="1712"/>
      <c r="IM98" s="1712"/>
      <c r="IN98" s="1712"/>
      <c r="IO98" s="1712"/>
      <c r="IP98" s="1712"/>
      <c r="IQ98" s="1712"/>
      <c r="IR98" s="1712"/>
      <c r="IS98" s="1712"/>
      <c r="IT98" s="1712"/>
      <c r="IU98" s="1712"/>
    </row>
    <row r="99" spans="1:255">
      <c r="A99" s="2721">
        <v>27</v>
      </c>
      <c r="B99" s="1744"/>
      <c r="C99" s="1744"/>
      <c r="D99" s="1744"/>
      <c r="E99" s="1723"/>
      <c r="F99" s="1716"/>
      <c r="G99" s="1744"/>
      <c r="H99" s="1744"/>
      <c r="I99" s="1744"/>
      <c r="J99" s="1744"/>
      <c r="K99" s="2761"/>
      <c r="L99" s="2761"/>
      <c r="M99" s="1748">
        <v>27</v>
      </c>
      <c r="N99" s="1716"/>
      <c r="O99" s="2761"/>
      <c r="P99" s="2761"/>
      <c r="Q99" s="2761"/>
      <c r="R99" s="2761">
        <f t="shared" si="1"/>
        <v>0</v>
      </c>
      <c r="S99" s="1748">
        <v>27</v>
      </c>
      <c r="T99" s="1712"/>
      <c r="U99" s="1712"/>
      <c r="V99" s="1712"/>
      <c r="W99" s="1712"/>
      <c r="X99" s="1712"/>
      <c r="Y99" s="1712"/>
      <c r="Z99" s="1712"/>
      <c r="AA99" s="1712"/>
      <c r="AB99" s="1712"/>
      <c r="AC99" s="1712"/>
      <c r="AD99" s="1712"/>
      <c r="AE99" s="1712"/>
      <c r="AF99" s="1712"/>
      <c r="AG99" s="1712"/>
      <c r="AH99" s="1712"/>
      <c r="AI99" s="1712"/>
      <c r="AJ99" s="1712"/>
      <c r="AK99" s="1712"/>
      <c r="AL99" s="1712"/>
      <c r="AM99" s="1712"/>
      <c r="AN99" s="1712"/>
      <c r="AO99" s="1712"/>
      <c r="AP99" s="1712"/>
      <c r="AQ99" s="1712"/>
      <c r="AR99" s="1712"/>
      <c r="AS99" s="1712"/>
      <c r="AT99" s="1712"/>
      <c r="AU99" s="1712"/>
      <c r="AV99" s="1712"/>
      <c r="AW99" s="1712"/>
      <c r="AX99" s="1712"/>
      <c r="AY99" s="1712"/>
      <c r="AZ99" s="1712"/>
      <c r="BA99" s="1712"/>
      <c r="BB99" s="1712"/>
      <c r="BC99" s="1712"/>
      <c r="BD99" s="1712"/>
      <c r="BE99" s="1712"/>
      <c r="BF99" s="1712"/>
      <c r="BG99" s="1712"/>
      <c r="BH99" s="1712"/>
      <c r="BI99" s="1712"/>
      <c r="BJ99" s="1712"/>
      <c r="BK99" s="1712"/>
      <c r="BL99" s="1712"/>
      <c r="BM99" s="1712"/>
      <c r="BN99" s="1712"/>
      <c r="BO99" s="1712"/>
      <c r="BP99" s="1712"/>
      <c r="BQ99" s="1712"/>
      <c r="BR99" s="1712"/>
      <c r="BS99" s="1712"/>
      <c r="BT99" s="1712"/>
      <c r="BU99" s="1712"/>
      <c r="BV99" s="1712"/>
      <c r="BW99" s="1712"/>
      <c r="BX99" s="1712"/>
      <c r="BY99" s="1712"/>
      <c r="BZ99" s="1712"/>
      <c r="CA99" s="1712"/>
      <c r="CB99" s="1712"/>
      <c r="CC99" s="1712"/>
      <c r="CD99" s="1712"/>
      <c r="CE99" s="1712"/>
      <c r="CF99" s="1712"/>
      <c r="CG99" s="1712"/>
      <c r="CH99" s="1712"/>
      <c r="CI99" s="1712"/>
      <c r="CJ99" s="1712"/>
      <c r="CK99" s="1712"/>
      <c r="CL99" s="1712"/>
      <c r="CM99" s="1712"/>
      <c r="CN99" s="1712"/>
      <c r="CO99" s="1712"/>
      <c r="CP99" s="1712"/>
      <c r="CQ99" s="1712"/>
      <c r="CR99" s="1712"/>
      <c r="CS99" s="1712"/>
      <c r="CT99" s="1712"/>
      <c r="CU99" s="1712"/>
      <c r="CV99" s="1712"/>
      <c r="CW99" s="1712"/>
      <c r="CX99" s="1712"/>
      <c r="CY99" s="1712"/>
      <c r="CZ99" s="1712"/>
      <c r="DA99" s="1712"/>
      <c r="DB99" s="1712"/>
      <c r="DC99" s="1712"/>
      <c r="DD99" s="1712"/>
      <c r="DE99" s="1712"/>
      <c r="DF99" s="1712"/>
      <c r="DG99" s="1712"/>
      <c r="DH99" s="1712"/>
      <c r="DI99" s="1712"/>
      <c r="DJ99" s="1712"/>
      <c r="DK99" s="1712"/>
      <c r="DL99" s="1712"/>
      <c r="DM99" s="1712"/>
      <c r="DN99" s="1712"/>
      <c r="DO99" s="1712"/>
      <c r="DP99" s="1712"/>
      <c r="DQ99" s="1712"/>
      <c r="DR99" s="1712"/>
      <c r="DS99" s="1712"/>
      <c r="DT99" s="1712"/>
      <c r="DU99" s="1712"/>
      <c r="DV99" s="1712"/>
      <c r="DW99" s="1712"/>
      <c r="DX99" s="1712"/>
      <c r="DY99" s="1712"/>
      <c r="DZ99" s="1712"/>
      <c r="EA99" s="1712"/>
      <c r="EB99" s="1712"/>
      <c r="EC99" s="1712"/>
      <c r="ED99" s="1712"/>
      <c r="EE99" s="1712"/>
      <c r="EF99" s="1712"/>
      <c r="EG99" s="1712"/>
      <c r="EH99" s="1712"/>
      <c r="EI99" s="1712"/>
      <c r="EJ99" s="1712"/>
      <c r="EK99" s="1712"/>
      <c r="EL99" s="1712"/>
      <c r="EM99" s="1712"/>
      <c r="EN99" s="1712"/>
      <c r="EO99" s="1712"/>
      <c r="EP99" s="1712"/>
      <c r="EQ99" s="1712"/>
      <c r="ER99" s="1712"/>
      <c r="ES99" s="1712"/>
      <c r="ET99" s="1712"/>
      <c r="EU99" s="1712"/>
      <c r="EV99" s="1712"/>
      <c r="EW99" s="1712"/>
      <c r="EX99" s="1712"/>
      <c r="EY99" s="1712"/>
      <c r="EZ99" s="1712"/>
      <c r="FA99" s="1712"/>
      <c r="FB99" s="1712"/>
      <c r="FC99" s="1712"/>
      <c r="FD99" s="1712"/>
      <c r="FE99" s="1712"/>
      <c r="FF99" s="1712"/>
      <c r="FG99" s="1712"/>
      <c r="FH99" s="1712"/>
      <c r="FI99" s="1712"/>
      <c r="FJ99" s="1712"/>
      <c r="FK99" s="1712"/>
      <c r="FL99" s="1712"/>
      <c r="FM99" s="1712"/>
      <c r="FN99" s="1712"/>
      <c r="FO99" s="1712"/>
      <c r="FP99" s="1712"/>
      <c r="FQ99" s="1712"/>
      <c r="FR99" s="1712"/>
      <c r="FS99" s="1712"/>
      <c r="FT99" s="1712"/>
      <c r="FU99" s="1712"/>
      <c r="FV99" s="1712"/>
      <c r="FW99" s="1712"/>
      <c r="FX99" s="1712"/>
      <c r="FY99" s="1712"/>
      <c r="FZ99" s="1712"/>
      <c r="GA99" s="1712"/>
      <c r="GB99" s="1712"/>
      <c r="GC99" s="1712"/>
      <c r="GD99" s="1712"/>
      <c r="GE99" s="1712"/>
      <c r="GF99" s="1712"/>
      <c r="GG99" s="1712"/>
      <c r="GH99" s="1712"/>
      <c r="GI99" s="1712"/>
      <c r="GJ99" s="1712"/>
      <c r="GK99" s="1712"/>
      <c r="GL99" s="1712"/>
      <c r="GM99" s="1712"/>
      <c r="GN99" s="1712"/>
      <c r="GO99" s="1712"/>
      <c r="GP99" s="1712"/>
      <c r="GQ99" s="1712"/>
      <c r="GR99" s="1712"/>
      <c r="GS99" s="1712"/>
      <c r="GT99" s="1712"/>
      <c r="GU99" s="1712"/>
      <c r="GV99" s="1712"/>
      <c r="GW99" s="1712"/>
      <c r="GX99" s="1712"/>
      <c r="GY99" s="1712"/>
      <c r="GZ99" s="1712"/>
      <c r="HA99" s="1712"/>
      <c r="HB99" s="1712"/>
      <c r="HC99" s="1712"/>
      <c r="HD99" s="1712"/>
      <c r="HE99" s="1712"/>
      <c r="HF99" s="1712"/>
      <c r="HG99" s="1712"/>
      <c r="HH99" s="1712"/>
      <c r="HI99" s="1712"/>
      <c r="HJ99" s="1712"/>
      <c r="HK99" s="1712"/>
      <c r="HL99" s="1712"/>
      <c r="HM99" s="1712"/>
      <c r="HN99" s="1712"/>
      <c r="HO99" s="1712"/>
      <c r="HP99" s="1712"/>
      <c r="HQ99" s="1712"/>
      <c r="HR99" s="1712"/>
      <c r="HS99" s="1712"/>
      <c r="HT99" s="1712"/>
      <c r="HU99" s="1712"/>
      <c r="HV99" s="1712"/>
      <c r="HW99" s="1712"/>
      <c r="HX99" s="1712"/>
      <c r="HY99" s="1712"/>
      <c r="HZ99" s="1712"/>
      <c r="IA99" s="1712"/>
      <c r="IB99" s="1712"/>
      <c r="IC99" s="1712"/>
      <c r="ID99" s="1712"/>
      <c r="IE99" s="1712"/>
      <c r="IF99" s="1712"/>
      <c r="IG99" s="1712"/>
      <c r="IH99" s="1712"/>
      <c r="II99" s="1712"/>
      <c r="IJ99" s="1712"/>
      <c r="IK99" s="1712"/>
      <c r="IL99" s="1712"/>
      <c r="IM99" s="1712"/>
      <c r="IN99" s="1712"/>
      <c r="IO99" s="1712"/>
      <c r="IP99" s="1712"/>
      <c r="IQ99" s="1712"/>
      <c r="IR99" s="1712"/>
      <c r="IS99" s="1712"/>
      <c r="IT99" s="1712"/>
      <c r="IU99" s="1712"/>
    </row>
    <row r="100" spans="1:255">
      <c r="A100" s="2721">
        <v>28</v>
      </c>
      <c r="B100" s="1744"/>
      <c r="C100" s="1744"/>
      <c r="D100" s="1744"/>
      <c r="E100" s="1723"/>
      <c r="F100" s="1716"/>
      <c r="G100" s="1744"/>
      <c r="H100" s="1744"/>
      <c r="I100" s="1744"/>
      <c r="J100" s="1744"/>
      <c r="K100" s="2761"/>
      <c r="L100" s="2761"/>
      <c r="M100" s="1748">
        <v>28</v>
      </c>
      <c r="N100" s="1716"/>
      <c r="O100" s="2761"/>
      <c r="P100" s="2761"/>
      <c r="Q100" s="2761"/>
      <c r="R100" s="2761">
        <f t="shared" si="1"/>
        <v>0</v>
      </c>
      <c r="S100" s="1748">
        <v>28</v>
      </c>
      <c r="T100" s="1712"/>
      <c r="U100" s="1712"/>
      <c r="V100" s="1712"/>
      <c r="W100" s="1712"/>
      <c r="X100" s="1712"/>
      <c r="Y100" s="1712"/>
      <c r="Z100" s="1712"/>
      <c r="AA100" s="1712"/>
      <c r="AB100" s="1712"/>
      <c r="AC100" s="1712"/>
      <c r="AD100" s="1712"/>
      <c r="AE100" s="1712"/>
      <c r="AF100" s="1712"/>
      <c r="AG100" s="1712"/>
      <c r="AH100" s="1712"/>
      <c r="AI100" s="1712"/>
      <c r="AJ100" s="1712"/>
      <c r="AK100" s="1712"/>
      <c r="AL100" s="1712"/>
      <c r="AM100" s="1712"/>
      <c r="AN100" s="1712"/>
      <c r="AO100" s="1712"/>
      <c r="AP100" s="1712"/>
      <c r="AQ100" s="1712"/>
      <c r="AR100" s="1712"/>
      <c r="AS100" s="1712"/>
      <c r="AT100" s="1712"/>
      <c r="AU100" s="1712"/>
      <c r="AV100" s="1712"/>
      <c r="AW100" s="1712"/>
      <c r="AX100" s="1712"/>
      <c r="AY100" s="1712"/>
      <c r="AZ100" s="1712"/>
      <c r="BA100" s="1712"/>
      <c r="BB100" s="1712"/>
      <c r="BC100" s="1712"/>
      <c r="BD100" s="1712"/>
      <c r="BE100" s="1712"/>
      <c r="BF100" s="1712"/>
      <c r="BG100" s="1712"/>
      <c r="BH100" s="1712"/>
      <c r="BI100" s="1712"/>
      <c r="BJ100" s="1712"/>
      <c r="BK100" s="1712"/>
      <c r="BL100" s="1712"/>
      <c r="BM100" s="1712"/>
      <c r="BN100" s="1712"/>
      <c r="BO100" s="1712"/>
      <c r="BP100" s="1712"/>
      <c r="BQ100" s="1712"/>
      <c r="BR100" s="1712"/>
      <c r="BS100" s="1712"/>
      <c r="BT100" s="1712"/>
      <c r="BU100" s="1712"/>
      <c r="BV100" s="1712"/>
      <c r="BW100" s="1712"/>
      <c r="BX100" s="1712"/>
      <c r="BY100" s="1712"/>
      <c r="BZ100" s="1712"/>
      <c r="CA100" s="1712"/>
      <c r="CB100" s="1712"/>
      <c r="CC100" s="1712"/>
      <c r="CD100" s="1712"/>
      <c r="CE100" s="1712"/>
      <c r="CF100" s="1712"/>
      <c r="CG100" s="1712"/>
      <c r="CH100" s="1712"/>
      <c r="CI100" s="1712"/>
      <c r="CJ100" s="1712"/>
      <c r="CK100" s="1712"/>
      <c r="CL100" s="1712"/>
      <c r="CM100" s="1712"/>
      <c r="CN100" s="1712"/>
      <c r="CO100" s="1712"/>
      <c r="CP100" s="1712"/>
      <c r="CQ100" s="1712"/>
      <c r="CR100" s="1712"/>
      <c r="CS100" s="1712"/>
      <c r="CT100" s="1712"/>
      <c r="CU100" s="1712"/>
      <c r="CV100" s="1712"/>
      <c r="CW100" s="1712"/>
      <c r="CX100" s="1712"/>
      <c r="CY100" s="1712"/>
      <c r="CZ100" s="1712"/>
      <c r="DA100" s="1712"/>
      <c r="DB100" s="1712"/>
      <c r="DC100" s="1712"/>
      <c r="DD100" s="1712"/>
      <c r="DE100" s="1712"/>
      <c r="DF100" s="1712"/>
      <c r="DG100" s="1712"/>
      <c r="DH100" s="1712"/>
      <c r="DI100" s="1712"/>
      <c r="DJ100" s="1712"/>
      <c r="DK100" s="1712"/>
      <c r="DL100" s="1712"/>
      <c r="DM100" s="1712"/>
      <c r="DN100" s="1712"/>
      <c r="DO100" s="1712"/>
      <c r="DP100" s="1712"/>
      <c r="DQ100" s="1712"/>
      <c r="DR100" s="1712"/>
      <c r="DS100" s="1712"/>
      <c r="DT100" s="1712"/>
      <c r="DU100" s="1712"/>
      <c r="DV100" s="1712"/>
      <c r="DW100" s="1712"/>
      <c r="DX100" s="1712"/>
      <c r="DY100" s="1712"/>
      <c r="DZ100" s="1712"/>
      <c r="EA100" s="1712"/>
      <c r="EB100" s="1712"/>
      <c r="EC100" s="1712"/>
      <c r="ED100" s="1712"/>
      <c r="EE100" s="1712"/>
      <c r="EF100" s="1712"/>
      <c r="EG100" s="1712"/>
      <c r="EH100" s="1712"/>
      <c r="EI100" s="1712"/>
      <c r="EJ100" s="1712"/>
      <c r="EK100" s="1712"/>
      <c r="EL100" s="1712"/>
      <c r="EM100" s="1712"/>
      <c r="EN100" s="1712"/>
      <c r="EO100" s="1712"/>
      <c r="EP100" s="1712"/>
      <c r="EQ100" s="1712"/>
      <c r="ER100" s="1712"/>
      <c r="ES100" s="1712"/>
      <c r="ET100" s="1712"/>
      <c r="EU100" s="1712"/>
      <c r="EV100" s="1712"/>
      <c r="EW100" s="1712"/>
      <c r="EX100" s="1712"/>
      <c r="EY100" s="1712"/>
      <c r="EZ100" s="1712"/>
      <c r="FA100" s="1712"/>
      <c r="FB100" s="1712"/>
      <c r="FC100" s="1712"/>
      <c r="FD100" s="1712"/>
      <c r="FE100" s="1712"/>
      <c r="FF100" s="1712"/>
      <c r="FG100" s="1712"/>
      <c r="FH100" s="1712"/>
      <c r="FI100" s="1712"/>
      <c r="FJ100" s="1712"/>
      <c r="FK100" s="1712"/>
      <c r="FL100" s="1712"/>
      <c r="FM100" s="1712"/>
      <c r="FN100" s="1712"/>
      <c r="FO100" s="1712"/>
      <c r="FP100" s="1712"/>
      <c r="FQ100" s="1712"/>
      <c r="FR100" s="1712"/>
      <c r="FS100" s="1712"/>
      <c r="FT100" s="1712"/>
      <c r="FU100" s="1712"/>
      <c r="FV100" s="1712"/>
      <c r="FW100" s="1712"/>
      <c r="FX100" s="1712"/>
      <c r="FY100" s="1712"/>
      <c r="FZ100" s="1712"/>
      <c r="GA100" s="1712"/>
      <c r="GB100" s="1712"/>
      <c r="GC100" s="1712"/>
      <c r="GD100" s="1712"/>
      <c r="GE100" s="1712"/>
      <c r="GF100" s="1712"/>
      <c r="GG100" s="1712"/>
      <c r="GH100" s="1712"/>
      <c r="GI100" s="1712"/>
      <c r="GJ100" s="1712"/>
      <c r="GK100" s="1712"/>
      <c r="GL100" s="1712"/>
      <c r="GM100" s="1712"/>
      <c r="GN100" s="1712"/>
      <c r="GO100" s="1712"/>
      <c r="GP100" s="1712"/>
      <c r="GQ100" s="1712"/>
      <c r="GR100" s="1712"/>
      <c r="GS100" s="1712"/>
      <c r="GT100" s="1712"/>
      <c r="GU100" s="1712"/>
      <c r="GV100" s="1712"/>
      <c r="GW100" s="1712"/>
      <c r="GX100" s="1712"/>
      <c r="GY100" s="1712"/>
      <c r="GZ100" s="1712"/>
      <c r="HA100" s="1712"/>
      <c r="HB100" s="1712"/>
      <c r="HC100" s="1712"/>
      <c r="HD100" s="1712"/>
      <c r="HE100" s="1712"/>
      <c r="HF100" s="1712"/>
      <c r="HG100" s="1712"/>
      <c r="HH100" s="1712"/>
      <c r="HI100" s="1712"/>
      <c r="HJ100" s="1712"/>
      <c r="HK100" s="1712"/>
      <c r="HL100" s="1712"/>
      <c r="HM100" s="1712"/>
      <c r="HN100" s="1712"/>
      <c r="HO100" s="1712"/>
      <c r="HP100" s="1712"/>
      <c r="HQ100" s="1712"/>
      <c r="HR100" s="1712"/>
      <c r="HS100" s="1712"/>
      <c r="HT100" s="1712"/>
      <c r="HU100" s="1712"/>
      <c r="HV100" s="1712"/>
      <c r="HW100" s="1712"/>
      <c r="HX100" s="1712"/>
      <c r="HY100" s="1712"/>
      <c r="HZ100" s="1712"/>
      <c r="IA100" s="1712"/>
      <c r="IB100" s="1712"/>
      <c r="IC100" s="1712"/>
      <c r="ID100" s="1712"/>
      <c r="IE100" s="1712"/>
      <c r="IF100" s="1712"/>
      <c r="IG100" s="1712"/>
      <c r="IH100" s="1712"/>
      <c r="II100" s="1712"/>
      <c r="IJ100" s="1712"/>
      <c r="IK100" s="1712"/>
      <c r="IL100" s="1712"/>
      <c r="IM100" s="1712"/>
      <c r="IN100" s="1712"/>
      <c r="IO100" s="1712"/>
      <c r="IP100" s="1712"/>
      <c r="IQ100" s="1712"/>
      <c r="IR100" s="1712"/>
      <c r="IS100" s="1712"/>
      <c r="IT100" s="1712"/>
      <c r="IU100" s="1712"/>
    </row>
    <row r="101" spans="1:255">
      <c r="A101" s="2721">
        <v>29</v>
      </c>
      <c r="B101" s="1744"/>
      <c r="C101" s="1744"/>
      <c r="D101" s="1744"/>
      <c r="E101" s="1723"/>
      <c r="F101" s="1716"/>
      <c r="G101" s="1744"/>
      <c r="H101" s="1744"/>
      <c r="I101" s="1744"/>
      <c r="J101" s="1744"/>
      <c r="K101" s="2761"/>
      <c r="L101" s="2761"/>
      <c r="M101" s="1748">
        <v>29</v>
      </c>
      <c r="N101" s="1716"/>
      <c r="O101" s="2761"/>
      <c r="P101" s="2761"/>
      <c r="Q101" s="2761"/>
      <c r="R101" s="2761">
        <f t="shared" si="1"/>
        <v>0</v>
      </c>
      <c r="S101" s="1748">
        <v>29</v>
      </c>
      <c r="T101" s="1712"/>
      <c r="U101" s="1712"/>
      <c r="V101" s="1712"/>
      <c r="W101" s="1712"/>
      <c r="X101" s="1712"/>
      <c r="Y101" s="1712"/>
      <c r="Z101" s="1712"/>
      <c r="AA101" s="1712"/>
      <c r="AB101" s="1712"/>
      <c r="AC101" s="1712"/>
      <c r="AD101" s="1712"/>
      <c r="AE101" s="1712"/>
      <c r="AF101" s="1712"/>
      <c r="AG101" s="1712"/>
      <c r="AH101" s="1712"/>
      <c r="AI101" s="1712"/>
      <c r="AJ101" s="1712"/>
      <c r="AK101" s="1712"/>
      <c r="AL101" s="1712"/>
      <c r="AM101" s="1712"/>
      <c r="AN101" s="1712"/>
      <c r="AO101" s="1712"/>
      <c r="AP101" s="1712"/>
      <c r="AQ101" s="1712"/>
      <c r="AR101" s="1712"/>
      <c r="AS101" s="1712"/>
      <c r="AT101" s="1712"/>
      <c r="AU101" s="1712"/>
      <c r="AV101" s="1712"/>
      <c r="AW101" s="1712"/>
      <c r="AX101" s="1712"/>
      <c r="AY101" s="1712"/>
      <c r="AZ101" s="1712"/>
      <c r="BA101" s="1712"/>
      <c r="BB101" s="1712"/>
      <c r="BC101" s="1712"/>
      <c r="BD101" s="1712"/>
      <c r="BE101" s="1712"/>
      <c r="BF101" s="1712"/>
      <c r="BG101" s="1712"/>
      <c r="BH101" s="1712"/>
      <c r="BI101" s="1712"/>
      <c r="BJ101" s="1712"/>
      <c r="BK101" s="1712"/>
      <c r="BL101" s="1712"/>
      <c r="BM101" s="1712"/>
      <c r="BN101" s="1712"/>
      <c r="BO101" s="1712"/>
      <c r="BP101" s="1712"/>
      <c r="BQ101" s="1712"/>
      <c r="BR101" s="1712"/>
      <c r="BS101" s="1712"/>
      <c r="BT101" s="1712"/>
      <c r="BU101" s="1712"/>
      <c r="BV101" s="1712"/>
      <c r="BW101" s="1712"/>
      <c r="BX101" s="1712"/>
      <c r="BY101" s="1712"/>
      <c r="BZ101" s="1712"/>
      <c r="CA101" s="1712"/>
      <c r="CB101" s="1712"/>
      <c r="CC101" s="1712"/>
      <c r="CD101" s="1712"/>
      <c r="CE101" s="1712"/>
      <c r="CF101" s="1712"/>
      <c r="CG101" s="1712"/>
      <c r="CH101" s="1712"/>
      <c r="CI101" s="1712"/>
      <c r="CJ101" s="1712"/>
      <c r="CK101" s="1712"/>
      <c r="CL101" s="1712"/>
      <c r="CM101" s="1712"/>
      <c r="CN101" s="1712"/>
      <c r="CO101" s="1712"/>
      <c r="CP101" s="1712"/>
      <c r="CQ101" s="1712"/>
      <c r="CR101" s="1712"/>
      <c r="CS101" s="1712"/>
      <c r="CT101" s="1712"/>
      <c r="CU101" s="1712"/>
      <c r="CV101" s="1712"/>
      <c r="CW101" s="1712"/>
      <c r="CX101" s="1712"/>
      <c r="CY101" s="1712"/>
      <c r="CZ101" s="1712"/>
      <c r="DA101" s="1712"/>
      <c r="DB101" s="1712"/>
      <c r="DC101" s="1712"/>
      <c r="DD101" s="1712"/>
      <c r="DE101" s="1712"/>
      <c r="DF101" s="1712"/>
      <c r="DG101" s="1712"/>
      <c r="DH101" s="1712"/>
      <c r="DI101" s="1712"/>
      <c r="DJ101" s="1712"/>
      <c r="DK101" s="1712"/>
      <c r="DL101" s="1712"/>
      <c r="DM101" s="1712"/>
      <c r="DN101" s="1712"/>
      <c r="DO101" s="1712"/>
      <c r="DP101" s="1712"/>
      <c r="DQ101" s="1712"/>
      <c r="DR101" s="1712"/>
      <c r="DS101" s="1712"/>
      <c r="DT101" s="1712"/>
      <c r="DU101" s="1712"/>
      <c r="DV101" s="1712"/>
      <c r="DW101" s="1712"/>
      <c r="DX101" s="1712"/>
      <c r="DY101" s="1712"/>
      <c r="DZ101" s="1712"/>
      <c r="EA101" s="1712"/>
      <c r="EB101" s="1712"/>
      <c r="EC101" s="1712"/>
      <c r="ED101" s="1712"/>
      <c r="EE101" s="1712"/>
      <c r="EF101" s="1712"/>
      <c r="EG101" s="1712"/>
      <c r="EH101" s="1712"/>
      <c r="EI101" s="1712"/>
      <c r="EJ101" s="1712"/>
      <c r="EK101" s="1712"/>
      <c r="EL101" s="1712"/>
      <c r="EM101" s="1712"/>
      <c r="EN101" s="1712"/>
      <c r="EO101" s="1712"/>
      <c r="EP101" s="1712"/>
      <c r="EQ101" s="1712"/>
      <c r="ER101" s="1712"/>
      <c r="ES101" s="1712"/>
      <c r="ET101" s="1712"/>
      <c r="EU101" s="1712"/>
      <c r="EV101" s="1712"/>
      <c r="EW101" s="1712"/>
      <c r="EX101" s="1712"/>
      <c r="EY101" s="1712"/>
      <c r="EZ101" s="1712"/>
      <c r="FA101" s="1712"/>
      <c r="FB101" s="1712"/>
      <c r="FC101" s="1712"/>
      <c r="FD101" s="1712"/>
      <c r="FE101" s="1712"/>
      <c r="FF101" s="1712"/>
      <c r="FG101" s="1712"/>
      <c r="FH101" s="1712"/>
      <c r="FI101" s="1712"/>
      <c r="FJ101" s="1712"/>
      <c r="FK101" s="1712"/>
      <c r="FL101" s="1712"/>
      <c r="FM101" s="1712"/>
      <c r="FN101" s="1712"/>
      <c r="FO101" s="1712"/>
      <c r="FP101" s="1712"/>
      <c r="FQ101" s="1712"/>
      <c r="FR101" s="1712"/>
      <c r="FS101" s="1712"/>
      <c r="FT101" s="1712"/>
      <c r="FU101" s="1712"/>
      <c r="FV101" s="1712"/>
      <c r="FW101" s="1712"/>
      <c r="FX101" s="1712"/>
      <c r="FY101" s="1712"/>
      <c r="FZ101" s="1712"/>
      <c r="GA101" s="1712"/>
      <c r="GB101" s="1712"/>
      <c r="GC101" s="1712"/>
      <c r="GD101" s="1712"/>
      <c r="GE101" s="1712"/>
      <c r="GF101" s="1712"/>
      <c r="GG101" s="1712"/>
      <c r="GH101" s="1712"/>
      <c r="GI101" s="1712"/>
      <c r="GJ101" s="1712"/>
      <c r="GK101" s="1712"/>
      <c r="GL101" s="1712"/>
      <c r="GM101" s="1712"/>
      <c r="GN101" s="1712"/>
      <c r="GO101" s="1712"/>
      <c r="GP101" s="1712"/>
      <c r="GQ101" s="1712"/>
      <c r="GR101" s="1712"/>
      <c r="GS101" s="1712"/>
      <c r="GT101" s="1712"/>
      <c r="GU101" s="1712"/>
      <c r="GV101" s="1712"/>
      <c r="GW101" s="1712"/>
      <c r="GX101" s="1712"/>
      <c r="GY101" s="1712"/>
      <c r="GZ101" s="1712"/>
      <c r="HA101" s="1712"/>
      <c r="HB101" s="1712"/>
      <c r="HC101" s="1712"/>
      <c r="HD101" s="1712"/>
      <c r="HE101" s="1712"/>
      <c r="HF101" s="1712"/>
      <c r="HG101" s="1712"/>
      <c r="HH101" s="1712"/>
      <c r="HI101" s="1712"/>
      <c r="HJ101" s="1712"/>
      <c r="HK101" s="1712"/>
      <c r="HL101" s="1712"/>
      <c r="HM101" s="1712"/>
      <c r="HN101" s="1712"/>
      <c r="HO101" s="1712"/>
      <c r="HP101" s="1712"/>
      <c r="HQ101" s="1712"/>
      <c r="HR101" s="1712"/>
      <c r="HS101" s="1712"/>
      <c r="HT101" s="1712"/>
      <c r="HU101" s="1712"/>
      <c r="HV101" s="1712"/>
      <c r="HW101" s="1712"/>
      <c r="HX101" s="1712"/>
      <c r="HY101" s="1712"/>
      <c r="HZ101" s="1712"/>
      <c r="IA101" s="1712"/>
      <c r="IB101" s="1712"/>
      <c r="IC101" s="1712"/>
      <c r="ID101" s="1712"/>
      <c r="IE101" s="1712"/>
      <c r="IF101" s="1712"/>
      <c r="IG101" s="1712"/>
      <c r="IH101" s="1712"/>
      <c r="II101" s="1712"/>
      <c r="IJ101" s="1712"/>
      <c r="IK101" s="1712"/>
      <c r="IL101" s="1712"/>
      <c r="IM101" s="1712"/>
      <c r="IN101" s="1712"/>
      <c r="IO101" s="1712"/>
      <c r="IP101" s="1712"/>
      <c r="IQ101" s="1712"/>
      <c r="IR101" s="1712"/>
      <c r="IS101" s="1712"/>
      <c r="IT101" s="1712"/>
      <c r="IU101" s="1712"/>
    </row>
    <row r="102" spans="1:255">
      <c r="A102" s="2721">
        <v>30</v>
      </c>
      <c r="B102" s="1744"/>
      <c r="C102" s="1744"/>
      <c r="D102" s="1744"/>
      <c r="E102" s="1723"/>
      <c r="F102" s="1716"/>
      <c r="G102" s="1744"/>
      <c r="H102" s="1744"/>
      <c r="I102" s="1744"/>
      <c r="J102" s="1744"/>
      <c r="K102" s="2761"/>
      <c r="L102" s="2761"/>
      <c r="M102" s="1748">
        <v>30</v>
      </c>
      <c r="N102" s="1716"/>
      <c r="O102" s="2761"/>
      <c r="P102" s="2761"/>
      <c r="Q102" s="2761"/>
      <c r="R102" s="2761">
        <f t="shared" si="1"/>
        <v>0</v>
      </c>
      <c r="S102" s="1748">
        <v>30</v>
      </c>
      <c r="T102" s="1712"/>
      <c r="U102" s="1712"/>
      <c r="V102" s="1712"/>
      <c r="W102" s="1712"/>
      <c r="X102" s="1712"/>
      <c r="Y102" s="1712"/>
      <c r="Z102" s="1712"/>
      <c r="AA102" s="1712"/>
      <c r="AB102" s="1712"/>
      <c r="AC102" s="1712"/>
      <c r="AD102" s="1712"/>
      <c r="AE102" s="1712"/>
      <c r="AF102" s="1712"/>
      <c r="AG102" s="1712"/>
      <c r="AH102" s="1712"/>
      <c r="AI102" s="1712"/>
      <c r="AJ102" s="1712"/>
      <c r="AK102" s="1712"/>
      <c r="AL102" s="1712"/>
      <c r="AM102" s="1712"/>
      <c r="AN102" s="1712"/>
      <c r="AO102" s="1712"/>
      <c r="AP102" s="1712"/>
      <c r="AQ102" s="1712"/>
      <c r="AR102" s="1712"/>
      <c r="AS102" s="1712"/>
      <c r="AT102" s="1712"/>
      <c r="AU102" s="1712"/>
      <c r="AV102" s="1712"/>
      <c r="AW102" s="1712"/>
      <c r="AX102" s="1712"/>
      <c r="AY102" s="1712"/>
      <c r="AZ102" s="1712"/>
      <c r="BA102" s="1712"/>
      <c r="BB102" s="1712"/>
      <c r="BC102" s="1712"/>
      <c r="BD102" s="1712"/>
      <c r="BE102" s="1712"/>
      <c r="BF102" s="1712"/>
      <c r="BG102" s="1712"/>
      <c r="BH102" s="1712"/>
      <c r="BI102" s="1712"/>
      <c r="BJ102" s="1712"/>
      <c r="BK102" s="1712"/>
      <c r="BL102" s="1712"/>
      <c r="BM102" s="1712"/>
      <c r="BN102" s="1712"/>
      <c r="BO102" s="1712"/>
      <c r="BP102" s="1712"/>
      <c r="BQ102" s="1712"/>
      <c r="BR102" s="1712"/>
      <c r="BS102" s="1712"/>
      <c r="BT102" s="1712"/>
      <c r="BU102" s="1712"/>
      <c r="BV102" s="1712"/>
      <c r="BW102" s="1712"/>
      <c r="BX102" s="1712"/>
      <c r="BY102" s="1712"/>
      <c r="BZ102" s="1712"/>
      <c r="CA102" s="1712"/>
      <c r="CB102" s="1712"/>
      <c r="CC102" s="1712"/>
      <c r="CD102" s="1712"/>
      <c r="CE102" s="1712"/>
      <c r="CF102" s="1712"/>
      <c r="CG102" s="1712"/>
      <c r="CH102" s="1712"/>
      <c r="CI102" s="1712"/>
      <c r="CJ102" s="1712"/>
      <c r="CK102" s="1712"/>
      <c r="CL102" s="1712"/>
      <c r="CM102" s="1712"/>
      <c r="CN102" s="1712"/>
      <c r="CO102" s="1712"/>
      <c r="CP102" s="1712"/>
      <c r="CQ102" s="1712"/>
      <c r="CR102" s="1712"/>
      <c r="CS102" s="1712"/>
      <c r="CT102" s="1712"/>
      <c r="CU102" s="1712"/>
      <c r="CV102" s="1712"/>
      <c r="CW102" s="1712"/>
      <c r="CX102" s="1712"/>
      <c r="CY102" s="1712"/>
      <c r="CZ102" s="1712"/>
      <c r="DA102" s="1712"/>
      <c r="DB102" s="1712"/>
      <c r="DC102" s="1712"/>
      <c r="DD102" s="1712"/>
      <c r="DE102" s="1712"/>
      <c r="DF102" s="1712"/>
      <c r="DG102" s="1712"/>
      <c r="DH102" s="1712"/>
      <c r="DI102" s="1712"/>
      <c r="DJ102" s="1712"/>
      <c r="DK102" s="1712"/>
      <c r="DL102" s="1712"/>
      <c r="DM102" s="1712"/>
      <c r="DN102" s="1712"/>
      <c r="DO102" s="1712"/>
      <c r="DP102" s="1712"/>
      <c r="DQ102" s="1712"/>
      <c r="DR102" s="1712"/>
      <c r="DS102" s="1712"/>
      <c r="DT102" s="1712"/>
      <c r="DU102" s="1712"/>
      <c r="DV102" s="1712"/>
      <c r="DW102" s="1712"/>
      <c r="DX102" s="1712"/>
      <c r="DY102" s="1712"/>
      <c r="DZ102" s="1712"/>
      <c r="EA102" s="1712"/>
      <c r="EB102" s="1712"/>
      <c r="EC102" s="1712"/>
      <c r="ED102" s="1712"/>
      <c r="EE102" s="1712"/>
      <c r="EF102" s="1712"/>
      <c r="EG102" s="1712"/>
      <c r="EH102" s="1712"/>
      <c r="EI102" s="1712"/>
      <c r="EJ102" s="1712"/>
      <c r="EK102" s="1712"/>
      <c r="EL102" s="1712"/>
      <c r="EM102" s="1712"/>
      <c r="EN102" s="1712"/>
      <c r="EO102" s="1712"/>
      <c r="EP102" s="1712"/>
      <c r="EQ102" s="1712"/>
      <c r="ER102" s="1712"/>
      <c r="ES102" s="1712"/>
      <c r="ET102" s="1712"/>
      <c r="EU102" s="1712"/>
      <c r="EV102" s="1712"/>
      <c r="EW102" s="1712"/>
      <c r="EX102" s="1712"/>
      <c r="EY102" s="1712"/>
      <c r="EZ102" s="1712"/>
      <c r="FA102" s="1712"/>
      <c r="FB102" s="1712"/>
      <c r="FC102" s="1712"/>
      <c r="FD102" s="1712"/>
      <c r="FE102" s="1712"/>
      <c r="FF102" s="1712"/>
      <c r="FG102" s="1712"/>
      <c r="FH102" s="1712"/>
      <c r="FI102" s="1712"/>
      <c r="FJ102" s="1712"/>
      <c r="FK102" s="1712"/>
      <c r="FL102" s="1712"/>
      <c r="FM102" s="1712"/>
      <c r="FN102" s="1712"/>
      <c r="FO102" s="1712"/>
      <c r="FP102" s="1712"/>
      <c r="FQ102" s="1712"/>
      <c r="FR102" s="1712"/>
      <c r="FS102" s="1712"/>
      <c r="FT102" s="1712"/>
      <c r="FU102" s="1712"/>
      <c r="FV102" s="1712"/>
      <c r="FW102" s="1712"/>
      <c r="FX102" s="1712"/>
      <c r="FY102" s="1712"/>
      <c r="FZ102" s="1712"/>
      <c r="GA102" s="1712"/>
      <c r="GB102" s="1712"/>
      <c r="GC102" s="1712"/>
      <c r="GD102" s="1712"/>
      <c r="GE102" s="1712"/>
      <c r="GF102" s="1712"/>
      <c r="GG102" s="1712"/>
      <c r="GH102" s="1712"/>
      <c r="GI102" s="1712"/>
      <c r="GJ102" s="1712"/>
      <c r="GK102" s="1712"/>
      <c r="GL102" s="1712"/>
      <c r="GM102" s="1712"/>
      <c r="GN102" s="1712"/>
      <c r="GO102" s="1712"/>
      <c r="GP102" s="1712"/>
      <c r="GQ102" s="1712"/>
      <c r="GR102" s="1712"/>
      <c r="GS102" s="1712"/>
      <c r="GT102" s="1712"/>
      <c r="GU102" s="1712"/>
      <c r="GV102" s="1712"/>
      <c r="GW102" s="1712"/>
      <c r="GX102" s="1712"/>
      <c r="GY102" s="1712"/>
      <c r="GZ102" s="1712"/>
      <c r="HA102" s="1712"/>
      <c r="HB102" s="1712"/>
      <c r="HC102" s="1712"/>
      <c r="HD102" s="1712"/>
      <c r="HE102" s="1712"/>
      <c r="HF102" s="1712"/>
      <c r="HG102" s="1712"/>
      <c r="HH102" s="1712"/>
      <c r="HI102" s="1712"/>
      <c r="HJ102" s="1712"/>
      <c r="HK102" s="1712"/>
      <c r="HL102" s="1712"/>
      <c r="HM102" s="1712"/>
      <c r="HN102" s="1712"/>
      <c r="HO102" s="1712"/>
      <c r="HP102" s="1712"/>
      <c r="HQ102" s="1712"/>
      <c r="HR102" s="1712"/>
      <c r="HS102" s="1712"/>
      <c r="HT102" s="1712"/>
      <c r="HU102" s="1712"/>
      <c r="HV102" s="1712"/>
      <c r="HW102" s="1712"/>
      <c r="HX102" s="1712"/>
      <c r="HY102" s="1712"/>
      <c r="HZ102" s="1712"/>
      <c r="IA102" s="1712"/>
      <c r="IB102" s="1712"/>
      <c r="IC102" s="1712"/>
      <c r="ID102" s="1712"/>
      <c r="IE102" s="1712"/>
      <c r="IF102" s="1712"/>
      <c r="IG102" s="1712"/>
      <c r="IH102" s="1712"/>
      <c r="II102" s="1712"/>
      <c r="IJ102" s="1712"/>
      <c r="IK102" s="1712"/>
      <c r="IL102" s="1712"/>
      <c r="IM102" s="1712"/>
      <c r="IN102" s="1712"/>
      <c r="IO102" s="1712"/>
      <c r="IP102" s="1712"/>
      <c r="IQ102" s="1712"/>
      <c r="IR102" s="1712"/>
      <c r="IS102" s="1712"/>
      <c r="IT102" s="1712"/>
      <c r="IU102" s="1712"/>
    </row>
    <row r="103" spans="1:255">
      <c r="A103" s="2721">
        <v>31</v>
      </c>
      <c r="B103" s="1744"/>
      <c r="C103" s="1744"/>
      <c r="D103" s="1744"/>
      <c r="E103" s="1723"/>
      <c r="F103" s="1716"/>
      <c r="G103" s="1744"/>
      <c r="H103" s="1744"/>
      <c r="I103" s="1744"/>
      <c r="J103" s="1744"/>
      <c r="K103" s="2761"/>
      <c r="L103" s="2761"/>
      <c r="M103" s="1748">
        <v>31</v>
      </c>
      <c r="N103" s="1716"/>
      <c r="O103" s="2761"/>
      <c r="P103" s="2761"/>
      <c r="Q103" s="2761"/>
      <c r="R103" s="2761">
        <f t="shared" si="1"/>
        <v>0</v>
      </c>
      <c r="S103" s="1748">
        <v>31</v>
      </c>
      <c r="T103" s="1712"/>
      <c r="U103" s="1712"/>
      <c r="V103" s="1712"/>
      <c r="W103" s="1712"/>
      <c r="X103" s="1712"/>
      <c r="Y103" s="1712"/>
      <c r="Z103" s="1712"/>
      <c r="AA103" s="1712"/>
      <c r="AB103" s="1712"/>
      <c r="AC103" s="1712"/>
      <c r="AD103" s="1712"/>
      <c r="AE103" s="1712"/>
      <c r="AF103" s="1712"/>
      <c r="AG103" s="1712"/>
      <c r="AH103" s="1712"/>
      <c r="AI103" s="1712"/>
      <c r="AJ103" s="1712"/>
      <c r="AK103" s="1712"/>
      <c r="AL103" s="1712"/>
      <c r="AM103" s="1712"/>
      <c r="AN103" s="1712"/>
      <c r="AO103" s="1712"/>
      <c r="AP103" s="1712"/>
      <c r="AQ103" s="1712"/>
      <c r="AR103" s="1712"/>
      <c r="AS103" s="1712"/>
      <c r="AT103" s="1712"/>
      <c r="AU103" s="1712"/>
      <c r="AV103" s="1712"/>
      <c r="AW103" s="1712"/>
      <c r="AX103" s="1712"/>
      <c r="AY103" s="1712"/>
      <c r="AZ103" s="1712"/>
      <c r="BA103" s="1712"/>
      <c r="BB103" s="1712"/>
      <c r="BC103" s="1712"/>
      <c r="BD103" s="1712"/>
      <c r="BE103" s="1712"/>
      <c r="BF103" s="1712"/>
      <c r="BG103" s="1712"/>
      <c r="BH103" s="1712"/>
      <c r="BI103" s="1712"/>
      <c r="BJ103" s="1712"/>
      <c r="BK103" s="1712"/>
      <c r="BL103" s="1712"/>
      <c r="BM103" s="1712"/>
      <c r="BN103" s="1712"/>
      <c r="BO103" s="1712"/>
      <c r="BP103" s="1712"/>
      <c r="BQ103" s="1712"/>
      <c r="BR103" s="1712"/>
      <c r="BS103" s="1712"/>
      <c r="BT103" s="1712"/>
      <c r="BU103" s="1712"/>
      <c r="BV103" s="1712"/>
      <c r="BW103" s="1712"/>
      <c r="BX103" s="1712"/>
      <c r="BY103" s="1712"/>
      <c r="BZ103" s="1712"/>
      <c r="CA103" s="1712"/>
      <c r="CB103" s="1712"/>
      <c r="CC103" s="1712"/>
      <c r="CD103" s="1712"/>
      <c r="CE103" s="1712"/>
      <c r="CF103" s="1712"/>
      <c r="CG103" s="1712"/>
      <c r="CH103" s="1712"/>
      <c r="CI103" s="1712"/>
      <c r="CJ103" s="1712"/>
      <c r="CK103" s="1712"/>
      <c r="CL103" s="1712"/>
      <c r="CM103" s="1712"/>
      <c r="CN103" s="1712"/>
      <c r="CO103" s="1712"/>
      <c r="CP103" s="1712"/>
      <c r="CQ103" s="1712"/>
      <c r="CR103" s="1712"/>
      <c r="CS103" s="1712"/>
      <c r="CT103" s="1712"/>
      <c r="CU103" s="1712"/>
      <c r="CV103" s="1712"/>
      <c r="CW103" s="1712"/>
      <c r="CX103" s="1712"/>
      <c r="CY103" s="1712"/>
      <c r="CZ103" s="1712"/>
      <c r="DA103" s="1712"/>
      <c r="DB103" s="1712"/>
      <c r="DC103" s="1712"/>
      <c r="DD103" s="1712"/>
      <c r="DE103" s="1712"/>
      <c r="DF103" s="1712"/>
      <c r="DG103" s="1712"/>
      <c r="DH103" s="1712"/>
      <c r="DI103" s="1712"/>
      <c r="DJ103" s="1712"/>
      <c r="DK103" s="1712"/>
      <c r="DL103" s="1712"/>
      <c r="DM103" s="1712"/>
      <c r="DN103" s="1712"/>
      <c r="DO103" s="1712"/>
      <c r="DP103" s="1712"/>
      <c r="DQ103" s="1712"/>
      <c r="DR103" s="1712"/>
      <c r="DS103" s="1712"/>
      <c r="DT103" s="1712"/>
      <c r="DU103" s="1712"/>
      <c r="DV103" s="1712"/>
      <c r="DW103" s="1712"/>
      <c r="DX103" s="1712"/>
      <c r="DY103" s="1712"/>
      <c r="DZ103" s="1712"/>
      <c r="EA103" s="1712"/>
      <c r="EB103" s="1712"/>
      <c r="EC103" s="1712"/>
      <c r="ED103" s="1712"/>
      <c r="EE103" s="1712"/>
      <c r="EF103" s="1712"/>
      <c r="EG103" s="1712"/>
      <c r="EH103" s="1712"/>
      <c r="EI103" s="1712"/>
      <c r="EJ103" s="1712"/>
      <c r="EK103" s="1712"/>
      <c r="EL103" s="1712"/>
      <c r="EM103" s="1712"/>
      <c r="EN103" s="1712"/>
      <c r="EO103" s="1712"/>
      <c r="EP103" s="1712"/>
      <c r="EQ103" s="1712"/>
      <c r="ER103" s="1712"/>
      <c r="ES103" s="1712"/>
      <c r="ET103" s="1712"/>
      <c r="EU103" s="1712"/>
      <c r="EV103" s="1712"/>
      <c r="EW103" s="1712"/>
      <c r="EX103" s="1712"/>
      <c r="EY103" s="1712"/>
      <c r="EZ103" s="1712"/>
      <c r="FA103" s="1712"/>
      <c r="FB103" s="1712"/>
      <c r="FC103" s="1712"/>
      <c r="FD103" s="1712"/>
      <c r="FE103" s="1712"/>
      <c r="FF103" s="1712"/>
      <c r="FG103" s="1712"/>
      <c r="FH103" s="1712"/>
      <c r="FI103" s="1712"/>
      <c r="FJ103" s="1712"/>
      <c r="FK103" s="1712"/>
      <c r="FL103" s="1712"/>
      <c r="FM103" s="1712"/>
      <c r="FN103" s="1712"/>
      <c r="FO103" s="1712"/>
      <c r="FP103" s="1712"/>
      <c r="FQ103" s="1712"/>
      <c r="FR103" s="1712"/>
      <c r="FS103" s="1712"/>
      <c r="FT103" s="1712"/>
      <c r="FU103" s="1712"/>
      <c r="FV103" s="1712"/>
      <c r="FW103" s="1712"/>
      <c r="FX103" s="1712"/>
      <c r="FY103" s="1712"/>
      <c r="FZ103" s="1712"/>
      <c r="GA103" s="1712"/>
      <c r="GB103" s="1712"/>
      <c r="GC103" s="1712"/>
      <c r="GD103" s="1712"/>
      <c r="GE103" s="1712"/>
      <c r="GF103" s="1712"/>
      <c r="GG103" s="1712"/>
      <c r="GH103" s="1712"/>
      <c r="GI103" s="1712"/>
      <c r="GJ103" s="1712"/>
      <c r="GK103" s="1712"/>
      <c r="GL103" s="1712"/>
      <c r="GM103" s="1712"/>
      <c r="GN103" s="1712"/>
      <c r="GO103" s="1712"/>
      <c r="GP103" s="1712"/>
      <c r="GQ103" s="1712"/>
      <c r="GR103" s="1712"/>
      <c r="GS103" s="1712"/>
      <c r="GT103" s="1712"/>
      <c r="GU103" s="1712"/>
      <c r="GV103" s="1712"/>
      <c r="GW103" s="1712"/>
      <c r="GX103" s="1712"/>
      <c r="GY103" s="1712"/>
      <c r="GZ103" s="1712"/>
      <c r="HA103" s="1712"/>
      <c r="HB103" s="1712"/>
      <c r="HC103" s="1712"/>
      <c r="HD103" s="1712"/>
      <c r="HE103" s="1712"/>
      <c r="HF103" s="1712"/>
      <c r="HG103" s="1712"/>
      <c r="HH103" s="1712"/>
      <c r="HI103" s="1712"/>
      <c r="HJ103" s="1712"/>
      <c r="HK103" s="1712"/>
      <c r="HL103" s="1712"/>
      <c r="HM103" s="1712"/>
      <c r="HN103" s="1712"/>
      <c r="HO103" s="1712"/>
      <c r="HP103" s="1712"/>
      <c r="HQ103" s="1712"/>
      <c r="HR103" s="1712"/>
      <c r="HS103" s="1712"/>
      <c r="HT103" s="1712"/>
      <c r="HU103" s="1712"/>
      <c r="HV103" s="1712"/>
      <c r="HW103" s="1712"/>
      <c r="HX103" s="1712"/>
      <c r="HY103" s="1712"/>
      <c r="HZ103" s="1712"/>
      <c r="IA103" s="1712"/>
      <c r="IB103" s="1712"/>
      <c r="IC103" s="1712"/>
      <c r="ID103" s="1712"/>
      <c r="IE103" s="1712"/>
      <c r="IF103" s="1712"/>
      <c r="IG103" s="1712"/>
      <c r="IH103" s="1712"/>
      <c r="II103" s="1712"/>
      <c r="IJ103" s="1712"/>
      <c r="IK103" s="1712"/>
      <c r="IL103" s="1712"/>
      <c r="IM103" s="1712"/>
      <c r="IN103" s="1712"/>
      <c r="IO103" s="1712"/>
      <c r="IP103" s="1712"/>
      <c r="IQ103" s="1712"/>
      <c r="IR103" s="1712"/>
      <c r="IS103" s="1712"/>
      <c r="IT103" s="1712"/>
      <c r="IU103" s="1712"/>
    </row>
    <row r="104" spans="1:255">
      <c r="A104" s="2721">
        <v>32</v>
      </c>
      <c r="B104" s="1744"/>
      <c r="C104" s="1744"/>
      <c r="D104" s="1744"/>
      <c r="E104" s="1723"/>
      <c r="F104" s="1716"/>
      <c r="G104" s="1744"/>
      <c r="H104" s="1744"/>
      <c r="I104" s="1744"/>
      <c r="J104" s="1744"/>
      <c r="K104" s="2761"/>
      <c r="L104" s="2761"/>
      <c r="M104" s="1748">
        <v>32</v>
      </c>
      <c r="N104" s="1716"/>
      <c r="O104" s="2761"/>
      <c r="P104" s="2761"/>
      <c r="Q104" s="2761"/>
      <c r="R104" s="2761">
        <f t="shared" si="1"/>
        <v>0</v>
      </c>
      <c r="S104" s="1748">
        <v>32</v>
      </c>
      <c r="T104" s="1712"/>
      <c r="U104" s="1712"/>
      <c r="V104" s="1712"/>
      <c r="W104" s="1712"/>
      <c r="X104" s="1712"/>
      <c r="Y104" s="1712"/>
      <c r="Z104" s="1712"/>
      <c r="AA104" s="1712"/>
      <c r="AB104" s="1712"/>
      <c r="AC104" s="1712"/>
      <c r="AD104" s="1712"/>
      <c r="AE104" s="1712"/>
      <c r="AF104" s="1712"/>
      <c r="AG104" s="1712"/>
      <c r="AH104" s="1712"/>
      <c r="AI104" s="1712"/>
      <c r="AJ104" s="1712"/>
      <c r="AK104" s="1712"/>
      <c r="AL104" s="1712"/>
      <c r="AM104" s="1712"/>
      <c r="AN104" s="1712"/>
      <c r="AO104" s="1712"/>
      <c r="AP104" s="1712"/>
      <c r="AQ104" s="1712"/>
      <c r="AR104" s="1712"/>
      <c r="AS104" s="1712"/>
      <c r="AT104" s="1712"/>
      <c r="AU104" s="1712"/>
      <c r="AV104" s="1712"/>
      <c r="AW104" s="1712"/>
      <c r="AX104" s="1712"/>
      <c r="AY104" s="1712"/>
      <c r="AZ104" s="1712"/>
      <c r="BA104" s="1712"/>
      <c r="BB104" s="1712"/>
      <c r="BC104" s="1712"/>
      <c r="BD104" s="1712"/>
      <c r="BE104" s="1712"/>
      <c r="BF104" s="1712"/>
      <c r="BG104" s="1712"/>
      <c r="BH104" s="1712"/>
      <c r="BI104" s="1712"/>
      <c r="BJ104" s="1712"/>
      <c r="BK104" s="1712"/>
      <c r="BL104" s="1712"/>
      <c r="BM104" s="1712"/>
      <c r="BN104" s="1712"/>
      <c r="BO104" s="1712"/>
      <c r="BP104" s="1712"/>
      <c r="BQ104" s="1712"/>
      <c r="BR104" s="1712"/>
      <c r="BS104" s="1712"/>
      <c r="BT104" s="1712"/>
      <c r="BU104" s="1712"/>
      <c r="BV104" s="1712"/>
      <c r="BW104" s="1712"/>
      <c r="BX104" s="1712"/>
      <c r="BY104" s="1712"/>
      <c r="BZ104" s="1712"/>
      <c r="CA104" s="1712"/>
      <c r="CB104" s="1712"/>
      <c r="CC104" s="1712"/>
      <c r="CD104" s="1712"/>
      <c r="CE104" s="1712"/>
      <c r="CF104" s="1712"/>
      <c r="CG104" s="1712"/>
      <c r="CH104" s="1712"/>
      <c r="CI104" s="1712"/>
      <c r="CJ104" s="1712"/>
      <c r="CK104" s="1712"/>
      <c r="CL104" s="1712"/>
      <c r="CM104" s="1712"/>
      <c r="CN104" s="1712"/>
      <c r="CO104" s="1712"/>
      <c r="CP104" s="1712"/>
      <c r="CQ104" s="1712"/>
      <c r="CR104" s="1712"/>
      <c r="CS104" s="1712"/>
      <c r="CT104" s="1712"/>
      <c r="CU104" s="1712"/>
      <c r="CV104" s="1712"/>
      <c r="CW104" s="1712"/>
      <c r="CX104" s="1712"/>
      <c r="CY104" s="1712"/>
      <c r="CZ104" s="1712"/>
      <c r="DA104" s="1712"/>
      <c r="DB104" s="1712"/>
      <c r="DC104" s="1712"/>
      <c r="DD104" s="1712"/>
      <c r="DE104" s="1712"/>
      <c r="DF104" s="1712"/>
      <c r="DG104" s="1712"/>
      <c r="DH104" s="1712"/>
      <c r="DI104" s="1712"/>
      <c r="DJ104" s="1712"/>
      <c r="DK104" s="1712"/>
      <c r="DL104" s="1712"/>
      <c r="DM104" s="1712"/>
      <c r="DN104" s="1712"/>
      <c r="DO104" s="1712"/>
      <c r="DP104" s="1712"/>
      <c r="DQ104" s="1712"/>
      <c r="DR104" s="1712"/>
      <c r="DS104" s="1712"/>
      <c r="DT104" s="1712"/>
      <c r="DU104" s="1712"/>
      <c r="DV104" s="1712"/>
      <c r="DW104" s="1712"/>
      <c r="DX104" s="1712"/>
      <c r="DY104" s="1712"/>
      <c r="DZ104" s="1712"/>
      <c r="EA104" s="1712"/>
      <c r="EB104" s="1712"/>
      <c r="EC104" s="1712"/>
      <c r="ED104" s="1712"/>
      <c r="EE104" s="1712"/>
      <c r="EF104" s="1712"/>
      <c r="EG104" s="1712"/>
      <c r="EH104" s="1712"/>
      <c r="EI104" s="1712"/>
      <c r="EJ104" s="1712"/>
      <c r="EK104" s="1712"/>
      <c r="EL104" s="1712"/>
      <c r="EM104" s="1712"/>
      <c r="EN104" s="1712"/>
      <c r="EO104" s="1712"/>
      <c r="EP104" s="1712"/>
      <c r="EQ104" s="1712"/>
      <c r="ER104" s="1712"/>
      <c r="ES104" s="1712"/>
      <c r="ET104" s="1712"/>
      <c r="EU104" s="1712"/>
      <c r="EV104" s="1712"/>
      <c r="EW104" s="1712"/>
      <c r="EX104" s="1712"/>
      <c r="EY104" s="1712"/>
      <c r="EZ104" s="1712"/>
      <c r="FA104" s="1712"/>
      <c r="FB104" s="1712"/>
      <c r="FC104" s="1712"/>
      <c r="FD104" s="1712"/>
      <c r="FE104" s="1712"/>
      <c r="FF104" s="1712"/>
      <c r="FG104" s="1712"/>
      <c r="FH104" s="1712"/>
      <c r="FI104" s="1712"/>
      <c r="FJ104" s="1712"/>
      <c r="FK104" s="1712"/>
      <c r="FL104" s="1712"/>
      <c r="FM104" s="1712"/>
      <c r="FN104" s="1712"/>
      <c r="FO104" s="1712"/>
      <c r="FP104" s="1712"/>
      <c r="FQ104" s="1712"/>
      <c r="FR104" s="1712"/>
      <c r="FS104" s="1712"/>
      <c r="FT104" s="1712"/>
      <c r="FU104" s="1712"/>
      <c r="FV104" s="1712"/>
      <c r="FW104" s="1712"/>
      <c r="FX104" s="1712"/>
      <c r="FY104" s="1712"/>
      <c r="FZ104" s="1712"/>
      <c r="GA104" s="1712"/>
      <c r="GB104" s="1712"/>
      <c r="GC104" s="1712"/>
      <c r="GD104" s="1712"/>
      <c r="GE104" s="1712"/>
      <c r="GF104" s="1712"/>
      <c r="GG104" s="1712"/>
      <c r="GH104" s="1712"/>
      <c r="GI104" s="1712"/>
      <c r="GJ104" s="1712"/>
      <c r="GK104" s="1712"/>
      <c r="GL104" s="1712"/>
      <c r="GM104" s="1712"/>
      <c r="GN104" s="1712"/>
      <c r="GO104" s="1712"/>
      <c r="GP104" s="1712"/>
      <c r="GQ104" s="1712"/>
      <c r="GR104" s="1712"/>
      <c r="GS104" s="1712"/>
      <c r="GT104" s="1712"/>
      <c r="GU104" s="1712"/>
      <c r="GV104" s="1712"/>
      <c r="GW104" s="1712"/>
      <c r="GX104" s="1712"/>
      <c r="GY104" s="1712"/>
      <c r="GZ104" s="1712"/>
      <c r="HA104" s="1712"/>
      <c r="HB104" s="1712"/>
      <c r="HC104" s="1712"/>
      <c r="HD104" s="1712"/>
      <c r="HE104" s="1712"/>
      <c r="HF104" s="1712"/>
      <c r="HG104" s="1712"/>
      <c r="HH104" s="1712"/>
      <c r="HI104" s="1712"/>
      <c r="HJ104" s="1712"/>
      <c r="HK104" s="1712"/>
      <c r="HL104" s="1712"/>
      <c r="HM104" s="1712"/>
      <c r="HN104" s="1712"/>
      <c r="HO104" s="1712"/>
      <c r="HP104" s="1712"/>
      <c r="HQ104" s="1712"/>
      <c r="HR104" s="1712"/>
      <c r="HS104" s="1712"/>
      <c r="HT104" s="1712"/>
      <c r="HU104" s="1712"/>
      <c r="HV104" s="1712"/>
      <c r="HW104" s="1712"/>
      <c r="HX104" s="1712"/>
      <c r="HY104" s="1712"/>
      <c r="HZ104" s="1712"/>
      <c r="IA104" s="1712"/>
      <c r="IB104" s="1712"/>
      <c r="IC104" s="1712"/>
      <c r="ID104" s="1712"/>
      <c r="IE104" s="1712"/>
      <c r="IF104" s="1712"/>
      <c r="IG104" s="1712"/>
      <c r="IH104" s="1712"/>
      <c r="II104" s="1712"/>
      <c r="IJ104" s="1712"/>
      <c r="IK104" s="1712"/>
      <c r="IL104" s="1712"/>
      <c r="IM104" s="1712"/>
      <c r="IN104" s="1712"/>
      <c r="IO104" s="1712"/>
      <c r="IP104" s="1712"/>
      <c r="IQ104" s="1712"/>
      <c r="IR104" s="1712"/>
      <c r="IS104" s="1712"/>
      <c r="IT104" s="1712"/>
      <c r="IU104" s="1712"/>
    </row>
    <row r="105" spans="1:255">
      <c r="A105" s="2721">
        <v>33</v>
      </c>
      <c r="B105" s="1744"/>
      <c r="C105" s="1744"/>
      <c r="D105" s="1744"/>
      <c r="E105" s="1723"/>
      <c r="F105" s="1716"/>
      <c r="G105" s="1744"/>
      <c r="H105" s="1744"/>
      <c r="I105" s="1744"/>
      <c r="J105" s="1744"/>
      <c r="K105" s="2761"/>
      <c r="L105" s="2761"/>
      <c r="M105" s="1748">
        <v>33</v>
      </c>
      <c r="N105" s="1716"/>
      <c r="O105" s="2761"/>
      <c r="P105" s="2761"/>
      <c r="Q105" s="2761"/>
      <c r="R105" s="2761">
        <f t="shared" si="1"/>
        <v>0</v>
      </c>
      <c r="S105" s="1748">
        <v>33</v>
      </c>
      <c r="T105" s="1712"/>
      <c r="U105" s="1712"/>
      <c r="V105" s="1712"/>
      <c r="W105" s="1712"/>
      <c r="X105" s="1712"/>
      <c r="Y105" s="1712"/>
      <c r="Z105" s="1712"/>
      <c r="AA105" s="1712"/>
      <c r="AB105" s="1712"/>
      <c r="AC105" s="1712"/>
      <c r="AD105" s="1712"/>
      <c r="AE105" s="1712"/>
      <c r="AF105" s="1712"/>
      <c r="AG105" s="1712"/>
      <c r="AH105" s="1712"/>
      <c r="AI105" s="1712"/>
      <c r="AJ105" s="1712"/>
      <c r="AK105" s="1712"/>
      <c r="AL105" s="1712"/>
      <c r="AM105" s="1712"/>
      <c r="AN105" s="1712"/>
      <c r="AO105" s="1712"/>
      <c r="AP105" s="1712"/>
      <c r="AQ105" s="1712"/>
      <c r="AR105" s="1712"/>
      <c r="AS105" s="1712"/>
      <c r="AT105" s="1712"/>
      <c r="AU105" s="1712"/>
      <c r="AV105" s="1712"/>
      <c r="AW105" s="1712"/>
      <c r="AX105" s="1712"/>
      <c r="AY105" s="1712"/>
      <c r="AZ105" s="1712"/>
      <c r="BA105" s="1712"/>
      <c r="BB105" s="1712"/>
      <c r="BC105" s="1712"/>
      <c r="BD105" s="1712"/>
      <c r="BE105" s="1712"/>
      <c r="BF105" s="1712"/>
      <c r="BG105" s="1712"/>
      <c r="BH105" s="1712"/>
      <c r="BI105" s="1712"/>
      <c r="BJ105" s="1712"/>
      <c r="BK105" s="1712"/>
      <c r="BL105" s="1712"/>
      <c r="BM105" s="1712"/>
      <c r="BN105" s="1712"/>
      <c r="BO105" s="1712"/>
      <c r="BP105" s="1712"/>
      <c r="BQ105" s="1712"/>
      <c r="BR105" s="1712"/>
      <c r="BS105" s="1712"/>
      <c r="BT105" s="1712"/>
      <c r="BU105" s="1712"/>
      <c r="BV105" s="1712"/>
      <c r="BW105" s="1712"/>
      <c r="BX105" s="1712"/>
      <c r="BY105" s="1712"/>
      <c r="BZ105" s="1712"/>
      <c r="CA105" s="1712"/>
      <c r="CB105" s="1712"/>
      <c r="CC105" s="1712"/>
      <c r="CD105" s="1712"/>
      <c r="CE105" s="1712"/>
      <c r="CF105" s="1712"/>
      <c r="CG105" s="1712"/>
      <c r="CH105" s="1712"/>
      <c r="CI105" s="1712"/>
      <c r="CJ105" s="1712"/>
      <c r="CK105" s="1712"/>
      <c r="CL105" s="1712"/>
      <c r="CM105" s="1712"/>
      <c r="CN105" s="1712"/>
      <c r="CO105" s="1712"/>
      <c r="CP105" s="1712"/>
      <c r="CQ105" s="1712"/>
      <c r="CR105" s="1712"/>
      <c r="CS105" s="1712"/>
      <c r="CT105" s="1712"/>
      <c r="CU105" s="1712"/>
      <c r="CV105" s="1712"/>
      <c r="CW105" s="1712"/>
      <c r="CX105" s="1712"/>
      <c r="CY105" s="1712"/>
      <c r="CZ105" s="1712"/>
      <c r="DA105" s="1712"/>
      <c r="DB105" s="1712"/>
      <c r="DC105" s="1712"/>
      <c r="DD105" s="1712"/>
      <c r="DE105" s="1712"/>
      <c r="DF105" s="1712"/>
      <c r="DG105" s="1712"/>
      <c r="DH105" s="1712"/>
      <c r="DI105" s="1712"/>
      <c r="DJ105" s="1712"/>
      <c r="DK105" s="1712"/>
      <c r="DL105" s="1712"/>
      <c r="DM105" s="1712"/>
      <c r="DN105" s="1712"/>
      <c r="DO105" s="1712"/>
      <c r="DP105" s="1712"/>
      <c r="DQ105" s="1712"/>
      <c r="DR105" s="1712"/>
      <c r="DS105" s="1712"/>
      <c r="DT105" s="1712"/>
      <c r="DU105" s="1712"/>
      <c r="DV105" s="1712"/>
      <c r="DW105" s="1712"/>
      <c r="DX105" s="1712"/>
      <c r="DY105" s="1712"/>
      <c r="DZ105" s="1712"/>
      <c r="EA105" s="1712"/>
      <c r="EB105" s="1712"/>
      <c r="EC105" s="1712"/>
      <c r="ED105" s="1712"/>
      <c r="EE105" s="1712"/>
      <c r="EF105" s="1712"/>
      <c r="EG105" s="1712"/>
      <c r="EH105" s="1712"/>
      <c r="EI105" s="1712"/>
      <c r="EJ105" s="1712"/>
      <c r="EK105" s="1712"/>
      <c r="EL105" s="1712"/>
      <c r="EM105" s="1712"/>
      <c r="EN105" s="1712"/>
      <c r="EO105" s="1712"/>
      <c r="EP105" s="1712"/>
      <c r="EQ105" s="1712"/>
      <c r="ER105" s="1712"/>
      <c r="ES105" s="1712"/>
      <c r="ET105" s="1712"/>
      <c r="EU105" s="1712"/>
      <c r="EV105" s="1712"/>
      <c r="EW105" s="1712"/>
      <c r="EX105" s="1712"/>
      <c r="EY105" s="1712"/>
      <c r="EZ105" s="1712"/>
      <c r="FA105" s="1712"/>
      <c r="FB105" s="1712"/>
      <c r="FC105" s="1712"/>
      <c r="FD105" s="1712"/>
      <c r="FE105" s="1712"/>
      <c r="FF105" s="1712"/>
      <c r="FG105" s="1712"/>
      <c r="FH105" s="1712"/>
      <c r="FI105" s="1712"/>
      <c r="FJ105" s="1712"/>
      <c r="FK105" s="1712"/>
      <c r="FL105" s="1712"/>
      <c r="FM105" s="1712"/>
      <c r="FN105" s="1712"/>
      <c r="FO105" s="1712"/>
      <c r="FP105" s="1712"/>
      <c r="FQ105" s="1712"/>
      <c r="FR105" s="1712"/>
      <c r="FS105" s="1712"/>
      <c r="FT105" s="1712"/>
      <c r="FU105" s="1712"/>
      <c r="FV105" s="1712"/>
      <c r="FW105" s="1712"/>
      <c r="FX105" s="1712"/>
      <c r="FY105" s="1712"/>
      <c r="FZ105" s="1712"/>
      <c r="GA105" s="1712"/>
      <c r="GB105" s="1712"/>
      <c r="GC105" s="1712"/>
      <c r="GD105" s="1712"/>
      <c r="GE105" s="1712"/>
      <c r="GF105" s="1712"/>
      <c r="GG105" s="1712"/>
      <c r="GH105" s="1712"/>
      <c r="GI105" s="1712"/>
      <c r="GJ105" s="1712"/>
      <c r="GK105" s="1712"/>
      <c r="GL105" s="1712"/>
      <c r="GM105" s="1712"/>
      <c r="GN105" s="1712"/>
      <c r="GO105" s="1712"/>
      <c r="GP105" s="1712"/>
      <c r="GQ105" s="1712"/>
      <c r="GR105" s="1712"/>
      <c r="GS105" s="1712"/>
      <c r="GT105" s="1712"/>
      <c r="GU105" s="1712"/>
      <c r="GV105" s="1712"/>
      <c r="GW105" s="1712"/>
      <c r="GX105" s="1712"/>
      <c r="GY105" s="1712"/>
      <c r="GZ105" s="1712"/>
      <c r="HA105" s="1712"/>
      <c r="HB105" s="1712"/>
      <c r="HC105" s="1712"/>
      <c r="HD105" s="1712"/>
      <c r="HE105" s="1712"/>
      <c r="HF105" s="1712"/>
      <c r="HG105" s="1712"/>
      <c r="HH105" s="1712"/>
      <c r="HI105" s="1712"/>
      <c r="HJ105" s="1712"/>
      <c r="HK105" s="1712"/>
      <c r="HL105" s="1712"/>
      <c r="HM105" s="1712"/>
      <c r="HN105" s="1712"/>
      <c r="HO105" s="1712"/>
      <c r="HP105" s="1712"/>
      <c r="HQ105" s="1712"/>
      <c r="HR105" s="1712"/>
      <c r="HS105" s="1712"/>
      <c r="HT105" s="1712"/>
      <c r="HU105" s="1712"/>
      <c r="HV105" s="1712"/>
      <c r="HW105" s="1712"/>
      <c r="HX105" s="1712"/>
      <c r="HY105" s="1712"/>
      <c r="HZ105" s="1712"/>
      <c r="IA105" s="1712"/>
      <c r="IB105" s="1712"/>
      <c r="IC105" s="1712"/>
      <c r="ID105" s="1712"/>
      <c r="IE105" s="1712"/>
      <c r="IF105" s="1712"/>
      <c r="IG105" s="1712"/>
      <c r="IH105" s="1712"/>
      <c r="II105" s="1712"/>
      <c r="IJ105" s="1712"/>
      <c r="IK105" s="1712"/>
      <c r="IL105" s="1712"/>
      <c r="IM105" s="1712"/>
      <c r="IN105" s="1712"/>
      <c r="IO105" s="1712"/>
      <c r="IP105" s="1712"/>
      <c r="IQ105" s="1712"/>
      <c r="IR105" s="1712"/>
      <c r="IS105" s="1712"/>
      <c r="IT105" s="1712"/>
      <c r="IU105" s="1712"/>
    </row>
    <row r="106" spans="1:255">
      <c r="A106" s="2721">
        <v>34</v>
      </c>
      <c r="B106" s="1744"/>
      <c r="C106" s="1744"/>
      <c r="D106" s="1744"/>
      <c r="E106" s="1723"/>
      <c r="F106" s="1716"/>
      <c r="G106" s="1744"/>
      <c r="H106" s="1744"/>
      <c r="I106" s="1744"/>
      <c r="J106" s="1744"/>
      <c r="K106" s="2761"/>
      <c r="L106" s="2761"/>
      <c r="M106" s="1748">
        <v>34</v>
      </c>
      <c r="N106" s="1716"/>
      <c r="O106" s="2761"/>
      <c r="P106" s="2761"/>
      <c r="Q106" s="2761"/>
      <c r="R106" s="2761">
        <f t="shared" si="1"/>
        <v>0</v>
      </c>
      <c r="S106" s="1748">
        <v>34</v>
      </c>
      <c r="T106" s="1712"/>
      <c r="U106" s="1712"/>
      <c r="V106" s="1712"/>
      <c r="W106" s="1712"/>
      <c r="X106" s="1712"/>
      <c r="Y106" s="1712"/>
      <c r="Z106" s="1712"/>
      <c r="AA106" s="1712"/>
      <c r="AB106" s="1712"/>
      <c r="AC106" s="1712"/>
      <c r="AD106" s="1712"/>
      <c r="AE106" s="1712"/>
      <c r="AF106" s="1712"/>
      <c r="AG106" s="1712"/>
      <c r="AH106" s="1712"/>
      <c r="AI106" s="1712"/>
      <c r="AJ106" s="1712"/>
      <c r="AK106" s="1712"/>
      <c r="AL106" s="1712"/>
      <c r="AM106" s="1712"/>
      <c r="AN106" s="1712"/>
      <c r="AO106" s="1712"/>
      <c r="AP106" s="1712"/>
      <c r="AQ106" s="1712"/>
      <c r="AR106" s="1712"/>
      <c r="AS106" s="1712"/>
      <c r="AT106" s="1712"/>
      <c r="AU106" s="1712"/>
      <c r="AV106" s="1712"/>
      <c r="AW106" s="1712"/>
      <c r="AX106" s="1712"/>
      <c r="AY106" s="1712"/>
      <c r="AZ106" s="1712"/>
      <c r="BA106" s="1712"/>
      <c r="BB106" s="1712"/>
      <c r="BC106" s="1712"/>
      <c r="BD106" s="1712"/>
      <c r="BE106" s="1712"/>
      <c r="BF106" s="1712"/>
      <c r="BG106" s="1712"/>
      <c r="BH106" s="1712"/>
      <c r="BI106" s="1712"/>
      <c r="BJ106" s="1712"/>
      <c r="BK106" s="1712"/>
      <c r="BL106" s="1712"/>
      <c r="BM106" s="1712"/>
      <c r="BN106" s="1712"/>
      <c r="BO106" s="1712"/>
      <c r="BP106" s="1712"/>
      <c r="BQ106" s="1712"/>
      <c r="BR106" s="1712"/>
      <c r="BS106" s="1712"/>
      <c r="BT106" s="1712"/>
      <c r="BU106" s="1712"/>
      <c r="BV106" s="1712"/>
      <c r="BW106" s="1712"/>
      <c r="BX106" s="1712"/>
      <c r="BY106" s="1712"/>
      <c r="BZ106" s="1712"/>
      <c r="CA106" s="1712"/>
      <c r="CB106" s="1712"/>
      <c r="CC106" s="1712"/>
      <c r="CD106" s="1712"/>
      <c r="CE106" s="1712"/>
      <c r="CF106" s="1712"/>
      <c r="CG106" s="1712"/>
      <c r="CH106" s="1712"/>
      <c r="CI106" s="1712"/>
      <c r="CJ106" s="1712"/>
      <c r="CK106" s="1712"/>
      <c r="CL106" s="1712"/>
      <c r="CM106" s="1712"/>
      <c r="CN106" s="1712"/>
      <c r="CO106" s="1712"/>
      <c r="CP106" s="1712"/>
      <c r="CQ106" s="1712"/>
      <c r="CR106" s="1712"/>
      <c r="CS106" s="1712"/>
      <c r="CT106" s="1712"/>
      <c r="CU106" s="1712"/>
      <c r="CV106" s="1712"/>
      <c r="CW106" s="1712"/>
      <c r="CX106" s="1712"/>
      <c r="CY106" s="1712"/>
      <c r="CZ106" s="1712"/>
      <c r="DA106" s="1712"/>
      <c r="DB106" s="1712"/>
      <c r="DC106" s="1712"/>
      <c r="DD106" s="1712"/>
      <c r="DE106" s="1712"/>
      <c r="DF106" s="1712"/>
      <c r="DG106" s="1712"/>
      <c r="DH106" s="1712"/>
      <c r="DI106" s="1712"/>
      <c r="DJ106" s="1712"/>
      <c r="DK106" s="1712"/>
      <c r="DL106" s="1712"/>
      <c r="DM106" s="1712"/>
      <c r="DN106" s="1712"/>
      <c r="DO106" s="1712"/>
      <c r="DP106" s="1712"/>
      <c r="DQ106" s="1712"/>
      <c r="DR106" s="1712"/>
      <c r="DS106" s="1712"/>
      <c r="DT106" s="1712"/>
      <c r="DU106" s="1712"/>
      <c r="DV106" s="1712"/>
      <c r="DW106" s="1712"/>
      <c r="DX106" s="1712"/>
      <c r="DY106" s="1712"/>
      <c r="DZ106" s="1712"/>
      <c r="EA106" s="1712"/>
      <c r="EB106" s="1712"/>
      <c r="EC106" s="1712"/>
      <c r="ED106" s="1712"/>
      <c r="EE106" s="1712"/>
      <c r="EF106" s="1712"/>
      <c r="EG106" s="1712"/>
      <c r="EH106" s="1712"/>
      <c r="EI106" s="1712"/>
      <c r="EJ106" s="1712"/>
      <c r="EK106" s="1712"/>
      <c r="EL106" s="1712"/>
      <c r="EM106" s="1712"/>
      <c r="EN106" s="1712"/>
      <c r="EO106" s="1712"/>
      <c r="EP106" s="1712"/>
      <c r="EQ106" s="1712"/>
      <c r="ER106" s="1712"/>
      <c r="ES106" s="1712"/>
      <c r="ET106" s="1712"/>
      <c r="EU106" s="1712"/>
      <c r="EV106" s="1712"/>
      <c r="EW106" s="1712"/>
      <c r="EX106" s="1712"/>
      <c r="EY106" s="1712"/>
      <c r="EZ106" s="1712"/>
      <c r="FA106" s="1712"/>
      <c r="FB106" s="1712"/>
      <c r="FC106" s="1712"/>
      <c r="FD106" s="1712"/>
      <c r="FE106" s="1712"/>
      <c r="FF106" s="1712"/>
      <c r="FG106" s="1712"/>
      <c r="FH106" s="1712"/>
      <c r="FI106" s="1712"/>
      <c r="FJ106" s="1712"/>
      <c r="FK106" s="1712"/>
      <c r="FL106" s="1712"/>
      <c r="FM106" s="1712"/>
      <c r="FN106" s="1712"/>
      <c r="FO106" s="1712"/>
      <c r="FP106" s="1712"/>
      <c r="FQ106" s="1712"/>
      <c r="FR106" s="1712"/>
      <c r="FS106" s="1712"/>
      <c r="FT106" s="1712"/>
      <c r="FU106" s="1712"/>
      <c r="FV106" s="1712"/>
      <c r="FW106" s="1712"/>
      <c r="FX106" s="1712"/>
      <c r="FY106" s="1712"/>
      <c r="FZ106" s="1712"/>
      <c r="GA106" s="1712"/>
      <c r="GB106" s="1712"/>
      <c r="GC106" s="1712"/>
      <c r="GD106" s="1712"/>
      <c r="GE106" s="1712"/>
      <c r="GF106" s="1712"/>
      <c r="GG106" s="1712"/>
      <c r="GH106" s="1712"/>
      <c r="GI106" s="1712"/>
      <c r="GJ106" s="1712"/>
      <c r="GK106" s="1712"/>
      <c r="GL106" s="1712"/>
      <c r="GM106" s="1712"/>
      <c r="GN106" s="1712"/>
      <c r="GO106" s="1712"/>
      <c r="GP106" s="1712"/>
      <c r="GQ106" s="1712"/>
      <c r="GR106" s="1712"/>
      <c r="GS106" s="1712"/>
      <c r="GT106" s="1712"/>
      <c r="GU106" s="1712"/>
      <c r="GV106" s="1712"/>
      <c r="GW106" s="1712"/>
      <c r="GX106" s="1712"/>
      <c r="GY106" s="1712"/>
      <c r="GZ106" s="1712"/>
      <c r="HA106" s="1712"/>
      <c r="HB106" s="1712"/>
      <c r="HC106" s="1712"/>
      <c r="HD106" s="1712"/>
      <c r="HE106" s="1712"/>
      <c r="HF106" s="1712"/>
      <c r="HG106" s="1712"/>
      <c r="HH106" s="1712"/>
      <c r="HI106" s="1712"/>
      <c r="HJ106" s="1712"/>
      <c r="HK106" s="1712"/>
      <c r="HL106" s="1712"/>
      <c r="HM106" s="1712"/>
      <c r="HN106" s="1712"/>
      <c r="HO106" s="1712"/>
      <c r="HP106" s="1712"/>
      <c r="HQ106" s="1712"/>
      <c r="HR106" s="1712"/>
      <c r="HS106" s="1712"/>
      <c r="HT106" s="1712"/>
      <c r="HU106" s="1712"/>
      <c r="HV106" s="1712"/>
      <c r="HW106" s="1712"/>
      <c r="HX106" s="1712"/>
      <c r="HY106" s="1712"/>
      <c r="HZ106" s="1712"/>
      <c r="IA106" s="1712"/>
      <c r="IB106" s="1712"/>
      <c r="IC106" s="1712"/>
      <c r="ID106" s="1712"/>
      <c r="IE106" s="1712"/>
      <c r="IF106" s="1712"/>
      <c r="IG106" s="1712"/>
      <c r="IH106" s="1712"/>
      <c r="II106" s="1712"/>
      <c r="IJ106" s="1712"/>
      <c r="IK106" s="1712"/>
      <c r="IL106" s="1712"/>
      <c r="IM106" s="1712"/>
      <c r="IN106" s="1712"/>
      <c r="IO106" s="1712"/>
      <c r="IP106" s="1712"/>
      <c r="IQ106" s="1712"/>
      <c r="IR106" s="1712"/>
      <c r="IS106" s="1712"/>
      <c r="IT106" s="1712"/>
      <c r="IU106" s="1712"/>
    </row>
    <row r="107" spans="1:255">
      <c r="A107" s="2721">
        <v>35</v>
      </c>
      <c r="B107" s="1744"/>
      <c r="C107" s="1744"/>
      <c r="D107" s="1744"/>
      <c r="E107" s="1723"/>
      <c r="F107" s="1716"/>
      <c r="G107" s="1744"/>
      <c r="H107" s="1744"/>
      <c r="I107" s="1744"/>
      <c r="J107" s="1744"/>
      <c r="K107" s="2761"/>
      <c r="L107" s="2761"/>
      <c r="M107" s="1748">
        <v>35</v>
      </c>
      <c r="N107" s="1716"/>
      <c r="O107" s="2761"/>
      <c r="P107" s="2761"/>
      <c r="Q107" s="2761"/>
      <c r="R107" s="2761">
        <f t="shared" si="1"/>
        <v>0</v>
      </c>
      <c r="S107" s="1748">
        <v>35</v>
      </c>
      <c r="T107" s="1712"/>
      <c r="U107" s="1712"/>
      <c r="V107" s="1712"/>
      <c r="W107" s="1712"/>
      <c r="X107" s="1712"/>
      <c r="Y107" s="1712"/>
      <c r="Z107" s="1712"/>
      <c r="AA107" s="1712"/>
      <c r="AB107" s="1712"/>
      <c r="AC107" s="1712"/>
      <c r="AD107" s="1712"/>
      <c r="AE107" s="1712"/>
      <c r="AF107" s="1712"/>
      <c r="AG107" s="1712"/>
      <c r="AH107" s="1712"/>
      <c r="AI107" s="1712"/>
      <c r="AJ107" s="1712"/>
      <c r="AK107" s="1712"/>
      <c r="AL107" s="1712"/>
      <c r="AM107" s="1712"/>
      <c r="AN107" s="1712"/>
      <c r="AO107" s="1712"/>
      <c r="AP107" s="1712"/>
      <c r="AQ107" s="1712"/>
      <c r="AR107" s="1712"/>
      <c r="AS107" s="1712"/>
      <c r="AT107" s="1712"/>
      <c r="AU107" s="1712"/>
      <c r="AV107" s="1712"/>
      <c r="AW107" s="1712"/>
      <c r="AX107" s="1712"/>
      <c r="AY107" s="1712"/>
      <c r="AZ107" s="1712"/>
      <c r="BA107" s="1712"/>
      <c r="BB107" s="1712"/>
      <c r="BC107" s="1712"/>
      <c r="BD107" s="1712"/>
      <c r="BE107" s="1712"/>
      <c r="BF107" s="1712"/>
      <c r="BG107" s="1712"/>
      <c r="BH107" s="1712"/>
      <c r="BI107" s="1712"/>
      <c r="BJ107" s="1712"/>
      <c r="BK107" s="1712"/>
      <c r="BL107" s="1712"/>
      <c r="BM107" s="1712"/>
      <c r="BN107" s="1712"/>
      <c r="BO107" s="1712"/>
      <c r="BP107" s="1712"/>
      <c r="BQ107" s="1712"/>
      <c r="BR107" s="1712"/>
      <c r="BS107" s="1712"/>
      <c r="BT107" s="1712"/>
      <c r="BU107" s="1712"/>
      <c r="BV107" s="1712"/>
      <c r="BW107" s="1712"/>
      <c r="BX107" s="1712"/>
      <c r="BY107" s="1712"/>
      <c r="BZ107" s="1712"/>
      <c r="CA107" s="1712"/>
      <c r="CB107" s="1712"/>
      <c r="CC107" s="1712"/>
      <c r="CD107" s="1712"/>
      <c r="CE107" s="1712"/>
      <c r="CF107" s="1712"/>
      <c r="CG107" s="1712"/>
      <c r="CH107" s="1712"/>
      <c r="CI107" s="1712"/>
      <c r="CJ107" s="1712"/>
      <c r="CK107" s="1712"/>
      <c r="CL107" s="1712"/>
      <c r="CM107" s="1712"/>
      <c r="CN107" s="1712"/>
      <c r="CO107" s="1712"/>
      <c r="CP107" s="1712"/>
      <c r="CQ107" s="1712"/>
      <c r="CR107" s="1712"/>
      <c r="CS107" s="1712"/>
      <c r="CT107" s="1712"/>
      <c r="CU107" s="1712"/>
      <c r="CV107" s="1712"/>
      <c r="CW107" s="1712"/>
      <c r="CX107" s="1712"/>
      <c r="CY107" s="1712"/>
      <c r="CZ107" s="1712"/>
      <c r="DA107" s="1712"/>
      <c r="DB107" s="1712"/>
      <c r="DC107" s="1712"/>
      <c r="DD107" s="1712"/>
      <c r="DE107" s="1712"/>
      <c r="DF107" s="1712"/>
      <c r="DG107" s="1712"/>
      <c r="DH107" s="1712"/>
      <c r="DI107" s="1712"/>
      <c r="DJ107" s="1712"/>
      <c r="DK107" s="1712"/>
      <c r="DL107" s="1712"/>
      <c r="DM107" s="1712"/>
      <c r="DN107" s="1712"/>
      <c r="DO107" s="1712"/>
      <c r="DP107" s="1712"/>
      <c r="DQ107" s="1712"/>
      <c r="DR107" s="1712"/>
      <c r="DS107" s="1712"/>
      <c r="DT107" s="1712"/>
      <c r="DU107" s="1712"/>
      <c r="DV107" s="1712"/>
      <c r="DW107" s="1712"/>
      <c r="DX107" s="1712"/>
      <c r="DY107" s="1712"/>
      <c r="DZ107" s="1712"/>
      <c r="EA107" s="1712"/>
      <c r="EB107" s="1712"/>
      <c r="EC107" s="1712"/>
      <c r="ED107" s="1712"/>
      <c r="EE107" s="1712"/>
      <c r="EF107" s="1712"/>
      <c r="EG107" s="1712"/>
      <c r="EH107" s="1712"/>
      <c r="EI107" s="1712"/>
      <c r="EJ107" s="1712"/>
      <c r="EK107" s="1712"/>
      <c r="EL107" s="1712"/>
      <c r="EM107" s="1712"/>
      <c r="EN107" s="1712"/>
      <c r="EO107" s="1712"/>
      <c r="EP107" s="1712"/>
      <c r="EQ107" s="1712"/>
      <c r="ER107" s="1712"/>
      <c r="ES107" s="1712"/>
      <c r="ET107" s="1712"/>
      <c r="EU107" s="1712"/>
      <c r="EV107" s="1712"/>
      <c r="EW107" s="1712"/>
      <c r="EX107" s="1712"/>
      <c r="EY107" s="1712"/>
      <c r="EZ107" s="1712"/>
      <c r="FA107" s="1712"/>
      <c r="FB107" s="1712"/>
      <c r="FC107" s="1712"/>
      <c r="FD107" s="1712"/>
      <c r="FE107" s="1712"/>
      <c r="FF107" s="1712"/>
      <c r="FG107" s="1712"/>
      <c r="FH107" s="1712"/>
      <c r="FI107" s="1712"/>
      <c r="FJ107" s="1712"/>
      <c r="FK107" s="1712"/>
      <c r="FL107" s="1712"/>
      <c r="FM107" s="1712"/>
      <c r="FN107" s="1712"/>
      <c r="FO107" s="1712"/>
      <c r="FP107" s="1712"/>
      <c r="FQ107" s="1712"/>
      <c r="FR107" s="1712"/>
      <c r="FS107" s="1712"/>
      <c r="FT107" s="1712"/>
      <c r="FU107" s="1712"/>
      <c r="FV107" s="1712"/>
      <c r="FW107" s="1712"/>
      <c r="FX107" s="1712"/>
      <c r="FY107" s="1712"/>
      <c r="FZ107" s="1712"/>
      <c r="GA107" s="1712"/>
      <c r="GB107" s="1712"/>
      <c r="GC107" s="1712"/>
      <c r="GD107" s="1712"/>
      <c r="GE107" s="1712"/>
      <c r="GF107" s="1712"/>
      <c r="GG107" s="1712"/>
      <c r="GH107" s="1712"/>
      <c r="GI107" s="1712"/>
      <c r="GJ107" s="1712"/>
      <c r="GK107" s="1712"/>
      <c r="GL107" s="1712"/>
      <c r="GM107" s="1712"/>
      <c r="GN107" s="1712"/>
      <c r="GO107" s="1712"/>
      <c r="GP107" s="1712"/>
      <c r="GQ107" s="1712"/>
      <c r="GR107" s="1712"/>
      <c r="GS107" s="1712"/>
      <c r="GT107" s="1712"/>
      <c r="GU107" s="1712"/>
      <c r="GV107" s="1712"/>
      <c r="GW107" s="1712"/>
      <c r="GX107" s="1712"/>
      <c r="GY107" s="1712"/>
      <c r="GZ107" s="1712"/>
      <c r="HA107" s="1712"/>
      <c r="HB107" s="1712"/>
      <c r="HC107" s="1712"/>
      <c r="HD107" s="1712"/>
      <c r="HE107" s="1712"/>
      <c r="HF107" s="1712"/>
      <c r="HG107" s="1712"/>
      <c r="HH107" s="1712"/>
      <c r="HI107" s="1712"/>
      <c r="HJ107" s="1712"/>
      <c r="HK107" s="1712"/>
      <c r="HL107" s="1712"/>
      <c r="HM107" s="1712"/>
      <c r="HN107" s="1712"/>
      <c r="HO107" s="1712"/>
      <c r="HP107" s="1712"/>
      <c r="HQ107" s="1712"/>
      <c r="HR107" s="1712"/>
      <c r="HS107" s="1712"/>
      <c r="HT107" s="1712"/>
      <c r="HU107" s="1712"/>
      <c r="HV107" s="1712"/>
      <c r="HW107" s="1712"/>
      <c r="HX107" s="1712"/>
      <c r="HY107" s="1712"/>
      <c r="HZ107" s="1712"/>
      <c r="IA107" s="1712"/>
      <c r="IB107" s="1712"/>
      <c r="IC107" s="1712"/>
      <c r="ID107" s="1712"/>
      <c r="IE107" s="1712"/>
      <c r="IF107" s="1712"/>
      <c r="IG107" s="1712"/>
      <c r="IH107" s="1712"/>
      <c r="II107" s="1712"/>
      <c r="IJ107" s="1712"/>
      <c r="IK107" s="1712"/>
      <c r="IL107" s="1712"/>
      <c r="IM107" s="1712"/>
      <c r="IN107" s="1712"/>
      <c r="IO107" s="1712"/>
      <c r="IP107" s="1712"/>
      <c r="IQ107" s="1712"/>
      <c r="IR107" s="1712"/>
      <c r="IS107" s="1712"/>
      <c r="IT107" s="1712"/>
      <c r="IU107" s="1712"/>
    </row>
    <row r="108" spans="1:255">
      <c r="A108" s="2721">
        <v>36</v>
      </c>
      <c r="B108" s="1744"/>
      <c r="C108" s="1744"/>
      <c r="D108" s="1744"/>
      <c r="E108" s="1723"/>
      <c r="F108" s="1716"/>
      <c r="G108" s="1744"/>
      <c r="H108" s="1744"/>
      <c r="I108" s="1744"/>
      <c r="J108" s="1744"/>
      <c r="K108" s="2761"/>
      <c r="L108" s="2761"/>
      <c r="M108" s="1748">
        <v>36</v>
      </c>
      <c r="N108" s="1716"/>
      <c r="O108" s="2761"/>
      <c r="P108" s="2761"/>
      <c r="Q108" s="2761"/>
      <c r="R108" s="2761">
        <f t="shared" si="1"/>
        <v>0</v>
      </c>
      <c r="S108" s="1748">
        <v>36</v>
      </c>
      <c r="T108" s="1712"/>
      <c r="U108" s="1712"/>
      <c r="V108" s="1712"/>
      <c r="W108" s="1712"/>
      <c r="X108" s="1712"/>
      <c r="Y108" s="1712"/>
      <c r="Z108" s="1712"/>
      <c r="AA108" s="1712"/>
      <c r="AB108" s="1712"/>
      <c r="AC108" s="1712"/>
      <c r="AD108" s="1712"/>
      <c r="AE108" s="1712"/>
      <c r="AF108" s="1712"/>
      <c r="AG108" s="1712"/>
      <c r="AH108" s="1712"/>
      <c r="AI108" s="1712"/>
      <c r="AJ108" s="1712"/>
      <c r="AK108" s="1712"/>
      <c r="AL108" s="1712"/>
      <c r="AM108" s="1712"/>
      <c r="AN108" s="1712"/>
      <c r="AO108" s="1712"/>
      <c r="AP108" s="1712"/>
      <c r="AQ108" s="1712"/>
      <c r="AR108" s="1712"/>
      <c r="AS108" s="1712"/>
      <c r="AT108" s="1712"/>
      <c r="AU108" s="1712"/>
      <c r="AV108" s="1712"/>
      <c r="AW108" s="1712"/>
      <c r="AX108" s="1712"/>
      <c r="AY108" s="1712"/>
      <c r="AZ108" s="1712"/>
      <c r="BA108" s="1712"/>
      <c r="BB108" s="1712"/>
      <c r="BC108" s="1712"/>
      <c r="BD108" s="1712"/>
      <c r="BE108" s="1712"/>
      <c r="BF108" s="1712"/>
      <c r="BG108" s="1712"/>
      <c r="BH108" s="1712"/>
      <c r="BI108" s="1712"/>
      <c r="BJ108" s="1712"/>
      <c r="BK108" s="1712"/>
      <c r="BL108" s="1712"/>
      <c r="BM108" s="1712"/>
      <c r="BN108" s="1712"/>
      <c r="BO108" s="1712"/>
      <c r="BP108" s="1712"/>
      <c r="BQ108" s="1712"/>
      <c r="BR108" s="1712"/>
      <c r="BS108" s="1712"/>
      <c r="BT108" s="1712"/>
      <c r="BU108" s="1712"/>
      <c r="BV108" s="1712"/>
      <c r="BW108" s="1712"/>
      <c r="BX108" s="1712"/>
      <c r="BY108" s="1712"/>
      <c r="BZ108" s="1712"/>
      <c r="CA108" s="1712"/>
      <c r="CB108" s="1712"/>
      <c r="CC108" s="1712"/>
      <c r="CD108" s="1712"/>
      <c r="CE108" s="1712"/>
      <c r="CF108" s="1712"/>
      <c r="CG108" s="1712"/>
      <c r="CH108" s="1712"/>
      <c r="CI108" s="1712"/>
      <c r="CJ108" s="1712"/>
      <c r="CK108" s="1712"/>
      <c r="CL108" s="1712"/>
      <c r="CM108" s="1712"/>
      <c r="CN108" s="1712"/>
      <c r="CO108" s="1712"/>
      <c r="CP108" s="1712"/>
      <c r="CQ108" s="1712"/>
      <c r="CR108" s="1712"/>
      <c r="CS108" s="1712"/>
      <c r="CT108" s="1712"/>
      <c r="CU108" s="1712"/>
      <c r="CV108" s="1712"/>
      <c r="CW108" s="1712"/>
      <c r="CX108" s="1712"/>
      <c r="CY108" s="1712"/>
      <c r="CZ108" s="1712"/>
      <c r="DA108" s="1712"/>
      <c r="DB108" s="1712"/>
      <c r="DC108" s="1712"/>
      <c r="DD108" s="1712"/>
      <c r="DE108" s="1712"/>
      <c r="DF108" s="1712"/>
      <c r="DG108" s="1712"/>
      <c r="DH108" s="1712"/>
      <c r="DI108" s="1712"/>
      <c r="DJ108" s="1712"/>
      <c r="DK108" s="1712"/>
      <c r="DL108" s="1712"/>
      <c r="DM108" s="1712"/>
      <c r="DN108" s="1712"/>
      <c r="DO108" s="1712"/>
      <c r="DP108" s="1712"/>
      <c r="DQ108" s="1712"/>
      <c r="DR108" s="1712"/>
      <c r="DS108" s="1712"/>
      <c r="DT108" s="1712"/>
      <c r="DU108" s="1712"/>
      <c r="DV108" s="1712"/>
      <c r="DW108" s="1712"/>
      <c r="DX108" s="1712"/>
      <c r="DY108" s="1712"/>
      <c r="DZ108" s="1712"/>
      <c r="EA108" s="1712"/>
      <c r="EB108" s="1712"/>
      <c r="EC108" s="1712"/>
      <c r="ED108" s="1712"/>
      <c r="EE108" s="1712"/>
      <c r="EF108" s="1712"/>
      <c r="EG108" s="1712"/>
      <c r="EH108" s="1712"/>
      <c r="EI108" s="1712"/>
      <c r="EJ108" s="1712"/>
      <c r="EK108" s="1712"/>
      <c r="EL108" s="1712"/>
      <c r="EM108" s="1712"/>
      <c r="EN108" s="1712"/>
      <c r="EO108" s="1712"/>
      <c r="EP108" s="1712"/>
      <c r="EQ108" s="1712"/>
      <c r="ER108" s="1712"/>
      <c r="ES108" s="1712"/>
      <c r="ET108" s="1712"/>
      <c r="EU108" s="1712"/>
      <c r="EV108" s="1712"/>
      <c r="EW108" s="1712"/>
      <c r="EX108" s="1712"/>
      <c r="EY108" s="1712"/>
      <c r="EZ108" s="1712"/>
      <c r="FA108" s="1712"/>
      <c r="FB108" s="1712"/>
      <c r="FC108" s="1712"/>
      <c r="FD108" s="1712"/>
      <c r="FE108" s="1712"/>
      <c r="FF108" s="1712"/>
      <c r="FG108" s="1712"/>
      <c r="FH108" s="1712"/>
      <c r="FI108" s="1712"/>
      <c r="FJ108" s="1712"/>
      <c r="FK108" s="1712"/>
      <c r="FL108" s="1712"/>
      <c r="FM108" s="1712"/>
      <c r="FN108" s="1712"/>
      <c r="FO108" s="1712"/>
      <c r="FP108" s="1712"/>
      <c r="FQ108" s="1712"/>
      <c r="FR108" s="1712"/>
      <c r="FS108" s="1712"/>
      <c r="FT108" s="1712"/>
      <c r="FU108" s="1712"/>
      <c r="FV108" s="1712"/>
      <c r="FW108" s="1712"/>
      <c r="FX108" s="1712"/>
      <c r="FY108" s="1712"/>
      <c r="FZ108" s="1712"/>
      <c r="GA108" s="1712"/>
      <c r="GB108" s="1712"/>
      <c r="GC108" s="1712"/>
      <c r="GD108" s="1712"/>
      <c r="GE108" s="1712"/>
      <c r="GF108" s="1712"/>
      <c r="GG108" s="1712"/>
      <c r="GH108" s="1712"/>
      <c r="GI108" s="1712"/>
      <c r="GJ108" s="1712"/>
      <c r="GK108" s="1712"/>
      <c r="GL108" s="1712"/>
      <c r="GM108" s="1712"/>
      <c r="GN108" s="1712"/>
      <c r="GO108" s="1712"/>
      <c r="GP108" s="1712"/>
      <c r="GQ108" s="1712"/>
      <c r="GR108" s="1712"/>
      <c r="GS108" s="1712"/>
      <c r="GT108" s="1712"/>
      <c r="GU108" s="1712"/>
      <c r="GV108" s="1712"/>
      <c r="GW108" s="1712"/>
      <c r="GX108" s="1712"/>
      <c r="GY108" s="1712"/>
      <c r="GZ108" s="1712"/>
      <c r="HA108" s="1712"/>
      <c r="HB108" s="1712"/>
      <c r="HC108" s="1712"/>
      <c r="HD108" s="1712"/>
      <c r="HE108" s="1712"/>
      <c r="HF108" s="1712"/>
      <c r="HG108" s="1712"/>
      <c r="HH108" s="1712"/>
      <c r="HI108" s="1712"/>
      <c r="HJ108" s="1712"/>
      <c r="HK108" s="1712"/>
      <c r="HL108" s="1712"/>
      <c r="HM108" s="1712"/>
      <c r="HN108" s="1712"/>
      <c r="HO108" s="1712"/>
      <c r="HP108" s="1712"/>
      <c r="HQ108" s="1712"/>
      <c r="HR108" s="1712"/>
      <c r="HS108" s="1712"/>
      <c r="HT108" s="1712"/>
      <c r="HU108" s="1712"/>
      <c r="HV108" s="1712"/>
      <c r="HW108" s="1712"/>
      <c r="HX108" s="1712"/>
      <c r="HY108" s="1712"/>
      <c r="HZ108" s="1712"/>
      <c r="IA108" s="1712"/>
      <c r="IB108" s="1712"/>
      <c r="IC108" s="1712"/>
      <c r="ID108" s="1712"/>
      <c r="IE108" s="1712"/>
      <c r="IF108" s="1712"/>
      <c r="IG108" s="1712"/>
      <c r="IH108" s="1712"/>
      <c r="II108" s="1712"/>
      <c r="IJ108" s="1712"/>
      <c r="IK108" s="1712"/>
      <c r="IL108" s="1712"/>
      <c r="IM108" s="1712"/>
      <c r="IN108" s="1712"/>
      <c r="IO108" s="1712"/>
      <c r="IP108" s="1712"/>
      <c r="IQ108" s="1712"/>
      <c r="IR108" s="1712"/>
      <c r="IS108" s="1712"/>
      <c r="IT108" s="1712"/>
      <c r="IU108" s="1712"/>
    </row>
    <row r="109" spans="1:255">
      <c r="A109" s="2721">
        <v>37</v>
      </c>
      <c r="B109" s="1744"/>
      <c r="C109" s="1744"/>
      <c r="D109" s="1744"/>
      <c r="E109" s="1723"/>
      <c r="F109" s="1716"/>
      <c r="G109" s="1744"/>
      <c r="H109" s="1744"/>
      <c r="I109" s="1744"/>
      <c r="J109" s="1744"/>
      <c r="K109" s="2761"/>
      <c r="L109" s="2761"/>
      <c r="M109" s="1748">
        <v>37</v>
      </c>
      <c r="N109" s="1716"/>
      <c r="O109" s="2761"/>
      <c r="P109" s="2761"/>
      <c r="Q109" s="2761"/>
      <c r="R109" s="2761">
        <f t="shared" si="1"/>
        <v>0</v>
      </c>
      <c r="S109" s="1748">
        <v>37</v>
      </c>
      <c r="T109" s="1712"/>
      <c r="U109" s="1712"/>
      <c r="V109" s="1712"/>
      <c r="W109" s="1712"/>
      <c r="X109" s="1712"/>
      <c r="Y109" s="1712"/>
      <c r="Z109" s="1712"/>
      <c r="AA109" s="1712"/>
      <c r="AB109" s="1712"/>
      <c r="AC109" s="1712"/>
      <c r="AD109" s="1712"/>
      <c r="AE109" s="1712"/>
      <c r="AF109" s="1712"/>
      <c r="AG109" s="1712"/>
      <c r="AH109" s="1712"/>
      <c r="AI109" s="1712"/>
      <c r="AJ109" s="1712"/>
      <c r="AK109" s="1712"/>
      <c r="AL109" s="1712"/>
      <c r="AM109" s="1712"/>
      <c r="AN109" s="1712"/>
      <c r="AO109" s="1712"/>
      <c r="AP109" s="1712"/>
      <c r="AQ109" s="1712"/>
      <c r="AR109" s="1712"/>
      <c r="AS109" s="1712"/>
      <c r="AT109" s="1712"/>
      <c r="AU109" s="1712"/>
      <c r="AV109" s="1712"/>
      <c r="AW109" s="1712"/>
      <c r="AX109" s="1712"/>
      <c r="AY109" s="1712"/>
      <c r="AZ109" s="1712"/>
      <c r="BA109" s="1712"/>
      <c r="BB109" s="1712"/>
      <c r="BC109" s="1712"/>
      <c r="BD109" s="1712"/>
      <c r="BE109" s="1712"/>
      <c r="BF109" s="1712"/>
      <c r="BG109" s="1712"/>
      <c r="BH109" s="1712"/>
      <c r="BI109" s="1712"/>
      <c r="BJ109" s="1712"/>
      <c r="BK109" s="1712"/>
      <c r="BL109" s="1712"/>
      <c r="BM109" s="1712"/>
      <c r="BN109" s="1712"/>
      <c r="BO109" s="1712"/>
      <c r="BP109" s="1712"/>
      <c r="BQ109" s="1712"/>
      <c r="BR109" s="1712"/>
      <c r="BS109" s="1712"/>
      <c r="BT109" s="1712"/>
      <c r="BU109" s="1712"/>
      <c r="BV109" s="1712"/>
      <c r="BW109" s="1712"/>
      <c r="BX109" s="1712"/>
      <c r="BY109" s="1712"/>
      <c r="BZ109" s="1712"/>
      <c r="CA109" s="1712"/>
      <c r="CB109" s="1712"/>
      <c r="CC109" s="1712"/>
      <c r="CD109" s="1712"/>
      <c r="CE109" s="1712"/>
      <c r="CF109" s="1712"/>
      <c r="CG109" s="1712"/>
      <c r="CH109" s="1712"/>
      <c r="CI109" s="1712"/>
      <c r="CJ109" s="1712"/>
      <c r="CK109" s="1712"/>
      <c r="CL109" s="1712"/>
      <c r="CM109" s="1712"/>
      <c r="CN109" s="1712"/>
      <c r="CO109" s="1712"/>
      <c r="CP109" s="1712"/>
      <c r="CQ109" s="1712"/>
      <c r="CR109" s="1712"/>
      <c r="CS109" s="1712"/>
      <c r="CT109" s="1712"/>
      <c r="CU109" s="1712"/>
      <c r="CV109" s="1712"/>
      <c r="CW109" s="1712"/>
      <c r="CX109" s="1712"/>
      <c r="CY109" s="1712"/>
      <c r="CZ109" s="1712"/>
      <c r="DA109" s="1712"/>
      <c r="DB109" s="1712"/>
      <c r="DC109" s="1712"/>
      <c r="DD109" s="1712"/>
      <c r="DE109" s="1712"/>
      <c r="DF109" s="1712"/>
      <c r="DG109" s="1712"/>
      <c r="DH109" s="1712"/>
      <c r="DI109" s="1712"/>
      <c r="DJ109" s="1712"/>
      <c r="DK109" s="1712"/>
      <c r="DL109" s="1712"/>
      <c r="DM109" s="1712"/>
      <c r="DN109" s="1712"/>
      <c r="DO109" s="1712"/>
      <c r="DP109" s="1712"/>
      <c r="DQ109" s="1712"/>
      <c r="DR109" s="1712"/>
      <c r="DS109" s="1712"/>
      <c r="DT109" s="1712"/>
      <c r="DU109" s="1712"/>
      <c r="DV109" s="1712"/>
      <c r="DW109" s="1712"/>
      <c r="DX109" s="1712"/>
      <c r="DY109" s="1712"/>
      <c r="DZ109" s="1712"/>
      <c r="EA109" s="1712"/>
      <c r="EB109" s="1712"/>
      <c r="EC109" s="1712"/>
      <c r="ED109" s="1712"/>
      <c r="EE109" s="1712"/>
      <c r="EF109" s="1712"/>
      <c r="EG109" s="1712"/>
      <c r="EH109" s="1712"/>
      <c r="EI109" s="1712"/>
      <c r="EJ109" s="1712"/>
      <c r="EK109" s="1712"/>
      <c r="EL109" s="1712"/>
      <c r="EM109" s="1712"/>
      <c r="EN109" s="1712"/>
      <c r="EO109" s="1712"/>
      <c r="EP109" s="1712"/>
      <c r="EQ109" s="1712"/>
      <c r="ER109" s="1712"/>
      <c r="ES109" s="1712"/>
      <c r="ET109" s="1712"/>
      <c r="EU109" s="1712"/>
      <c r="EV109" s="1712"/>
      <c r="EW109" s="1712"/>
      <c r="EX109" s="1712"/>
      <c r="EY109" s="1712"/>
      <c r="EZ109" s="1712"/>
      <c r="FA109" s="1712"/>
      <c r="FB109" s="1712"/>
      <c r="FC109" s="1712"/>
      <c r="FD109" s="1712"/>
      <c r="FE109" s="1712"/>
      <c r="FF109" s="1712"/>
      <c r="FG109" s="1712"/>
      <c r="FH109" s="1712"/>
      <c r="FI109" s="1712"/>
      <c r="FJ109" s="1712"/>
      <c r="FK109" s="1712"/>
      <c r="FL109" s="1712"/>
      <c r="FM109" s="1712"/>
      <c r="FN109" s="1712"/>
      <c r="FO109" s="1712"/>
      <c r="FP109" s="1712"/>
      <c r="FQ109" s="1712"/>
      <c r="FR109" s="1712"/>
      <c r="FS109" s="1712"/>
      <c r="FT109" s="1712"/>
      <c r="FU109" s="1712"/>
      <c r="FV109" s="1712"/>
      <c r="FW109" s="1712"/>
      <c r="FX109" s="1712"/>
      <c r="FY109" s="1712"/>
      <c r="FZ109" s="1712"/>
      <c r="GA109" s="1712"/>
      <c r="GB109" s="1712"/>
      <c r="GC109" s="1712"/>
      <c r="GD109" s="1712"/>
      <c r="GE109" s="1712"/>
      <c r="GF109" s="1712"/>
      <c r="GG109" s="1712"/>
      <c r="GH109" s="1712"/>
      <c r="GI109" s="1712"/>
      <c r="GJ109" s="1712"/>
      <c r="GK109" s="1712"/>
      <c r="GL109" s="1712"/>
      <c r="GM109" s="1712"/>
      <c r="GN109" s="1712"/>
      <c r="GO109" s="1712"/>
      <c r="GP109" s="1712"/>
      <c r="GQ109" s="1712"/>
      <c r="GR109" s="1712"/>
      <c r="GS109" s="1712"/>
      <c r="GT109" s="1712"/>
      <c r="GU109" s="1712"/>
      <c r="GV109" s="1712"/>
      <c r="GW109" s="1712"/>
      <c r="GX109" s="1712"/>
      <c r="GY109" s="1712"/>
      <c r="GZ109" s="1712"/>
      <c r="HA109" s="1712"/>
      <c r="HB109" s="1712"/>
      <c r="HC109" s="1712"/>
      <c r="HD109" s="1712"/>
      <c r="HE109" s="1712"/>
      <c r="HF109" s="1712"/>
      <c r="HG109" s="1712"/>
      <c r="HH109" s="1712"/>
      <c r="HI109" s="1712"/>
      <c r="HJ109" s="1712"/>
      <c r="HK109" s="1712"/>
      <c r="HL109" s="1712"/>
      <c r="HM109" s="1712"/>
      <c r="HN109" s="1712"/>
      <c r="HO109" s="1712"/>
      <c r="HP109" s="1712"/>
      <c r="HQ109" s="1712"/>
      <c r="HR109" s="1712"/>
      <c r="HS109" s="1712"/>
      <c r="HT109" s="1712"/>
      <c r="HU109" s="1712"/>
      <c r="HV109" s="1712"/>
      <c r="HW109" s="1712"/>
      <c r="HX109" s="1712"/>
      <c r="HY109" s="1712"/>
      <c r="HZ109" s="1712"/>
      <c r="IA109" s="1712"/>
      <c r="IB109" s="1712"/>
      <c r="IC109" s="1712"/>
      <c r="ID109" s="1712"/>
      <c r="IE109" s="1712"/>
      <c r="IF109" s="1712"/>
      <c r="IG109" s="1712"/>
      <c r="IH109" s="1712"/>
      <c r="II109" s="1712"/>
      <c r="IJ109" s="1712"/>
      <c r="IK109" s="1712"/>
      <c r="IL109" s="1712"/>
      <c r="IM109" s="1712"/>
      <c r="IN109" s="1712"/>
      <c r="IO109" s="1712"/>
      <c r="IP109" s="1712"/>
      <c r="IQ109" s="1712"/>
      <c r="IR109" s="1712"/>
      <c r="IS109" s="1712"/>
      <c r="IT109" s="1712"/>
      <c r="IU109" s="1712"/>
    </row>
    <row r="110" spans="1:255">
      <c r="A110" s="2721">
        <v>38</v>
      </c>
      <c r="B110" s="1744"/>
      <c r="C110" s="1744"/>
      <c r="D110" s="1744"/>
      <c r="E110" s="1723"/>
      <c r="F110" s="1716"/>
      <c r="G110" s="1744"/>
      <c r="H110" s="1744"/>
      <c r="I110" s="1744"/>
      <c r="J110" s="1744"/>
      <c r="K110" s="2761"/>
      <c r="L110" s="2761"/>
      <c r="M110" s="1748">
        <v>38</v>
      </c>
      <c r="N110" s="1716"/>
      <c r="O110" s="2761"/>
      <c r="P110" s="2761"/>
      <c r="Q110" s="2761"/>
      <c r="R110" s="2761">
        <f t="shared" si="1"/>
        <v>0</v>
      </c>
      <c r="S110" s="1748">
        <v>38</v>
      </c>
      <c r="T110" s="1712"/>
      <c r="U110" s="1712"/>
      <c r="V110" s="1712"/>
      <c r="W110" s="1712"/>
      <c r="X110" s="1712"/>
      <c r="Y110" s="1712"/>
      <c r="Z110" s="1712"/>
      <c r="AA110" s="1712"/>
      <c r="AB110" s="1712"/>
      <c r="AC110" s="1712"/>
      <c r="AD110" s="1712"/>
      <c r="AE110" s="1712"/>
      <c r="AF110" s="1712"/>
      <c r="AG110" s="1712"/>
      <c r="AH110" s="1712"/>
      <c r="AI110" s="1712"/>
      <c r="AJ110" s="1712"/>
      <c r="AK110" s="1712"/>
      <c r="AL110" s="1712"/>
      <c r="AM110" s="1712"/>
      <c r="AN110" s="1712"/>
      <c r="AO110" s="1712"/>
      <c r="AP110" s="1712"/>
      <c r="AQ110" s="1712"/>
      <c r="AR110" s="1712"/>
      <c r="AS110" s="1712"/>
      <c r="AT110" s="1712"/>
      <c r="AU110" s="1712"/>
      <c r="AV110" s="1712"/>
      <c r="AW110" s="1712"/>
      <c r="AX110" s="1712"/>
      <c r="AY110" s="1712"/>
      <c r="AZ110" s="1712"/>
      <c r="BA110" s="1712"/>
      <c r="BB110" s="1712"/>
      <c r="BC110" s="1712"/>
      <c r="BD110" s="1712"/>
      <c r="BE110" s="1712"/>
      <c r="BF110" s="1712"/>
      <c r="BG110" s="1712"/>
      <c r="BH110" s="1712"/>
      <c r="BI110" s="1712"/>
      <c r="BJ110" s="1712"/>
      <c r="BK110" s="1712"/>
      <c r="BL110" s="1712"/>
      <c r="BM110" s="1712"/>
      <c r="BN110" s="1712"/>
      <c r="BO110" s="1712"/>
      <c r="BP110" s="1712"/>
      <c r="BQ110" s="1712"/>
      <c r="BR110" s="1712"/>
      <c r="BS110" s="1712"/>
      <c r="BT110" s="1712"/>
      <c r="BU110" s="1712"/>
      <c r="BV110" s="1712"/>
      <c r="BW110" s="1712"/>
      <c r="BX110" s="1712"/>
      <c r="BY110" s="1712"/>
      <c r="BZ110" s="1712"/>
      <c r="CA110" s="1712"/>
      <c r="CB110" s="1712"/>
      <c r="CC110" s="1712"/>
      <c r="CD110" s="1712"/>
      <c r="CE110" s="1712"/>
      <c r="CF110" s="1712"/>
      <c r="CG110" s="1712"/>
      <c r="CH110" s="1712"/>
      <c r="CI110" s="1712"/>
      <c r="CJ110" s="1712"/>
      <c r="CK110" s="1712"/>
      <c r="CL110" s="1712"/>
      <c r="CM110" s="1712"/>
      <c r="CN110" s="1712"/>
      <c r="CO110" s="1712"/>
      <c r="CP110" s="1712"/>
      <c r="CQ110" s="1712"/>
      <c r="CR110" s="1712"/>
      <c r="CS110" s="1712"/>
      <c r="CT110" s="1712"/>
      <c r="CU110" s="1712"/>
      <c r="CV110" s="1712"/>
      <c r="CW110" s="1712"/>
      <c r="CX110" s="1712"/>
      <c r="CY110" s="1712"/>
      <c r="CZ110" s="1712"/>
      <c r="DA110" s="1712"/>
      <c r="DB110" s="1712"/>
      <c r="DC110" s="1712"/>
      <c r="DD110" s="1712"/>
      <c r="DE110" s="1712"/>
      <c r="DF110" s="1712"/>
      <c r="DG110" s="1712"/>
      <c r="DH110" s="1712"/>
      <c r="DI110" s="1712"/>
      <c r="DJ110" s="1712"/>
      <c r="DK110" s="1712"/>
      <c r="DL110" s="1712"/>
      <c r="DM110" s="1712"/>
      <c r="DN110" s="1712"/>
      <c r="DO110" s="1712"/>
      <c r="DP110" s="1712"/>
      <c r="DQ110" s="1712"/>
      <c r="DR110" s="1712"/>
      <c r="DS110" s="1712"/>
      <c r="DT110" s="1712"/>
      <c r="DU110" s="1712"/>
      <c r="DV110" s="1712"/>
      <c r="DW110" s="1712"/>
      <c r="DX110" s="1712"/>
      <c r="DY110" s="1712"/>
      <c r="DZ110" s="1712"/>
      <c r="EA110" s="1712"/>
      <c r="EB110" s="1712"/>
      <c r="EC110" s="1712"/>
      <c r="ED110" s="1712"/>
      <c r="EE110" s="1712"/>
      <c r="EF110" s="1712"/>
      <c r="EG110" s="1712"/>
      <c r="EH110" s="1712"/>
      <c r="EI110" s="1712"/>
      <c r="EJ110" s="1712"/>
      <c r="EK110" s="1712"/>
      <c r="EL110" s="1712"/>
      <c r="EM110" s="1712"/>
      <c r="EN110" s="1712"/>
      <c r="EO110" s="1712"/>
      <c r="EP110" s="1712"/>
      <c r="EQ110" s="1712"/>
      <c r="ER110" s="1712"/>
      <c r="ES110" s="1712"/>
      <c r="ET110" s="1712"/>
      <c r="EU110" s="1712"/>
      <c r="EV110" s="1712"/>
      <c r="EW110" s="1712"/>
      <c r="EX110" s="1712"/>
      <c r="EY110" s="1712"/>
      <c r="EZ110" s="1712"/>
      <c r="FA110" s="1712"/>
      <c r="FB110" s="1712"/>
      <c r="FC110" s="1712"/>
      <c r="FD110" s="1712"/>
      <c r="FE110" s="1712"/>
      <c r="FF110" s="1712"/>
      <c r="FG110" s="1712"/>
      <c r="FH110" s="1712"/>
      <c r="FI110" s="1712"/>
      <c r="FJ110" s="1712"/>
      <c r="FK110" s="1712"/>
      <c r="FL110" s="1712"/>
      <c r="FM110" s="1712"/>
      <c r="FN110" s="1712"/>
      <c r="FO110" s="1712"/>
      <c r="FP110" s="1712"/>
      <c r="FQ110" s="1712"/>
      <c r="FR110" s="1712"/>
      <c r="FS110" s="1712"/>
      <c r="FT110" s="1712"/>
      <c r="FU110" s="1712"/>
      <c r="FV110" s="1712"/>
      <c r="FW110" s="1712"/>
      <c r="FX110" s="1712"/>
      <c r="FY110" s="1712"/>
      <c r="FZ110" s="1712"/>
      <c r="GA110" s="1712"/>
      <c r="GB110" s="1712"/>
      <c r="GC110" s="1712"/>
      <c r="GD110" s="1712"/>
      <c r="GE110" s="1712"/>
      <c r="GF110" s="1712"/>
      <c r="GG110" s="1712"/>
      <c r="GH110" s="1712"/>
      <c r="GI110" s="1712"/>
      <c r="GJ110" s="1712"/>
      <c r="GK110" s="1712"/>
      <c r="GL110" s="1712"/>
      <c r="GM110" s="1712"/>
      <c r="GN110" s="1712"/>
      <c r="GO110" s="1712"/>
      <c r="GP110" s="1712"/>
      <c r="GQ110" s="1712"/>
      <c r="GR110" s="1712"/>
      <c r="GS110" s="1712"/>
      <c r="GT110" s="1712"/>
      <c r="GU110" s="1712"/>
      <c r="GV110" s="1712"/>
      <c r="GW110" s="1712"/>
      <c r="GX110" s="1712"/>
      <c r="GY110" s="1712"/>
      <c r="GZ110" s="1712"/>
      <c r="HA110" s="1712"/>
      <c r="HB110" s="1712"/>
      <c r="HC110" s="1712"/>
      <c r="HD110" s="1712"/>
      <c r="HE110" s="1712"/>
      <c r="HF110" s="1712"/>
      <c r="HG110" s="1712"/>
      <c r="HH110" s="1712"/>
      <c r="HI110" s="1712"/>
      <c r="HJ110" s="1712"/>
      <c r="HK110" s="1712"/>
      <c r="HL110" s="1712"/>
      <c r="HM110" s="1712"/>
      <c r="HN110" s="1712"/>
      <c r="HO110" s="1712"/>
      <c r="HP110" s="1712"/>
      <c r="HQ110" s="1712"/>
      <c r="HR110" s="1712"/>
      <c r="HS110" s="1712"/>
      <c r="HT110" s="1712"/>
      <c r="HU110" s="1712"/>
      <c r="HV110" s="1712"/>
      <c r="HW110" s="1712"/>
      <c r="HX110" s="1712"/>
      <c r="HY110" s="1712"/>
      <c r="HZ110" s="1712"/>
      <c r="IA110" s="1712"/>
      <c r="IB110" s="1712"/>
      <c r="IC110" s="1712"/>
      <c r="ID110" s="1712"/>
      <c r="IE110" s="1712"/>
      <c r="IF110" s="1712"/>
      <c r="IG110" s="1712"/>
      <c r="IH110" s="1712"/>
      <c r="II110" s="1712"/>
      <c r="IJ110" s="1712"/>
      <c r="IK110" s="1712"/>
      <c r="IL110" s="1712"/>
      <c r="IM110" s="1712"/>
      <c r="IN110" s="1712"/>
      <c r="IO110" s="1712"/>
      <c r="IP110" s="1712"/>
      <c r="IQ110" s="1712"/>
      <c r="IR110" s="1712"/>
      <c r="IS110" s="1712"/>
      <c r="IT110" s="1712"/>
      <c r="IU110" s="1712"/>
    </row>
    <row r="111" spans="1:255">
      <c r="A111" s="2721">
        <v>39</v>
      </c>
      <c r="B111" s="1744"/>
      <c r="C111" s="1744"/>
      <c r="D111" s="1744"/>
      <c r="E111" s="1723"/>
      <c r="F111" s="1716"/>
      <c r="G111" s="1744"/>
      <c r="H111" s="1744"/>
      <c r="I111" s="1744"/>
      <c r="J111" s="1744"/>
      <c r="K111" s="2761"/>
      <c r="L111" s="2761"/>
      <c r="M111" s="1748">
        <v>39</v>
      </c>
      <c r="N111" s="1716"/>
      <c r="O111" s="2761"/>
      <c r="P111" s="2761"/>
      <c r="Q111" s="2761"/>
      <c r="R111" s="2761">
        <f t="shared" si="1"/>
        <v>0</v>
      </c>
      <c r="S111" s="1748">
        <v>39</v>
      </c>
      <c r="T111" s="1712"/>
      <c r="U111" s="1712"/>
      <c r="V111" s="1712"/>
      <c r="W111" s="1712"/>
      <c r="X111" s="1712"/>
      <c r="Y111" s="1712"/>
      <c r="Z111" s="1712"/>
      <c r="AA111" s="1712"/>
      <c r="AB111" s="1712"/>
      <c r="AC111" s="1712"/>
      <c r="AD111" s="1712"/>
      <c r="AE111" s="1712"/>
      <c r="AF111" s="1712"/>
      <c r="AG111" s="1712"/>
      <c r="AH111" s="1712"/>
      <c r="AI111" s="1712"/>
      <c r="AJ111" s="1712"/>
      <c r="AK111" s="1712"/>
      <c r="AL111" s="1712"/>
      <c r="AM111" s="1712"/>
      <c r="AN111" s="1712"/>
      <c r="AO111" s="1712"/>
      <c r="AP111" s="1712"/>
      <c r="AQ111" s="1712"/>
      <c r="AR111" s="1712"/>
      <c r="AS111" s="1712"/>
      <c r="AT111" s="1712"/>
      <c r="AU111" s="1712"/>
      <c r="AV111" s="1712"/>
      <c r="AW111" s="1712"/>
      <c r="AX111" s="1712"/>
      <c r="AY111" s="1712"/>
      <c r="AZ111" s="1712"/>
      <c r="BA111" s="1712"/>
      <c r="BB111" s="1712"/>
      <c r="BC111" s="1712"/>
      <c r="BD111" s="1712"/>
      <c r="BE111" s="1712"/>
      <c r="BF111" s="1712"/>
      <c r="BG111" s="1712"/>
      <c r="BH111" s="1712"/>
      <c r="BI111" s="1712"/>
      <c r="BJ111" s="1712"/>
      <c r="BK111" s="1712"/>
      <c r="BL111" s="1712"/>
      <c r="BM111" s="1712"/>
      <c r="BN111" s="1712"/>
      <c r="BO111" s="1712"/>
      <c r="BP111" s="1712"/>
      <c r="BQ111" s="1712"/>
      <c r="BR111" s="1712"/>
      <c r="BS111" s="1712"/>
      <c r="BT111" s="1712"/>
      <c r="BU111" s="1712"/>
      <c r="BV111" s="1712"/>
      <c r="BW111" s="1712"/>
      <c r="BX111" s="1712"/>
      <c r="BY111" s="1712"/>
      <c r="BZ111" s="1712"/>
      <c r="CA111" s="1712"/>
      <c r="CB111" s="1712"/>
      <c r="CC111" s="1712"/>
      <c r="CD111" s="1712"/>
      <c r="CE111" s="1712"/>
      <c r="CF111" s="1712"/>
      <c r="CG111" s="1712"/>
      <c r="CH111" s="1712"/>
      <c r="CI111" s="1712"/>
      <c r="CJ111" s="1712"/>
      <c r="CK111" s="1712"/>
      <c r="CL111" s="1712"/>
      <c r="CM111" s="1712"/>
      <c r="CN111" s="1712"/>
      <c r="CO111" s="1712"/>
      <c r="CP111" s="1712"/>
      <c r="CQ111" s="1712"/>
      <c r="CR111" s="1712"/>
      <c r="CS111" s="1712"/>
      <c r="CT111" s="1712"/>
      <c r="CU111" s="1712"/>
      <c r="CV111" s="1712"/>
      <c r="CW111" s="1712"/>
      <c r="CX111" s="1712"/>
      <c r="CY111" s="1712"/>
      <c r="CZ111" s="1712"/>
      <c r="DA111" s="1712"/>
      <c r="DB111" s="1712"/>
      <c r="DC111" s="1712"/>
      <c r="DD111" s="1712"/>
      <c r="DE111" s="1712"/>
      <c r="DF111" s="1712"/>
      <c r="DG111" s="1712"/>
      <c r="DH111" s="1712"/>
      <c r="DI111" s="1712"/>
      <c r="DJ111" s="1712"/>
      <c r="DK111" s="1712"/>
      <c r="DL111" s="1712"/>
      <c r="DM111" s="1712"/>
      <c r="DN111" s="1712"/>
      <c r="DO111" s="1712"/>
      <c r="DP111" s="1712"/>
      <c r="DQ111" s="1712"/>
      <c r="DR111" s="1712"/>
      <c r="DS111" s="1712"/>
      <c r="DT111" s="1712"/>
      <c r="DU111" s="1712"/>
      <c r="DV111" s="1712"/>
      <c r="DW111" s="1712"/>
      <c r="DX111" s="1712"/>
      <c r="DY111" s="1712"/>
      <c r="DZ111" s="1712"/>
      <c r="EA111" s="1712"/>
      <c r="EB111" s="1712"/>
      <c r="EC111" s="1712"/>
      <c r="ED111" s="1712"/>
      <c r="EE111" s="1712"/>
      <c r="EF111" s="1712"/>
      <c r="EG111" s="1712"/>
      <c r="EH111" s="1712"/>
      <c r="EI111" s="1712"/>
      <c r="EJ111" s="1712"/>
      <c r="EK111" s="1712"/>
      <c r="EL111" s="1712"/>
      <c r="EM111" s="1712"/>
      <c r="EN111" s="1712"/>
      <c r="EO111" s="1712"/>
      <c r="EP111" s="1712"/>
      <c r="EQ111" s="1712"/>
      <c r="ER111" s="1712"/>
      <c r="ES111" s="1712"/>
      <c r="ET111" s="1712"/>
      <c r="EU111" s="1712"/>
      <c r="EV111" s="1712"/>
      <c r="EW111" s="1712"/>
      <c r="EX111" s="1712"/>
      <c r="EY111" s="1712"/>
      <c r="EZ111" s="1712"/>
      <c r="FA111" s="1712"/>
      <c r="FB111" s="1712"/>
      <c r="FC111" s="1712"/>
      <c r="FD111" s="1712"/>
      <c r="FE111" s="1712"/>
      <c r="FF111" s="1712"/>
      <c r="FG111" s="1712"/>
      <c r="FH111" s="1712"/>
      <c r="FI111" s="1712"/>
      <c r="FJ111" s="1712"/>
      <c r="FK111" s="1712"/>
      <c r="FL111" s="1712"/>
      <c r="FM111" s="1712"/>
      <c r="FN111" s="1712"/>
      <c r="FO111" s="1712"/>
      <c r="FP111" s="1712"/>
      <c r="FQ111" s="1712"/>
      <c r="FR111" s="1712"/>
      <c r="FS111" s="1712"/>
      <c r="FT111" s="1712"/>
      <c r="FU111" s="1712"/>
      <c r="FV111" s="1712"/>
      <c r="FW111" s="1712"/>
      <c r="FX111" s="1712"/>
      <c r="FY111" s="1712"/>
      <c r="FZ111" s="1712"/>
      <c r="GA111" s="1712"/>
      <c r="GB111" s="1712"/>
      <c r="GC111" s="1712"/>
      <c r="GD111" s="1712"/>
      <c r="GE111" s="1712"/>
      <c r="GF111" s="1712"/>
      <c r="GG111" s="1712"/>
      <c r="GH111" s="1712"/>
      <c r="GI111" s="1712"/>
      <c r="GJ111" s="1712"/>
      <c r="GK111" s="1712"/>
      <c r="GL111" s="1712"/>
      <c r="GM111" s="1712"/>
      <c r="GN111" s="1712"/>
      <c r="GO111" s="1712"/>
      <c r="GP111" s="1712"/>
      <c r="GQ111" s="1712"/>
      <c r="GR111" s="1712"/>
      <c r="GS111" s="1712"/>
      <c r="GT111" s="1712"/>
      <c r="GU111" s="1712"/>
      <c r="GV111" s="1712"/>
      <c r="GW111" s="1712"/>
      <c r="GX111" s="1712"/>
      <c r="GY111" s="1712"/>
      <c r="GZ111" s="1712"/>
      <c r="HA111" s="1712"/>
      <c r="HB111" s="1712"/>
      <c r="HC111" s="1712"/>
      <c r="HD111" s="1712"/>
      <c r="HE111" s="1712"/>
      <c r="HF111" s="1712"/>
      <c r="HG111" s="1712"/>
      <c r="HH111" s="1712"/>
      <c r="HI111" s="1712"/>
      <c r="HJ111" s="1712"/>
      <c r="HK111" s="1712"/>
      <c r="HL111" s="1712"/>
      <c r="HM111" s="1712"/>
      <c r="HN111" s="1712"/>
      <c r="HO111" s="1712"/>
      <c r="HP111" s="1712"/>
      <c r="HQ111" s="1712"/>
      <c r="HR111" s="1712"/>
      <c r="HS111" s="1712"/>
      <c r="HT111" s="1712"/>
      <c r="HU111" s="1712"/>
      <c r="HV111" s="1712"/>
      <c r="HW111" s="1712"/>
      <c r="HX111" s="1712"/>
      <c r="HY111" s="1712"/>
      <c r="HZ111" s="1712"/>
      <c r="IA111" s="1712"/>
      <c r="IB111" s="1712"/>
      <c r="IC111" s="1712"/>
      <c r="ID111" s="1712"/>
      <c r="IE111" s="1712"/>
      <c r="IF111" s="1712"/>
      <c r="IG111" s="1712"/>
      <c r="IH111" s="1712"/>
      <c r="II111" s="1712"/>
      <c r="IJ111" s="1712"/>
      <c r="IK111" s="1712"/>
      <c r="IL111" s="1712"/>
      <c r="IM111" s="1712"/>
      <c r="IN111" s="1712"/>
      <c r="IO111" s="1712"/>
      <c r="IP111" s="1712"/>
      <c r="IQ111" s="1712"/>
      <c r="IR111" s="1712"/>
      <c r="IS111" s="1712"/>
      <c r="IT111" s="1712"/>
      <c r="IU111" s="1712"/>
    </row>
    <row r="112" spans="1:255">
      <c r="A112" s="2721">
        <v>40</v>
      </c>
      <c r="B112" s="1744"/>
      <c r="C112" s="1744"/>
      <c r="D112" s="1744"/>
      <c r="E112" s="1723"/>
      <c r="F112" s="1716"/>
      <c r="G112" s="1744"/>
      <c r="H112" s="1744"/>
      <c r="I112" s="1744"/>
      <c r="J112" s="1744"/>
      <c r="K112" s="2761"/>
      <c r="L112" s="2761"/>
      <c r="M112" s="1748">
        <v>40</v>
      </c>
      <c r="N112" s="1716"/>
      <c r="O112" s="2761"/>
      <c r="P112" s="2761"/>
      <c r="Q112" s="2761"/>
      <c r="R112" s="2761">
        <f t="shared" si="1"/>
        <v>0</v>
      </c>
      <c r="S112" s="1748">
        <v>40</v>
      </c>
      <c r="T112" s="1712"/>
      <c r="U112" s="1712"/>
      <c r="V112" s="1712"/>
      <c r="W112" s="1712"/>
      <c r="X112" s="1712"/>
      <c r="Y112" s="1712"/>
      <c r="Z112" s="1712"/>
      <c r="AA112" s="1712"/>
      <c r="AB112" s="1712"/>
      <c r="AC112" s="1712"/>
      <c r="AD112" s="1712"/>
      <c r="AE112" s="1712"/>
      <c r="AF112" s="1712"/>
      <c r="AG112" s="1712"/>
      <c r="AH112" s="1712"/>
      <c r="AI112" s="1712"/>
      <c r="AJ112" s="1712"/>
      <c r="AK112" s="1712"/>
      <c r="AL112" s="1712"/>
      <c r="AM112" s="1712"/>
      <c r="AN112" s="1712"/>
      <c r="AO112" s="1712"/>
      <c r="AP112" s="1712"/>
      <c r="AQ112" s="1712"/>
      <c r="AR112" s="1712"/>
      <c r="AS112" s="1712"/>
      <c r="AT112" s="1712"/>
      <c r="AU112" s="1712"/>
      <c r="AV112" s="1712"/>
      <c r="AW112" s="1712"/>
      <c r="AX112" s="1712"/>
      <c r="AY112" s="1712"/>
      <c r="AZ112" s="1712"/>
      <c r="BA112" s="1712"/>
      <c r="BB112" s="1712"/>
      <c r="BC112" s="1712"/>
      <c r="BD112" s="1712"/>
      <c r="BE112" s="1712"/>
      <c r="BF112" s="1712"/>
      <c r="BG112" s="1712"/>
      <c r="BH112" s="1712"/>
      <c r="BI112" s="1712"/>
      <c r="BJ112" s="1712"/>
      <c r="BK112" s="1712"/>
      <c r="BL112" s="1712"/>
      <c r="BM112" s="1712"/>
      <c r="BN112" s="1712"/>
      <c r="BO112" s="1712"/>
      <c r="BP112" s="1712"/>
      <c r="BQ112" s="1712"/>
      <c r="BR112" s="1712"/>
      <c r="BS112" s="1712"/>
      <c r="BT112" s="1712"/>
      <c r="BU112" s="1712"/>
      <c r="BV112" s="1712"/>
      <c r="BW112" s="1712"/>
      <c r="BX112" s="1712"/>
      <c r="BY112" s="1712"/>
      <c r="BZ112" s="1712"/>
      <c r="CA112" s="1712"/>
      <c r="CB112" s="1712"/>
      <c r="CC112" s="1712"/>
      <c r="CD112" s="1712"/>
      <c r="CE112" s="1712"/>
      <c r="CF112" s="1712"/>
      <c r="CG112" s="1712"/>
      <c r="CH112" s="1712"/>
      <c r="CI112" s="1712"/>
      <c r="CJ112" s="1712"/>
      <c r="CK112" s="1712"/>
      <c r="CL112" s="1712"/>
      <c r="CM112" s="1712"/>
      <c r="CN112" s="1712"/>
      <c r="CO112" s="1712"/>
      <c r="CP112" s="1712"/>
      <c r="CQ112" s="1712"/>
      <c r="CR112" s="1712"/>
      <c r="CS112" s="1712"/>
      <c r="CT112" s="1712"/>
      <c r="CU112" s="1712"/>
      <c r="CV112" s="1712"/>
      <c r="CW112" s="1712"/>
      <c r="CX112" s="1712"/>
      <c r="CY112" s="1712"/>
      <c r="CZ112" s="1712"/>
      <c r="DA112" s="1712"/>
      <c r="DB112" s="1712"/>
      <c r="DC112" s="1712"/>
      <c r="DD112" s="1712"/>
      <c r="DE112" s="1712"/>
      <c r="DF112" s="1712"/>
      <c r="DG112" s="1712"/>
      <c r="DH112" s="1712"/>
      <c r="DI112" s="1712"/>
      <c r="DJ112" s="1712"/>
      <c r="DK112" s="1712"/>
      <c r="DL112" s="1712"/>
      <c r="DM112" s="1712"/>
      <c r="DN112" s="1712"/>
      <c r="DO112" s="1712"/>
      <c r="DP112" s="1712"/>
      <c r="DQ112" s="1712"/>
      <c r="DR112" s="1712"/>
      <c r="DS112" s="1712"/>
      <c r="DT112" s="1712"/>
      <c r="DU112" s="1712"/>
      <c r="DV112" s="1712"/>
      <c r="DW112" s="1712"/>
      <c r="DX112" s="1712"/>
      <c r="DY112" s="1712"/>
      <c r="DZ112" s="1712"/>
      <c r="EA112" s="1712"/>
      <c r="EB112" s="1712"/>
      <c r="EC112" s="1712"/>
      <c r="ED112" s="1712"/>
      <c r="EE112" s="1712"/>
      <c r="EF112" s="1712"/>
      <c r="EG112" s="1712"/>
      <c r="EH112" s="1712"/>
      <c r="EI112" s="1712"/>
      <c r="EJ112" s="1712"/>
      <c r="EK112" s="1712"/>
      <c r="EL112" s="1712"/>
      <c r="EM112" s="1712"/>
      <c r="EN112" s="1712"/>
      <c r="EO112" s="1712"/>
      <c r="EP112" s="1712"/>
      <c r="EQ112" s="1712"/>
      <c r="ER112" s="1712"/>
      <c r="ES112" s="1712"/>
      <c r="ET112" s="1712"/>
      <c r="EU112" s="1712"/>
      <c r="EV112" s="1712"/>
      <c r="EW112" s="1712"/>
      <c r="EX112" s="1712"/>
      <c r="EY112" s="1712"/>
      <c r="EZ112" s="1712"/>
      <c r="FA112" s="1712"/>
      <c r="FB112" s="1712"/>
      <c r="FC112" s="1712"/>
      <c r="FD112" s="1712"/>
      <c r="FE112" s="1712"/>
      <c r="FF112" s="1712"/>
      <c r="FG112" s="1712"/>
      <c r="FH112" s="1712"/>
      <c r="FI112" s="1712"/>
      <c r="FJ112" s="1712"/>
      <c r="FK112" s="1712"/>
      <c r="FL112" s="1712"/>
      <c r="FM112" s="1712"/>
      <c r="FN112" s="1712"/>
      <c r="FO112" s="1712"/>
      <c r="FP112" s="1712"/>
      <c r="FQ112" s="1712"/>
      <c r="FR112" s="1712"/>
      <c r="FS112" s="1712"/>
      <c r="FT112" s="1712"/>
      <c r="FU112" s="1712"/>
      <c r="FV112" s="1712"/>
      <c r="FW112" s="1712"/>
      <c r="FX112" s="1712"/>
      <c r="FY112" s="1712"/>
      <c r="FZ112" s="1712"/>
      <c r="GA112" s="1712"/>
      <c r="GB112" s="1712"/>
      <c r="GC112" s="1712"/>
      <c r="GD112" s="1712"/>
      <c r="GE112" s="1712"/>
      <c r="GF112" s="1712"/>
      <c r="GG112" s="1712"/>
      <c r="GH112" s="1712"/>
      <c r="GI112" s="1712"/>
      <c r="GJ112" s="1712"/>
      <c r="GK112" s="1712"/>
      <c r="GL112" s="1712"/>
      <c r="GM112" s="1712"/>
      <c r="GN112" s="1712"/>
      <c r="GO112" s="1712"/>
      <c r="GP112" s="1712"/>
      <c r="GQ112" s="1712"/>
      <c r="GR112" s="1712"/>
      <c r="GS112" s="1712"/>
      <c r="GT112" s="1712"/>
      <c r="GU112" s="1712"/>
      <c r="GV112" s="1712"/>
      <c r="GW112" s="1712"/>
      <c r="GX112" s="1712"/>
      <c r="GY112" s="1712"/>
      <c r="GZ112" s="1712"/>
      <c r="HA112" s="1712"/>
      <c r="HB112" s="1712"/>
      <c r="HC112" s="1712"/>
      <c r="HD112" s="1712"/>
      <c r="HE112" s="1712"/>
      <c r="HF112" s="1712"/>
      <c r="HG112" s="1712"/>
      <c r="HH112" s="1712"/>
      <c r="HI112" s="1712"/>
      <c r="HJ112" s="1712"/>
      <c r="HK112" s="1712"/>
      <c r="HL112" s="1712"/>
      <c r="HM112" s="1712"/>
      <c r="HN112" s="1712"/>
      <c r="HO112" s="1712"/>
      <c r="HP112" s="1712"/>
      <c r="HQ112" s="1712"/>
      <c r="HR112" s="1712"/>
      <c r="HS112" s="1712"/>
      <c r="HT112" s="1712"/>
      <c r="HU112" s="1712"/>
      <c r="HV112" s="1712"/>
      <c r="HW112" s="1712"/>
      <c r="HX112" s="1712"/>
      <c r="HY112" s="1712"/>
      <c r="HZ112" s="1712"/>
      <c r="IA112" s="1712"/>
      <c r="IB112" s="1712"/>
      <c r="IC112" s="1712"/>
      <c r="ID112" s="1712"/>
      <c r="IE112" s="1712"/>
      <c r="IF112" s="1712"/>
      <c r="IG112" s="1712"/>
      <c r="IH112" s="1712"/>
      <c r="II112" s="1712"/>
      <c r="IJ112" s="1712"/>
      <c r="IK112" s="1712"/>
      <c r="IL112" s="1712"/>
      <c r="IM112" s="1712"/>
      <c r="IN112" s="1712"/>
      <c r="IO112" s="1712"/>
      <c r="IP112" s="1712"/>
      <c r="IQ112" s="1712"/>
      <c r="IR112" s="1712"/>
      <c r="IS112" s="1712"/>
      <c r="IT112" s="1712"/>
      <c r="IU112" s="1712"/>
    </row>
    <row r="113" spans="1:255">
      <c r="A113" s="2721">
        <v>41</v>
      </c>
      <c r="B113" s="1744"/>
      <c r="C113" s="1744"/>
      <c r="D113" s="1744"/>
      <c r="E113" s="1723"/>
      <c r="F113" s="1716"/>
      <c r="G113" s="1744"/>
      <c r="H113" s="1744"/>
      <c r="I113" s="1744"/>
      <c r="J113" s="1744"/>
      <c r="K113" s="2761"/>
      <c r="L113" s="2761"/>
      <c r="M113" s="1748">
        <v>41</v>
      </c>
      <c r="N113" s="1716"/>
      <c r="O113" s="2761"/>
      <c r="P113" s="2761"/>
      <c r="Q113" s="2761"/>
      <c r="R113" s="2761">
        <f t="shared" si="1"/>
        <v>0</v>
      </c>
      <c r="S113" s="1748">
        <v>41</v>
      </c>
      <c r="T113" s="1712"/>
      <c r="U113" s="1712"/>
      <c r="V113" s="1712"/>
      <c r="W113" s="1712"/>
      <c r="X113" s="1712"/>
      <c r="Y113" s="1712"/>
      <c r="Z113" s="1712"/>
      <c r="AA113" s="1712"/>
      <c r="AB113" s="1712"/>
      <c r="AC113" s="1712"/>
      <c r="AD113" s="1712"/>
      <c r="AE113" s="1712"/>
      <c r="AF113" s="1712"/>
      <c r="AG113" s="1712"/>
      <c r="AH113" s="1712"/>
      <c r="AI113" s="1712"/>
      <c r="AJ113" s="1712"/>
      <c r="AK113" s="1712"/>
      <c r="AL113" s="1712"/>
      <c r="AM113" s="1712"/>
      <c r="AN113" s="1712"/>
      <c r="AO113" s="1712"/>
      <c r="AP113" s="1712"/>
      <c r="AQ113" s="1712"/>
      <c r="AR113" s="1712"/>
      <c r="AS113" s="1712"/>
      <c r="AT113" s="1712"/>
      <c r="AU113" s="1712"/>
      <c r="AV113" s="1712"/>
      <c r="AW113" s="1712"/>
      <c r="AX113" s="1712"/>
      <c r="AY113" s="1712"/>
      <c r="AZ113" s="1712"/>
      <c r="BA113" s="1712"/>
      <c r="BB113" s="1712"/>
      <c r="BC113" s="1712"/>
      <c r="BD113" s="1712"/>
      <c r="BE113" s="1712"/>
      <c r="BF113" s="1712"/>
      <c r="BG113" s="1712"/>
      <c r="BH113" s="1712"/>
      <c r="BI113" s="1712"/>
      <c r="BJ113" s="1712"/>
      <c r="BK113" s="1712"/>
      <c r="BL113" s="1712"/>
      <c r="BM113" s="1712"/>
      <c r="BN113" s="1712"/>
      <c r="BO113" s="1712"/>
      <c r="BP113" s="1712"/>
      <c r="BQ113" s="1712"/>
      <c r="BR113" s="1712"/>
      <c r="BS113" s="1712"/>
      <c r="BT113" s="1712"/>
      <c r="BU113" s="1712"/>
      <c r="BV113" s="1712"/>
      <c r="BW113" s="1712"/>
      <c r="BX113" s="1712"/>
      <c r="BY113" s="1712"/>
      <c r="BZ113" s="1712"/>
      <c r="CA113" s="1712"/>
      <c r="CB113" s="1712"/>
      <c r="CC113" s="1712"/>
      <c r="CD113" s="1712"/>
      <c r="CE113" s="1712"/>
      <c r="CF113" s="1712"/>
      <c r="CG113" s="1712"/>
      <c r="CH113" s="1712"/>
      <c r="CI113" s="1712"/>
      <c r="CJ113" s="1712"/>
      <c r="CK113" s="1712"/>
      <c r="CL113" s="1712"/>
      <c r="CM113" s="1712"/>
      <c r="CN113" s="1712"/>
      <c r="CO113" s="1712"/>
      <c r="CP113" s="1712"/>
      <c r="CQ113" s="1712"/>
      <c r="CR113" s="1712"/>
      <c r="CS113" s="1712"/>
      <c r="CT113" s="1712"/>
      <c r="CU113" s="1712"/>
      <c r="CV113" s="1712"/>
      <c r="CW113" s="1712"/>
      <c r="CX113" s="1712"/>
      <c r="CY113" s="1712"/>
      <c r="CZ113" s="1712"/>
      <c r="DA113" s="1712"/>
      <c r="DB113" s="1712"/>
      <c r="DC113" s="1712"/>
      <c r="DD113" s="1712"/>
      <c r="DE113" s="1712"/>
      <c r="DF113" s="1712"/>
      <c r="DG113" s="1712"/>
      <c r="DH113" s="1712"/>
      <c r="DI113" s="1712"/>
      <c r="DJ113" s="1712"/>
      <c r="DK113" s="1712"/>
      <c r="DL113" s="1712"/>
      <c r="DM113" s="1712"/>
      <c r="DN113" s="1712"/>
      <c r="DO113" s="1712"/>
      <c r="DP113" s="1712"/>
      <c r="DQ113" s="1712"/>
      <c r="DR113" s="1712"/>
      <c r="DS113" s="1712"/>
      <c r="DT113" s="1712"/>
      <c r="DU113" s="1712"/>
      <c r="DV113" s="1712"/>
      <c r="DW113" s="1712"/>
      <c r="DX113" s="1712"/>
      <c r="DY113" s="1712"/>
      <c r="DZ113" s="1712"/>
      <c r="EA113" s="1712"/>
      <c r="EB113" s="1712"/>
      <c r="EC113" s="1712"/>
      <c r="ED113" s="1712"/>
      <c r="EE113" s="1712"/>
      <c r="EF113" s="1712"/>
      <c r="EG113" s="1712"/>
      <c r="EH113" s="1712"/>
      <c r="EI113" s="1712"/>
      <c r="EJ113" s="1712"/>
      <c r="EK113" s="1712"/>
      <c r="EL113" s="1712"/>
      <c r="EM113" s="1712"/>
      <c r="EN113" s="1712"/>
      <c r="EO113" s="1712"/>
      <c r="EP113" s="1712"/>
      <c r="EQ113" s="1712"/>
      <c r="ER113" s="1712"/>
      <c r="ES113" s="1712"/>
      <c r="ET113" s="1712"/>
      <c r="EU113" s="1712"/>
      <c r="EV113" s="1712"/>
      <c r="EW113" s="1712"/>
      <c r="EX113" s="1712"/>
      <c r="EY113" s="1712"/>
      <c r="EZ113" s="1712"/>
      <c r="FA113" s="1712"/>
      <c r="FB113" s="1712"/>
      <c r="FC113" s="1712"/>
      <c r="FD113" s="1712"/>
      <c r="FE113" s="1712"/>
      <c r="FF113" s="1712"/>
      <c r="FG113" s="1712"/>
      <c r="FH113" s="1712"/>
      <c r="FI113" s="1712"/>
      <c r="FJ113" s="1712"/>
      <c r="FK113" s="1712"/>
      <c r="FL113" s="1712"/>
      <c r="FM113" s="1712"/>
      <c r="FN113" s="1712"/>
      <c r="FO113" s="1712"/>
      <c r="FP113" s="1712"/>
      <c r="FQ113" s="1712"/>
      <c r="FR113" s="1712"/>
      <c r="FS113" s="1712"/>
      <c r="FT113" s="1712"/>
      <c r="FU113" s="1712"/>
      <c r="FV113" s="1712"/>
      <c r="FW113" s="1712"/>
      <c r="FX113" s="1712"/>
      <c r="FY113" s="1712"/>
      <c r="FZ113" s="1712"/>
      <c r="GA113" s="1712"/>
      <c r="GB113" s="1712"/>
      <c r="GC113" s="1712"/>
      <c r="GD113" s="1712"/>
      <c r="GE113" s="1712"/>
      <c r="GF113" s="1712"/>
      <c r="GG113" s="1712"/>
      <c r="GH113" s="1712"/>
      <c r="GI113" s="1712"/>
      <c r="GJ113" s="1712"/>
      <c r="GK113" s="1712"/>
      <c r="GL113" s="1712"/>
      <c r="GM113" s="1712"/>
      <c r="GN113" s="1712"/>
      <c r="GO113" s="1712"/>
      <c r="GP113" s="1712"/>
      <c r="GQ113" s="1712"/>
      <c r="GR113" s="1712"/>
      <c r="GS113" s="1712"/>
      <c r="GT113" s="1712"/>
      <c r="GU113" s="1712"/>
      <c r="GV113" s="1712"/>
      <c r="GW113" s="1712"/>
      <c r="GX113" s="1712"/>
      <c r="GY113" s="1712"/>
      <c r="GZ113" s="1712"/>
      <c r="HA113" s="1712"/>
      <c r="HB113" s="1712"/>
      <c r="HC113" s="1712"/>
      <c r="HD113" s="1712"/>
      <c r="HE113" s="1712"/>
      <c r="HF113" s="1712"/>
      <c r="HG113" s="1712"/>
      <c r="HH113" s="1712"/>
      <c r="HI113" s="1712"/>
      <c r="HJ113" s="1712"/>
      <c r="HK113" s="1712"/>
      <c r="HL113" s="1712"/>
      <c r="HM113" s="1712"/>
      <c r="HN113" s="1712"/>
      <c r="HO113" s="1712"/>
      <c r="HP113" s="1712"/>
      <c r="HQ113" s="1712"/>
      <c r="HR113" s="1712"/>
      <c r="HS113" s="1712"/>
      <c r="HT113" s="1712"/>
      <c r="HU113" s="1712"/>
      <c r="HV113" s="1712"/>
      <c r="HW113" s="1712"/>
      <c r="HX113" s="1712"/>
      <c r="HY113" s="1712"/>
      <c r="HZ113" s="1712"/>
      <c r="IA113" s="1712"/>
      <c r="IB113" s="1712"/>
      <c r="IC113" s="1712"/>
      <c r="ID113" s="1712"/>
      <c r="IE113" s="1712"/>
      <c r="IF113" s="1712"/>
      <c r="IG113" s="1712"/>
      <c r="IH113" s="1712"/>
      <c r="II113" s="1712"/>
      <c r="IJ113" s="1712"/>
      <c r="IK113" s="1712"/>
      <c r="IL113" s="1712"/>
      <c r="IM113" s="1712"/>
      <c r="IN113" s="1712"/>
      <c r="IO113" s="1712"/>
      <c r="IP113" s="1712"/>
      <c r="IQ113" s="1712"/>
      <c r="IR113" s="1712"/>
      <c r="IS113" s="1712"/>
      <c r="IT113" s="1712"/>
      <c r="IU113" s="1712"/>
    </row>
    <row r="114" spans="1:255">
      <c r="A114" s="2721">
        <v>42</v>
      </c>
      <c r="B114" s="1744"/>
      <c r="C114" s="1744"/>
      <c r="D114" s="1744"/>
      <c r="E114" s="1723"/>
      <c r="F114" s="1716"/>
      <c r="G114" s="1744"/>
      <c r="H114" s="1744"/>
      <c r="I114" s="1744"/>
      <c r="J114" s="1744"/>
      <c r="K114" s="2761"/>
      <c r="L114" s="2761"/>
      <c r="M114" s="1748">
        <v>42</v>
      </c>
      <c r="N114" s="1716"/>
      <c r="O114" s="2761"/>
      <c r="P114" s="2761"/>
      <c r="Q114" s="2761"/>
      <c r="R114" s="2761">
        <f t="shared" si="1"/>
        <v>0</v>
      </c>
      <c r="S114" s="1748">
        <v>42</v>
      </c>
      <c r="T114" s="1712"/>
      <c r="U114" s="1712"/>
      <c r="V114" s="1712"/>
      <c r="W114" s="1712"/>
      <c r="X114" s="1712"/>
      <c r="Y114" s="1712"/>
      <c r="Z114" s="1712"/>
      <c r="AA114" s="1712"/>
      <c r="AB114" s="1712"/>
      <c r="AC114" s="1712"/>
      <c r="AD114" s="1712"/>
      <c r="AE114" s="1712"/>
      <c r="AF114" s="1712"/>
      <c r="AG114" s="1712"/>
      <c r="AH114" s="1712"/>
      <c r="AI114" s="1712"/>
      <c r="AJ114" s="1712"/>
      <c r="AK114" s="1712"/>
      <c r="AL114" s="1712"/>
      <c r="AM114" s="1712"/>
      <c r="AN114" s="1712"/>
      <c r="AO114" s="1712"/>
      <c r="AP114" s="1712"/>
      <c r="AQ114" s="1712"/>
      <c r="AR114" s="1712"/>
      <c r="AS114" s="1712"/>
      <c r="AT114" s="1712"/>
      <c r="AU114" s="1712"/>
      <c r="AV114" s="1712"/>
      <c r="AW114" s="1712"/>
      <c r="AX114" s="1712"/>
      <c r="AY114" s="1712"/>
      <c r="AZ114" s="1712"/>
      <c r="BA114" s="1712"/>
      <c r="BB114" s="1712"/>
      <c r="BC114" s="1712"/>
      <c r="BD114" s="1712"/>
      <c r="BE114" s="1712"/>
      <c r="BF114" s="1712"/>
      <c r="BG114" s="1712"/>
      <c r="BH114" s="1712"/>
      <c r="BI114" s="1712"/>
      <c r="BJ114" s="1712"/>
      <c r="BK114" s="1712"/>
      <c r="BL114" s="1712"/>
      <c r="BM114" s="1712"/>
      <c r="BN114" s="1712"/>
      <c r="BO114" s="1712"/>
      <c r="BP114" s="1712"/>
      <c r="BQ114" s="1712"/>
      <c r="BR114" s="1712"/>
      <c r="BS114" s="1712"/>
      <c r="BT114" s="1712"/>
      <c r="BU114" s="1712"/>
      <c r="BV114" s="1712"/>
      <c r="BW114" s="1712"/>
      <c r="BX114" s="1712"/>
      <c r="BY114" s="1712"/>
      <c r="BZ114" s="1712"/>
      <c r="CA114" s="1712"/>
      <c r="CB114" s="1712"/>
      <c r="CC114" s="1712"/>
      <c r="CD114" s="1712"/>
      <c r="CE114" s="1712"/>
      <c r="CF114" s="1712"/>
      <c r="CG114" s="1712"/>
      <c r="CH114" s="1712"/>
      <c r="CI114" s="1712"/>
      <c r="CJ114" s="1712"/>
      <c r="CK114" s="1712"/>
      <c r="CL114" s="1712"/>
      <c r="CM114" s="1712"/>
      <c r="CN114" s="1712"/>
      <c r="CO114" s="1712"/>
      <c r="CP114" s="1712"/>
      <c r="CQ114" s="1712"/>
      <c r="CR114" s="1712"/>
      <c r="CS114" s="1712"/>
      <c r="CT114" s="1712"/>
      <c r="CU114" s="1712"/>
      <c r="CV114" s="1712"/>
      <c r="CW114" s="1712"/>
      <c r="CX114" s="1712"/>
      <c r="CY114" s="1712"/>
      <c r="CZ114" s="1712"/>
      <c r="DA114" s="1712"/>
      <c r="DB114" s="1712"/>
      <c r="DC114" s="1712"/>
      <c r="DD114" s="1712"/>
      <c r="DE114" s="1712"/>
      <c r="DF114" s="1712"/>
      <c r="DG114" s="1712"/>
      <c r="DH114" s="1712"/>
      <c r="DI114" s="1712"/>
      <c r="DJ114" s="1712"/>
      <c r="DK114" s="1712"/>
      <c r="DL114" s="1712"/>
      <c r="DM114" s="1712"/>
      <c r="DN114" s="1712"/>
      <c r="DO114" s="1712"/>
      <c r="DP114" s="1712"/>
      <c r="DQ114" s="1712"/>
      <c r="DR114" s="1712"/>
      <c r="DS114" s="1712"/>
      <c r="DT114" s="1712"/>
      <c r="DU114" s="1712"/>
      <c r="DV114" s="1712"/>
      <c r="DW114" s="1712"/>
      <c r="DX114" s="1712"/>
      <c r="DY114" s="1712"/>
      <c r="DZ114" s="1712"/>
      <c r="EA114" s="1712"/>
      <c r="EB114" s="1712"/>
      <c r="EC114" s="1712"/>
      <c r="ED114" s="1712"/>
      <c r="EE114" s="1712"/>
      <c r="EF114" s="1712"/>
      <c r="EG114" s="1712"/>
      <c r="EH114" s="1712"/>
      <c r="EI114" s="1712"/>
      <c r="EJ114" s="1712"/>
      <c r="EK114" s="1712"/>
      <c r="EL114" s="1712"/>
      <c r="EM114" s="1712"/>
      <c r="EN114" s="1712"/>
      <c r="EO114" s="1712"/>
      <c r="EP114" s="1712"/>
      <c r="EQ114" s="1712"/>
      <c r="ER114" s="1712"/>
      <c r="ES114" s="1712"/>
      <c r="ET114" s="1712"/>
      <c r="EU114" s="1712"/>
      <c r="EV114" s="1712"/>
      <c r="EW114" s="1712"/>
      <c r="EX114" s="1712"/>
      <c r="EY114" s="1712"/>
      <c r="EZ114" s="1712"/>
      <c r="FA114" s="1712"/>
      <c r="FB114" s="1712"/>
      <c r="FC114" s="1712"/>
      <c r="FD114" s="1712"/>
      <c r="FE114" s="1712"/>
      <c r="FF114" s="1712"/>
      <c r="FG114" s="1712"/>
      <c r="FH114" s="1712"/>
      <c r="FI114" s="1712"/>
      <c r="FJ114" s="1712"/>
      <c r="FK114" s="1712"/>
      <c r="FL114" s="1712"/>
      <c r="FM114" s="1712"/>
      <c r="FN114" s="1712"/>
      <c r="FO114" s="1712"/>
      <c r="FP114" s="1712"/>
      <c r="FQ114" s="1712"/>
      <c r="FR114" s="1712"/>
      <c r="FS114" s="1712"/>
      <c r="FT114" s="1712"/>
      <c r="FU114" s="1712"/>
      <c r="FV114" s="1712"/>
      <c r="FW114" s="1712"/>
      <c r="FX114" s="1712"/>
      <c r="FY114" s="1712"/>
      <c r="FZ114" s="1712"/>
      <c r="GA114" s="1712"/>
      <c r="GB114" s="1712"/>
      <c r="GC114" s="1712"/>
      <c r="GD114" s="1712"/>
      <c r="GE114" s="1712"/>
      <c r="GF114" s="1712"/>
      <c r="GG114" s="1712"/>
      <c r="GH114" s="1712"/>
      <c r="GI114" s="1712"/>
      <c r="GJ114" s="1712"/>
      <c r="GK114" s="1712"/>
      <c r="GL114" s="1712"/>
      <c r="GM114" s="1712"/>
      <c r="GN114" s="1712"/>
      <c r="GO114" s="1712"/>
      <c r="GP114" s="1712"/>
      <c r="GQ114" s="1712"/>
      <c r="GR114" s="1712"/>
      <c r="GS114" s="1712"/>
      <c r="GT114" s="1712"/>
      <c r="GU114" s="1712"/>
      <c r="GV114" s="1712"/>
      <c r="GW114" s="1712"/>
      <c r="GX114" s="1712"/>
      <c r="GY114" s="1712"/>
      <c r="GZ114" s="1712"/>
      <c r="HA114" s="1712"/>
      <c r="HB114" s="1712"/>
      <c r="HC114" s="1712"/>
      <c r="HD114" s="1712"/>
      <c r="HE114" s="1712"/>
      <c r="HF114" s="1712"/>
      <c r="HG114" s="1712"/>
      <c r="HH114" s="1712"/>
      <c r="HI114" s="1712"/>
      <c r="HJ114" s="1712"/>
      <c r="HK114" s="1712"/>
      <c r="HL114" s="1712"/>
      <c r="HM114" s="1712"/>
      <c r="HN114" s="1712"/>
      <c r="HO114" s="1712"/>
      <c r="HP114" s="1712"/>
      <c r="HQ114" s="1712"/>
      <c r="HR114" s="1712"/>
      <c r="HS114" s="1712"/>
      <c r="HT114" s="1712"/>
      <c r="HU114" s="1712"/>
      <c r="HV114" s="1712"/>
      <c r="HW114" s="1712"/>
      <c r="HX114" s="1712"/>
      <c r="HY114" s="1712"/>
      <c r="HZ114" s="1712"/>
      <c r="IA114" s="1712"/>
      <c r="IB114" s="1712"/>
      <c r="IC114" s="1712"/>
      <c r="ID114" s="1712"/>
      <c r="IE114" s="1712"/>
      <c r="IF114" s="1712"/>
      <c r="IG114" s="1712"/>
      <c r="IH114" s="1712"/>
      <c r="II114" s="1712"/>
      <c r="IJ114" s="1712"/>
      <c r="IK114" s="1712"/>
      <c r="IL114" s="1712"/>
      <c r="IM114" s="1712"/>
      <c r="IN114" s="1712"/>
      <c r="IO114" s="1712"/>
      <c r="IP114" s="1712"/>
      <c r="IQ114" s="1712"/>
      <c r="IR114" s="1712"/>
      <c r="IS114" s="1712"/>
      <c r="IT114" s="1712"/>
      <c r="IU114" s="1712"/>
    </row>
    <row r="115" spans="1:255">
      <c r="A115" s="2721">
        <v>43</v>
      </c>
      <c r="B115" s="1744"/>
      <c r="C115" s="1744"/>
      <c r="D115" s="1744"/>
      <c r="E115" s="1723"/>
      <c r="F115" s="1716"/>
      <c r="G115" s="1744"/>
      <c r="H115" s="1744"/>
      <c r="I115" s="1744"/>
      <c r="J115" s="1744"/>
      <c r="K115" s="2761"/>
      <c r="L115" s="2761"/>
      <c r="M115" s="1748">
        <v>43</v>
      </c>
      <c r="N115" s="1716"/>
      <c r="O115" s="2761"/>
      <c r="P115" s="2761"/>
      <c r="Q115" s="2761"/>
      <c r="R115" s="2761">
        <f t="shared" si="1"/>
        <v>0</v>
      </c>
      <c r="S115" s="1748">
        <v>43</v>
      </c>
      <c r="T115" s="1712"/>
      <c r="U115" s="1712"/>
      <c r="V115" s="1712"/>
      <c r="W115" s="1712"/>
      <c r="X115" s="1712"/>
      <c r="Y115" s="1712"/>
      <c r="Z115" s="1712"/>
      <c r="AA115" s="1712"/>
      <c r="AB115" s="1712"/>
      <c r="AC115" s="1712"/>
      <c r="AD115" s="1712"/>
      <c r="AE115" s="1712"/>
      <c r="AF115" s="1712"/>
      <c r="AG115" s="1712"/>
      <c r="AH115" s="1712"/>
      <c r="AI115" s="1712"/>
      <c r="AJ115" s="1712"/>
      <c r="AK115" s="1712"/>
      <c r="AL115" s="1712"/>
      <c r="AM115" s="1712"/>
      <c r="AN115" s="1712"/>
      <c r="AO115" s="1712"/>
      <c r="AP115" s="1712"/>
      <c r="AQ115" s="1712"/>
      <c r="AR115" s="1712"/>
      <c r="AS115" s="1712"/>
      <c r="AT115" s="1712"/>
      <c r="AU115" s="1712"/>
      <c r="AV115" s="1712"/>
      <c r="AW115" s="1712"/>
      <c r="AX115" s="1712"/>
      <c r="AY115" s="1712"/>
      <c r="AZ115" s="1712"/>
      <c r="BA115" s="1712"/>
      <c r="BB115" s="1712"/>
      <c r="BC115" s="1712"/>
      <c r="BD115" s="1712"/>
      <c r="BE115" s="1712"/>
      <c r="BF115" s="1712"/>
      <c r="BG115" s="1712"/>
      <c r="BH115" s="1712"/>
      <c r="BI115" s="1712"/>
      <c r="BJ115" s="1712"/>
      <c r="BK115" s="1712"/>
      <c r="BL115" s="1712"/>
      <c r="BM115" s="1712"/>
      <c r="BN115" s="1712"/>
      <c r="BO115" s="1712"/>
      <c r="BP115" s="1712"/>
      <c r="BQ115" s="1712"/>
      <c r="BR115" s="1712"/>
      <c r="BS115" s="1712"/>
      <c r="BT115" s="1712"/>
      <c r="BU115" s="1712"/>
      <c r="BV115" s="1712"/>
      <c r="BW115" s="1712"/>
      <c r="BX115" s="1712"/>
      <c r="BY115" s="1712"/>
      <c r="BZ115" s="1712"/>
      <c r="CA115" s="1712"/>
      <c r="CB115" s="1712"/>
      <c r="CC115" s="1712"/>
      <c r="CD115" s="1712"/>
      <c r="CE115" s="1712"/>
      <c r="CF115" s="1712"/>
      <c r="CG115" s="1712"/>
      <c r="CH115" s="1712"/>
      <c r="CI115" s="1712"/>
      <c r="CJ115" s="1712"/>
      <c r="CK115" s="1712"/>
      <c r="CL115" s="1712"/>
      <c r="CM115" s="1712"/>
      <c r="CN115" s="1712"/>
      <c r="CO115" s="1712"/>
      <c r="CP115" s="1712"/>
      <c r="CQ115" s="1712"/>
      <c r="CR115" s="1712"/>
      <c r="CS115" s="1712"/>
      <c r="CT115" s="1712"/>
      <c r="CU115" s="1712"/>
      <c r="CV115" s="1712"/>
      <c r="CW115" s="1712"/>
      <c r="CX115" s="1712"/>
      <c r="CY115" s="1712"/>
      <c r="CZ115" s="1712"/>
      <c r="DA115" s="1712"/>
      <c r="DB115" s="1712"/>
      <c r="DC115" s="1712"/>
      <c r="DD115" s="1712"/>
      <c r="DE115" s="1712"/>
      <c r="DF115" s="1712"/>
      <c r="DG115" s="1712"/>
      <c r="DH115" s="1712"/>
      <c r="DI115" s="1712"/>
      <c r="DJ115" s="1712"/>
      <c r="DK115" s="1712"/>
      <c r="DL115" s="1712"/>
      <c r="DM115" s="1712"/>
      <c r="DN115" s="1712"/>
      <c r="DO115" s="1712"/>
      <c r="DP115" s="1712"/>
      <c r="DQ115" s="1712"/>
      <c r="DR115" s="1712"/>
      <c r="DS115" s="1712"/>
      <c r="DT115" s="1712"/>
      <c r="DU115" s="1712"/>
      <c r="DV115" s="1712"/>
      <c r="DW115" s="1712"/>
      <c r="DX115" s="1712"/>
      <c r="DY115" s="1712"/>
      <c r="DZ115" s="1712"/>
      <c r="EA115" s="1712"/>
      <c r="EB115" s="1712"/>
      <c r="EC115" s="1712"/>
      <c r="ED115" s="1712"/>
      <c r="EE115" s="1712"/>
      <c r="EF115" s="1712"/>
      <c r="EG115" s="1712"/>
      <c r="EH115" s="1712"/>
      <c r="EI115" s="1712"/>
      <c r="EJ115" s="1712"/>
      <c r="EK115" s="1712"/>
      <c r="EL115" s="1712"/>
      <c r="EM115" s="1712"/>
      <c r="EN115" s="1712"/>
      <c r="EO115" s="1712"/>
      <c r="EP115" s="1712"/>
      <c r="EQ115" s="1712"/>
      <c r="ER115" s="1712"/>
      <c r="ES115" s="1712"/>
      <c r="ET115" s="1712"/>
      <c r="EU115" s="1712"/>
      <c r="EV115" s="1712"/>
      <c r="EW115" s="1712"/>
      <c r="EX115" s="1712"/>
      <c r="EY115" s="1712"/>
      <c r="EZ115" s="1712"/>
      <c r="FA115" s="1712"/>
      <c r="FB115" s="1712"/>
      <c r="FC115" s="1712"/>
      <c r="FD115" s="1712"/>
      <c r="FE115" s="1712"/>
      <c r="FF115" s="1712"/>
      <c r="FG115" s="1712"/>
      <c r="FH115" s="1712"/>
      <c r="FI115" s="1712"/>
      <c r="FJ115" s="1712"/>
      <c r="FK115" s="1712"/>
      <c r="FL115" s="1712"/>
      <c r="FM115" s="1712"/>
      <c r="FN115" s="1712"/>
      <c r="FO115" s="1712"/>
      <c r="FP115" s="1712"/>
      <c r="FQ115" s="1712"/>
      <c r="FR115" s="1712"/>
      <c r="FS115" s="1712"/>
      <c r="FT115" s="1712"/>
      <c r="FU115" s="1712"/>
      <c r="FV115" s="1712"/>
      <c r="FW115" s="1712"/>
      <c r="FX115" s="1712"/>
      <c r="FY115" s="1712"/>
      <c r="FZ115" s="1712"/>
      <c r="GA115" s="1712"/>
      <c r="GB115" s="1712"/>
      <c r="GC115" s="1712"/>
      <c r="GD115" s="1712"/>
      <c r="GE115" s="1712"/>
      <c r="GF115" s="1712"/>
      <c r="GG115" s="1712"/>
      <c r="GH115" s="1712"/>
      <c r="GI115" s="1712"/>
      <c r="GJ115" s="1712"/>
      <c r="GK115" s="1712"/>
      <c r="GL115" s="1712"/>
      <c r="GM115" s="1712"/>
      <c r="GN115" s="1712"/>
      <c r="GO115" s="1712"/>
      <c r="GP115" s="1712"/>
      <c r="GQ115" s="1712"/>
      <c r="GR115" s="1712"/>
      <c r="GS115" s="1712"/>
      <c r="GT115" s="1712"/>
      <c r="GU115" s="1712"/>
      <c r="GV115" s="1712"/>
      <c r="GW115" s="1712"/>
      <c r="GX115" s="1712"/>
      <c r="GY115" s="1712"/>
      <c r="GZ115" s="1712"/>
      <c r="HA115" s="1712"/>
      <c r="HB115" s="1712"/>
      <c r="HC115" s="1712"/>
      <c r="HD115" s="1712"/>
      <c r="HE115" s="1712"/>
      <c r="HF115" s="1712"/>
      <c r="HG115" s="1712"/>
      <c r="HH115" s="1712"/>
      <c r="HI115" s="1712"/>
      <c r="HJ115" s="1712"/>
      <c r="HK115" s="1712"/>
      <c r="HL115" s="1712"/>
      <c r="HM115" s="1712"/>
      <c r="HN115" s="1712"/>
      <c r="HO115" s="1712"/>
      <c r="HP115" s="1712"/>
      <c r="HQ115" s="1712"/>
      <c r="HR115" s="1712"/>
      <c r="HS115" s="1712"/>
      <c r="HT115" s="1712"/>
      <c r="HU115" s="1712"/>
      <c r="HV115" s="1712"/>
      <c r="HW115" s="1712"/>
      <c r="HX115" s="1712"/>
      <c r="HY115" s="1712"/>
      <c r="HZ115" s="1712"/>
      <c r="IA115" s="1712"/>
      <c r="IB115" s="1712"/>
      <c r="IC115" s="1712"/>
      <c r="ID115" s="1712"/>
      <c r="IE115" s="1712"/>
      <c r="IF115" s="1712"/>
      <c r="IG115" s="1712"/>
      <c r="IH115" s="1712"/>
      <c r="II115" s="1712"/>
      <c r="IJ115" s="1712"/>
      <c r="IK115" s="1712"/>
      <c r="IL115" s="1712"/>
      <c r="IM115" s="1712"/>
      <c r="IN115" s="1712"/>
      <c r="IO115" s="1712"/>
      <c r="IP115" s="1712"/>
      <c r="IQ115" s="1712"/>
      <c r="IR115" s="1712"/>
      <c r="IS115" s="1712"/>
      <c r="IT115" s="1712"/>
      <c r="IU115" s="1712"/>
    </row>
    <row r="116" spans="1:255">
      <c r="A116" s="2721">
        <v>44</v>
      </c>
      <c r="B116" s="1744"/>
      <c r="C116" s="1744"/>
      <c r="D116" s="1744"/>
      <c r="E116" s="1723"/>
      <c r="F116" s="1716"/>
      <c r="G116" s="1744"/>
      <c r="H116" s="1744"/>
      <c r="I116" s="1744"/>
      <c r="J116" s="1744"/>
      <c r="K116" s="2761"/>
      <c r="L116" s="2761"/>
      <c r="M116" s="1748">
        <v>44</v>
      </c>
      <c r="N116" s="1716"/>
      <c r="O116" s="2761"/>
      <c r="P116" s="2761"/>
      <c r="Q116" s="2761"/>
      <c r="R116" s="2761">
        <f t="shared" si="1"/>
        <v>0</v>
      </c>
      <c r="S116" s="1748">
        <v>44</v>
      </c>
      <c r="T116" s="1712"/>
      <c r="U116" s="1712"/>
      <c r="V116" s="1712"/>
      <c r="W116" s="1712"/>
      <c r="X116" s="1712"/>
      <c r="Y116" s="1712"/>
      <c r="Z116" s="1712"/>
      <c r="AA116" s="1712"/>
      <c r="AB116" s="1712"/>
      <c r="AC116" s="1712"/>
      <c r="AD116" s="1712"/>
      <c r="AE116" s="1712"/>
      <c r="AF116" s="1712"/>
      <c r="AG116" s="1712"/>
      <c r="AH116" s="1712"/>
      <c r="AI116" s="1712"/>
      <c r="AJ116" s="1712"/>
      <c r="AK116" s="1712"/>
      <c r="AL116" s="1712"/>
      <c r="AM116" s="1712"/>
      <c r="AN116" s="1712"/>
      <c r="AO116" s="1712"/>
      <c r="AP116" s="1712"/>
      <c r="AQ116" s="1712"/>
      <c r="AR116" s="1712"/>
      <c r="AS116" s="1712"/>
      <c r="AT116" s="1712"/>
      <c r="AU116" s="1712"/>
      <c r="AV116" s="1712"/>
      <c r="AW116" s="1712"/>
      <c r="AX116" s="1712"/>
      <c r="AY116" s="1712"/>
      <c r="AZ116" s="1712"/>
      <c r="BA116" s="1712"/>
      <c r="BB116" s="1712"/>
      <c r="BC116" s="1712"/>
      <c r="BD116" s="1712"/>
      <c r="BE116" s="1712"/>
      <c r="BF116" s="1712"/>
      <c r="BG116" s="1712"/>
      <c r="BH116" s="1712"/>
      <c r="BI116" s="1712"/>
      <c r="BJ116" s="1712"/>
      <c r="BK116" s="1712"/>
      <c r="BL116" s="1712"/>
      <c r="BM116" s="1712"/>
      <c r="BN116" s="1712"/>
      <c r="BO116" s="1712"/>
      <c r="BP116" s="1712"/>
      <c r="BQ116" s="1712"/>
      <c r="BR116" s="1712"/>
      <c r="BS116" s="1712"/>
      <c r="BT116" s="1712"/>
      <c r="BU116" s="1712"/>
      <c r="BV116" s="1712"/>
      <c r="BW116" s="1712"/>
      <c r="BX116" s="1712"/>
      <c r="BY116" s="1712"/>
      <c r="BZ116" s="1712"/>
      <c r="CA116" s="1712"/>
      <c r="CB116" s="1712"/>
      <c r="CC116" s="1712"/>
      <c r="CD116" s="1712"/>
      <c r="CE116" s="1712"/>
      <c r="CF116" s="1712"/>
      <c r="CG116" s="1712"/>
      <c r="CH116" s="1712"/>
      <c r="CI116" s="1712"/>
      <c r="CJ116" s="1712"/>
      <c r="CK116" s="1712"/>
      <c r="CL116" s="1712"/>
      <c r="CM116" s="1712"/>
      <c r="CN116" s="1712"/>
      <c r="CO116" s="1712"/>
      <c r="CP116" s="1712"/>
      <c r="CQ116" s="1712"/>
      <c r="CR116" s="1712"/>
      <c r="CS116" s="1712"/>
      <c r="CT116" s="1712"/>
      <c r="CU116" s="1712"/>
      <c r="CV116" s="1712"/>
      <c r="CW116" s="1712"/>
      <c r="CX116" s="1712"/>
      <c r="CY116" s="1712"/>
      <c r="CZ116" s="1712"/>
      <c r="DA116" s="1712"/>
      <c r="DB116" s="1712"/>
      <c r="DC116" s="1712"/>
      <c r="DD116" s="1712"/>
      <c r="DE116" s="1712"/>
      <c r="DF116" s="1712"/>
      <c r="DG116" s="1712"/>
      <c r="DH116" s="1712"/>
      <c r="DI116" s="1712"/>
      <c r="DJ116" s="1712"/>
      <c r="DK116" s="1712"/>
      <c r="DL116" s="1712"/>
      <c r="DM116" s="1712"/>
      <c r="DN116" s="1712"/>
      <c r="DO116" s="1712"/>
      <c r="DP116" s="1712"/>
      <c r="DQ116" s="1712"/>
      <c r="DR116" s="1712"/>
      <c r="DS116" s="1712"/>
      <c r="DT116" s="1712"/>
      <c r="DU116" s="1712"/>
      <c r="DV116" s="1712"/>
      <c r="DW116" s="1712"/>
      <c r="DX116" s="1712"/>
      <c r="DY116" s="1712"/>
      <c r="DZ116" s="1712"/>
      <c r="EA116" s="1712"/>
      <c r="EB116" s="1712"/>
      <c r="EC116" s="1712"/>
      <c r="ED116" s="1712"/>
      <c r="EE116" s="1712"/>
      <c r="EF116" s="1712"/>
      <c r="EG116" s="1712"/>
      <c r="EH116" s="1712"/>
      <c r="EI116" s="1712"/>
      <c r="EJ116" s="1712"/>
      <c r="EK116" s="1712"/>
      <c r="EL116" s="1712"/>
      <c r="EM116" s="1712"/>
      <c r="EN116" s="1712"/>
      <c r="EO116" s="1712"/>
      <c r="EP116" s="1712"/>
      <c r="EQ116" s="1712"/>
      <c r="ER116" s="1712"/>
      <c r="ES116" s="1712"/>
      <c r="ET116" s="1712"/>
      <c r="EU116" s="1712"/>
      <c r="EV116" s="1712"/>
      <c r="EW116" s="1712"/>
      <c r="EX116" s="1712"/>
      <c r="EY116" s="1712"/>
      <c r="EZ116" s="1712"/>
      <c r="FA116" s="1712"/>
      <c r="FB116" s="1712"/>
      <c r="FC116" s="1712"/>
      <c r="FD116" s="1712"/>
      <c r="FE116" s="1712"/>
      <c r="FF116" s="1712"/>
      <c r="FG116" s="1712"/>
      <c r="FH116" s="1712"/>
      <c r="FI116" s="1712"/>
      <c r="FJ116" s="1712"/>
      <c r="FK116" s="1712"/>
      <c r="FL116" s="1712"/>
      <c r="FM116" s="1712"/>
      <c r="FN116" s="1712"/>
      <c r="FO116" s="1712"/>
      <c r="FP116" s="1712"/>
      <c r="FQ116" s="1712"/>
      <c r="FR116" s="1712"/>
      <c r="FS116" s="1712"/>
      <c r="FT116" s="1712"/>
      <c r="FU116" s="1712"/>
      <c r="FV116" s="1712"/>
      <c r="FW116" s="1712"/>
      <c r="FX116" s="1712"/>
      <c r="FY116" s="1712"/>
      <c r="FZ116" s="1712"/>
      <c r="GA116" s="1712"/>
      <c r="GB116" s="1712"/>
      <c r="GC116" s="1712"/>
      <c r="GD116" s="1712"/>
      <c r="GE116" s="1712"/>
      <c r="GF116" s="1712"/>
      <c r="GG116" s="1712"/>
      <c r="GH116" s="1712"/>
      <c r="GI116" s="1712"/>
      <c r="GJ116" s="1712"/>
      <c r="GK116" s="1712"/>
      <c r="GL116" s="1712"/>
      <c r="GM116" s="1712"/>
      <c r="GN116" s="1712"/>
      <c r="GO116" s="1712"/>
      <c r="GP116" s="1712"/>
      <c r="GQ116" s="1712"/>
      <c r="GR116" s="1712"/>
      <c r="GS116" s="1712"/>
      <c r="GT116" s="1712"/>
      <c r="GU116" s="1712"/>
      <c r="GV116" s="1712"/>
      <c r="GW116" s="1712"/>
      <c r="GX116" s="1712"/>
      <c r="GY116" s="1712"/>
      <c r="GZ116" s="1712"/>
      <c r="HA116" s="1712"/>
      <c r="HB116" s="1712"/>
      <c r="HC116" s="1712"/>
      <c r="HD116" s="1712"/>
      <c r="HE116" s="1712"/>
      <c r="HF116" s="1712"/>
      <c r="HG116" s="1712"/>
      <c r="HH116" s="1712"/>
      <c r="HI116" s="1712"/>
      <c r="HJ116" s="1712"/>
      <c r="HK116" s="1712"/>
      <c r="HL116" s="1712"/>
      <c r="HM116" s="1712"/>
      <c r="HN116" s="1712"/>
      <c r="HO116" s="1712"/>
      <c r="HP116" s="1712"/>
      <c r="HQ116" s="1712"/>
      <c r="HR116" s="1712"/>
      <c r="HS116" s="1712"/>
      <c r="HT116" s="1712"/>
      <c r="HU116" s="1712"/>
      <c r="HV116" s="1712"/>
      <c r="HW116" s="1712"/>
      <c r="HX116" s="1712"/>
      <c r="HY116" s="1712"/>
      <c r="HZ116" s="1712"/>
      <c r="IA116" s="1712"/>
      <c r="IB116" s="1712"/>
      <c r="IC116" s="1712"/>
      <c r="ID116" s="1712"/>
      <c r="IE116" s="1712"/>
      <c r="IF116" s="1712"/>
      <c r="IG116" s="1712"/>
      <c r="IH116" s="1712"/>
      <c r="II116" s="1712"/>
      <c r="IJ116" s="1712"/>
      <c r="IK116" s="1712"/>
      <c r="IL116" s="1712"/>
      <c r="IM116" s="1712"/>
      <c r="IN116" s="1712"/>
      <c r="IO116" s="1712"/>
      <c r="IP116" s="1712"/>
      <c r="IQ116" s="1712"/>
      <c r="IR116" s="1712"/>
      <c r="IS116" s="1712"/>
      <c r="IT116" s="1712"/>
      <c r="IU116" s="1712"/>
    </row>
    <row r="117" spans="1:255">
      <c r="A117" s="2721">
        <v>45</v>
      </c>
      <c r="B117" s="1744"/>
      <c r="C117" s="1744"/>
      <c r="D117" s="1744"/>
      <c r="E117" s="1723"/>
      <c r="F117" s="1716"/>
      <c r="G117" s="1744"/>
      <c r="H117" s="1744"/>
      <c r="I117" s="1744"/>
      <c r="J117" s="1744"/>
      <c r="K117" s="2761"/>
      <c r="L117" s="2761"/>
      <c r="M117" s="1748">
        <v>45</v>
      </c>
      <c r="N117" s="1716"/>
      <c r="O117" s="2761"/>
      <c r="P117" s="2761"/>
      <c r="Q117" s="2761"/>
      <c r="R117" s="2761">
        <f t="shared" si="1"/>
        <v>0</v>
      </c>
      <c r="S117" s="1748">
        <v>45</v>
      </c>
      <c r="T117" s="1712"/>
      <c r="U117" s="1712"/>
      <c r="V117" s="1712"/>
      <c r="W117" s="1712"/>
      <c r="X117" s="1712"/>
      <c r="Y117" s="1712"/>
      <c r="Z117" s="1712"/>
      <c r="AA117" s="1712"/>
      <c r="AB117" s="1712"/>
      <c r="AC117" s="1712"/>
      <c r="AD117" s="1712"/>
      <c r="AE117" s="1712"/>
      <c r="AF117" s="1712"/>
      <c r="AG117" s="1712"/>
      <c r="AH117" s="1712"/>
      <c r="AI117" s="1712"/>
      <c r="AJ117" s="1712"/>
      <c r="AK117" s="1712"/>
      <c r="AL117" s="1712"/>
      <c r="AM117" s="1712"/>
      <c r="AN117" s="1712"/>
      <c r="AO117" s="1712"/>
      <c r="AP117" s="1712"/>
      <c r="AQ117" s="1712"/>
      <c r="AR117" s="1712"/>
      <c r="AS117" s="1712"/>
      <c r="AT117" s="1712"/>
      <c r="AU117" s="1712"/>
      <c r="AV117" s="1712"/>
      <c r="AW117" s="1712"/>
      <c r="AX117" s="1712"/>
      <c r="AY117" s="1712"/>
      <c r="AZ117" s="1712"/>
      <c r="BA117" s="1712"/>
      <c r="BB117" s="1712"/>
      <c r="BC117" s="1712"/>
      <c r="BD117" s="1712"/>
      <c r="BE117" s="1712"/>
      <c r="BF117" s="1712"/>
      <c r="BG117" s="1712"/>
      <c r="BH117" s="1712"/>
      <c r="BI117" s="1712"/>
      <c r="BJ117" s="1712"/>
      <c r="BK117" s="1712"/>
      <c r="BL117" s="1712"/>
      <c r="BM117" s="1712"/>
      <c r="BN117" s="1712"/>
      <c r="BO117" s="1712"/>
      <c r="BP117" s="1712"/>
      <c r="BQ117" s="1712"/>
      <c r="BR117" s="1712"/>
      <c r="BS117" s="1712"/>
      <c r="BT117" s="1712"/>
      <c r="BU117" s="1712"/>
      <c r="BV117" s="1712"/>
      <c r="BW117" s="1712"/>
      <c r="BX117" s="1712"/>
      <c r="BY117" s="1712"/>
      <c r="BZ117" s="1712"/>
      <c r="CA117" s="1712"/>
      <c r="CB117" s="1712"/>
      <c r="CC117" s="1712"/>
      <c r="CD117" s="1712"/>
      <c r="CE117" s="1712"/>
      <c r="CF117" s="1712"/>
      <c r="CG117" s="1712"/>
      <c r="CH117" s="1712"/>
      <c r="CI117" s="1712"/>
      <c r="CJ117" s="1712"/>
      <c r="CK117" s="1712"/>
      <c r="CL117" s="1712"/>
      <c r="CM117" s="1712"/>
      <c r="CN117" s="1712"/>
      <c r="CO117" s="1712"/>
      <c r="CP117" s="1712"/>
      <c r="CQ117" s="1712"/>
      <c r="CR117" s="1712"/>
      <c r="CS117" s="1712"/>
      <c r="CT117" s="1712"/>
      <c r="CU117" s="1712"/>
      <c r="CV117" s="1712"/>
      <c r="CW117" s="1712"/>
      <c r="CX117" s="1712"/>
      <c r="CY117" s="1712"/>
      <c r="CZ117" s="1712"/>
      <c r="DA117" s="1712"/>
      <c r="DB117" s="1712"/>
      <c r="DC117" s="1712"/>
      <c r="DD117" s="1712"/>
      <c r="DE117" s="1712"/>
      <c r="DF117" s="1712"/>
      <c r="DG117" s="1712"/>
      <c r="DH117" s="1712"/>
      <c r="DI117" s="1712"/>
      <c r="DJ117" s="1712"/>
      <c r="DK117" s="1712"/>
      <c r="DL117" s="1712"/>
      <c r="DM117" s="1712"/>
      <c r="DN117" s="1712"/>
      <c r="DO117" s="1712"/>
      <c r="DP117" s="1712"/>
      <c r="DQ117" s="1712"/>
      <c r="DR117" s="1712"/>
      <c r="DS117" s="1712"/>
      <c r="DT117" s="1712"/>
      <c r="DU117" s="1712"/>
      <c r="DV117" s="1712"/>
      <c r="DW117" s="1712"/>
      <c r="DX117" s="1712"/>
      <c r="DY117" s="1712"/>
      <c r="DZ117" s="1712"/>
      <c r="EA117" s="1712"/>
      <c r="EB117" s="1712"/>
      <c r="EC117" s="1712"/>
      <c r="ED117" s="1712"/>
      <c r="EE117" s="1712"/>
      <c r="EF117" s="1712"/>
      <c r="EG117" s="1712"/>
      <c r="EH117" s="1712"/>
      <c r="EI117" s="1712"/>
      <c r="EJ117" s="1712"/>
      <c r="EK117" s="1712"/>
      <c r="EL117" s="1712"/>
      <c r="EM117" s="1712"/>
      <c r="EN117" s="1712"/>
      <c r="EO117" s="1712"/>
      <c r="EP117" s="1712"/>
      <c r="EQ117" s="1712"/>
      <c r="ER117" s="1712"/>
      <c r="ES117" s="1712"/>
      <c r="ET117" s="1712"/>
      <c r="EU117" s="1712"/>
      <c r="EV117" s="1712"/>
      <c r="EW117" s="1712"/>
      <c r="EX117" s="1712"/>
      <c r="EY117" s="1712"/>
      <c r="EZ117" s="1712"/>
      <c r="FA117" s="1712"/>
      <c r="FB117" s="1712"/>
      <c r="FC117" s="1712"/>
      <c r="FD117" s="1712"/>
      <c r="FE117" s="1712"/>
      <c r="FF117" s="1712"/>
      <c r="FG117" s="1712"/>
      <c r="FH117" s="1712"/>
      <c r="FI117" s="1712"/>
      <c r="FJ117" s="1712"/>
      <c r="FK117" s="1712"/>
      <c r="FL117" s="1712"/>
      <c r="FM117" s="1712"/>
      <c r="FN117" s="1712"/>
      <c r="FO117" s="1712"/>
      <c r="FP117" s="1712"/>
      <c r="FQ117" s="1712"/>
      <c r="FR117" s="1712"/>
      <c r="FS117" s="1712"/>
      <c r="FT117" s="1712"/>
      <c r="FU117" s="1712"/>
      <c r="FV117" s="1712"/>
      <c r="FW117" s="1712"/>
      <c r="FX117" s="1712"/>
      <c r="FY117" s="1712"/>
      <c r="FZ117" s="1712"/>
      <c r="GA117" s="1712"/>
      <c r="GB117" s="1712"/>
      <c r="GC117" s="1712"/>
      <c r="GD117" s="1712"/>
      <c r="GE117" s="1712"/>
      <c r="GF117" s="1712"/>
      <c r="GG117" s="1712"/>
      <c r="GH117" s="1712"/>
      <c r="GI117" s="1712"/>
      <c r="GJ117" s="1712"/>
      <c r="GK117" s="1712"/>
      <c r="GL117" s="1712"/>
      <c r="GM117" s="1712"/>
      <c r="GN117" s="1712"/>
      <c r="GO117" s="1712"/>
      <c r="GP117" s="1712"/>
      <c r="GQ117" s="1712"/>
      <c r="GR117" s="1712"/>
      <c r="GS117" s="1712"/>
      <c r="GT117" s="1712"/>
      <c r="GU117" s="1712"/>
      <c r="GV117" s="1712"/>
      <c r="GW117" s="1712"/>
      <c r="GX117" s="1712"/>
      <c r="GY117" s="1712"/>
      <c r="GZ117" s="1712"/>
      <c r="HA117" s="1712"/>
      <c r="HB117" s="1712"/>
      <c r="HC117" s="1712"/>
      <c r="HD117" s="1712"/>
      <c r="HE117" s="1712"/>
      <c r="HF117" s="1712"/>
      <c r="HG117" s="1712"/>
      <c r="HH117" s="1712"/>
      <c r="HI117" s="1712"/>
      <c r="HJ117" s="1712"/>
      <c r="HK117" s="1712"/>
      <c r="HL117" s="1712"/>
      <c r="HM117" s="1712"/>
      <c r="HN117" s="1712"/>
      <c r="HO117" s="1712"/>
      <c r="HP117" s="1712"/>
      <c r="HQ117" s="1712"/>
      <c r="HR117" s="1712"/>
      <c r="HS117" s="1712"/>
      <c r="HT117" s="1712"/>
      <c r="HU117" s="1712"/>
      <c r="HV117" s="1712"/>
      <c r="HW117" s="1712"/>
      <c r="HX117" s="1712"/>
      <c r="HY117" s="1712"/>
      <c r="HZ117" s="1712"/>
      <c r="IA117" s="1712"/>
      <c r="IB117" s="1712"/>
      <c r="IC117" s="1712"/>
      <c r="ID117" s="1712"/>
      <c r="IE117" s="1712"/>
      <c r="IF117" s="1712"/>
      <c r="IG117" s="1712"/>
      <c r="IH117" s="1712"/>
      <c r="II117" s="1712"/>
      <c r="IJ117" s="1712"/>
      <c r="IK117" s="1712"/>
      <c r="IL117" s="1712"/>
      <c r="IM117" s="1712"/>
      <c r="IN117" s="1712"/>
      <c r="IO117" s="1712"/>
      <c r="IP117" s="1712"/>
      <c r="IQ117" s="1712"/>
      <c r="IR117" s="1712"/>
      <c r="IS117" s="1712"/>
      <c r="IT117" s="1712"/>
      <c r="IU117" s="1712"/>
    </row>
    <row r="118" spans="1:255">
      <c r="A118" s="2721">
        <v>46</v>
      </c>
      <c r="B118" s="1744"/>
      <c r="C118" s="1744"/>
      <c r="D118" s="1744"/>
      <c r="E118" s="1723"/>
      <c r="F118" s="1716"/>
      <c r="G118" s="1744"/>
      <c r="H118" s="1744"/>
      <c r="I118" s="1744"/>
      <c r="J118" s="1744"/>
      <c r="K118" s="2761"/>
      <c r="L118" s="2761"/>
      <c r="M118" s="1748">
        <v>46</v>
      </c>
      <c r="N118" s="1716"/>
      <c r="O118" s="2761"/>
      <c r="P118" s="2761"/>
      <c r="Q118" s="2761"/>
      <c r="R118" s="2761">
        <f t="shared" si="1"/>
        <v>0</v>
      </c>
      <c r="S118" s="1748">
        <v>46</v>
      </c>
      <c r="T118" s="1712"/>
      <c r="U118" s="1712"/>
      <c r="V118" s="1712"/>
      <c r="W118" s="1712"/>
      <c r="X118" s="1712"/>
      <c r="Y118" s="1712"/>
      <c r="Z118" s="1712"/>
      <c r="AA118" s="1712"/>
      <c r="AB118" s="1712"/>
      <c r="AC118" s="1712"/>
      <c r="AD118" s="1712"/>
      <c r="AE118" s="1712"/>
      <c r="AF118" s="1712"/>
      <c r="AG118" s="1712"/>
      <c r="AH118" s="1712"/>
      <c r="AI118" s="1712"/>
      <c r="AJ118" s="1712"/>
      <c r="AK118" s="1712"/>
      <c r="AL118" s="1712"/>
      <c r="AM118" s="1712"/>
      <c r="AN118" s="1712"/>
      <c r="AO118" s="1712"/>
      <c r="AP118" s="1712"/>
      <c r="AQ118" s="1712"/>
      <c r="AR118" s="1712"/>
      <c r="AS118" s="1712"/>
      <c r="AT118" s="1712"/>
      <c r="AU118" s="1712"/>
      <c r="AV118" s="1712"/>
      <c r="AW118" s="1712"/>
      <c r="AX118" s="1712"/>
      <c r="AY118" s="1712"/>
      <c r="AZ118" s="1712"/>
      <c r="BA118" s="1712"/>
      <c r="BB118" s="1712"/>
      <c r="BC118" s="1712"/>
      <c r="BD118" s="1712"/>
      <c r="BE118" s="1712"/>
      <c r="BF118" s="1712"/>
      <c r="BG118" s="1712"/>
      <c r="BH118" s="1712"/>
      <c r="BI118" s="1712"/>
      <c r="BJ118" s="1712"/>
      <c r="BK118" s="1712"/>
      <c r="BL118" s="1712"/>
      <c r="BM118" s="1712"/>
      <c r="BN118" s="1712"/>
      <c r="BO118" s="1712"/>
      <c r="BP118" s="1712"/>
      <c r="BQ118" s="1712"/>
      <c r="BR118" s="1712"/>
      <c r="BS118" s="1712"/>
      <c r="BT118" s="1712"/>
      <c r="BU118" s="1712"/>
      <c r="BV118" s="1712"/>
      <c r="BW118" s="1712"/>
      <c r="BX118" s="1712"/>
      <c r="BY118" s="1712"/>
      <c r="BZ118" s="1712"/>
      <c r="CA118" s="1712"/>
      <c r="CB118" s="1712"/>
      <c r="CC118" s="1712"/>
      <c r="CD118" s="1712"/>
      <c r="CE118" s="1712"/>
      <c r="CF118" s="1712"/>
      <c r="CG118" s="1712"/>
      <c r="CH118" s="1712"/>
      <c r="CI118" s="1712"/>
      <c r="CJ118" s="1712"/>
      <c r="CK118" s="1712"/>
      <c r="CL118" s="1712"/>
      <c r="CM118" s="1712"/>
      <c r="CN118" s="1712"/>
      <c r="CO118" s="1712"/>
      <c r="CP118" s="1712"/>
      <c r="CQ118" s="1712"/>
      <c r="CR118" s="1712"/>
      <c r="CS118" s="1712"/>
      <c r="CT118" s="1712"/>
      <c r="CU118" s="1712"/>
      <c r="CV118" s="1712"/>
      <c r="CW118" s="1712"/>
      <c r="CX118" s="1712"/>
      <c r="CY118" s="1712"/>
      <c r="CZ118" s="1712"/>
      <c r="DA118" s="1712"/>
      <c r="DB118" s="1712"/>
      <c r="DC118" s="1712"/>
      <c r="DD118" s="1712"/>
      <c r="DE118" s="1712"/>
      <c r="DF118" s="1712"/>
      <c r="DG118" s="1712"/>
      <c r="DH118" s="1712"/>
      <c r="DI118" s="1712"/>
      <c r="DJ118" s="1712"/>
      <c r="DK118" s="1712"/>
      <c r="DL118" s="1712"/>
      <c r="DM118" s="1712"/>
      <c r="DN118" s="1712"/>
      <c r="DO118" s="1712"/>
      <c r="DP118" s="1712"/>
      <c r="DQ118" s="1712"/>
      <c r="DR118" s="1712"/>
      <c r="DS118" s="1712"/>
      <c r="DT118" s="1712"/>
      <c r="DU118" s="1712"/>
      <c r="DV118" s="1712"/>
      <c r="DW118" s="1712"/>
      <c r="DX118" s="1712"/>
      <c r="DY118" s="1712"/>
      <c r="DZ118" s="1712"/>
      <c r="EA118" s="1712"/>
      <c r="EB118" s="1712"/>
      <c r="EC118" s="1712"/>
      <c r="ED118" s="1712"/>
      <c r="EE118" s="1712"/>
      <c r="EF118" s="1712"/>
      <c r="EG118" s="1712"/>
      <c r="EH118" s="1712"/>
      <c r="EI118" s="1712"/>
      <c r="EJ118" s="1712"/>
      <c r="EK118" s="1712"/>
      <c r="EL118" s="1712"/>
      <c r="EM118" s="1712"/>
      <c r="EN118" s="1712"/>
      <c r="EO118" s="1712"/>
      <c r="EP118" s="1712"/>
      <c r="EQ118" s="1712"/>
      <c r="ER118" s="1712"/>
      <c r="ES118" s="1712"/>
      <c r="ET118" s="1712"/>
      <c r="EU118" s="1712"/>
      <c r="EV118" s="1712"/>
      <c r="EW118" s="1712"/>
      <c r="EX118" s="1712"/>
      <c r="EY118" s="1712"/>
      <c r="EZ118" s="1712"/>
      <c r="FA118" s="1712"/>
      <c r="FB118" s="1712"/>
      <c r="FC118" s="1712"/>
      <c r="FD118" s="1712"/>
      <c r="FE118" s="1712"/>
      <c r="FF118" s="1712"/>
      <c r="FG118" s="1712"/>
      <c r="FH118" s="1712"/>
      <c r="FI118" s="1712"/>
      <c r="FJ118" s="1712"/>
      <c r="FK118" s="1712"/>
      <c r="FL118" s="1712"/>
      <c r="FM118" s="1712"/>
      <c r="FN118" s="1712"/>
      <c r="FO118" s="1712"/>
      <c r="FP118" s="1712"/>
      <c r="FQ118" s="1712"/>
      <c r="FR118" s="1712"/>
      <c r="FS118" s="1712"/>
      <c r="FT118" s="1712"/>
      <c r="FU118" s="1712"/>
      <c r="FV118" s="1712"/>
      <c r="FW118" s="1712"/>
      <c r="FX118" s="1712"/>
      <c r="FY118" s="1712"/>
      <c r="FZ118" s="1712"/>
      <c r="GA118" s="1712"/>
      <c r="GB118" s="1712"/>
      <c r="GC118" s="1712"/>
      <c r="GD118" s="1712"/>
      <c r="GE118" s="1712"/>
      <c r="GF118" s="1712"/>
      <c r="GG118" s="1712"/>
      <c r="GH118" s="1712"/>
      <c r="GI118" s="1712"/>
      <c r="GJ118" s="1712"/>
      <c r="GK118" s="1712"/>
      <c r="GL118" s="1712"/>
      <c r="GM118" s="1712"/>
      <c r="GN118" s="1712"/>
      <c r="GO118" s="1712"/>
      <c r="GP118" s="1712"/>
      <c r="GQ118" s="1712"/>
      <c r="GR118" s="1712"/>
      <c r="GS118" s="1712"/>
      <c r="GT118" s="1712"/>
      <c r="GU118" s="1712"/>
      <c r="GV118" s="1712"/>
      <c r="GW118" s="1712"/>
      <c r="GX118" s="1712"/>
      <c r="GY118" s="1712"/>
      <c r="GZ118" s="1712"/>
      <c r="HA118" s="1712"/>
      <c r="HB118" s="1712"/>
      <c r="HC118" s="1712"/>
      <c r="HD118" s="1712"/>
      <c r="HE118" s="1712"/>
      <c r="HF118" s="1712"/>
      <c r="HG118" s="1712"/>
      <c r="HH118" s="1712"/>
      <c r="HI118" s="1712"/>
      <c r="HJ118" s="1712"/>
      <c r="HK118" s="1712"/>
      <c r="HL118" s="1712"/>
      <c r="HM118" s="1712"/>
      <c r="HN118" s="1712"/>
      <c r="HO118" s="1712"/>
      <c r="HP118" s="1712"/>
      <c r="HQ118" s="1712"/>
      <c r="HR118" s="1712"/>
      <c r="HS118" s="1712"/>
      <c r="HT118" s="1712"/>
      <c r="HU118" s="1712"/>
      <c r="HV118" s="1712"/>
      <c r="HW118" s="1712"/>
      <c r="HX118" s="1712"/>
      <c r="HY118" s="1712"/>
      <c r="HZ118" s="1712"/>
      <c r="IA118" s="1712"/>
      <c r="IB118" s="1712"/>
      <c r="IC118" s="1712"/>
      <c r="ID118" s="1712"/>
      <c r="IE118" s="1712"/>
      <c r="IF118" s="1712"/>
      <c r="IG118" s="1712"/>
      <c r="IH118" s="1712"/>
      <c r="II118" s="1712"/>
      <c r="IJ118" s="1712"/>
      <c r="IK118" s="1712"/>
      <c r="IL118" s="1712"/>
      <c r="IM118" s="1712"/>
      <c r="IN118" s="1712"/>
      <c r="IO118" s="1712"/>
      <c r="IP118" s="1712"/>
      <c r="IQ118" s="1712"/>
      <c r="IR118" s="1712"/>
      <c r="IS118" s="1712"/>
      <c r="IT118" s="1712"/>
      <c r="IU118" s="1712"/>
    </row>
    <row r="119" spans="1:255">
      <c r="A119" s="2721">
        <v>47</v>
      </c>
      <c r="B119" s="1744"/>
      <c r="C119" s="1744"/>
      <c r="D119" s="1744"/>
      <c r="E119" s="1723"/>
      <c r="F119" s="1716"/>
      <c r="G119" s="1744"/>
      <c r="H119" s="1744"/>
      <c r="I119" s="1744"/>
      <c r="J119" s="1744"/>
      <c r="K119" s="2761"/>
      <c r="L119" s="2761"/>
      <c r="M119" s="1748">
        <v>47</v>
      </c>
      <c r="N119" s="1716"/>
      <c r="O119" s="2761"/>
      <c r="P119" s="2761"/>
      <c r="Q119" s="2761"/>
      <c r="R119" s="2761">
        <f t="shared" si="1"/>
        <v>0</v>
      </c>
      <c r="S119" s="1748">
        <v>47</v>
      </c>
      <c r="T119" s="1712"/>
      <c r="U119" s="1712"/>
      <c r="V119" s="1712"/>
      <c r="W119" s="1712"/>
      <c r="X119" s="1712"/>
      <c r="Y119" s="1712"/>
      <c r="Z119" s="1712"/>
      <c r="AA119" s="1712"/>
      <c r="AB119" s="1712"/>
      <c r="AC119" s="1712"/>
      <c r="AD119" s="1712"/>
      <c r="AE119" s="1712"/>
      <c r="AF119" s="1712"/>
      <c r="AG119" s="1712"/>
      <c r="AH119" s="1712"/>
      <c r="AI119" s="1712"/>
      <c r="AJ119" s="1712"/>
      <c r="AK119" s="1712"/>
      <c r="AL119" s="1712"/>
      <c r="AM119" s="1712"/>
      <c r="AN119" s="1712"/>
      <c r="AO119" s="1712"/>
      <c r="AP119" s="1712"/>
      <c r="AQ119" s="1712"/>
      <c r="AR119" s="1712"/>
      <c r="AS119" s="1712"/>
      <c r="AT119" s="1712"/>
      <c r="AU119" s="1712"/>
      <c r="AV119" s="1712"/>
      <c r="AW119" s="1712"/>
      <c r="AX119" s="1712"/>
      <c r="AY119" s="1712"/>
      <c r="AZ119" s="1712"/>
      <c r="BA119" s="1712"/>
      <c r="BB119" s="1712"/>
      <c r="BC119" s="1712"/>
      <c r="BD119" s="1712"/>
      <c r="BE119" s="1712"/>
      <c r="BF119" s="1712"/>
      <c r="BG119" s="1712"/>
      <c r="BH119" s="1712"/>
      <c r="BI119" s="1712"/>
      <c r="BJ119" s="1712"/>
      <c r="BK119" s="1712"/>
      <c r="BL119" s="1712"/>
      <c r="BM119" s="1712"/>
      <c r="BN119" s="1712"/>
      <c r="BO119" s="1712"/>
      <c r="BP119" s="1712"/>
      <c r="BQ119" s="1712"/>
      <c r="BR119" s="1712"/>
      <c r="BS119" s="1712"/>
      <c r="BT119" s="1712"/>
      <c r="BU119" s="1712"/>
      <c r="BV119" s="1712"/>
      <c r="BW119" s="1712"/>
      <c r="BX119" s="1712"/>
      <c r="BY119" s="1712"/>
      <c r="BZ119" s="1712"/>
      <c r="CA119" s="1712"/>
      <c r="CB119" s="1712"/>
      <c r="CC119" s="1712"/>
      <c r="CD119" s="1712"/>
      <c r="CE119" s="1712"/>
      <c r="CF119" s="1712"/>
      <c r="CG119" s="1712"/>
      <c r="CH119" s="1712"/>
      <c r="CI119" s="1712"/>
      <c r="CJ119" s="1712"/>
      <c r="CK119" s="1712"/>
      <c r="CL119" s="1712"/>
      <c r="CM119" s="1712"/>
      <c r="CN119" s="1712"/>
      <c r="CO119" s="1712"/>
      <c r="CP119" s="1712"/>
      <c r="CQ119" s="1712"/>
      <c r="CR119" s="1712"/>
      <c r="CS119" s="1712"/>
      <c r="CT119" s="1712"/>
      <c r="CU119" s="1712"/>
      <c r="CV119" s="1712"/>
      <c r="CW119" s="1712"/>
      <c r="CX119" s="1712"/>
      <c r="CY119" s="1712"/>
      <c r="CZ119" s="1712"/>
      <c r="DA119" s="1712"/>
      <c r="DB119" s="1712"/>
      <c r="DC119" s="1712"/>
      <c r="DD119" s="1712"/>
      <c r="DE119" s="1712"/>
      <c r="DF119" s="1712"/>
      <c r="DG119" s="1712"/>
      <c r="DH119" s="1712"/>
      <c r="DI119" s="1712"/>
      <c r="DJ119" s="1712"/>
      <c r="DK119" s="1712"/>
      <c r="DL119" s="1712"/>
      <c r="DM119" s="1712"/>
      <c r="DN119" s="1712"/>
      <c r="DO119" s="1712"/>
      <c r="DP119" s="1712"/>
      <c r="DQ119" s="1712"/>
      <c r="DR119" s="1712"/>
      <c r="DS119" s="1712"/>
      <c r="DT119" s="1712"/>
      <c r="DU119" s="1712"/>
      <c r="DV119" s="1712"/>
      <c r="DW119" s="1712"/>
      <c r="DX119" s="1712"/>
      <c r="DY119" s="1712"/>
      <c r="DZ119" s="1712"/>
      <c r="EA119" s="1712"/>
      <c r="EB119" s="1712"/>
      <c r="EC119" s="1712"/>
      <c r="ED119" s="1712"/>
      <c r="EE119" s="1712"/>
      <c r="EF119" s="1712"/>
      <c r="EG119" s="1712"/>
      <c r="EH119" s="1712"/>
      <c r="EI119" s="1712"/>
      <c r="EJ119" s="1712"/>
      <c r="EK119" s="1712"/>
      <c r="EL119" s="1712"/>
      <c r="EM119" s="1712"/>
      <c r="EN119" s="1712"/>
      <c r="EO119" s="1712"/>
      <c r="EP119" s="1712"/>
      <c r="EQ119" s="1712"/>
      <c r="ER119" s="1712"/>
      <c r="ES119" s="1712"/>
      <c r="ET119" s="1712"/>
      <c r="EU119" s="1712"/>
      <c r="EV119" s="1712"/>
      <c r="EW119" s="1712"/>
      <c r="EX119" s="1712"/>
      <c r="EY119" s="1712"/>
      <c r="EZ119" s="1712"/>
      <c r="FA119" s="1712"/>
      <c r="FB119" s="1712"/>
      <c r="FC119" s="1712"/>
      <c r="FD119" s="1712"/>
      <c r="FE119" s="1712"/>
      <c r="FF119" s="1712"/>
      <c r="FG119" s="1712"/>
      <c r="FH119" s="1712"/>
      <c r="FI119" s="1712"/>
      <c r="FJ119" s="1712"/>
      <c r="FK119" s="1712"/>
      <c r="FL119" s="1712"/>
      <c r="FM119" s="1712"/>
      <c r="FN119" s="1712"/>
      <c r="FO119" s="1712"/>
      <c r="FP119" s="1712"/>
      <c r="FQ119" s="1712"/>
      <c r="FR119" s="1712"/>
      <c r="FS119" s="1712"/>
      <c r="FT119" s="1712"/>
      <c r="FU119" s="1712"/>
      <c r="FV119" s="1712"/>
      <c r="FW119" s="1712"/>
      <c r="FX119" s="1712"/>
      <c r="FY119" s="1712"/>
      <c r="FZ119" s="1712"/>
      <c r="GA119" s="1712"/>
      <c r="GB119" s="1712"/>
      <c r="GC119" s="1712"/>
      <c r="GD119" s="1712"/>
      <c r="GE119" s="1712"/>
      <c r="GF119" s="1712"/>
      <c r="GG119" s="1712"/>
      <c r="GH119" s="1712"/>
      <c r="GI119" s="1712"/>
      <c r="GJ119" s="1712"/>
      <c r="GK119" s="1712"/>
      <c r="GL119" s="1712"/>
      <c r="GM119" s="1712"/>
      <c r="GN119" s="1712"/>
      <c r="GO119" s="1712"/>
      <c r="GP119" s="1712"/>
      <c r="GQ119" s="1712"/>
      <c r="GR119" s="1712"/>
      <c r="GS119" s="1712"/>
      <c r="GT119" s="1712"/>
      <c r="GU119" s="1712"/>
      <c r="GV119" s="1712"/>
      <c r="GW119" s="1712"/>
      <c r="GX119" s="1712"/>
      <c r="GY119" s="1712"/>
      <c r="GZ119" s="1712"/>
      <c r="HA119" s="1712"/>
      <c r="HB119" s="1712"/>
      <c r="HC119" s="1712"/>
      <c r="HD119" s="1712"/>
      <c r="HE119" s="1712"/>
      <c r="HF119" s="1712"/>
      <c r="HG119" s="1712"/>
      <c r="HH119" s="1712"/>
      <c r="HI119" s="1712"/>
      <c r="HJ119" s="1712"/>
      <c r="HK119" s="1712"/>
      <c r="HL119" s="1712"/>
      <c r="HM119" s="1712"/>
      <c r="HN119" s="1712"/>
      <c r="HO119" s="1712"/>
      <c r="HP119" s="1712"/>
      <c r="HQ119" s="1712"/>
      <c r="HR119" s="1712"/>
      <c r="HS119" s="1712"/>
      <c r="HT119" s="1712"/>
      <c r="HU119" s="1712"/>
      <c r="HV119" s="1712"/>
      <c r="HW119" s="1712"/>
      <c r="HX119" s="1712"/>
      <c r="HY119" s="1712"/>
      <c r="HZ119" s="1712"/>
      <c r="IA119" s="1712"/>
      <c r="IB119" s="1712"/>
      <c r="IC119" s="1712"/>
      <c r="ID119" s="1712"/>
      <c r="IE119" s="1712"/>
      <c r="IF119" s="1712"/>
      <c r="IG119" s="1712"/>
      <c r="IH119" s="1712"/>
      <c r="II119" s="1712"/>
      <c r="IJ119" s="1712"/>
      <c r="IK119" s="1712"/>
      <c r="IL119" s="1712"/>
      <c r="IM119" s="1712"/>
      <c r="IN119" s="1712"/>
      <c r="IO119" s="1712"/>
      <c r="IP119" s="1712"/>
      <c r="IQ119" s="1712"/>
      <c r="IR119" s="1712"/>
      <c r="IS119" s="1712"/>
      <c r="IT119" s="1712"/>
      <c r="IU119" s="1712"/>
    </row>
    <row r="120" spans="1:255">
      <c r="A120" s="2721">
        <v>48</v>
      </c>
      <c r="B120" s="1744"/>
      <c r="C120" s="1744"/>
      <c r="D120" s="1744"/>
      <c r="E120" s="1723"/>
      <c r="F120" s="1716"/>
      <c r="G120" s="1744"/>
      <c r="H120" s="1744"/>
      <c r="I120" s="1744"/>
      <c r="J120" s="1744"/>
      <c r="K120" s="2761"/>
      <c r="L120" s="2761"/>
      <c r="M120" s="1748">
        <v>48</v>
      </c>
      <c r="N120" s="1716"/>
      <c r="O120" s="2761"/>
      <c r="P120" s="2761"/>
      <c r="Q120" s="2761"/>
      <c r="R120" s="2761">
        <f t="shared" si="1"/>
        <v>0</v>
      </c>
      <c r="S120" s="1748">
        <v>48</v>
      </c>
      <c r="T120" s="1712"/>
      <c r="U120" s="1712"/>
      <c r="V120" s="1712"/>
      <c r="W120" s="1712"/>
      <c r="X120" s="1712"/>
      <c r="Y120" s="1712"/>
      <c r="Z120" s="1712"/>
      <c r="AA120" s="1712"/>
      <c r="AB120" s="1712"/>
      <c r="AC120" s="1712"/>
      <c r="AD120" s="1712"/>
      <c r="AE120" s="1712"/>
      <c r="AF120" s="1712"/>
      <c r="AG120" s="1712"/>
      <c r="AH120" s="1712"/>
      <c r="AI120" s="1712"/>
      <c r="AJ120" s="1712"/>
      <c r="AK120" s="1712"/>
      <c r="AL120" s="1712"/>
      <c r="AM120" s="1712"/>
      <c r="AN120" s="1712"/>
      <c r="AO120" s="1712"/>
      <c r="AP120" s="1712"/>
      <c r="AQ120" s="1712"/>
      <c r="AR120" s="1712"/>
      <c r="AS120" s="1712"/>
      <c r="AT120" s="1712"/>
      <c r="AU120" s="1712"/>
      <c r="AV120" s="1712"/>
      <c r="AW120" s="1712"/>
      <c r="AX120" s="1712"/>
      <c r="AY120" s="1712"/>
      <c r="AZ120" s="1712"/>
      <c r="BA120" s="1712"/>
      <c r="BB120" s="1712"/>
      <c r="BC120" s="1712"/>
      <c r="BD120" s="1712"/>
      <c r="BE120" s="1712"/>
      <c r="BF120" s="1712"/>
      <c r="BG120" s="1712"/>
      <c r="BH120" s="1712"/>
      <c r="BI120" s="1712"/>
      <c r="BJ120" s="1712"/>
      <c r="BK120" s="1712"/>
      <c r="BL120" s="1712"/>
      <c r="BM120" s="1712"/>
      <c r="BN120" s="1712"/>
      <c r="BO120" s="1712"/>
      <c r="BP120" s="1712"/>
      <c r="BQ120" s="1712"/>
      <c r="BR120" s="1712"/>
      <c r="BS120" s="1712"/>
      <c r="BT120" s="1712"/>
      <c r="BU120" s="1712"/>
      <c r="BV120" s="1712"/>
      <c r="BW120" s="1712"/>
      <c r="BX120" s="1712"/>
      <c r="BY120" s="1712"/>
      <c r="BZ120" s="1712"/>
      <c r="CA120" s="1712"/>
      <c r="CB120" s="1712"/>
      <c r="CC120" s="1712"/>
      <c r="CD120" s="1712"/>
      <c r="CE120" s="1712"/>
      <c r="CF120" s="1712"/>
      <c r="CG120" s="1712"/>
      <c r="CH120" s="1712"/>
      <c r="CI120" s="1712"/>
      <c r="CJ120" s="1712"/>
      <c r="CK120" s="1712"/>
      <c r="CL120" s="1712"/>
      <c r="CM120" s="1712"/>
      <c r="CN120" s="1712"/>
      <c r="CO120" s="1712"/>
      <c r="CP120" s="1712"/>
      <c r="CQ120" s="1712"/>
      <c r="CR120" s="1712"/>
      <c r="CS120" s="1712"/>
      <c r="CT120" s="1712"/>
      <c r="CU120" s="1712"/>
      <c r="CV120" s="1712"/>
      <c r="CW120" s="1712"/>
      <c r="CX120" s="1712"/>
      <c r="CY120" s="1712"/>
      <c r="CZ120" s="1712"/>
      <c r="DA120" s="1712"/>
      <c r="DB120" s="1712"/>
      <c r="DC120" s="1712"/>
      <c r="DD120" s="1712"/>
      <c r="DE120" s="1712"/>
      <c r="DF120" s="1712"/>
      <c r="DG120" s="1712"/>
      <c r="DH120" s="1712"/>
      <c r="DI120" s="1712"/>
      <c r="DJ120" s="1712"/>
      <c r="DK120" s="1712"/>
      <c r="DL120" s="1712"/>
      <c r="DM120" s="1712"/>
      <c r="DN120" s="1712"/>
      <c r="DO120" s="1712"/>
      <c r="DP120" s="1712"/>
      <c r="DQ120" s="1712"/>
      <c r="DR120" s="1712"/>
      <c r="DS120" s="1712"/>
      <c r="DT120" s="1712"/>
      <c r="DU120" s="1712"/>
      <c r="DV120" s="1712"/>
      <c r="DW120" s="1712"/>
      <c r="DX120" s="1712"/>
      <c r="DY120" s="1712"/>
      <c r="DZ120" s="1712"/>
      <c r="EA120" s="1712"/>
      <c r="EB120" s="1712"/>
      <c r="EC120" s="1712"/>
      <c r="ED120" s="1712"/>
      <c r="EE120" s="1712"/>
      <c r="EF120" s="1712"/>
      <c r="EG120" s="1712"/>
      <c r="EH120" s="1712"/>
      <c r="EI120" s="1712"/>
      <c r="EJ120" s="1712"/>
      <c r="EK120" s="1712"/>
      <c r="EL120" s="1712"/>
      <c r="EM120" s="1712"/>
      <c r="EN120" s="1712"/>
      <c r="EO120" s="1712"/>
      <c r="EP120" s="1712"/>
      <c r="EQ120" s="1712"/>
      <c r="ER120" s="1712"/>
      <c r="ES120" s="1712"/>
      <c r="ET120" s="1712"/>
      <c r="EU120" s="1712"/>
      <c r="EV120" s="1712"/>
      <c r="EW120" s="1712"/>
      <c r="EX120" s="1712"/>
      <c r="EY120" s="1712"/>
      <c r="EZ120" s="1712"/>
      <c r="FA120" s="1712"/>
      <c r="FB120" s="1712"/>
      <c r="FC120" s="1712"/>
      <c r="FD120" s="1712"/>
      <c r="FE120" s="1712"/>
      <c r="FF120" s="1712"/>
      <c r="FG120" s="1712"/>
      <c r="FH120" s="1712"/>
      <c r="FI120" s="1712"/>
      <c r="FJ120" s="1712"/>
      <c r="FK120" s="1712"/>
      <c r="FL120" s="1712"/>
      <c r="FM120" s="1712"/>
      <c r="FN120" s="1712"/>
      <c r="FO120" s="1712"/>
      <c r="FP120" s="1712"/>
      <c r="FQ120" s="1712"/>
      <c r="FR120" s="1712"/>
      <c r="FS120" s="1712"/>
      <c r="FT120" s="1712"/>
      <c r="FU120" s="1712"/>
      <c r="FV120" s="1712"/>
      <c r="FW120" s="1712"/>
      <c r="FX120" s="1712"/>
      <c r="FY120" s="1712"/>
      <c r="FZ120" s="1712"/>
      <c r="GA120" s="1712"/>
      <c r="GB120" s="1712"/>
      <c r="GC120" s="1712"/>
      <c r="GD120" s="1712"/>
      <c r="GE120" s="1712"/>
      <c r="GF120" s="1712"/>
      <c r="GG120" s="1712"/>
      <c r="GH120" s="1712"/>
      <c r="GI120" s="1712"/>
      <c r="GJ120" s="1712"/>
      <c r="GK120" s="1712"/>
      <c r="GL120" s="1712"/>
      <c r="GM120" s="1712"/>
      <c r="GN120" s="1712"/>
      <c r="GO120" s="1712"/>
      <c r="GP120" s="1712"/>
      <c r="GQ120" s="1712"/>
      <c r="GR120" s="1712"/>
      <c r="GS120" s="1712"/>
      <c r="GT120" s="1712"/>
      <c r="GU120" s="1712"/>
      <c r="GV120" s="1712"/>
      <c r="GW120" s="1712"/>
      <c r="GX120" s="1712"/>
      <c r="GY120" s="1712"/>
      <c r="GZ120" s="1712"/>
      <c r="HA120" s="1712"/>
      <c r="HB120" s="1712"/>
      <c r="HC120" s="1712"/>
      <c r="HD120" s="1712"/>
      <c r="HE120" s="1712"/>
      <c r="HF120" s="1712"/>
      <c r="HG120" s="1712"/>
      <c r="HH120" s="1712"/>
      <c r="HI120" s="1712"/>
      <c r="HJ120" s="1712"/>
      <c r="HK120" s="1712"/>
      <c r="HL120" s="1712"/>
      <c r="HM120" s="1712"/>
      <c r="HN120" s="1712"/>
      <c r="HO120" s="1712"/>
      <c r="HP120" s="1712"/>
      <c r="HQ120" s="1712"/>
      <c r="HR120" s="1712"/>
      <c r="HS120" s="1712"/>
      <c r="HT120" s="1712"/>
      <c r="HU120" s="1712"/>
      <c r="HV120" s="1712"/>
      <c r="HW120" s="1712"/>
      <c r="HX120" s="1712"/>
      <c r="HY120" s="1712"/>
      <c r="HZ120" s="1712"/>
      <c r="IA120" s="1712"/>
      <c r="IB120" s="1712"/>
      <c r="IC120" s="1712"/>
      <c r="ID120" s="1712"/>
      <c r="IE120" s="1712"/>
      <c r="IF120" s="1712"/>
      <c r="IG120" s="1712"/>
      <c r="IH120" s="1712"/>
      <c r="II120" s="1712"/>
      <c r="IJ120" s="1712"/>
      <c r="IK120" s="1712"/>
      <c r="IL120" s="1712"/>
      <c r="IM120" s="1712"/>
      <c r="IN120" s="1712"/>
      <c r="IO120" s="1712"/>
      <c r="IP120" s="1712"/>
      <c r="IQ120" s="1712"/>
      <c r="IR120" s="1712"/>
      <c r="IS120" s="1712"/>
      <c r="IT120" s="1712"/>
      <c r="IU120" s="1712"/>
    </row>
    <row r="121" spans="1:255">
      <c r="A121" s="2721">
        <v>49</v>
      </c>
      <c r="B121" s="1744"/>
      <c r="C121" s="1744"/>
      <c r="D121" s="1744"/>
      <c r="E121" s="1723"/>
      <c r="F121" s="1716"/>
      <c r="G121" s="1744"/>
      <c r="H121" s="1744"/>
      <c r="I121" s="1744"/>
      <c r="J121" s="1744"/>
      <c r="K121" s="2761"/>
      <c r="L121" s="2761"/>
      <c r="M121" s="1748">
        <v>49</v>
      </c>
      <c r="N121" s="1716"/>
      <c r="O121" s="2761"/>
      <c r="P121" s="2761"/>
      <c r="Q121" s="2761"/>
      <c r="R121" s="2761">
        <f t="shared" si="1"/>
        <v>0</v>
      </c>
      <c r="S121" s="1748">
        <v>49</v>
      </c>
      <c r="T121" s="1712"/>
      <c r="U121" s="1712"/>
      <c r="V121" s="1712"/>
      <c r="W121" s="1712"/>
      <c r="X121" s="1712"/>
      <c r="Y121" s="1712"/>
      <c r="Z121" s="1712"/>
      <c r="AA121" s="1712"/>
      <c r="AB121" s="1712"/>
      <c r="AC121" s="1712"/>
      <c r="AD121" s="1712"/>
      <c r="AE121" s="1712"/>
      <c r="AF121" s="1712"/>
      <c r="AG121" s="1712"/>
      <c r="AH121" s="1712"/>
      <c r="AI121" s="1712"/>
      <c r="AJ121" s="1712"/>
      <c r="AK121" s="1712"/>
      <c r="AL121" s="1712"/>
      <c r="AM121" s="1712"/>
      <c r="AN121" s="1712"/>
      <c r="AO121" s="1712"/>
      <c r="AP121" s="1712"/>
      <c r="AQ121" s="1712"/>
      <c r="AR121" s="1712"/>
      <c r="AS121" s="1712"/>
      <c r="AT121" s="1712"/>
      <c r="AU121" s="1712"/>
      <c r="AV121" s="1712"/>
      <c r="AW121" s="1712"/>
      <c r="AX121" s="1712"/>
      <c r="AY121" s="1712"/>
      <c r="AZ121" s="1712"/>
      <c r="BA121" s="1712"/>
      <c r="BB121" s="1712"/>
      <c r="BC121" s="1712"/>
      <c r="BD121" s="1712"/>
      <c r="BE121" s="1712"/>
      <c r="BF121" s="1712"/>
      <c r="BG121" s="1712"/>
      <c r="BH121" s="1712"/>
      <c r="BI121" s="1712"/>
      <c r="BJ121" s="1712"/>
      <c r="BK121" s="1712"/>
      <c r="BL121" s="1712"/>
      <c r="BM121" s="1712"/>
      <c r="BN121" s="1712"/>
      <c r="BO121" s="1712"/>
      <c r="BP121" s="1712"/>
      <c r="BQ121" s="1712"/>
      <c r="BR121" s="1712"/>
      <c r="BS121" s="1712"/>
      <c r="BT121" s="1712"/>
      <c r="BU121" s="1712"/>
      <c r="BV121" s="1712"/>
      <c r="BW121" s="1712"/>
      <c r="BX121" s="1712"/>
      <c r="BY121" s="1712"/>
      <c r="BZ121" s="1712"/>
      <c r="CA121" s="1712"/>
      <c r="CB121" s="1712"/>
      <c r="CC121" s="1712"/>
      <c r="CD121" s="1712"/>
      <c r="CE121" s="1712"/>
      <c r="CF121" s="1712"/>
      <c r="CG121" s="1712"/>
      <c r="CH121" s="1712"/>
      <c r="CI121" s="1712"/>
      <c r="CJ121" s="1712"/>
      <c r="CK121" s="1712"/>
      <c r="CL121" s="1712"/>
      <c r="CM121" s="1712"/>
      <c r="CN121" s="1712"/>
      <c r="CO121" s="1712"/>
      <c r="CP121" s="1712"/>
      <c r="CQ121" s="1712"/>
      <c r="CR121" s="1712"/>
      <c r="CS121" s="1712"/>
      <c r="CT121" s="1712"/>
      <c r="CU121" s="1712"/>
      <c r="CV121" s="1712"/>
      <c r="CW121" s="1712"/>
      <c r="CX121" s="1712"/>
      <c r="CY121" s="1712"/>
      <c r="CZ121" s="1712"/>
      <c r="DA121" s="1712"/>
      <c r="DB121" s="1712"/>
      <c r="DC121" s="1712"/>
      <c r="DD121" s="1712"/>
      <c r="DE121" s="1712"/>
      <c r="DF121" s="1712"/>
      <c r="DG121" s="1712"/>
      <c r="DH121" s="1712"/>
      <c r="DI121" s="1712"/>
      <c r="DJ121" s="1712"/>
      <c r="DK121" s="1712"/>
      <c r="DL121" s="1712"/>
      <c r="DM121" s="1712"/>
      <c r="DN121" s="1712"/>
      <c r="DO121" s="1712"/>
      <c r="DP121" s="1712"/>
      <c r="DQ121" s="1712"/>
      <c r="DR121" s="1712"/>
      <c r="DS121" s="1712"/>
      <c r="DT121" s="1712"/>
      <c r="DU121" s="1712"/>
      <c r="DV121" s="1712"/>
      <c r="DW121" s="1712"/>
      <c r="DX121" s="1712"/>
      <c r="DY121" s="1712"/>
      <c r="DZ121" s="1712"/>
      <c r="EA121" s="1712"/>
      <c r="EB121" s="1712"/>
      <c r="EC121" s="1712"/>
      <c r="ED121" s="1712"/>
      <c r="EE121" s="1712"/>
      <c r="EF121" s="1712"/>
      <c r="EG121" s="1712"/>
      <c r="EH121" s="1712"/>
      <c r="EI121" s="1712"/>
      <c r="EJ121" s="1712"/>
      <c r="EK121" s="1712"/>
      <c r="EL121" s="1712"/>
      <c r="EM121" s="1712"/>
      <c r="EN121" s="1712"/>
      <c r="EO121" s="1712"/>
      <c r="EP121" s="1712"/>
      <c r="EQ121" s="1712"/>
      <c r="ER121" s="1712"/>
      <c r="ES121" s="1712"/>
      <c r="ET121" s="1712"/>
      <c r="EU121" s="1712"/>
      <c r="EV121" s="1712"/>
      <c r="EW121" s="1712"/>
      <c r="EX121" s="1712"/>
      <c r="EY121" s="1712"/>
      <c r="EZ121" s="1712"/>
      <c r="FA121" s="1712"/>
      <c r="FB121" s="1712"/>
      <c r="FC121" s="1712"/>
      <c r="FD121" s="1712"/>
      <c r="FE121" s="1712"/>
      <c r="FF121" s="1712"/>
      <c r="FG121" s="1712"/>
      <c r="FH121" s="1712"/>
      <c r="FI121" s="1712"/>
      <c r="FJ121" s="1712"/>
      <c r="FK121" s="1712"/>
      <c r="FL121" s="1712"/>
      <c r="FM121" s="1712"/>
      <c r="FN121" s="1712"/>
      <c r="FO121" s="1712"/>
      <c r="FP121" s="1712"/>
      <c r="FQ121" s="1712"/>
      <c r="FR121" s="1712"/>
      <c r="FS121" s="1712"/>
      <c r="FT121" s="1712"/>
      <c r="FU121" s="1712"/>
      <c r="FV121" s="1712"/>
      <c r="FW121" s="1712"/>
      <c r="FX121" s="1712"/>
      <c r="FY121" s="1712"/>
      <c r="FZ121" s="1712"/>
      <c r="GA121" s="1712"/>
      <c r="GB121" s="1712"/>
      <c r="GC121" s="1712"/>
      <c r="GD121" s="1712"/>
      <c r="GE121" s="1712"/>
      <c r="GF121" s="1712"/>
      <c r="GG121" s="1712"/>
      <c r="GH121" s="1712"/>
      <c r="GI121" s="1712"/>
      <c r="GJ121" s="1712"/>
      <c r="GK121" s="1712"/>
      <c r="GL121" s="1712"/>
      <c r="GM121" s="1712"/>
      <c r="GN121" s="1712"/>
      <c r="GO121" s="1712"/>
      <c r="GP121" s="1712"/>
      <c r="GQ121" s="1712"/>
      <c r="GR121" s="1712"/>
      <c r="GS121" s="1712"/>
      <c r="GT121" s="1712"/>
      <c r="GU121" s="1712"/>
      <c r="GV121" s="1712"/>
      <c r="GW121" s="1712"/>
      <c r="GX121" s="1712"/>
      <c r="GY121" s="1712"/>
      <c r="GZ121" s="1712"/>
      <c r="HA121" s="1712"/>
      <c r="HB121" s="1712"/>
      <c r="HC121" s="1712"/>
      <c r="HD121" s="1712"/>
      <c r="HE121" s="1712"/>
      <c r="HF121" s="1712"/>
      <c r="HG121" s="1712"/>
      <c r="HH121" s="1712"/>
      <c r="HI121" s="1712"/>
      <c r="HJ121" s="1712"/>
      <c r="HK121" s="1712"/>
      <c r="HL121" s="1712"/>
      <c r="HM121" s="1712"/>
      <c r="HN121" s="1712"/>
      <c r="HO121" s="1712"/>
      <c r="HP121" s="1712"/>
      <c r="HQ121" s="1712"/>
      <c r="HR121" s="1712"/>
      <c r="HS121" s="1712"/>
      <c r="HT121" s="1712"/>
      <c r="HU121" s="1712"/>
      <c r="HV121" s="1712"/>
      <c r="HW121" s="1712"/>
      <c r="HX121" s="1712"/>
      <c r="HY121" s="1712"/>
      <c r="HZ121" s="1712"/>
      <c r="IA121" s="1712"/>
      <c r="IB121" s="1712"/>
      <c r="IC121" s="1712"/>
      <c r="ID121" s="1712"/>
      <c r="IE121" s="1712"/>
      <c r="IF121" s="1712"/>
      <c r="IG121" s="1712"/>
      <c r="IH121" s="1712"/>
      <c r="II121" s="1712"/>
      <c r="IJ121" s="1712"/>
      <c r="IK121" s="1712"/>
      <c r="IL121" s="1712"/>
      <c r="IM121" s="1712"/>
      <c r="IN121" s="1712"/>
      <c r="IO121" s="1712"/>
      <c r="IP121" s="1712"/>
      <c r="IQ121" s="1712"/>
      <c r="IR121" s="1712"/>
      <c r="IS121" s="1712"/>
      <c r="IT121" s="1712"/>
      <c r="IU121" s="1712"/>
    </row>
    <row r="122" spans="1:255">
      <c r="A122" s="2721">
        <v>50</v>
      </c>
      <c r="B122" s="1744"/>
      <c r="C122" s="1744"/>
      <c r="D122" s="1744"/>
      <c r="E122" s="1723"/>
      <c r="F122" s="1716"/>
      <c r="G122" s="1744"/>
      <c r="H122" s="1744"/>
      <c r="I122" s="1744"/>
      <c r="J122" s="1744"/>
      <c r="K122" s="2761"/>
      <c r="L122" s="2761"/>
      <c r="M122" s="1748">
        <v>50</v>
      </c>
      <c r="N122" s="1716"/>
      <c r="O122" s="2761"/>
      <c r="P122" s="2761"/>
      <c r="Q122" s="2761"/>
      <c r="R122" s="2761">
        <f t="shared" si="1"/>
        <v>0</v>
      </c>
      <c r="S122" s="1748">
        <v>50</v>
      </c>
      <c r="T122" s="1712"/>
      <c r="U122" s="1712"/>
      <c r="V122" s="1712"/>
      <c r="W122" s="1712"/>
      <c r="X122" s="1712"/>
      <c r="Y122" s="1712"/>
      <c r="Z122" s="1712"/>
      <c r="AA122" s="1712"/>
      <c r="AB122" s="1712"/>
      <c r="AC122" s="1712"/>
      <c r="AD122" s="1712"/>
      <c r="AE122" s="1712"/>
      <c r="AF122" s="1712"/>
      <c r="AG122" s="1712"/>
      <c r="AH122" s="1712"/>
      <c r="AI122" s="1712"/>
      <c r="AJ122" s="1712"/>
      <c r="AK122" s="1712"/>
      <c r="AL122" s="1712"/>
      <c r="AM122" s="1712"/>
      <c r="AN122" s="1712"/>
      <c r="AO122" s="1712"/>
      <c r="AP122" s="1712"/>
      <c r="AQ122" s="1712"/>
      <c r="AR122" s="1712"/>
      <c r="AS122" s="1712"/>
      <c r="AT122" s="1712"/>
      <c r="AU122" s="1712"/>
      <c r="AV122" s="1712"/>
      <c r="AW122" s="1712"/>
      <c r="AX122" s="1712"/>
      <c r="AY122" s="1712"/>
      <c r="AZ122" s="1712"/>
      <c r="BA122" s="1712"/>
      <c r="BB122" s="1712"/>
      <c r="BC122" s="1712"/>
      <c r="BD122" s="1712"/>
      <c r="BE122" s="1712"/>
      <c r="BF122" s="1712"/>
      <c r="BG122" s="1712"/>
      <c r="BH122" s="1712"/>
      <c r="BI122" s="1712"/>
      <c r="BJ122" s="1712"/>
      <c r="BK122" s="1712"/>
      <c r="BL122" s="1712"/>
      <c r="BM122" s="1712"/>
      <c r="BN122" s="1712"/>
      <c r="BO122" s="1712"/>
      <c r="BP122" s="1712"/>
      <c r="BQ122" s="1712"/>
      <c r="BR122" s="1712"/>
      <c r="BS122" s="1712"/>
      <c r="BT122" s="1712"/>
      <c r="BU122" s="1712"/>
      <c r="BV122" s="1712"/>
      <c r="BW122" s="1712"/>
      <c r="BX122" s="1712"/>
      <c r="BY122" s="1712"/>
      <c r="BZ122" s="1712"/>
      <c r="CA122" s="1712"/>
      <c r="CB122" s="1712"/>
      <c r="CC122" s="1712"/>
      <c r="CD122" s="1712"/>
      <c r="CE122" s="1712"/>
      <c r="CF122" s="1712"/>
      <c r="CG122" s="1712"/>
      <c r="CH122" s="1712"/>
      <c r="CI122" s="1712"/>
      <c r="CJ122" s="1712"/>
      <c r="CK122" s="1712"/>
      <c r="CL122" s="1712"/>
      <c r="CM122" s="1712"/>
      <c r="CN122" s="1712"/>
      <c r="CO122" s="1712"/>
      <c r="CP122" s="1712"/>
      <c r="CQ122" s="1712"/>
      <c r="CR122" s="1712"/>
      <c r="CS122" s="1712"/>
      <c r="CT122" s="1712"/>
      <c r="CU122" s="1712"/>
      <c r="CV122" s="1712"/>
      <c r="CW122" s="1712"/>
      <c r="CX122" s="1712"/>
      <c r="CY122" s="1712"/>
      <c r="CZ122" s="1712"/>
      <c r="DA122" s="1712"/>
      <c r="DB122" s="1712"/>
      <c r="DC122" s="1712"/>
      <c r="DD122" s="1712"/>
      <c r="DE122" s="1712"/>
      <c r="DF122" s="1712"/>
      <c r="DG122" s="1712"/>
      <c r="DH122" s="1712"/>
      <c r="DI122" s="1712"/>
      <c r="DJ122" s="1712"/>
      <c r="DK122" s="1712"/>
      <c r="DL122" s="1712"/>
      <c r="DM122" s="1712"/>
      <c r="DN122" s="1712"/>
      <c r="DO122" s="1712"/>
      <c r="DP122" s="1712"/>
      <c r="DQ122" s="1712"/>
      <c r="DR122" s="1712"/>
      <c r="DS122" s="1712"/>
      <c r="DT122" s="1712"/>
      <c r="DU122" s="1712"/>
      <c r="DV122" s="1712"/>
      <c r="DW122" s="1712"/>
      <c r="DX122" s="1712"/>
      <c r="DY122" s="1712"/>
      <c r="DZ122" s="1712"/>
      <c r="EA122" s="1712"/>
      <c r="EB122" s="1712"/>
      <c r="EC122" s="1712"/>
      <c r="ED122" s="1712"/>
      <c r="EE122" s="1712"/>
      <c r="EF122" s="1712"/>
      <c r="EG122" s="1712"/>
      <c r="EH122" s="1712"/>
      <c r="EI122" s="1712"/>
      <c r="EJ122" s="1712"/>
      <c r="EK122" s="1712"/>
      <c r="EL122" s="1712"/>
      <c r="EM122" s="1712"/>
      <c r="EN122" s="1712"/>
      <c r="EO122" s="1712"/>
      <c r="EP122" s="1712"/>
      <c r="EQ122" s="1712"/>
      <c r="ER122" s="1712"/>
      <c r="ES122" s="1712"/>
      <c r="ET122" s="1712"/>
      <c r="EU122" s="1712"/>
      <c r="EV122" s="1712"/>
      <c r="EW122" s="1712"/>
      <c r="EX122" s="1712"/>
      <c r="EY122" s="1712"/>
      <c r="EZ122" s="1712"/>
      <c r="FA122" s="1712"/>
      <c r="FB122" s="1712"/>
      <c r="FC122" s="1712"/>
      <c r="FD122" s="1712"/>
      <c r="FE122" s="1712"/>
      <c r="FF122" s="1712"/>
      <c r="FG122" s="1712"/>
      <c r="FH122" s="1712"/>
      <c r="FI122" s="1712"/>
      <c r="FJ122" s="1712"/>
      <c r="FK122" s="1712"/>
      <c r="FL122" s="1712"/>
      <c r="FM122" s="1712"/>
      <c r="FN122" s="1712"/>
      <c r="FO122" s="1712"/>
      <c r="FP122" s="1712"/>
      <c r="FQ122" s="1712"/>
      <c r="FR122" s="1712"/>
      <c r="FS122" s="1712"/>
      <c r="FT122" s="1712"/>
      <c r="FU122" s="1712"/>
      <c r="FV122" s="1712"/>
      <c r="FW122" s="1712"/>
      <c r="FX122" s="1712"/>
      <c r="FY122" s="1712"/>
      <c r="FZ122" s="1712"/>
      <c r="GA122" s="1712"/>
      <c r="GB122" s="1712"/>
      <c r="GC122" s="1712"/>
      <c r="GD122" s="1712"/>
      <c r="GE122" s="1712"/>
      <c r="GF122" s="1712"/>
      <c r="GG122" s="1712"/>
      <c r="GH122" s="1712"/>
      <c r="GI122" s="1712"/>
      <c r="GJ122" s="1712"/>
      <c r="GK122" s="1712"/>
      <c r="GL122" s="1712"/>
      <c r="GM122" s="1712"/>
      <c r="GN122" s="1712"/>
      <c r="GO122" s="1712"/>
      <c r="GP122" s="1712"/>
      <c r="GQ122" s="1712"/>
      <c r="GR122" s="1712"/>
      <c r="GS122" s="1712"/>
      <c r="GT122" s="1712"/>
      <c r="GU122" s="1712"/>
      <c r="GV122" s="1712"/>
      <c r="GW122" s="1712"/>
      <c r="GX122" s="1712"/>
      <c r="GY122" s="1712"/>
      <c r="GZ122" s="1712"/>
      <c r="HA122" s="1712"/>
      <c r="HB122" s="1712"/>
      <c r="HC122" s="1712"/>
      <c r="HD122" s="1712"/>
      <c r="HE122" s="1712"/>
      <c r="HF122" s="1712"/>
      <c r="HG122" s="1712"/>
      <c r="HH122" s="1712"/>
      <c r="HI122" s="1712"/>
      <c r="HJ122" s="1712"/>
      <c r="HK122" s="1712"/>
      <c r="HL122" s="1712"/>
      <c r="HM122" s="1712"/>
      <c r="HN122" s="1712"/>
      <c r="HO122" s="1712"/>
      <c r="HP122" s="1712"/>
      <c r="HQ122" s="1712"/>
      <c r="HR122" s="1712"/>
      <c r="HS122" s="1712"/>
      <c r="HT122" s="1712"/>
      <c r="HU122" s="1712"/>
      <c r="HV122" s="1712"/>
      <c r="HW122" s="1712"/>
      <c r="HX122" s="1712"/>
      <c r="HY122" s="1712"/>
      <c r="HZ122" s="1712"/>
      <c r="IA122" s="1712"/>
      <c r="IB122" s="1712"/>
      <c r="IC122" s="1712"/>
      <c r="ID122" s="1712"/>
      <c r="IE122" s="1712"/>
      <c r="IF122" s="1712"/>
      <c r="IG122" s="1712"/>
      <c r="IH122" s="1712"/>
      <c r="II122" s="1712"/>
      <c r="IJ122" s="1712"/>
      <c r="IK122" s="1712"/>
      <c r="IL122" s="1712"/>
      <c r="IM122" s="1712"/>
      <c r="IN122" s="1712"/>
      <c r="IO122" s="1712"/>
      <c r="IP122" s="1712"/>
      <c r="IQ122" s="1712"/>
      <c r="IR122" s="1712"/>
      <c r="IS122" s="1712"/>
      <c r="IT122" s="1712"/>
      <c r="IU122" s="1712"/>
    </row>
    <row r="123" spans="1:255">
      <c r="A123" s="2721">
        <v>51</v>
      </c>
      <c r="B123" s="1744"/>
      <c r="C123" s="1744"/>
      <c r="D123" s="1744"/>
      <c r="E123" s="1723"/>
      <c r="F123" s="1716"/>
      <c r="G123" s="1744"/>
      <c r="H123" s="1744"/>
      <c r="I123" s="1744"/>
      <c r="J123" s="1744"/>
      <c r="K123" s="2761"/>
      <c r="L123" s="2761"/>
      <c r="M123" s="1748">
        <v>51</v>
      </c>
      <c r="N123" s="1716"/>
      <c r="O123" s="2761"/>
      <c r="P123" s="2761"/>
      <c r="Q123" s="2761"/>
      <c r="R123" s="2761">
        <f t="shared" si="1"/>
        <v>0</v>
      </c>
      <c r="S123" s="1748">
        <v>51</v>
      </c>
      <c r="T123" s="1712"/>
      <c r="U123" s="1712"/>
      <c r="V123" s="1712"/>
      <c r="W123" s="1712"/>
      <c r="X123" s="1712"/>
      <c r="Y123" s="1712"/>
      <c r="Z123" s="1712"/>
      <c r="AA123" s="1712"/>
      <c r="AB123" s="1712"/>
      <c r="AC123" s="1712"/>
      <c r="AD123" s="1712"/>
      <c r="AE123" s="1712"/>
      <c r="AF123" s="1712"/>
      <c r="AG123" s="1712"/>
      <c r="AH123" s="1712"/>
      <c r="AI123" s="1712"/>
      <c r="AJ123" s="1712"/>
      <c r="AK123" s="1712"/>
      <c r="AL123" s="1712"/>
      <c r="AM123" s="1712"/>
      <c r="AN123" s="1712"/>
      <c r="AO123" s="1712"/>
      <c r="AP123" s="1712"/>
      <c r="AQ123" s="1712"/>
      <c r="AR123" s="1712"/>
      <c r="AS123" s="1712"/>
      <c r="AT123" s="1712"/>
      <c r="AU123" s="1712"/>
      <c r="AV123" s="1712"/>
      <c r="AW123" s="1712"/>
      <c r="AX123" s="1712"/>
      <c r="AY123" s="1712"/>
      <c r="AZ123" s="1712"/>
      <c r="BA123" s="1712"/>
      <c r="BB123" s="1712"/>
      <c r="BC123" s="1712"/>
      <c r="BD123" s="1712"/>
      <c r="BE123" s="1712"/>
      <c r="BF123" s="1712"/>
      <c r="BG123" s="1712"/>
      <c r="BH123" s="1712"/>
      <c r="BI123" s="1712"/>
      <c r="BJ123" s="1712"/>
      <c r="BK123" s="1712"/>
      <c r="BL123" s="1712"/>
      <c r="BM123" s="1712"/>
      <c r="BN123" s="1712"/>
      <c r="BO123" s="1712"/>
      <c r="BP123" s="1712"/>
      <c r="BQ123" s="1712"/>
      <c r="BR123" s="1712"/>
      <c r="BS123" s="1712"/>
      <c r="BT123" s="1712"/>
      <c r="BU123" s="1712"/>
      <c r="BV123" s="1712"/>
      <c r="BW123" s="1712"/>
      <c r="BX123" s="1712"/>
      <c r="BY123" s="1712"/>
      <c r="BZ123" s="1712"/>
      <c r="CA123" s="1712"/>
      <c r="CB123" s="1712"/>
      <c r="CC123" s="1712"/>
      <c r="CD123" s="1712"/>
      <c r="CE123" s="1712"/>
      <c r="CF123" s="1712"/>
      <c r="CG123" s="1712"/>
      <c r="CH123" s="1712"/>
      <c r="CI123" s="1712"/>
      <c r="CJ123" s="1712"/>
      <c r="CK123" s="1712"/>
      <c r="CL123" s="1712"/>
      <c r="CM123" s="1712"/>
      <c r="CN123" s="1712"/>
      <c r="CO123" s="1712"/>
      <c r="CP123" s="1712"/>
      <c r="CQ123" s="1712"/>
      <c r="CR123" s="1712"/>
      <c r="CS123" s="1712"/>
      <c r="CT123" s="1712"/>
      <c r="CU123" s="1712"/>
      <c r="CV123" s="1712"/>
      <c r="CW123" s="1712"/>
      <c r="CX123" s="1712"/>
      <c r="CY123" s="1712"/>
      <c r="CZ123" s="1712"/>
      <c r="DA123" s="1712"/>
      <c r="DB123" s="1712"/>
      <c r="DC123" s="1712"/>
      <c r="DD123" s="1712"/>
      <c r="DE123" s="1712"/>
      <c r="DF123" s="1712"/>
      <c r="DG123" s="1712"/>
      <c r="DH123" s="1712"/>
      <c r="DI123" s="1712"/>
      <c r="DJ123" s="1712"/>
      <c r="DK123" s="1712"/>
      <c r="DL123" s="1712"/>
      <c r="DM123" s="1712"/>
      <c r="DN123" s="1712"/>
      <c r="DO123" s="1712"/>
      <c r="DP123" s="1712"/>
      <c r="DQ123" s="1712"/>
      <c r="DR123" s="1712"/>
      <c r="DS123" s="1712"/>
      <c r="DT123" s="1712"/>
      <c r="DU123" s="1712"/>
      <c r="DV123" s="1712"/>
      <c r="DW123" s="1712"/>
      <c r="DX123" s="1712"/>
      <c r="DY123" s="1712"/>
      <c r="DZ123" s="1712"/>
      <c r="EA123" s="1712"/>
      <c r="EB123" s="1712"/>
      <c r="EC123" s="1712"/>
      <c r="ED123" s="1712"/>
      <c r="EE123" s="1712"/>
      <c r="EF123" s="1712"/>
      <c r="EG123" s="1712"/>
      <c r="EH123" s="1712"/>
      <c r="EI123" s="1712"/>
      <c r="EJ123" s="1712"/>
      <c r="EK123" s="1712"/>
      <c r="EL123" s="1712"/>
      <c r="EM123" s="1712"/>
      <c r="EN123" s="1712"/>
      <c r="EO123" s="1712"/>
      <c r="EP123" s="1712"/>
      <c r="EQ123" s="1712"/>
      <c r="ER123" s="1712"/>
      <c r="ES123" s="1712"/>
      <c r="ET123" s="1712"/>
      <c r="EU123" s="1712"/>
      <c r="EV123" s="1712"/>
      <c r="EW123" s="1712"/>
      <c r="EX123" s="1712"/>
      <c r="EY123" s="1712"/>
      <c r="EZ123" s="1712"/>
      <c r="FA123" s="1712"/>
      <c r="FB123" s="1712"/>
      <c r="FC123" s="1712"/>
      <c r="FD123" s="1712"/>
      <c r="FE123" s="1712"/>
      <c r="FF123" s="1712"/>
      <c r="FG123" s="1712"/>
      <c r="FH123" s="1712"/>
      <c r="FI123" s="1712"/>
      <c r="FJ123" s="1712"/>
      <c r="FK123" s="1712"/>
      <c r="FL123" s="1712"/>
      <c r="FM123" s="1712"/>
      <c r="FN123" s="1712"/>
      <c r="FO123" s="1712"/>
      <c r="FP123" s="1712"/>
      <c r="FQ123" s="1712"/>
      <c r="FR123" s="1712"/>
      <c r="FS123" s="1712"/>
      <c r="FT123" s="1712"/>
      <c r="FU123" s="1712"/>
      <c r="FV123" s="1712"/>
      <c r="FW123" s="1712"/>
      <c r="FX123" s="1712"/>
      <c r="FY123" s="1712"/>
      <c r="FZ123" s="1712"/>
      <c r="GA123" s="1712"/>
      <c r="GB123" s="1712"/>
      <c r="GC123" s="1712"/>
      <c r="GD123" s="1712"/>
      <c r="GE123" s="1712"/>
      <c r="GF123" s="1712"/>
      <c r="GG123" s="1712"/>
      <c r="GH123" s="1712"/>
      <c r="GI123" s="1712"/>
      <c r="GJ123" s="1712"/>
      <c r="GK123" s="1712"/>
      <c r="GL123" s="1712"/>
      <c r="GM123" s="1712"/>
      <c r="GN123" s="1712"/>
      <c r="GO123" s="1712"/>
      <c r="GP123" s="1712"/>
      <c r="GQ123" s="1712"/>
      <c r="GR123" s="1712"/>
      <c r="GS123" s="1712"/>
      <c r="GT123" s="1712"/>
      <c r="GU123" s="1712"/>
      <c r="GV123" s="1712"/>
      <c r="GW123" s="1712"/>
      <c r="GX123" s="1712"/>
      <c r="GY123" s="1712"/>
      <c r="GZ123" s="1712"/>
      <c r="HA123" s="1712"/>
      <c r="HB123" s="1712"/>
      <c r="HC123" s="1712"/>
      <c r="HD123" s="1712"/>
      <c r="HE123" s="1712"/>
      <c r="HF123" s="1712"/>
      <c r="HG123" s="1712"/>
      <c r="HH123" s="1712"/>
      <c r="HI123" s="1712"/>
      <c r="HJ123" s="1712"/>
      <c r="HK123" s="1712"/>
      <c r="HL123" s="1712"/>
      <c r="HM123" s="1712"/>
      <c r="HN123" s="1712"/>
      <c r="HO123" s="1712"/>
      <c r="HP123" s="1712"/>
      <c r="HQ123" s="1712"/>
      <c r="HR123" s="1712"/>
      <c r="HS123" s="1712"/>
      <c r="HT123" s="1712"/>
      <c r="HU123" s="1712"/>
      <c r="HV123" s="1712"/>
      <c r="HW123" s="1712"/>
      <c r="HX123" s="1712"/>
      <c r="HY123" s="1712"/>
      <c r="HZ123" s="1712"/>
      <c r="IA123" s="1712"/>
      <c r="IB123" s="1712"/>
      <c r="IC123" s="1712"/>
      <c r="ID123" s="1712"/>
      <c r="IE123" s="1712"/>
      <c r="IF123" s="1712"/>
      <c r="IG123" s="1712"/>
      <c r="IH123" s="1712"/>
      <c r="II123" s="1712"/>
      <c r="IJ123" s="1712"/>
      <c r="IK123" s="1712"/>
      <c r="IL123" s="1712"/>
      <c r="IM123" s="1712"/>
      <c r="IN123" s="1712"/>
      <c r="IO123" s="1712"/>
      <c r="IP123" s="1712"/>
      <c r="IQ123" s="1712"/>
      <c r="IR123" s="1712"/>
      <c r="IS123" s="1712"/>
      <c r="IT123" s="1712"/>
      <c r="IU123" s="1712"/>
    </row>
    <row r="124" spans="1:255">
      <c r="A124" s="2721">
        <v>52</v>
      </c>
      <c r="B124" s="1744"/>
      <c r="C124" s="1744"/>
      <c r="D124" s="1744"/>
      <c r="E124" s="1723"/>
      <c r="F124" s="1716"/>
      <c r="G124" s="1744"/>
      <c r="H124" s="1744"/>
      <c r="I124" s="1744"/>
      <c r="J124" s="1744"/>
      <c r="K124" s="2761"/>
      <c r="L124" s="2761"/>
      <c r="M124" s="1748">
        <v>52</v>
      </c>
      <c r="N124" s="1716"/>
      <c r="O124" s="2761"/>
      <c r="P124" s="2761"/>
      <c r="Q124" s="2761"/>
      <c r="R124" s="2761">
        <f t="shared" si="1"/>
        <v>0</v>
      </c>
      <c r="S124" s="1748">
        <v>52</v>
      </c>
      <c r="T124" s="1712"/>
      <c r="U124" s="1712"/>
      <c r="V124" s="1712"/>
      <c r="W124" s="1712"/>
      <c r="X124" s="1712"/>
      <c r="Y124" s="1712"/>
      <c r="Z124" s="1712"/>
      <c r="AA124" s="1712"/>
      <c r="AB124" s="1712"/>
      <c r="AC124" s="1712"/>
      <c r="AD124" s="1712"/>
      <c r="AE124" s="1712"/>
      <c r="AF124" s="1712"/>
      <c r="AG124" s="1712"/>
      <c r="AH124" s="1712"/>
      <c r="AI124" s="1712"/>
      <c r="AJ124" s="1712"/>
      <c r="AK124" s="1712"/>
      <c r="AL124" s="1712"/>
      <c r="AM124" s="1712"/>
      <c r="AN124" s="1712"/>
      <c r="AO124" s="1712"/>
      <c r="AP124" s="1712"/>
      <c r="AQ124" s="1712"/>
      <c r="AR124" s="1712"/>
      <c r="AS124" s="1712"/>
      <c r="AT124" s="1712"/>
      <c r="AU124" s="1712"/>
      <c r="AV124" s="1712"/>
      <c r="AW124" s="1712"/>
      <c r="AX124" s="1712"/>
      <c r="AY124" s="1712"/>
      <c r="AZ124" s="1712"/>
      <c r="BA124" s="1712"/>
      <c r="BB124" s="1712"/>
      <c r="BC124" s="1712"/>
      <c r="BD124" s="1712"/>
      <c r="BE124" s="1712"/>
      <c r="BF124" s="1712"/>
      <c r="BG124" s="1712"/>
      <c r="BH124" s="1712"/>
      <c r="BI124" s="1712"/>
      <c r="BJ124" s="1712"/>
      <c r="BK124" s="1712"/>
      <c r="BL124" s="1712"/>
      <c r="BM124" s="1712"/>
      <c r="BN124" s="1712"/>
      <c r="BO124" s="1712"/>
      <c r="BP124" s="1712"/>
      <c r="BQ124" s="1712"/>
      <c r="BR124" s="1712"/>
      <c r="BS124" s="1712"/>
      <c r="BT124" s="1712"/>
      <c r="BU124" s="1712"/>
      <c r="BV124" s="1712"/>
      <c r="BW124" s="1712"/>
      <c r="BX124" s="1712"/>
      <c r="BY124" s="1712"/>
      <c r="BZ124" s="1712"/>
      <c r="CA124" s="1712"/>
      <c r="CB124" s="1712"/>
      <c r="CC124" s="1712"/>
      <c r="CD124" s="1712"/>
      <c r="CE124" s="1712"/>
      <c r="CF124" s="1712"/>
      <c r="CG124" s="1712"/>
      <c r="CH124" s="1712"/>
      <c r="CI124" s="1712"/>
      <c r="CJ124" s="1712"/>
      <c r="CK124" s="1712"/>
      <c r="CL124" s="1712"/>
      <c r="CM124" s="1712"/>
      <c r="CN124" s="1712"/>
      <c r="CO124" s="1712"/>
      <c r="CP124" s="1712"/>
      <c r="CQ124" s="1712"/>
      <c r="CR124" s="1712"/>
      <c r="CS124" s="1712"/>
      <c r="CT124" s="1712"/>
      <c r="CU124" s="1712"/>
      <c r="CV124" s="1712"/>
      <c r="CW124" s="1712"/>
      <c r="CX124" s="1712"/>
      <c r="CY124" s="1712"/>
      <c r="CZ124" s="1712"/>
      <c r="DA124" s="1712"/>
      <c r="DB124" s="1712"/>
      <c r="DC124" s="1712"/>
      <c r="DD124" s="1712"/>
      <c r="DE124" s="1712"/>
      <c r="DF124" s="1712"/>
      <c r="DG124" s="1712"/>
      <c r="DH124" s="1712"/>
      <c r="DI124" s="1712"/>
      <c r="DJ124" s="1712"/>
      <c r="DK124" s="1712"/>
      <c r="DL124" s="1712"/>
      <c r="DM124" s="1712"/>
      <c r="DN124" s="1712"/>
      <c r="DO124" s="1712"/>
      <c r="DP124" s="1712"/>
      <c r="DQ124" s="1712"/>
      <c r="DR124" s="1712"/>
      <c r="DS124" s="1712"/>
      <c r="DT124" s="1712"/>
      <c r="DU124" s="1712"/>
      <c r="DV124" s="1712"/>
      <c r="DW124" s="1712"/>
      <c r="DX124" s="1712"/>
      <c r="DY124" s="1712"/>
      <c r="DZ124" s="1712"/>
      <c r="EA124" s="1712"/>
      <c r="EB124" s="1712"/>
      <c r="EC124" s="1712"/>
      <c r="ED124" s="1712"/>
      <c r="EE124" s="1712"/>
      <c r="EF124" s="1712"/>
      <c r="EG124" s="1712"/>
      <c r="EH124" s="1712"/>
      <c r="EI124" s="1712"/>
      <c r="EJ124" s="1712"/>
      <c r="EK124" s="1712"/>
      <c r="EL124" s="1712"/>
      <c r="EM124" s="1712"/>
      <c r="EN124" s="1712"/>
      <c r="EO124" s="1712"/>
      <c r="EP124" s="1712"/>
      <c r="EQ124" s="1712"/>
      <c r="ER124" s="1712"/>
      <c r="ES124" s="1712"/>
      <c r="ET124" s="1712"/>
      <c r="EU124" s="1712"/>
      <c r="EV124" s="1712"/>
      <c r="EW124" s="1712"/>
      <c r="EX124" s="1712"/>
      <c r="EY124" s="1712"/>
      <c r="EZ124" s="1712"/>
      <c r="FA124" s="1712"/>
      <c r="FB124" s="1712"/>
      <c r="FC124" s="1712"/>
      <c r="FD124" s="1712"/>
      <c r="FE124" s="1712"/>
      <c r="FF124" s="1712"/>
      <c r="FG124" s="1712"/>
      <c r="FH124" s="1712"/>
      <c r="FI124" s="1712"/>
      <c r="FJ124" s="1712"/>
      <c r="FK124" s="1712"/>
      <c r="FL124" s="1712"/>
      <c r="FM124" s="1712"/>
      <c r="FN124" s="1712"/>
      <c r="FO124" s="1712"/>
      <c r="FP124" s="1712"/>
      <c r="FQ124" s="1712"/>
      <c r="FR124" s="1712"/>
      <c r="FS124" s="1712"/>
      <c r="FT124" s="1712"/>
      <c r="FU124" s="1712"/>
      <c r="FV124" s="1712"/>
      <c r="FW124" s="1712"/>
      <c r="FX124" s="1712"/>
      <c r="FY124" s="1712"/>
      <c r="FZ124" s="1712"/>
      <c r="GA124" s="1712"/>
      <c r="GB124" s="1712"/>
      <c r="GC124" s="1712"/>
      <c r="GD124" s="1712"/>
      <c r="GE124" s="1712"/>
      <c r="GF124" s="1712"/>
      <c r="GG124" s="1712"/>
      <c r="GH124" s="1712"/>
      <c r="GI124" s="1712"/>
      <c r="GJ124" s="1712"/>
      <c r="GK124" s="1712"/>
      <c r="GL124" s="1712"/>
      <c r="GM124" s="1712"/>
      <c r="GN124" s="1712"/>
      <c r="GO124" s="1712"/>
      <c r="GP124" s="1712"/>
      <c r="GQ124" s="1712"/>
      <c r="GR124" s="1712"/>
      <c r="GS124" s="1712"/>
      <c r="GT124" s="1712"/>
      <c r="GU124" s="1712"/>
      <c r="GV124" s="1712"/>
      <c r="GW124" s="1712"/>
      <c r="GX124" s="1712"/>
      <c r="GY124" s="1712"/>
      <c r="GZ124" s="1712"/>
      <c r="HA124" s="1712"/>
      <c r="HB124" s="1712"/>
      <c r="HC124" s="1712"/>
      <c r="HD124" s="1712"/>
      <c r="HE124" s="1712"/>
      <c r="HF124" s="1712"/>
      <c r="HG124" s="1712"/>
      <c r="HH124" s="1712"/>
      <c r="HI124" s="1712"/>
      <c r="HJ124" s="1712"/>
      <c r="HK124" s="1712"/>
      <c r="HL124" s="1712"/>
      <c r="HM124" s="1712"/>
      <c r="HN124" s="1712"/>
      <c r="HO124" s="1712"/>
      <c r="HP124" s="1712"/>
      <c r="HQ124" s="1712"/>
      <c r="HR124" s="1712"/>
      <c r="HS124" s="1712"/>
      <c r="HT124" s="1712"/>
      <c r="HU124" s="1712"/>
      <c r="HV124" s="1712"/>
      <c r="HW124" s="1712"/>
      <c r="HX124" s="1712"/>
      <c r="HY124" s="1712"/>
      <c r="HZ124" s="1712"/>
      <c r="IA124" s="1712"/>
      <c r="IB124" s="1712"/>
      <c r="IC124" s="1712"/>
      <c r="ID124" s="1712"/>
      <c r="IE124" s="1712"/>
      <c r="IF124" s="1712"/>
      <c r="IG124" s="1712"/>
      <c r="IH124" s="1712"/>
      <c r="II124" s="1712"/>
      <c r="IJ124" s="1712"/>
      <c r="IK124" s="1712"/>
      <c r="IL124" s="1712"/>
      <c r="IM124" s="1712"/>
      <c r="IN124" s="1712"/>
      <c r="IO124" s="1712"/>
      <c r="IP124" s="1712"/>
      <c r="IQ124" s="1712"/>
      <c r="IR124" s="1712"/>
      <c r="IS124" s="1712"/>
      <c r="IT124" s="1712"/>
      <c r="IU124" s="1712"/>
    </row>
    <row r="125" spans="1:255">
      <c r="A125" s="2721">
        <v>53</v>
      </c>
      <c r="B125" s="1744"/>
      <c r="C125" s="1744"/>
      <c r="D125" s="1744"/>
      <c r="E125" s="1723"/>
      <c r="F125" s="1716"/>
      <c r="G125" s="1744"/>
      <c r="H125" s="1744"/>
      <c r="I125" s="1744"/>
      <c r="J125" s="1744"/>
      <c r="K125" s="2761"/>
      <c r="L125" s="2761"/>
      <c r="M125" s="1748">
        <v>53</v>
      </c>
      <c r="N125" s="1716"/>
      <c r="O125" s="2761"/>
      <c r="P125" s="2761"/>
      <c r="Q125" s="2761"/>
      <c r="R125" s="2761">
        <f t="shared" si="1"/>
        <v>0</v>
      </c>
      <c r="S125" s="1748">
        <v>53</v>
      </c>
      <c r="T125" s="1712"/>
      <c r="U125" s="1712"/>
      <c r="V125" s="1712"/>
      <c r="W125" s="1712"/>
      <c r="X125" s="1712"/>
      <c r="Y125" s="1712"/>
      <c r="Z125" s="1712"/>
      <c r="AA125" s="1712"/>
      <c r="AB125" s="1712"/>
      <c r="AC125" s="1712"/>
      <c r="AD125" s="1712"/>
      <c r="AE125" s="1712"/>
      <c r="AF125" s="1712"/>
      <c r="AG125" s="1712"/>
      <c r="AH125" s="1712"/>
      <c r="AI125" s="1712"/>
      <c r="AJ125" s="1712"/>
      <c r="AK125" s="1712"/>
      <c r="AL125" s="1712"/>
      <c r="AM125" s="1712"/>
      <c r="AN125" s="1712"/>
      <c r="AO125" s="1712"/>
      <c r="AP125" s="1712"/>
      <c r="AQ125" s="1712"/>
      <c r="AR125" s="1712"/>
      <c r="AS125" s="1712"/>
      <c r="AT125" s="1712"/>
      <c r="AU125" s="1712"/>
      <c r="AV125" s="1712"/>
      <c r="AW125" s="1712"/>
      <c r="AX125" s="1712"/>
      <c r="AY125" s="1712"/>
      <c r="AZ125" s="1712"/>
      <c r="BA125" s="1712"/>
      <c r="BB125" s="1712"/>
      <c r="BC125" s="1712"/>
      <c r="BD125" s="1712"/>
      <c r="BE125" s="1712"/>
      <c r="BF125" s="1712"/>
      <c r="BG125" s="1712"/>
      <c r="BH125" s="1712"/>
      <c r="BI125" s="1712"/>
      <c r="BJ125" s="1712"/>
      <c r="BK125" s="1712"/>
      <c r="BL125" s="1712"/>
      <c r="BM125" s="1712"/>
      <c r="BN125" s="1712"/>
      <c r="BO125" s="1712"/>
      <c r="BP125" s="1712"/>
      <c r="BQ125" s="1712"/>
      <c r="BR125" s="1712"/>
      <c r="BS125" s="1712"/>
      <c r="BT125" s="1712"/>
      <c r="BU125" s="1712"/>
      <c r="BV125" s="1712"/>
      <c r="BW125" s="1712"/>
      <c r="BX125" s="1712"/>
      <c r="BY125" s="1712"/>
      <c r="BZ125" s="1712"/>
      <c r="CA125" s="1712"/>
      <c r="CB125" s="1712"/>
      <c r="CC125" s="1712"/>
      <c r="CD125" s="1712"/>
      <c r="CE125" s="1712"/>
      <c r="CF125" s="1712"/>
      <c r="CG125" s="1712"/>
      <c r="CH125" s="1712"/>
      <c r="CI125" s="1712"/>
      <c r="CJ125" s="1712"/>
      <c r="CK125" s="1712"/>
      <c r="CL125" s="1712"/>
      <c r="CM125" s="1712"/>
      <c r="CN125" s="1712"/>
      <c r="CO125" s="1712"/>
      <c r="CP125" s="1712"/>
      <c r="CQ125" s="1712"/>
      <c r="CR125" s="1712"/>
      <c r="CS125" s="1712"/>
      <c r="CT125" s="1712"/>
      <c r="CU125" s="1712"/>
      <c r="CV125" s="1712"/>
      <c r="CW125" s="1712"/>
      <c r="CX125" s="1712"/>
      <c r="CY125" s="1712"/>
      <c r="CZ125" s="1712"/>
      <c r="DA125" s="1712"/>
      <c r="DB125" s="1712"/>
      <c r="DC125" s="1712"/>
      <c r="DD125" s="1712"/>
      <c r="DE125" s="1712"/>
      <c r="DF125" s="1712"/>
      <c r="DG125" s="1712"/>
      <c r="DH125" s="1712"/>
      <c r="DI125" s="1712"/>
      <c r="DJ125" s="1712"/>
      <c r="DK125" s="1712"/>
      <c r="DL125" s="1712"/>
      <c r="DM125" s="1712"/>
      <c r="DN125" s="1712"/>
      <c r="DO125" s="1712"/>
      <c r="DP125" s="1712"/>
      <c r="DQ125" s="1712"/>
      <c r="DR125" s="1712"/>
      <c r="DS125" s="1712"/>
      <c r="DT125" s="1712"/>
      <c r="DU125" s="1712"/>
      <c r="DV125" s="1712"/>
      <c r="DW125" s="1712"/>
      <c r="DX125" s="1712"/>
      <c r="DY125" s="1712"/>
      <c r="DZ125" s="1712"/>
      <c r="EA125" s="1712"/>
      <c r="EB125" s="1712"/>
      <c r="EC125" s="1712"/>
      <c r="ED125" s="1712"/>
      <c r="EE125" s="1712"/>
      <c r="EF125" s="1712"/>
      <c r="EG125" s="1712"/>
      <c r="EH125" s="1712"/>
      <c r="EI125" s="1712"/>
      <c r="EJ125" s="1712"/>
      <c r="EK125" s="1712"/>
      <c r="EL125" s="1712"/>
      <c r="EM125" s="1712"/>
      <c r="EN125" s="1712"/>
      <c r="EO125" s="1712"/>
      <c r="EP125" s="1712"/>
      <c r="EQ125" s="1712"/>
      <c r="ER125" s="1712"/>
      <c r="ES125" s="1712"/>
      <c r="ET125" s="1712"/>
      <c r="EU125" s="1712"/>
      <c r="EV125" s="1712"/>
      <c r="EW125" s="1712"/>
      <c r="EX125" s="1712"/>
      <c r="EY125" s="1712"/>
      <c r="EZ125" s="1712"/>
      <c r="FA125" s="1712"/>
      <c r="FB125" s="1712"/>
      <c r="FC125" s="1712"/>
      <c r="FD125" s="1712"/>
      <c r="FE125" s="1712"/>
      <c r="FF125" s="1712"/>
      <c r="FG125" s="1712"/>
      <c r="FH125" s="1712"/>
      <c r="FI125" s="1712"/>
      <c r="FJ125" s="1712"/>
      <c r="FK125" s="1712"/>
      <c r="FL125" s="1712"/>
      <c r="FM125" s="1712"/>
      <c r="FN125" s="1712"/>
      <c r="FO125" s="1712"/>
      <c r="FP125" s="1712"/>
      <c r="FQ125" s="1712"/>
      <c r="FR125" s="1712"/>
      <c r="FS125" s="1712"/>
      <c r="FT125" s="1712"/>
      <c r="FU125" s="1712"/>
      <c r="FV125" s="1712"/>
      <c r="FW125" s="1712"/>
      <c r="FX125" s="1712"/>
      <c r="FY125" s="1712"/>
      <c r="FZ125" s="1712"/>
      <c r="GA125" s="1712"/>
      <c r="GB125" s="1712"/>
      <c r="GC125" s="1712"/>
      <c r="GD125" s="1712"/>
      <c r="GE125" s="1712"/>
      <c r="GF125" s="1712"/>
      <c r="GG125" s="1712"/>
      <c r="GH125" s="1712"/>
      <c r="GI125" s="1712"/>
      <c r="GJ125" s="1712"/>
      <c r="GK125" s="1712"/>
      <c r="GL125" s="1712"/>
      <c r="GM125" s="1712"/>
      <c r="GN125" s="1712"/>
      <c r="GO125" s="1712"/>
      <c r="GP125" s="1712"/>
      <c r="GQ125" s="1712"/>
      <c r="GR125" s="1712"/>
      <c r="GS125" s="1712"/>
      <c r="GT125" s="1712"/>
      <c r="GU125" s="1712"/>
      <c r="GV125" s="1712"/>
      <c r="GW125" s="1712"/>
      <c r="GX125" s="1712"/>
      <c r="GY125" s="1712"/>
      <c r="GZ125" s="1712"/>
      <c r="HA125" s="1712"/>
      <c r="HB125" s="1712"/>
      <c r="HC125" s="1712"/>
      <c r="HD125" s="1712"/>
      <c r="HE125" s="1712"/>
      <c r="HF125" s="1712"/>
      <c r="HG125" s="1712"/>
      <c r="HH125" s="1712"/>
      <c r="HI125" s="1712"/>
      <c r="HJ125" s="1712"/>
      <c r="HK125" s="1712"/>
      <c r="HL125" s="1712"/>
      <c r="HM125" s="1712"/>
      <c r="HN125" s="1712"/>
      <c r="HO125" s="1712"/>
      <c r="HP125" s="1712"/>
      <c r="HQ125" s="1712"/>
      <c r="HR125" s="1712"/>
      <c r="HS125" s="1712"/>
      <c r="HT125" s="1712"/>
      <c r="HU125" s="1712"/>
      <c r="HV125" s="1712"/>
      <c r="HW125" s="1712"/>
      <c r="HX125" s="1712"/>
      <c r="HY125" s="1712"/>
      <c r="HZ125" s="1712"/>
      <c r="IA125" s="1712"/>
      <c r="IB125" s="1712"/>
      <c r="IC125" s="1712"/>
      <c r="ID125" s="1712"/>
      <c r="IE125" s="1712"/>
      <c r="IF125" s="1712"/>
      <c r="IG125" s="1712"/>
      <c r="IH125" s="1712"/>
      <c r="II125" s="1712"/>
      <c r="IJ125" s="1712"/>
      <c r="IK125" s="1712"/>
      <c r="IL125" s="1712"/>
      <c r="IM125" s="1712"/>
      <c r="IN125" s="1712"/>
      <c r="IO125" s="1712"/>
      <c r="IP125" s="1712"/>
      <c r="IQ125" s="1712"/>
      <c r="IR125" s="1712"/>
      <c r="IS125" s="1712"/>
      <c r="IT125" s="1712"/>
      <c r="IU125" s="1712"/>
    </row>
    <row r="126" spans="1:255">
      <c r="A126" s="2721">
        <v>54</v>
      </c>
      <c r="B126" s="1744"/>
      <c r="C126" s="1744"/>
      <c r="D126" s="1744"/>
      <c r="E126" s="1723"/>
      <c r="F126" s="1716"/>
      <c r="G126" s="1744"/>
      <c r="H126" s="1744"/>
      <c r="I126" s="1744"/>
      <c r="J126" s="1744"/>
      <c r="K126" s="2761"/>
      <c r="L126" s="2761"/>
      <c r="M126" s="1748">
        <v>54</v>
      </c>
      <c r="N126" s="1716"/>
      <c r="O126" s="2761"/>
      <c r="P126" s="2761"/>
      <c r="Q126" s="2761"/>
      <c r="R126" s="2761">
        <f t="shared" si="1"/>
        <v>0</v>
      </c>
      <c r="S126" s="1748">
        <v>54</v>
      </c>
      <c r="T126" s="1712"/>
      <c r="U126" s="1712"/>
      <c r="V126" s="1712"/>
      <c r="W126" s="1712"/>
      <c r="X126" s="1712"/>
      <c r="Y126" s="1712"/>
      <c r="Z126" s="1712"/>
      <c r="AA126" s="1712"/>
      <c r="AB126" s="1712"/>
      <c r="AC126" s="1712"/>
      <c r="AD126" s="1712"/>
      <c r="AE126" s="1712"/>
      <c r="AF126" s="1712"/>
      <c r="AG126" s="1712"/>
      <c r="AH126" s="1712"/>
      <c r="AI126" s="1712"/>
      <c r="AJ126" s="1712"/>
      <c r="AK126" s="1712"/>
      <c r="AL126" s="1712"/>
      <c r="AM126" s="1712"/>
      <c r="AN126" s="1712"/>
      <c r="AO126" s="1712"/>
      <c r="AP126" s="1712"/>
      <c r="AQ126" s="1712"/>
      <c r="AR126" s="1712"/>
      <c r="AS126" s="1712"/>
      <c r="AT126" s="1712"/>
      <c r="AU126" s="1712"/>
      <c r="AV126" s="1712"/>
      <c r="AW126" s="1712"/>
      <c r="AX126" s="1712"/>
      <c r="AY126" s="1712"/>
      <c r="AZ126" s="1712"/>
      <c r="BA126" s="1712"/>
      <c r="BB126" s="1712"/>
      <c r="BC126" s="1712"/>
      <c r="BD126" s="1712"/>
      <c r="BE126" s="1712"/>
      <c r="BF126" s="1712"/>
      <c r="BG126" s="1712"/>
      <c r="BH126" s="1712"/>
      <c r="BI126" s="1712"/>
      <c r="BJ126" s="1712"/>
      <c r="BK126" s="1712"/>
      <c r="BL126" s="1712"/>
      <c r="BM126" s="1712"/>
      <c r="BN126" s="1712"/>
      <c r="BO126" s="1712"/>
      <c r="BP126" s="1712"/>
      <c r="BQ126" s="1712"/>
      <c r="BR126" s="1712"/>
      <c r="BS126" s="1712"/>
      <c r="BT126" s="1712"/>
      <c r="BU126" s="1712"/>
      <c r="BV126" s="1712"/>
      <c r="BW126" s="1712"/>
      <c r="BX126" s="1712"/>
      <c r="BY126" s="1712"/>
      <c r="BZ126" s="1712"/>
      <c r="CA126" s="1712"/>
      <c r="CB126" s="1712"/>
      <c r="CC126" s="1712"/>
      <c r="CD126" s="1712"/>
      <c r="CE126" s="1712"/>
      <c r="CF126" s="1712"/>
      <c r="CG126" s="1712"/>
      <c r="CH126" s="1712"/>
      <c r="CI126" s="1712"/>
      <c r="CJ126" s="1712"/>
      <c r="CK126" s="1712"/>
      <c r="CL126" s="1712"/>
      <c r="CM126" s="1712"/>
      <c r="CN126" s="1712"/>
      <c r="CO126" s="1712"/>
      <c r="CP126" s="1712"/>
      <c r="CQ126" s="1712"/>
      <c r="CR126" s="1712"/>
      <c r="CS126" s="1712"/>
      <c r="CT126" s="1712"/>
      <c r="CU126" s="1712"/>
      <c r="CV126" s="1712"/>
      <c r="CW126" s="1712"/>
      <c r="CX126" s="1712"/>
      <c r="CY126" s="1712"/>
      <c r="CZ126" s="1712"/>
      <c r="DA126" s="1712"/>
      <c r="DB126" s="1712"/>
      <c r="DC126" s="1712"/>
      <c r="DD126" s="1712"/>
      <c r="DE126" s="1712"/>
      <c r="DF126" s="1712"/>
      <c r="DG126" s="1712"/>
      <c r="DH126" s="1712"/>
      <c r="DI126" s="1712"/>
      <c r="DJ126" s="1712"/>
      <c r="DK126" s="1712"/>
      <c r="DL126" s="1712"/>
      <c r="DM126" s="1712"/>
      <c r="DN126" s="1712"/>
      <c r="DO126" s="1712"/>
      <c r="DP126" s="1712"/>
      <c r="DQ126" s="1712"/>
      <c r="DR126" s="1712"/>
      <c r="DS126" s="1712"/>
      <c r="DT126" s="1712"/>
      <c r="DU126" s="1712"/>
      <c r="DV126" s="1712"/>
      <c r="DW126" s="1712"/>
      <c r="DX126" s="1712"/>
      <c r="DY126" s="1712"/>
      <c r="DZ126" s="1712"/>
      <c r="EA126" s="1712"/>
      <c r="EB126" s="1712"/>
      <c r="EC126" s="1712"/>
      <c r="ED126" s="1712"/>
      <c r="EE126" s="1712"/>
      <c r="EF126" s="1712"/>
      <c r="EG126" s="1712"/>
      <c r="EH126" s="1712"/>
      <c r="EI126" s="1712"/>
      <c r="EJ126" s="1712"/>
      <c r="EK126" s="1712"/>
      <c r="EL126" s="1712"/>
      <c r="EM126" s="1712"/>
      <c r="EN126" s="1712"/>
      <c r="EO126" s="1712"/>
      <c r="EP126" s="1712"/>
      <c r="EQ126" s="1712"/>
      <c r="ER126" s="1712"/>
      <c r="ES126" s="1712"/>
      <c r="ET126" s="1712"/>
      <c r="EU126" s="1712"/>
      <c r="EV126" s="1712"/>
      <c r="EW126" s="1712"/>
      <c r="EX126" s="1712"/>
      <c r="EY126" s="1712"/>
      <c r="EZ126" s="1712"/>
      <c r="FA126" s="1712"/>
      <c r="FB126" s="1712"/>
      <c r="FC126" s="1712"/>
      <c r="FD126" s="1712"/>
      <c r="FE126" s="1712"/>
      <c r="FF126" s="1712"/>
      <c r="FG126" s="1712"/>
      <c r="FH126" s="1712"/>
      <c r="FI126" s="1712"/>
      <c r="FJ126" s="1712"/>
      <c r="FK126" s="1712"/>
      <c r="FL126" s="1712"/>
      <c r="FM126" s="1712"/>
      <c r="FN126" s="1712"/>
      <c r="FO126" s="1712"/>
      <c r="FP126" s="1712"/>
      <c r="FQ126" s="1712"/>
      <c r="FR126" s="1712"/>
      <c r="FS126" s="1712"/>
      <c r="FT126" s="1712"/>
      <c r="FU126" s="1712"/>
      <c r="FV126" s="1712"/>
      <c r="FW126" s="1712"/>
      <c r="FX126" s="1712"/>
      <c r="FY126" s="1712"/>
      <c r="FZ126" s="1712"/>
      <c r="GA126" s="1712"/>
      <c r="GB126" s="1712"/>
      <c r="GC126" s="1712"/>
      <c r="GD126" s="1712"/>
      <c r="GE126" s="1712"/>
      <c r="GF126" s="1712"/>
      <c r="GG126" s="1712"/>
      <c r="GH126" s="1712"/>
      <c r="GI126" s="1712"/>
      <c r="GJ126" s="1712"/>
      <c r="GK126" s="1712"/>
      <c r="GL126" s="1712"/>
      <c r="GM126" s="1712"/>
      <c r="GN126" s="1712"/>
      <c r="GO126" s="1712"/>
      <c r="GP126" s="1712"/>
      <c r="GQ126" s="1712"/>
      <c r="GR126" s="1712"/>
      <c r="GS126" s="1712"/>
      <c r="GT126" s="1712"/>
      <c r="GU126" s="1712"/>
      <c r="GV126" s="1712"/>
      <c r="GW126" s="1712"/>
      <c r="GX126" s="1712"/>
      <c r="GY126" s="1712"/>
      <c r="GZ126" s="1712"/>
      <c r="HA126" s="1712"/>
      <c r="HB126" s="1712"/>
      <c r="HC126" s="1712"/>
      <c r="HD126" s="1712"/>
      <c r="HE126" s="1712"/>
      <c r="HF126" s="1712"/>
      <c r="HG126" s="1712"/>
      <c r="HH126" s="1712"/>
      <c r="HI126" s="1712"/>
      <c r="HJ126" s="1712"/>
      <c r="HK126" s="1712"/>
      <c r="HL126" s="1712"/>
      <c r="HM126" s="1712"/>
      <c r="HN126" s="1712"/>
      <c r="HO126" s="1712"/>
      <c r="HP126" s="1712"/>
      <c r="HQ126" s="1712"/>
      <c r="HR126" s="1712"/>
      <c r="HS126" s="1712"/>
      <c r="HT126" s="1712"/>
      <c r="HU126" s="1712"/>
      <c r="HV126" s="1712"/>
      <c r="HW126" s="1712"/>
      <c r="HX126" s="1712"/>
      <c r="HY126" s="1712"/>
      <c r="HZ126" s="1712"/>
      <c r="IA126" s="1712"/>
      <c r="IB126" s="1712"/>
      <c r="IC126" s="1712"/>
      <c r="ID126" s="1712"/>
      <c r="IE126" s="1712"/>
      <c r="IF126" s="1712"/>
      <c r="IG126" s="1712"/>
      <c r="IH126" s="1712"/>
      <c r="II126" s="1712"/>
      <c r="IJ126" s="1712"/>
      <c r="IK126" s="1712"/>
      <c r="IL126" s="1712"/>
      <c r="IM126" s="1712"/>
      <c r="IN126" s="1712"/>
      <c r="IO126" s="1712"/>
      <c r="IP126" s="1712"/>
      <c r="IQ126" s="1712"/>
      <c r="IR126" s="1712"/>
      <c r="IS126" s="1712"/>
      <c r="IT126" s="1712"/>
      <c r="IU126" s="1712"/>
    </row>
    <row r="127" spans="1:255">
      <c r="A127" s="2721">
        <v>55</v>
      </c>
      <c r="B127" s="1744"/>
      <c r="C127" s="1744"/>
      <c r="D127" s="1744"/>
      <c r="E127" s="1723"/>
      <c r="F127" s="1716"/>
      <c r="G127" s="1744"/>
      <c r="H127" s="1744"/>
      <c r="I127" s="1744"/>
      <c r="J127" s="1744"/>
      <c r="K127" s="2761"/>
      <c r="L127" s="2761"/>
      <c r="M127" s="1748">
        <v>55</v>
      </c>
      <c r="N127" s="1716"/>
      <c r="O127" s="2761"/>
      <c r="P127" s="2761"/>
      <c r="Q127" s="2761"/>
      <c r="R127" s="2761">
        <f t="shared" si="1"/>
        <v>0</v>
      </c>
      <c r="S127" s="1748">
        <v>55</v>
      </c>
      <c r="T127" s="1712"/>
      <c r="U127" s="1712"/>
      <c r="V127" s="1712"/>
      <c r="W127" s="1712"/>
      <c r="X127" s="1712"/>
      <c r="Y127" s="1712"/>
      <c r="Z127" s="1712"/>
      <c r="AA127" s="1712"/>
      <c r="AB127" s="1712"/>
      <c r="AC127" s="1712"/>
      <c r="AD127" s="1712"/>
      <c r="AE127" s="1712"/>
      <c r="AF127" s="1712"/>
      <c r="AG127" s="1712"/>
      <c r="AH127" s="1712"/>
      <c r="AI127" s="1712"/>
      <c r="AJ127" s="1712"/>
      <c r="AK127" s="1712"/>
      <c r="AL127" s="1712"/>
      <c r="AM127" s="1712"/>
      <c r="AN127" s="1712"/>
      <c r="AO127" s="1712"/>
      <c r="AP127" s="1712"/>
      <c r="AQ127" s="1712"/>
      <c r="AR127" s="1712"/>
      <c r="AS127" s="1712"/>
      <c r="AT127" s="1712"/>
      <c r="AU127" s="1712"/>
      <c r="AV127" s="1712"/>
      <c r="AW127" s="1712"/>
      <c r="AX127" s="1712"/>
      <c r="AY127" s="1712"/>
      <c r="AZ127" s="1712"/>
      <c r="BA127" s="1712"/>
      <c r="BB127" s="1712"/>
      <c r="BC127" s="1712"/>
      <c r="BD127" s="1712"/>
      <c r="BE127" s="1712"/>
      <c r="BF127" s="1712"/>
      <c r="BG127" s="1712"/>
      <c r="BH127" s="1712"/>
      <c r="BI127" s="1712"/>
      <c r="BJ127" s="1712"/>
      <c r="BK127" s="1712"/>
      <c r="BL127" s="1712"/>
      <c r="BM127" s="1712"/>
      <c r="BN127" s="1712"/>
      <c r="BO127" s="1712"/>
      <c r="BP127" s="1712"/>
      <c r="BQ127" s="1712"/>
      <c r="BR127" s="1712"/>
      <c r="BS127" s="1712"/>
      <c r="BT127" s="1712"/>
      <c r="BU127" s="1712"/>
      <c r="BV127" s="1712"/>
      <c r="BW127" s="1712"/>
      <c r="BX127" s="1712"/>
      <c r="BY127" s="1712"/>
      <c r="BZ127" s="1712"/>
      <c r="CA127" s="1712"/>
      <c r="CB127" s="1712"/>
      <c r="CC127" s="1712"/>
      <c r="CD127" s="1712"/>
      <c r="CE127" s="1712"/>
      <c r="CF127" s="1712"/>
      <c r="CG127" s="1712"/>
      <c r="CH127" s="1712"/>
      <c r="CI127" s="1712"/>
      <c r="CJ127" s="1712"/>
      <c r="CK127" s="1712"/>
      <c r="CL127" s="1712"/>
      <c r="CM127" s="1712"/>
      <c r="CN127" s="1712"/>
      <c r="CO127" s="1712"/>
      <c r="CP127" s="1712"/>
      <c r="CQ127" s="1712"/>
      <c r="CR127" s="1712"/>
      <c r="CS127" s="1712"/>
      <c r="CT127" s="1712"/>
      <c r="CU127" s="1712"/>
      <c r="CV127" s="1712"/>
      <c r="CW127" s="1712"/>
      <c r="CX127" s="1712"/>
      <c r="CY127" s="1712"/>
      <c r="CZ127" s="1712"/>
      <c r="DA127" s="1712"/>
      <c r="DB127" s="1712"/>
      <c r="DC127" s="1712"/>
      <c r="DD127" s="1712"/>
      <c r="DE127" s="1712"/>
      <c r="DF127" s="1712"/>
      <c r="DG127" s="1712"/>
      <c r="DH127" s="1712"/>
      <c r="DI127" s="1712"/>
      <c r="DJ127" s="1712"/>
      <c r="DK127" s="1712"/>
      <c r="DL127" s="1712"/>
      <c r="DM127" s="1712"/>
      <c r="DN127" s="1712"/>
      <c r="DO127" s="1712"/>
      <c r="DP127" s="1712"/>
      <c r="DQ127" s="1712"/>
      <c r="DR127" s="1712"/>
      <c r="DS127" s="1712"/>
      <c r="DT127" s="1712"/>
      <c r="DU127" s="1712"/>
      <c r="DV127" s="1712"/>
      <c r="DW127" s="1712"/>
      <c r="DX127" s="1712"/>
      <c r="DY127" s="1712"/>
      <c r="DZ127" s="1712"/>
      <c r="EA127" s="1712"/>
      <c r="EB127" s="1712"/>
      <c r="EC127" s="1712"/>
      <c r="ED127" s="1712"/>
      <c r="EE127" s="1712"/>
      <c r="EF127" s="1712"/>
      <c r="EG127" s="1712"/>
      <c r="EH127" s="1712"/>
      <c r="EI127" s="1712"/>
      <c r="EJ127" s="1712"/>
      <c r="EK127" s="1712"/>
      <c r="EL127" s="1712"/>
      <c r="EM127" s="1712"/>
      <c r="EN127" s="1712"/>
      <c r="EO127" s="1712"/>
      <c r="EP127" s="1712"/>
      <c r="EQ127" s="1712"/>
      <c r="ER127" s="1712"/>
      <c r="ES127" s="1712"/>
      <c r="ET127" s="1712"/>
      <c r="EU127" s="1712"/>
      <c r="EV127" s="1712"/>
      <c r="EW127" s="1712"/>
      <c r="EX127" s="1712"/>
      <c r="EY127" s="1712"/>
      <c r="EZ127" s="1712"/>
      <c r="FA127" s="1712"/>
      <c r="FB127" s="1712"/>
      <c r="FC127" s="1712"/>
      <c r="FD127" s="1712"/>
      <c r="FE127" s="1712"/>
      <c r="FF127" s="1712"/>
      <c r="FG127" s="1712"/>
      <c r="FH127" s="1712"/>
      <c r="FI127" s="1712"/>
      <c r="FJ127" s="1712"/>
      <c r="FK127" s="1712"/>
      <c r="FL127" s="1712"/>
      <c r="FM127" s="1712"/>
      <c r="FN127" s="1712"/>
      <c r="FO127" s="1712"/>
      <c r="FP127" s="1712"/>
      <c r="FQ127" s="1712"/>
      <c r="FR127" s="1712"/>
      <c r="FS127" s="1712"/>
      <c r="FT127" s="1712"/>
      <c r="FU127" s="1712"/>
      <c r="FV127" s="1712"/>
      <c r="FW127" s="1712"/>
      <c r="FX127" s="1712"/>
      <c r="FY127" s="1712"/>
      <c r="FZ127" s="1712"/>
      <c r="GA127" s="1712"/>
      <c r="GB127" s="1712"/>
      <c r="GC127" s="1712"/>
      <c r="GD127" s="1712"/>
      <c r="GE127" s="1712"/>
      <c r="GF127" s="1712"/>
      <c r="GG127" s="1712"/>
      <c r="GH127" s="1712"/>
      <c r="GI127" s="1712"/>
      <c r="GJ127" s="1712"/>
      <c r="GK127" s="1712"/>
      <c r="GL127" s="1712"/>
      <c r="GM127" s="1712"/>
      <c r="GN127" s="1712"/>
      <c r="GO127" s="1712"/>
      <c r="GP127" s="1712"/>
      <c r="GQ127" s="1712"/>
      <c r="GR127" s="1712"/>
      <c r="GS127" s="1712"/>
      <c r="GT127" s="1712"/>
      <c r="GU127" s="1712"/>
      <c r="GV127" s="1712"/>
      <c r="GW127" s="1712"/>
      <c r="GX127" s="1712"/>
      <c r="GY127" s="1712"/>
      <c r="GZ127" s="1712"/>
      <c r="HA127" s="1712"/>
      <c r="HB127" s="1712"/>
      <c r="HC127" s="1712"/>
      <c r="HD127" s="1712"/>
      <c r="HE127" s="1712"/>
      <c r="HF127" s="1712"/>
      <c r="HG127" s="1712"/>
      <c r="HH127" s="1712"/>
      <c r="HI127" s="1712"/>
      <c r="HJ127" s="1712"/>
      <c r="HK127" s="1712"/>
      <c r="HL127" s="1712"/>
      <c r="HM127" s="1712"/>
      <c r="HN127" s="1712"/>
      <c r="HO127" s="1712"/>
      <c r="HP127" s="1712"/>
      <c r="HQ127" s="1712"/>
      <c r="HR127" s="1712"/>
      <c r="HS127" s="1712"/>
      <c r="HT127" s="1712"/>
      <c r="HU127" s="1712"/>
      <c r="HV127" s="1712"/>
      <c r="HW127" s="1712"/>
      <c r="HX127" s="1712"/>
      <c r="HY127" s="1712"/>
      <c r="HZ127" s="1712"/>
      <c r="IA127" s="1712"/>
      <c r="IB127" s="1712"/>
      <c r="IC127" s="1712"/>
      <c r="ID127" s="1712"/>
      <c r="IE127" s="1712"/>
      <c r="IF127" s="1712"/>
      <c r="IG127" s="1712"/>
      <c r="IH127" s="1712"/>
      <c r="II127" s="1712"/>
      <c r="IJ127" s="1712"/>
      <c r="IK127" s="1712"/>
      <c r="IL127" s="1712"/>
      <c r="IM127" s="1712"/>
      <c r="IN127" s="1712"/>
      <c r="IO127" s="1712"/>
      <c r="IP127" s="1712"/>
      <c r="IQ127" s="1712"/>
      <c r="IR127" s="1712"/>
      <c r="IS127" s="1712"/>
      <c r="IT127" s="1712"/>
      <c r="IU127" s="1712"/>
    </row>
    <row r="128" spans="1:255">
      <c r="A128" s="2721">
        <v>56</v>
      </c>
      <c r="B128" s="1744"/>
      <c r="C128" s="1744"/>
      <c r="D128" s="1744"/>
      <c r="E128" s="1723"/>
      <c r="F128" s="1716"/>
      <c r="G128" s="1744"/>
      <c r="H128" s="1744"/>
      <c r="I128" s="1744"/>
      <c r="J128" s="1744"/>
      <c r="K128" s="2761"/>
      <c r="L128" s="2761"/>
      <c r="M128" s="1748">
        <v>56</v>
      </c>
      <c r="N128" s="1716"/>
      <c r="O128" s="2761"/>
      <c r="P128" s="2761"/>
      <c r="Q128" s="2761"/>
      <c r="R128" s="2761">
        <f t="shared" si="1"/>
        <v>0</v>
      </c>
      <c r="S128" s="1748">
        <v>56</v>
      </c>
      <c r="T128" s="1712"/>
      <c r="U128" s="1712"/>
      <c r="V128" s="1712"/>
      <c r="W128" s="1712"/>
      <c r="X128" s="1712"/>
      <c r="Y128" s="1712"/>
      <c r="Z128" s="1712"/>
      <c r="AA128" s="1712"/>
      <c r="AB128" s="1712"/>
      <c r="AC128" s="1712"/>
      <c r="AD128" s="1712"/>
      <c r="AE128" s="1712"/>
      <c r="AF128" s="1712"/>
      <c r="AG128" s="1712"/>
      <c r="AH128" s="1712"/>
      <c r="AI128" s="1712"/>
      <c r="AJ128" s="1712"/>
      <c r="AK128" s="1712"/>
      <c r="AL128" s="1712"/>
      <c r="AM128" s="1712"/>
      <c r="AN128" s="1712"/>
      <c r="AO128" s="1712"/>
      <c r="AP128" s="1712"/>
      <c r="AQ128" s="1712"/>
      <c r="AR128" s="1712"/>
      <c r="AS128" s="1712"/>
      <c r="AT128" s="1712"/>
      <c r="AU128" s="1712"/>
      <c r="AV128" s="1712"/>
      <c r="AW128" s="1712"/>
      <c r="AX128" s="1712"/>
      <c r="AY128" s="1712"/>
      <c r="AZ128" s="1712"/>
      <c r="BA128" s="1712"/>
      <c r="BB128" s="1712"/>
      <c r="BC128" s="1712"/>
      <c r="BD128" s="1712"/>
      <c r="BE128" s="1712"/>
      <c r="BF128" s="1712"/>
      <c r="BG128" s="1712"/>
      <c r="BH128" s="1712"/>
      <c r="BI128" s="1712"/>
      <c r="BJ128" s="1712"/>
      <c r="BK128" s="1712"/>
      <c r="BL128" s="1712"/>
      <c r="BM128" s="1712"/>
      <c r="BN128" s="1712"/>
      <c r="BO128" s="1712"/>
      <c r="BP128" s="1712"/>
      <c r="BQ128" s="1712"/>
      <c r="BR128" s="1712"/>
      <c r="BS128" s="1712"/>
      <c r="BT128" s="1712"/>
      <c r="BU128" s="1712"/>
      <c r="BV128" s="1712"/>
      <c r="BW128" s="1712"/>
      <c r="BX128" s="1712"/>
      <c r="BY128" s="1712"/>
      <c r="BZ128" s="1712"/>
      <c r="CA128" s="1712"/>
      <c r="CB128" s="1712"/>
      <c r="CC128" s="1712"/>
      <c r="CD128" s="1712"/>
      <c r="CE128" s="1712"/>
      <c r="CF128" s="1712"/>
      <c r="CG128" s="1712"/>
      <c r="CH128" s="1712"/>
      <c r="CI128" s="1712"/>
      <c r="CJ128" s="1712"/>
      <c r="CK128" s="1712"/>
      <c r="CL128" s="1712"/>
      <c r="CM128" s="1712"/>
      <c r="CN128" s="1712"/>
      <c r="CO128" s="1712"/>
      <c r="CP128" s="1712"/>
      <c r="CQ128" s="1712"/>
      <c r="CR128" s="1712"/>
      <c r="CS128" s="1712"/>
      <c r="CT128" s="1712"/>
      <c r="CU128" s="1712"/>
      <c r="CV128" s="1712"/>
      <c r="CW128" s="1712"/>
      <c r="CX128" s="1712"/>
      <c r="CY128" s="1712"/>
      <c r="CZ128" s="1712"/>
      <c r="DA128" s="1712"/>
      <c r="DB128" s="1712"/>
      <c r="DC128" s="1712"/>
      <c r="DD128" s="1712"/>
      <c r="DE128" s="1712"/>
      <c r="DF128" s="1712"/>
      <c r="DG128" s="1712"/>
      <c r="DH128" s="1712"/>
      <c r="DI128" s="1712"/>
      <c r="DJ128" s="1712"/>
      <c r="DK128" s="1712"/>
      <c r="DL128" s="1712"/>
      <c r="DM128" s="1712"/>
      <c r="DN128" s="1712"/>
      <c r="DO128" s="1712"/>
      <c r="DP128" s="1712"/>
      <c r="DQ128" s="1712"/>
      <c r="DR128" s="1712"/>
      <c r="DS128" s="1712"/>
      <c r="DT128" s="1712"/>
      <c r="DU128" s="1712"/>
      <c r="DV128" s="1712"/>
      <c r="DW128" s="1712"/>
      <c r="DX128" s="1712"/>
      <c r="DY128" s="1712"/>
      <c r="DZ128" s="1712"/>
      <c r="EA128" s="1712"/>
      <c r="EB128" s="1712"/>
      <c r="EC128" s="1712"/>
      <c r="ED128" s="1712"/>
      <c r="EE128" s="1712"/>
      <c r="EF128" s="1712"/>
      <c r="EG128" s="1712"/>
      <c r="EH128" s="1712"/>
      <c r="EI128" s="1712"/>
      <c r="EJ128" s="1712"/>
      <c r="EK128" s="1712"/>
      <c r="EL128" s="1712"/>
      <c r="EM128" s="1712"/>
      <c r="EN128" s="1712"/>
      <c r="EO128" s="1712"/>
      <c r="EP128" s="1712"/>
      <c r="EQ128" s="1712"/>
      <c r="ER128" s="1712"/>
      <c r="ES128" s="1712"/>
      <c r="ET128" s="1712"/>
      <c r="EU128" s="1712"/>
      <c r="EV128" s="1712"/>
      <c r="EW128" s="1712"/>
      <c r="EX128" s="1712"/>
      <c r="EY128" s="1712"/>
      <c r="EZ128" s="1712"/>
      <c r="FA128" s="1712"/>
      <c r="FB128" s="1712"/>
      <c r="FC128" s="1712"/>
      <c r="FD128" s="1712"/>
      <c r="FE128" s="1712"/>
      <c r="FF128" s="1712"/>
      <c r="FG128" s="1712"/>
      <c r="FH128" s="1712"/>
      <c r="FI128" s="1712"/>
      <c r="FJ128" s="1712"/>
      <c r="FK128" s="1712"/>
      <c r="FL128" s="1712"/>
      <c r="FM128" s="1712"/>
      <c r="FN128" s="1712"/>
      <c r="FO128" s="1712"/>
      <c r="FP128" s="1712"/>
      <c r="FQ128" s="1712"/>
      <c r="FR128" s="1712"/>
      <c r="FS128" s="1712"/>
      <c r="FT128" s="1712"/>
      <c r="FU128" s="1712"/>
      <c r="FV128" s="1712"/>
      <c r="FW128" s="1712"/>
      <c r="FX128" s="1712"/>
      <c r="FY128" s="1712"/>
      <c r="FZ128" s="1712"/>
      <c r="GA128" s="1712"/>
      <c r="GB128" s="1712"/>
      <c r="GC128" s="1712"/>
      <c r="GD128" s="1712"/>
      <c r="GE128" s="1712"/>
      <c r="GF128" s="1712"/>
      <c r="GG128" s="1712"/>
      <c r="GH128" s="1712"/>
      <c r="GI128" s="1712"/>
      <c r="GJ128" s="1712"/>
      <c r="GK128" s="1712"/>
      <c r="GL128" s="1712"/>
      <c r="GM128" s="1712"/>
      <c r="GN128" s="1712"/>
      <c r="GO128" s="1712"/>
      <c r="GP128" s="1712"/>
      <c r="GQ128" s="1712"/>
      <c r="GR128" s="1712"/>
      <c r="GS128" s="1712"/>
      <c r="GT128" s="1712"/>
      <c r="GU128" s="1712"/>
      <c r="GV128" s="1712"/>
      <c r="GW128" s="1712"/>
      <c r="GX128" s="1712"/>
      <c r="GY128" s="1712"/>
      <c r="GZ128" s="1712"/>
      <c r="HA128" s="1712"/>
      <c r="HB128" s="1712"/>
      <c r="HC128" s="1712"/>
      <c r="HD128" s="1712"/>
      <c r="HE128" s="1712"/>
      <c r="HF128" s="1712"/>
      <c r="HG128" s="1712"/>
      <c r="HH128" s="1712"/>
      <c r="HI128" s="1712"/>
      <c r="HJ128" s="1712"/>
      <c r="HK128" s="1712"/>
      <c r="HL128" s="1712"/>
      <c r="HM128" s="1712"/>
      <c r="HN128" s="1712"/>
      <c r="HO128" s="1712"/>
      <c r="HP128" s="1712"/>
      <c r="HQ128" s="1712"/>
      <c r="HR128" s="1712"/>
      <c r="HS128" s="1712"/>
      <c r="HT128" s="1712"/>
      <c r="HU128" s="1712"/>
      <c r="HV128" s="1712"/>
      <c r="HW128" s="1712"/>
      <c r="HX128" s="1712"/>
      <c r="HY128" s="1712"/>
      <c r="HZ128" s="1712"/>
      <c r="IA128" s="1712"/>
      <c r="IB128" s="1712"/>
      <c r="IC128" s="1712"/>
      <c r="ID128" s="1712"/>
      <c r="IE128" s="1712"/>
      <c r="IF128" s="1712"/>
      <c r="IG128" s="1712"/>
      <c r="IH128" s="1712"/>
      <c r="II128" s="1712"/>
      <c r="IJ128" s="1712"/>
      <c r="IK128" s="1712"/>
      <c r="IL128" s="1712"/>
      <c r="IM128" s="1712"/>
      <c r="IN128" s="1712"/>
      <c r="IO128" s="1712"/>
      <c r="IP128" s="1712"/>
      <c r="IQ128" s="1712"/>
      <c r="IR128" s="1712"/>
      <c r="IS128" s="1712"/>
      <c r="IT128" s="1712"/>
      <c r="IU128" s="1712"/>
    </row>
    <row r="129" spans="1:255">
      <c r="A129" s="2721">
        <v>57</v>
      </c>
      <c r="B129" s="1744"/>
      <c r="C129" s="1744"/>
      <c r="D129" s="1744"/>
      <c r="E129" s="1723"/>
      <c r="F129" s="1716"/>
      <c r="G129" s="1744"/>
      <c r="H129" s="1744"/>
      <c r="I129" s="1744"/>
      <c r="J129" s="1744"/>
      <c r="K129" s="2761"/>
      <c r="L129" s="2761"/>
      <c r="M129" s="1748">
        <v>57</v>
      </c>
      <c r="N129" s="1716"/>
      <c r="O129" s="2761"/>
      <c r="P129" s="2761"/>
      <c r="Q129" s="2761"/>
      <c r="R129" s="2761">
        <f t="shared" si="1"/>
        <v>0</v>
      </c>
      <c r="S129" s="1748">
        <v>57</v>
      </c>
      <c r="T129" s="1712"/>
      <c r="U129" s="1712"/>
      <c r="V129" s="1712"/>
      <c r="W129" s="1712"/>
      <c r="X129" s="1712"/>
      <c r="Y129" s="1712"/>
      <c r="Z129" s="1712"/>
      <c r="AA129" s="1712"/>
      <c r="AB129" s="1712"/>
      <c r="AC129" s="1712"/>
      <c r="AD129" s="1712"/>
      <c r="AE129" s="1712"/>
      <c r="AF129" s="1712"/>
      <c r="AG129" s="1712"/>
      <c r="AH129" s="1712"/>
      <c r="AI129" s="1712"/>
      <c r="AJ129" s="1712"/>
      <c r="AK129" s="1712"/>
      <c r="AL129" s="1712"/>
      <c r="AM129" s="1712"/>
      <c r="AN129" s="1712"/>
      <c r="AO129" s="1712"/>
      <c r="AP129" s="1712"/>
      <c r="AQ129" s="1712"/>
      <c r="AR129" s="1712"/>
      <c r="AS129" s="1712"/>
      <c r="AT129" s="1712"/>
      <c r="AU129" s="1712"/>
      <c r="AV129" s="1712"/>
      <c r="AW129" s="1712"/>
      <c r="AX129" s="1712"/>
      <c r="AY129" s="1712"/>
      <c r="AZ129" s="1712"/>
      <c r="BA129" s="1712"/>
      <c r="BB129" s="1712"/>
      <c r="BC129" s="1712"/>
      <c r="BD129" s="1712"/>
      <c r="BE129" s="1712"/>
      <c r="BF129" s="1712"/>
      <c r="BG129" s="1712"/>
      <c r="BH129" s="1712"/>
      <c r="BI129" s="1712"/>
      <c r="BJ129" s="1712"/>
      <c r="BK129" s="1712"/>
      <c r="BL129" s="1712"/>
      <c r="BM129" s="1712"/>
      <c r="BN129" s="1712"/>
      <c r="BO129" s="1712"/>
      <c r="BP129" s="1712"/>
      <c r="BQ129" s="1712"/>
      <c r="BR129" s="1712"/>
      <c r="BS129" s="1712"/>
      <c r="BT129" s="1712"/>
      <c r="BU129" s="1712"/>
      <c r="BV129" s="1712"/>
      <c r="BW129" s="1712"/>
      <c r="BX129" s="1712"/>
      <c r="BY129" s="1712"/>
      <c r="BZ129" s="1712"/>
      <c r="CA129" s="1712"/>
      <c r="CB129" s="1712"/>
      <c r="CC129" s="1712"/>
      <c r="CD129" s="1712"/>
      <c r="CE129" s="1712"/>
      <c r="CF129" s="1712"/>
      <c r="CG129" s="1712"/>
      <c r="CH129" s="1712"/>
      <c r="CI129" s="1712"/>
      <c r="CJ129" s="1712"/>
      <c r="CK129" s="1712"/>
      <c r="CL129" s="1712"/>
      <c r="CM129" s="1712"/>
      <c r="CN129" s="1712"/>
      <c r="CO129" s="1712"/>
      <c r="CP129" s="1712"/>
      <c r="CQ129" s="1712"/>
      <c r="CR129" s="1712"/>
      <c r="CS129" s="1712"/>
      <c r="CT129" s="1712"/>
      <c r="CU129" s="1712"/>
      <c r="CV129" s="1712"/>
      <c r="CW129" s="1712"/>
      <c r="CX129" s="1712"/>
      <c r="CY129" s="1712"/>
      <c r="CZ129" s="1712"/>
      <c r="DA129" s="1712"/>
      <c r="DB129" s="1712"/>
      <c r="DC129" s="1712"/>
      <c r="DD129" s="1712"/>
      <c r="DE129" s="1712"/>
      <c r="DF129" s="1712"/>
      <c r="DG129" s="1712"/>
      <c r="DH129" s="1712"/>
      <c r="DI129" s="1712"/>
      <c r="DJ129" s="1712"/>
      <c r="DK129" s="1712"/>
      <c r="DL129" s="1712"/>
      <c r="DM129" s="1712"/>
      <c r="DN129" s="1712"/>
      <c r="DO129" s="1712"/>
      <c r="DP129" s="1712"/>
      <c r="DQ129" s="1712"/>
      <c r="DR129" s="1712"/>
      <c r="DS129" s="1712"/>
      <c r="DT129" s="1712"/>
      <c r="DU129" s="1712"/>
      <c r="DV129" s="1712"/>
      <c r="DW129" s="1712"/>
      <c r="DX129" s="1712"/>
      <c r="DY129" s="1712"/>
      <c r="DZ129" s="1712"/>
      <c r="EA129" s="1712"/>
      <c r="EB129" s="1712"/>
      <c r="EC129" s="1712"/>
      <c r="ED129" s="1712"/>
      <c r="EE129" s="1712"/>
      <c r="EF129" s="1712"/>
      <c r="EG129" s="1712"/>
      <c r="EH129" s="1712"/>
      <c r="EI129" s="1712"/>
      <c r="EJ129" s="1712"/>
      <c r="EK129" s="1712"/>
      <c r="EL129" s="1712"/>
      <c r="EM129" s="1712"/>
      <c r="EN129" s="1712"/>
      <c r="EO129" s="1712"/>
      <c r="EP129" s="1712"/>
      <c r="EQ129" s="1712"/>
      <c r="ER129" s="1712"/>
      <c r="ES129" s="1712"/>
      <c r="ET129" s="1712"/>
      <c r="EU129" s="1712"/>
      <c r="EV129" s="1712"/>
      <c r="EW129" s="1712"/>
      <c r="EX129" s="1712"/>
      <c r="EY129" s="1712"/>
      <c r="EZ129" s="1712"/>
      <c r="FA129" s="1712"/>
      <c r="FB129" s="1712"/>
      <c r="FC129" s="1712"/>
      <c r="FD129" s="1712"/>
      <c r="FE129" s="1712"/>
      <c r="FF129" s="1712"/>
      <c r="FG129" s="1712"/>
      <c r="FH129" s="1712"/>
      <c r="FI129" s="1712"/>
      <c r="FJ129" s="1712"/>
      <c r="FK129" s="1712"/>
      <c r="FL129" s="1712"/>
      <c r="FM129" s="1712"/>
      <c r="FN129" s="1712"/>
      <c r="FO129" s="1712"/>
      <c r="FP129" s="1712"/>
      <c r="FQ129" s="1712"/>
      <c r="FR129" s="1712"/>
      <c r="FS129" s="1712"/>
      <c r="FT129" s="1712"/>
      <c r="FU129" s="1712"/>
      <c r="FV129" s="1712"/>
      <c r="FW129" s="1712"/>
      <c r="FX129" s="1712"/>
      <c r="FY129" s="1712"/>
      <c r="FZ129" s="1712"/>
      <c r="GA129" s="1712"/>
      <c r="GB129" s="1712"/>
      <c r="GC129" s="1712"/>
      <c r="GD129" s="1712"/>
      <c r="GE129" s="1712"/>
      <c r="GF129" s="1712"/>
      <c r="GG129" s="1712"/>
      <c r="GH129" s="1712"/>
      <c r="GI129" s="1712"/>
      <c r="GJ129" s="1712"/>
      <c r="GK129" s="1712"/>
      <c r="GL129" s="1712"/>
      <c r="GM129" s="1712"/>
      <c r="GN129" s="1712"/>
      <c r="GO129" s="1712"/>
      <c r="GP129" s="1712"/>
      <c r="GQ129" s="1712"/>
      <c r="GR129" s="1712"/>
      <c r="GS129" s="1712"/>
      <c r="GT129" s="1712"/>
      <c r="GU129" s="1712"/>
      <c r="GV129" s="1712"/>
      <c r="GW129" s="1712"/>
      <c r="GX129" s="1712"/>
      <c r="GY129" s="1712"/>
      <c r="GZ129" s="1712"/>
      <c r="HA129" s="1712"/>
      <c r="HB129" s="1712"/>
      <c r="HC129" s="1712"/>
      <c r="HD129" s="1712"/>
      <c r="HE129" s="1712"/>
      <c r="HF129" s="1712"/>
      <c r="HG129" s="1712"/>
      <c r="HH129" s="1712"/>
      <c r="HI129" s="1712"/>
      <c r="HJ129" s="1712"/>
      <c r="HK129" s="1712"/>
      <c r="HL129" s="1712"/>
      <c r="HM129" s="1712"/>
      <c r="HN129" s="1712"/>
      <c r="HO129" s="1712"/>
      <c r="HP129" s="1712"/>
      <c r="HQ129" s="1712"/>
      <c r="HR129" s="1712"/>
      <c r="HS129" s="1712"/>
      <c r="HT129" s="1712"/>
      <c r="HU129" s="1712"/>
      <c r="HV129" s="1712"/>
      <c r="HW129" s="1712"/>
      <c r="HX129" s="1712"/>
      <c r="HY129" s="1712"/>
      <c r="HZ129" s="1712"/>
      <c r="IA129" s="1712"/>
      <c r="IB129" s="1712"/>
      <c r="IC129" s="1712"/>
      <c r="ID129" s="1712"/>
      <c r="IE129" s="1712"/>
      <c r="IF129" s="1712"/>
      <c r="IG129" s="1712"/>
      <c r="IH129" s="1712"/>
      <c r="II129" s="1712"/>
      <c r="IJ129" s="1712"/>
      <c r="IK129" s="1712"/>
      <c r="IL129" s="1712"/>
      <c r="IM129" s="1712"/>
      <c r="IN129" s="1712"/>
      <c r="IO129" s="1712"/>
      <c r="IP129" s="1712"/>
      <c r="IQ129" s="1712"/>
      <c r="IR129" s="1712"/>
      <c r="IS129" s="1712"/>
      <c r="IT129" s="1712"/>
      <c r="IU129" s="1712"/>
    </row>
    <row r="130" spans="1:255">
      <c r="A130" s="2721">
        <v>58</v>
      </c>
      <c r="B130" s="1744"/>
      <c r="C130" s="1744"/>
      <c r="D130" s="1744"/>
      <c r="E130" s="1723"/>
      <c r="F130" s="1716"/>
      <c r="G130" s="1744"/>
      <c r="H130" s="1744"/>
      <c r="I130" s="1744"/>
      <c r="J130" s="1744"/>
      <c r="K130" s="2761"/>
      <c r="L130" s="2761"/>
      <c r="M130" s="1748">
        <v>58</v>
      </c>
      <c r="N130" s="1716"/>
      <c r="O130" s="2761"/>
      <c r="P130" s="2761"/>
      <c r="Q130" s="2761"/>
      <c r="R130" s="2761">
        <f t="shared" si="1"/>
        <v>0</v>
      </c>
      <c r="S130" s="1748">
        <v>58</v>
      </c>
      <c r="T130" s="1712"/>
      <c r="U130" s="1712"/>
      <c r="V130" s="1712"/>
      <c r="W130" s="1712"/>
      <c r="X130" s="1712"/>
      <c r="Y130" s="1712"/>
      <c r="Z130" s="1712"/>
      <c r="AA130" s="1712"/>
      <c r="AB130" s="1712"/>
      <c r="AC130" s="1712"/>
      <c r="AD130" s="1712"/>
      <c r="AE130" s="1712"/>
      <c r="AF130" s="1712"/>
      <c r="AG130" s="1712"/>
      <c r="AH130" s="1712"/>
      <c r="AI130" s="1712"/>
      <c r="AJ130" s="1712"/>
      <c r="AK130" s="1712"/>
      <c r="AL130" s="1712"/>
      <c r="AM130" s="1712"/>
      <c r="AN130" s="1712"/>
      <c r="AO130" s="1712"/>
      <c r="AP130" s="1712"/>
      <c r="AQ130" s="1712"/>
      <c r="AR130" s="1712"/>
      <c r="AS130" s="1712"/>
      <c r="AT130" s="1712"/>
      <c r="AU130" s="1712"/>
      <c r="AV130" s="1712"/>
      <c r="AW130" s="1712"/>
      <c r="AX130" s="1712"/>
      <c r="AY130" s="1712"/>
      <c r="AZ130" s="1712"/>
      <c r="BA130" s="1712"/>
      <c r="BB130" s="1712"/>
      <c r="BC130" s="1712"/>
      <c r="BD130" s="1712"/>
      <c r="BE130" s="1712"/>
      <c r="BF130" s="1712"/>
      <c r="BG130" s="1712"/>
      <c r="BH130" s="1712"/>
      <c r="BI130" s="1712"/>
      <c r="BJ130" s="1712"/>
      <c r="BK130" s="1712"/>
      <c r="BL130" s="1712"/>
      <c r="BM130" s="1712"/>
      <c r="BN130" s="1712"/>
      <c r="BO130" s="1712"/>
      <c r="BP130" s="1712"/>
      <c r="BQ130" s="1712"/>
      <c r="BR130" s="1712"/>
      <c r="BS130" s="1712"/>
      <c r="BT130" s="1712"/>
      <c r="BU130" s="1712"/>
      <c r="BV130" s="1712"/>
      <c r="BW130" s="1712"/>
      <c r="BX130" s="1712"/>
      <c r="BY130" s="1712"/>
      <c r="BZ130" s="1712"/>
      <c r="CA130" s="1712"/>
      <c r="CB130" s="1712"/>
      <c r="CC130" s="1712"/>
      <c r="CD130" s="1712"/>
      <c r="CE130" s="1712"/>
      <c r="CF130" s="1712"/>
      <c r="CG130" s="1712"/>
      <c r="CH130" s="1712"/>
      <c r="CI130" s="1712"/>
      <c r="CJ130" s="1712"/>
      <c r="CK130" s="1712"/>
      <c r="CL130" s="1712"/>
      <c r="CM130" s="1712"/>
      <c r="CN130" s="1712"/>
      <c r="CO130" s="1712"/>
      <c r="CP130" s="1712"/>
      <c r="CQ130" s="1712"/>
      <c r="CR130" s="1712"/>
      <c r="CS130" s="1712"/>
      <c r="CT130" s="1712"/>
      <c r="CU130" s="1712"/>
      <c r="CV130" s="1712"/>
      <c r="CW130" s="1712"/>
      <c r="CX130" s="1712"/>
      <c r="CY130" s="1712"/>
      <c r="CZ130" s="1712"/>
      <c r="DA130" s="1712"/>
      <c r="DB130" s="1712"/>
      <c r="DC130" s="1712"/>
      <c r="DD130" s="1712"/>
      <c r="DE130" s="1712"/>
      <c r="DF130" s="1712"/>
      <c r="DG130" s="1712"/>
      <c r="DH130" s="1712"/>
      <c r="DI130" s="1712"/>
      <c r="DJ130" s="1712"/>
      <c r="DK130" s="1712"/>
      <c r="DL130" s="1712"/>
      <c r="DM130" s="1712"/>
      <c r="DN130" s="1712"/>
      <c r="DO130" s="1712"/>
      <c r="DP130" s="1712"/>
      <c r="DQ130" s="1712"/>
      <c r="DR130" s="1712"/>
      <c r="DS130" s="1712"/>
      <c r="DT130" s="1712"/>
      <c r="DU130" s="1712"/>
      <c r="DV130" s="1712"/>
      <c r="DW130" s="1712"/>
      <c r="DX130" s="1712"/>
      <c r="DY130" s="1712"/>
      <c r="DZ130" s="1712"/>
      <c r="EA130" s="1712"/>
      <c r="EB130" s="1712"/>
      <c r="EC130" s="1712"/>
      <c r="ED130" s="1712"/>
      <c r="EE130" s="1712"/>
      <c r="EF130" s="1712"/>
      <c r="EG130" s="1712"/>
      <c r="EH130" s="1712"/>
      <c r="EI130" s="1712"/>
      <c r="EJ130" s="1712"/>
      <c r="EK130" s="1712"/>
      <c r="EL130" s="1712"/>
      <c r="EM130" s="1712"/>
      <c r="EN130" s="1712"/>
      <c r="EO130" s="1712"/>
      <c r="EP130" s="1712"/>
      <c r="EQ130" s="1712"/>
      <c r="ER130" s="1712"/>
      <c r="ES130" s="1712"/>
      <c r="ET130" s="1712"/>
      <c r="EU130" s="1712"/>
      <c r="EV130" s="1712"/>
      <c r="EW130" s="1712"/>
      <c r="EX130" s="1712"/>
      <c r="EY130" s="1712"/>
      <c r="EZ130" s="1712"/>
      <c r="FA130" s="1712"/>
      <c r="FB130" s="1712"/>
      <c r="FC130" s="1712"/>
      <c r="FD130" s="1712"/>
      <c r="FE130" s="1712"/>
      <c r="FF130" s="1712"/>
      <c r="FG130" s="1712"/>
      <c r="FH130" s="1712"/>
      <c r="FI130" s="1712"/>
      <c r="FJ130" s="1712"/>
      <c r="FK130" s="1712"/>
      <c r="FL130" s="1712"/>
      <c r="FM130" s="1712"/>
      <c r="FN130" s="1712"/>
      <c r="FO130" s="1712"/>
      <c r="FP130" s="1712"/>
      <c r="FQ130" s="1712"/>
      <c r="FR130" s="1712"/>
      <c r="FS130" s="1712"/>
      <c r="FT130" s="1712"/>
      <c r="FU130" s="1712"/>
      <c r="FV130" s="1712"/>
      <c r="FW130" s="1712"/>
      <c r="FX130" s="1712"/>
      <c r="FY130" s="1712"/>
      <c r="FZ130" s="1712"/>
      <c r="GA130" s="1712"/>
      <c r="GB130" s="1712"/>
      <c r="GC130" s="1712"/>
      <c r="GD130" s="1712"/>
      <c r="GE130" s="1712"/>
      <c r="GF130" s="1712"/>
      <c r="GG130" s="1712"/>
      <c r="GH130" s="1712"/>
      <c r="GI130" s="1712"/>
      <c r="GJ130" s="1712"/>
      <c r="GK130" s="1712"/>
      <c r="GL130" s="1712"/>
      <c r="GM130" s="1712"/>
      <c r="GN130" s="1712"/>
      <c r="GO130" s="1712"/>
      <c r="GP130" s="1712"/>
      <c r="GQ130" s="1712"/>
      <c r="GR130" s="1712"/>
      <c r="GS130" s="1712"/>
      <c r="GT130" s="1712"/>
      <c r="GU130" s="1712"/>
      <c r="GV130" s="1712"/>
      <c r="GW130" s="1712"/>
      <c r="GX130" s="1712"/>
      <c r="GY130" s="1712"/>
      <c r="GZ130" s="1712"/>
      <c r="HA130" s="1712"/>
      <c r="HB130" s="1712"/>
      <c r="HC130" s="1712"/>
      <c r="HD130" s="1712"/>
      <c r="HE130" s="1712"/>
      <c r="HF130" s="1712"/>
      <c r="HG130" s="1712"/>
      <c r="HH130" s="1712"/>
      <c r="HI130" s="1712"/>
      <c r="HJ130" s="1712"/>
      <c r="HK130" s="1712"/>
      <c r="HL130" s="1712"/>
      <c r="HM130" s="1712"/>
      <c r="HN130" s="1712"/>
      <c r="HO130" s="1712"/>
      <c r="HP130" s="1712"/>
      <c r="HQ130" s="1712"/>
      <c r="HR130" s="1712"/>
      <c r="HS130" s="1712"/>
      <c r="HT130" s="1712"/>
      <c r="HU130" s="1712"/>
      <c r="HV130" s="1712"/>
      <c r="HW130" s="1712"/>
      <c r="HX130" s="1712"/>
      <c r="HY130" s="1712"/>
      <c r="HZ130" s="1712"/>
      <c r="IA130" s="1712"/>
      <c r="IB130" s="1712"/>
      <c r="IC130" s="1712"/>
      <c r="ID130" s="1712"/>
      <c r="IE130" s="1712"/>
      <c r="IF130" s="1712"/>
      <c r="IG130" s="1712"/>
      <c r="IH130" s="1712"/>
      <c r="II130" s="1712"/>
      <c r="IJ130" s="1712"/>
      <c r="IK130" s="1712"/>
      <c r="IL130" s="1712"/>
      <c r="IM130" s="1712"/>
      <c r="IN130" s="1712"/>
      <c r="IO130" s="1712"/>
      <c r="IP130" s="1712"/>
      <c r="IQ130" s="1712"/>
      <c r="IR130" s="1712"/>
      <c r="IS130" s="1712"/>
      <c r="IT130" s="1712"/>
      <c r="IU130" s="1712"/>
    </row>
    <row r="131" spans="1:255">
      <c r="A131" s="2721">
        <v>59</v>
      </c>
      <c r="B131" s="1744"/>
      <c r="C131" s="1744"/>
      <c r="D131" s="1744"/>
      <c r="E131" s="1723"/>
      <c r="F131" s="1716"/>
      <c r="G131" s="1744"/>
      <c r="H131" s="1744"/>
      <c r="I131" s="1744"/>
      <c r="J131" s="1744"/>
      <c r="K131" s="2761"/>
      <c r="L131" s="2761"/>
      <c r="M131" s="1748">
        <v>59</v>
      </c>
      <c r="N131" s="1716"/>
      <c r="O131" s="2761"/>
      <c r="P131" s="2761"/>
      <c r="Q131" s="2761"/>
      <c r="R131" s="2761">
        <f t="shared" si="1"/>
        <v>0</v>
      </c>
      <c r="S131" s="1748">
        <v>59</v>
      </c>
      <c r="T131" s="1712"/>
      <c r="U131" s="1712"/>
      <c r="V131" s="1712"/>
      <c r="W131" s="1712"/>
      <c r="X131" s="1712"/>
      <c r="Y131" s="1712"/>
      <c r="Z131" s="1712"/>
      <c r="AA131" s="1712"/>
      <c r="AB131" s="1712"/>
      <c r="AC131" s="1712"/>
      <c r="AD131" s="1712"/>
      <c r="AE131" s="1712"/>
      <c r="AF131" s="1712"/>
      <c r="AG131" s="1712"/>
      <c r="AH131" s="1712"/>
      <c r="AI131" s="1712"/>
      <c r="AJ131" s="1712"/>
      <c r="AK131" s="1712"/>
      <c r="AL131" s="1712"/>
      <c r="AM131" s="1712"/>
      <c r="AN131" s="1712"/>
      <c r="AO131" s="1712"/>
      <c r="AP131" s="1712"/>
      <c r="AQ131" s="1712"/>
      <c r="AR131" s="1712"/>
      <c r="AS131" s="1712"/>
      <c r="AT131" s="1712"/>
      <c r="AU131" s="1712"/>
      <c r="AV131" s="1712"/>
      <c r="AW131" s="1712"/>
      <c r="AX131" s="1712"/>
      <c r="AY131" s="1712"/>
      <c r="AZ131" s="1712"/>
      <c r="BA131" s="1712"/>
      <c r="BB131" s="1712"/>
      <c r="BC131" s="1712"/>
      <c r="BD131" s="1712"/>
      <c r="BE131" s="1712"/>
      <c r="BF131" s="1712"/>
      <c r="BG131" s="1712"/>
      <c r="BH131" s="1712"/>
      <c r="BI131" s="1712"/>
      <c r="BJ131" s="1712"/>
      <c r="BK131" s="1712"/>
      <c r="BL131" s="1712"/>
      <c r="BM131" s="1712"/>
      <c r="BN131" s="1712"/>
      <c r="BO131" s="1712"/>
      <c r="BP131" s="1712"/>
      <c r="BQ131" s="1712"/>
      <c r="BR131" s="1712"/>
      <c r="BS131" s="1712"/>
      <c r="BT131" s="1712"/>
      <c r="BU131" s="1712"/>
      <c r="BV131" s="1712"/>
      <c r="BW131" s="1712"/>
      <c r="BX131" s="1712"/>
      <c r="BY131" s="1712"/>
      <c r="BZ131" s="1712"/>
      <c r="CA131" s="1712"/>
      <c r="CB131" s="1712"/>
      <c r="CC131" s="1712"/>
      <c r="CD131" s="1712"/>
      <c r="CE131" s="1712"/>
      <c r="CF131" s="1712"/>
      <c r="CG131" s="1712"/>
      <c r="CH131" s="1712"/>
      <c r="CI131" s="1712"/>
      <c r="CJ131" s="1712"/>
      <c r="CK131" s="1712"/>
      <c r="CL131" s="1712"/>
      <c r="CM131" s="1712"/>
      <c r="CN131" s="1712"/>
      <c r="CO131" s="1712"/>
      <c r="CP131" s="1712"/>
      <c r="CQ131" s="1712"/>
      <c r="CR131" s="1712"/>
      <c r="CS131" s="1712"/>
      <c r="CT131" s="1712"/>
      <c r="CU131" s="1712"/>
      <c r="CV131" s="1712"/>
      <c r="CW131" s="1712"/>
      <c r="CX131" s="1712"/>
      <c r="CY131" s="1712"/>
      <c r="CZ131" s="1712"/>
      <c r="DA131" s="1712"/>
      <c r="DB131" s="1712"/>
      <c r="DC131" s="1712"/>
      <c r="DD131" s="1712"/>
      <c r="DE131" s="1712"/>
      <c r="DF131" s="1712"/>
      <c r="DG131" s="1712"/>
      <c r="DH131" s="1712"/>
      <c r="DI131" s="1712"/>
      <c r="DJ131" s="1712"/>
      <c r="DK131" s="1712"/>
      <c r="DL131" s="1712"/>
      <c r="DM131" s="1712"/>
      <c r="DN131" s="1712"/>
      <c r="DO131" s="1712"/>
      <c r="DP131" s="1712"/>
      <c r="DQ131" s="1712"/>
      <c r="DR131" s="1712"/>
      <c r="DS131" s="1712"/>
      <c r="DT131" s="1712"/>
      <c r="DU131" s="1712"/>
      <c r="DV131" s="1712"/>
      <c r="DW131" s="1712"/>
      <c r="DX131" s="1712"/>
      <c r="DY131" s="1712"/>
      <c r="DZ131" s="1712"/>
      <c r="EA131" s="1712"/>
      <c r="EB131" s="1712"/>
      <c r="EC131" s="1712"/>
      <c r="ED131" s="1712"/>
      <c r="EE131" s="1712"/>
      <c r="EF131" s="1712"/>
      <c r="EG131" s="1712"/>
      <c r="EH131" s="1712"/>
      <c r="EI131" s="1712"/>
      <c r="EJ131" s="1712"/>
      <c r="EK131" s="1712"/>
      <c r="EL131" s="1712"/>
      <c r="EM131" s="1712"/>
      <c r="EN131" s="1712"/>
      <c r="EO131" s="1712"/>
      <c r="EP131" s="1712"/>
      <c r="EQ131" s="1712"/>
      <c r="ER131" s="1712"/>
      <c r="ES131" s="1712"/>
      <c r="ET131" s="1712"/>
      <c r="EU131" s="1712"/>
      <c r="EV131" s="1712"/>
      <c r="EW131" s="1712"/>
      <c r="EX131" s="1712"/>
      <c r="EY131" s="1712"/>
      <c r="EZ131" s="1712"/>
      <c r="FA131" s="1712"/>
      <c r="FB131" s="1712"/>
      <c r="FC131" s="1712"/>
      <c r="FD131" s="1712"/>
      <c r="FE131" s="1712"/>
      <c r="FF131" s="1712"/>
      <c r="FG131" s="1712"/>
      <c r="FH131" s="1712"/>
      <c r="FI131" s="1712"/>
      <c r="FJ131" s="1712"/>
      <c r="FK131" s="1712"/>
      <c r="FL131" s="1712"/>
      <c r="FM131" s="1712"/>
      <c r="FN131" s="1712"/>
      <c r="FO131" s="1712"/>
      <c r="FP131" s="1712"/>
      <c r="FQ131" s="1712"/>
      <c r="FR131" s="1712"/>
      <c r="FS131" s="1712"/>
      <c r="FT131" s="1712"/>
      <c r="FU131" s="1712"/>
      <c r="FV131" s="1712"/>
      <c r="FW131" s="1712"/>
      <c r="FX131" s="1712"/>
      <c r="FY131" s="1712"/>
      <c r="FZ131" s="1712"/>
      <c r="GA131" s="1712"/>
      <c r="GB131" s="1712"/>
      <c r="GC131" s="1712"/>
      <c r="GD131" s="1712"/>
      <c r="GE131" s="1712"/>
      <c r="GF131" s="1712"/>
      <c r="GG131" s="1712"/>
      <c r="GH131" s="1712"/>
      <c r="GI131" s="1712"/>
      <c r="GJ131" s="1712"/>
      <c r="GK131" s="1712"/>
      <c r="GL131" s="1712"/>
      <c r="GM131" s="1712"/>
      <c r="GN131" s="1712"/>
      <c r="GO131" s="1712"/>
      <c r="GP131" s="1712"/>
      <c r="GQ131" s="1712"/>
      <c r="GR131" s="1712"/>
      <c r="GS131" s="1712"/>
      <c r="GT131" s="1712"/>
      <c r="GU131" s="1712"/>
      <c r="GV131" s="1712"/>
      <c r="GW131" s="1712"/>
      <c r="GX131" s="1712"/>
      <c r="GY131" s="1712"/>
      <c r="GZ131" s="1712"/>
      <c r="HA131" s="1712"/>
      <c r="HB131" s="1712"/>
      <c r="HC131" s="1712"/>
      <c r="HD131" s="1712"/>
      <c r="HE131" s="1712"/>
      <c r="HF131" s="1712"/>
      <c r="HG131" s="1712"/>
      <c r="HH131" s="1712"/>
      <c r="HI131" s="1712"/>
      <c r="HJ131" s="1712"/>
      <c r="HK131" s="1712"/>
      <c r="HL131" s="1712"/>
      <c r="HM131" s="1712"/>
      <c r="HN131" s="1712"/>
      <c r="HO131" s="1712"/>
      <c r="HP131" s="1712"/>
      <c r="HQ131" s="1712"/>
      <c r="HR131" s="1712"/>
      <c r="HS131" s="1712"/>
      <c r="HT131" s="1712"/>
      <c r="HU131" s="1712"/>
      <c r="HV131" s="1712"/>
      <c r="HW131" s="1712"/>
      <c r="HX131" s="1712"/>
      <c r="HY131" s="1712"/>
      <c r="HZ131" s="1712"/>
      <c r="IA131" s="1712"/>
      <c r="IB131" s="1712"/>
      <c r="IC131" s="1712"/>
      <c r="ID131" s="1712"/>
      <c r="IE131" s="1712"/>
      <c r="IF131" s="1712"/>
      <c r="IG131" s="1712"/>
      <c r="IH131" s="1712"/>
      <c r="II131" s="1712"/>
      <c r="IJ131" s="1712"/>
      <c r="IK131" s="1712"/>
      <c r="IL131" s="1712"/>
      <c r="IM131" s="1712"/>
      <c r="IN131" s="1712"/>
      <c r="IO131" s="1712"/>
      <c r="IP131" s="1712"/>
      <c r="IQ131" s="1712"/>
      <c r="IR131" s="1712"/>
      <c r="IS131" s="1712"/>
      <c r="IT131" s="1712"/>
      <c r="IU131" s="1712"/>
    </row>
    <row r="132" spans="1:255">
      <c r="A132" s="2721">
        <v>60</v>
      </c>
      <c r="B132" s="1744"/>
      <c r="C132" s="1744"/>
      <c r="D132" s="1744"/>
      <c r="E132" s="1723"/>
      <c r="F132" s="1716"/>
      <c r="G132" s="1744"/>
      <c r="H132" s="1744"/>
      <c r="I132" s="1744"/>
      <c r="J132" s="1744"/>
      <c r="K132" s="2761"/>
      <c r="L132" s="2761"/>
      <c r="M132" s="1748">
        <v>60</v>
      </c>
      <c r="N132" s="1716"/>
      <c r="O132" s="2761"/>
      <c r="P132" s="2761"/>
      <c r="Q132" s="2761"/>
      <c r="R132" s="2761">
        <f t="shared" si="1"/>
        <v>0</v>
      </c>
      <c r="S132" s="1748">
        <v>60</v>
      </c>
      <c r="T132" s="1712"/>
      <c r="U132" s="1712"/>
      <c r="V132" s="1712"/>
      <c r="W132" s="1712"/>
      <c r="X132" s="1712"/>
      <c r="Y132" s="1712"/>
      <c r="Z132" s="1712"/>
      <c r="AA132" s="1712"/>
      <c r="AB132" s="1712"/>
      <c r="AC132" s="1712"/>
      <c r="AD132" s="1712"/>
      <c r="AE132" s="1712"/>
      <c r="AF132" s="1712"/>
      <c r="AG132" s="1712"/>
      <c r="AH132" s="1712"/>
      <c r="AI132" s="1712"/>
      <c r="AJ132" s="1712"/>
      <c r="AK132" s="1712"/>
      <c r="AL132" s="1712"/>
      <c r="AM132" s="1712"/>
      <c r="AN132" s="1712"/>
      <c r="AO132" s="1712"/>
      <c r="AP132" s="1712"/>
      <c r="AQ132" s="1712"/>
      <c r="AR132" s="1712"/>
      <c r="AS132" s="1712"/>
      <c r="AT132" s="1712"/>
      <c r="AU132" s="1712"/>
      <c r="AV132" s="1712"/>
      <c r="AW132" s="1712"/>
      <c r="AX132" s="1712"/>
      <c r="AY132" s="1712"/>
      <c r="AZ132" s="1712"/>
      <c r="BA132" s="1712"/>
      <c r="BB132" s="1712"/>
      <c r="BC132" s="1712"/>
      <c r="BD132" s="1712"/>
      <c r="BE132" s="1712"/>
      <c r="BF132" s="1712"/>
      <c r="BG132" s="1712"/>
      <c r="BH132" s="1712"/>
      <c r="BI132" s="1712"/>
      <c r="BJ132" s="1712"/>
      <c r="BK132" s="1712"/>
      <c r="BL132" s="1712"/>
      <c r="BM132" s="1712"/>
      <c r="BN132" s="1712"/>
      <c r="BO132" s="1712"/>
      <c r="BP132" s="1712"/>
      <c r="BQ132" s="1712"/>
      <c r="BR132" s="1712"/>
      <c r="BS132" s="1712"/>
      <c r="BT132" s="1712"/>
      <c r="BU132" s="1712"/>
      <c r="BV132" s="1712"/>
      <c r="BW132" s="1712"/>
      <c r="BX132" s="1712"/>
      <c r="BY132" s="1712"/>
      <c r="BZ132" s="1712"/>
      <c r="CA132" s="1712"/>
      <c r="CB132" s="1712"/>
      <c r="CC132" s="1712"/>
      <c r="CD132" s="1712"/>
      <c r="CE132" s="1712"/>
      <c r="CF132" s="1712"/>
      <c r="CG132" s="1712"/>
      <c r="CH132" s="1712"/>
      <c r="CI132" s="1712"/>
      <c r="CJ132" s="1712"/>
      <c r="CK132" s="1712"/>
      <c r="CL132" s="1712"/>
      <c r="CM132" s="1712"/>
      <c r="CN132" s="1712"/>
      <c r="CO132" s="1712"/>
      <c r="CP132" s="1712"/>
      <c r="CQ132" s="1712"/>
      <c r="CR132" s="1712"/>
      <c r="CS132" s="1712"/>
      <c r="CT132" s="1712"/>
      <c r="CU132" s="1712"/>
      <c r="CV132" s="1712"/>
      <c r="CW132" s="1712"/>
      <c r="CX132" s="1712"/>
      <c r="CY132" s="1712"/>
      <c r="CZ132" s="1712"/>
      <c r="DA132" s="1712"/>
      <c r="DB132" s="1712"/>
      <c r="DC132" s="1712"/>
      <c r="DD132" s="1712"/>
      <c r="DE132" s="1712"/>
      <c r="DF132" s="1712"/>
      <c r="DG132" s="1712"/>
      <c r="DH132" s="1712"/>
      <c r="DI132" s="1712"/>
      <c r="DJ132" s="1712"/>
      <c r="DK132" s="1712"/>
      <c r="DL132" s="1712"/>
      <c r="DM132" s="1712"/>
      <c r="DN132" s="1712"/>
      <c r="DO132" s="1712"/>
      <c r="DP132" s="1712"/>
      <c r="DQ132" s="1712"/>
      <c r="DR132" s="1712"/>
      <c r="DS132" s="1712"/>
      <c r="DT132" s="1712"/>
      <c r="DU132" s="1712"/>
      <c r="DV132" s="1712"/>
      <c r="DW132" s="1712"/>
      <c r="DX132" s="1712"/>
      <c r="DY132" s="1712"/>
      <c r="DZ132" s="1712"/>
      <c r="EA132" s="1712"/>
      <c r="EB132" s="1712"/>
      <c r="EC132" s="1712"/>
      <c r="ED132" s="1712"/>
      <c r="EE132" s="1712"/>
      <c r="EF132" s="1712"/>
      <c r="EG132" s="1712"/>
      <c r="EH132" s="1712"/>
      <c r="EI132" s="1712"/>
      <c r="EJ132" s="1712"/>
      <c r="EK132" s="1712"/>
      <c r="EL132" s="1712"/>
      <c r="EM132" s="1712"/>
      <c r="EN132" s="1712"/>
      <c r="EO132" s="1712"/>
      <c r="EP132" s="1712"/>
      <c r="EQ132" s="1712"/>
      <c r="ER132" s="1712"/>
      <c r="ES132" s="1712"/>
      <c r="ET132" s="1712"/>
      <c r="EU132" s="1712"/>
      <c r="EV132" s="1712"/>
      <c r="EW132" s="1712"/>
      <c r="EX132" s="1712"/>
      <c r="EY132" s="1712"/>
      <c r="EZ132" s="1712"/>
      <c r="FA132" s="1712"/>
      <c r="FB132" s="1712"/>
      <c r="FC132" s="1712"/>
      <c r="FD132" s="1712"/>
      <c r="FE132" s="1712"/>
      <c r="FF132" s="1712"/>
      <c r="FG132" s="1712"/>
      <c r="FH132" s="1712"/>
      <c r="FI132" s="1712"/>
      <c r="FJ132" s="1712"/>
      <c r="FK132" s="1712"/>
      <c r="FL132" s="1712"/>
      <c r="FM132" s="1712"/>
      <c r="FN132" s="1712"/>
      <c r="FO132" s="1712"/>
      <c r="FP132" s="1712"/>
      <c r="FQ132" s="1712"/>
      <c r="FR132" s="1712"/>
      <c r="FS132" s="1712"/>
      <c r="FT132" s="1712"/>
      <c r="FU132" s="1712"/>
      <c r="FV132" s="1712"/>
      <c r="FW132" s="1712"/>
      <c r="FX132" s="1712"/>
      <c r="FY132" s="1712"/>
      <c r="FZ132" s="1712"/>
      <c r="GA132" s="1712"/>
      <c r="GB132" s="1712"/>
      <c r="GC132" s="1712"/>
      <c r="GD132" s="1712"/>
      <c r="GE132" s="1712"/>
      <c r="GF132" s="1712"/>
      <c r="GG132" s="1712"/>
      <c r="GH132" s="1712"/>
      <c r="GI132" s="1712"/>
      <c r="GJ132" s="1712"/>
      <c r="GK132" s="1712"/>
      <c r="GL132" s="1712"/>
      <c r="GM132" s="1712"/>
      <c r="GN132" s="1712"/>
      <c r="GO132" s="1712"/>
      <c r="GP132" s="1712"/>
      <c r="GQ132" s="1712"/>
      <c r="GR132" s="1712"/>
      <c r="GS132" s="1712"/>
      <c r="GT132" s="1712"/>
      <c r="GU132" s="1712"/>
      <c r="GV132" s="1712"/>
      <c r="GW132" s="1712"/>
      <c r="GX132" s="1712"/>
      <c r="GY132" s="1712"/>
      <c r="GZ132" s="1712"/>
      <c r="HA132" s="1712"/>
      <c r="HB132" s="1712"/>
      <c r="HC132" s="1712"/>
      <c r="HD132" s="1712"/>
      <c r="HE132" s="1712"/>
      <c r="HF132" s="1712"/>
      <c r="HG132" s="1712"/>
      <c r="HH132" s="1712"/>
      <c r="HI132" s="1712"/>
      <c r="HJ132" s="1712"/>
      <c r="HK132" s="1712"/>
      <c r="HL132" s="1712"/>
      <c r="HM132" s="1712"/>
      <c r="HN132" s="1712"/>
      <c r="HO132" s="1712"/>
      <c r="HP132" s="1712"/>
      <c r="HQ132" s="1712"/>
      <c r="HR132" s="1712"/>
      <c r="HS132" s="1712"/>
      <c r="HT132" s="1712"/>
      <c r="HU132" s="1712"/>
      <c r="HV132" s="1712"/>
      <c r="HW132" s="1712"/>
      <c r="HX132" s="1712"/>
      <c r="HY132" s="1712"/>
      <c r="HZ132" s="1712"/>
      <c r="IA132" s="1712"/>
      <c r="IB132" s="1712"/>
      <c r="IC132" s="1712"/>
      <c r="ID132" s="1712"/>
      <c r="IE132" s="1712"/>
      <c r="IF132" s="1712"/>
      <c r="IG132" s="1712"/>
      <c r="IH132" s="1712"/>
      <c r="II132" s="1712"/>
      <c r="IJ132" s="1712"/>
      <c r="IK132" s="1712"/>
      <c r="IL132" s="1712"/>
      <c r="IM132" s="1712"/>
      <c r="IN132" s="1712"/>
      <c r="IO132" s="1712"/>
      <c r="IP132" s="1712"/>
      <c r="IQ132" s="1712"/>
      <c r="IR132" s="1712"/>
      <c r="IS132" s="1712"/>
      <c r="IT132" s="1712"/>
      <c r="IU132" s="1712"/>
    </row>
    <row r="133" spans="1:255">
      <c r="A133" s="2721">
        <v>61</v>
      </c>
      <c r="B133" s="1744"/>
      <c r="C133" s="1744"/>
      <c r="D133" s="1744"/>
      <c r="E133" s="1723"/>
      <c r="F133" s="1716"/>
      <c r="G133" s="1744"/>
      <c r="H133" s="1744"/>
      <c r="I133" s="1744"/>
      <c r="J133" s="1744"/>
      <c r="K133" s="2761"/>
      <c r="L133" s="2761"/>
      <c r="M133" s="1748">
        <v>61</v>
      </c>
      <c r="N133" s="1716"/>
      <c r="O133" s="2761"/>
      <c r="P133" s="2761"/>
      <c r="Q133" s="2761"/>
      <c r="R133" s="2761">
        <f t="shared" si="1"/>
        <v>0</v>
      </c>
      <c r="S133" s="1748">
        <v>61</v>
      </c>
      <c r="T133" s="1712"/>
      <c r="U133" s="1712"/>
      <c r="V133" s="1712"/>
      <c r="W133" s="1712"/>
      <c r="X133" s="1712"/>
      <c r="Y133" s="1712"/>
      <c r="Z133" s="1712"/>
      <c r="AA133" s="1712"/>
      <c r="AB133" s="1712"/>
      <c r="AC133" s="1712"/>
      <c r="AD133" s="1712"/>
      <c r="AE133" s="1712"/>
      <c r="AF133" s="1712"/>
      <c r="AG133" s="1712"/>
      <c r="AH133" s="1712"/>
      <c r="AI133" s="1712"/>
      <c r="AJ133" s="1712"/>
      <c r="AK133" s="1712"/>
      <c r="AL133" s="1712"/>
      <c r="AM133" s="1712"/>
      <c r="AN133" s="1712"/>
      <c r="AO133" s="1712"/>
      <c r="AP133" s="1712"/>
      <c r="AQ133" s="1712"/>
      <c r="AR133" s="1712"/>
      <c r="AS133" s="1712"/>
      <c r="AT133" s="1712"/>
      <c r="AU133" s="1712"/>
      <c r="AV133" s="1712"/>
      <c r="AW133" s="1712"/>
      <c r="AX133" s="1712"/>
      <c r="AY133" s="1712"/>
      <c r="AZ133" s="1712"/>
      <c r="BA133" s="1712"/>
      <c r="BB133" s="1712"/>
      <c r="BC133" s="1712"/>
      <c r="BD133" s="1712"/>
      <c r="BE133" s="1712"/>
      <c r="BF133" s="1712"/>
      <c r="BG133" s="1712"/>
      <c r="BH133" s="1712"/>
      <c r="BI133" s="1712"/>
      <c r="BJ133" s="1712"/>
      <c r="BK133" s="1712"/>
      <c r="BL133" s="1712"/>
      <c r="BM133" s="1712"/>
      <c r="BN133" s="1712"/>
      <c r="BO133" s="1712"/>
      <c r="BP133" s="1712"/>
      <c r="BQ133" s="1712"/>
      <c r="BR133" s="1712"/>
      <c r="BS133" s="1712"/>
      <c r="BT133" s="1712"/>
      <c r="BU133" s="1712"/>
      <c r="BV133" s="1712"/>
      <c r="BW133" s="1712"/>
      <c r="BX133" s="1712"/>
      <c r="BY133" s="1712"/>
      <c r="BZ133" s="1712"/>
      <c r="CA133" s="1712"/>
      <c r="CB133" s="1712"/>
      <c r="CC133" s="1712"/>
      <c r="CD133" s="1712"/>
      <c r="CE133" s="1712"/>
      <c r="CF133" s="1712"/>
      <c r="CG133" s="1712"/>
      <c r="CH133" s="1712"/>
      <c r="CI133" s="1712"/>
      <c r="CJ133" s="1712"/>
      <c r="CK133" s="1712"/>
      <c r="CL133" s="1712"/>
      <c r="CM133" s="1712"/>
      <c r="CN133" s="1712"/>
      <c r="CO133" s="1712"/>
      <c r="CP133" s="1712"/>
      <c r="CQ133" s="1712"/>
      <c r="CR133" s="1712"/>
      <c r="CS133" s="1712"/>
      <c r="CT133" s="1712"/>
      <c r="CU133" s="1712"/>
      <c r="CV133" s="1712"/>
      <c r="CW133" s="1712"/>
      <c r="CX133" s="1712"/>
      <c r="CY133" s="1712"/>
      <c r="CZ133" s="1712"/>
      <c r="DA133" s="1712"/>
      <c r="DB133" s="1712"/>
      <c r="DC133" s="1712"/>
      <c r="DD133" s="1712"/>
      <c r="DE133" s="1712"/>
      <c r="DF133" s="1712"/>
      <c r="DG133" s="1712"/>
      <c r="DH133" s="1712"/>
      <c r="DI133" s="1712"/>
      <c r="DJ133" s="1712"/>
      <c r="DK133" s="1712"/>
      <c r="DL133" s="1712"/>
      <c r="DM133" s="1712"/>
      <c r="DN133" s="1712"/>
      <c r="DO133" s="1712"/>
      <c r="DP133" s="1712"/>
      <c r="DQ133" s="1712"/>
      <c r="DR133" s="1712"/>
      <c r="DS133" s="1712"/>
      <c r="DT133" s="1712"/>
      <c r="DU133" s="1712"/>
      <c r="DV133" s="1712"/>
      <c r="DW133" s="1712"/>
      <c r="DX133" s="1712"/>
      <c r="DY133" s="1712"/>
      <c r="DZ133" s="1712"/>
      <c r="EA133" s="1712"/>
      <c r="EB133" s="1712"/>
      <c r="EC133" s="1712"/>
      <c r="ED133" s="1712"/>
      <c r="EE133" s="1712"/>
      <c r="EF133" s="1712"/>
      <c r="EG133" s="1712"/>
      <c r="EH133" s="1712"/>
      <c r="EI133" s="1712"/>
      <c r="EJ133" s="1712"/>
      <c r="EK133" s="1712"/>
      <c r="EL133" s="1712"/>
      <c r="EM133" s="1712"/>
      <c r="EN133" s="1712"/>
      <c r="EO133" s="1712"/>
      <c r="EP133" s="1712"/>
      <c r="EQ133" s="1712"/>
      <c r="ER133" s="1712"/>
      <c r="ES133" s="1712"/>
      <c r="ET133" s="1712"/>
      <c r="EU133" s="1712"/>
      <c r="EV133" s="1712"/>
      <c r="EW133" s="1712"/>
      <c r="EX133" s="1712"/>
      <c r="EY133" s="1712"/>
      <c r="EZ133" s="1712"/>
      <c r="FA133" s="1712"/>
      <c r="FB133" s="1712"/>
      <c r="FC133" s="1712"/>
      <c r="FD133" s="1712"/>
      <c r="FE133" s="1712"/>
      <c r="FF133" s="1712"/>
      <c r="FG133" s="1712"/>
      <c r="FH133" s="1712"/>
      <c r="FI133" s="1712"/>
      <c r="FJ133" s="1712"/>
      <c r="FK133" s="1712"/>
      <c r="FL133" s="1712"/>
      <c r="FM133" s="1712"/>
      <c r="FN133" s="1712"/>
      <c r="FO133" s="1712"/>
      <c r="FP133" s="1712"/>
      <c r="FQ133" s="1712"/>
      <c r="FR133" s="1712"/>
      <c r="FS133" s="1712"/>
      <c r="FT133" s="1712"/>
      <c r="FU133" s="1712"/>
      <c r="FV133" s="1712"/>
      <c r="FW133" s="1712"/>
      <c r="FX133" s="1712"/>
      <c r="FY133" s="1712"/>
      <c r="FZ133" s="1712"/>
      <c r="GA133" s="1712"/>
      <c r="GB133" s="1712"/>
      <c r="GC133" s="1712"/>
      <c r="GD133" s="1712"/>
      <c r="GE133" s="1712"/>
      <c r="GF133" s="1712"/>
      <c r="GG133" s="1712"/>
      <c r="GH133" s="1712"/>
      <c r="GI133" s="1712"/>
      <c r="GJ133" s="1712"/>
      <c r="GK133" s="1712"/>
      <c r="GL133" s="1712"/>
      <c r="GM133" s="1712"/>
      <c r="GN133" s="1712"/>
      <c r="GO133" s="1712"/>
      <c r="GP133" s="1712"/>
      <c r="GQ133" s="1712"/>
      <c r="GR133" s="1712"/>
      <c r="GS133" s="1712"/>
      <c r="GT133" s="1712"/>
      <c r="GU133" s="1712"/>
      <c r="GV133" s="1712"/>
      <c r="GW133" s="1712"/>
      <c r="GX133" s="1712"/>
      <c r="GY133" s="1712"/>
      <c r="GZ133" s="1712"/>
      <c r="HA133" s="1712"/>
      <c r="HB133" s="1712"/>
      <c r="HC133" s="1712"/>
      <c r="HD133" s="1712"/>
      <c r="HE133" s="1712"/>
      <c r="HF133" s="1712"/>
      <c r="HG133" s="1712"/>
      <c r="HH133" s="1712"/>
      <c r="HI133" s="1712"/>
      <c r="HJ133" s="1712"/>
      <c r="HK133" s="1712"/>
      <c r="HL133" s="1712"/>
      <c r="HM133" s="1712"/>
      <c r="HN133" s="1712"/>
      <c r="HO133" s="1712"/>
      <c r="HP133" s="1712"/>
      <c r="HQ133" s="1712"/>
      <c r="HR133" s="1712"/>
      <c r="HS133" s="1712"/>
      <c r="HT133" s="1712"/>
      <c r="HU133" s="1712"/>
      <c r="HV133" s="1712"/>
      <c r="HW133" s="1712"/>
      <c r="HX133" s="1712"/>
      <c r="HY133" s="1712"/>
      <c r="HZ133" s="1712"/>
      <c r="IA133" s="1712"/>
      <c r="IB133" s="1712"/>
      <c r="IC133" s="1712"/>
      <c r="ID133" s="1712"/>
      <c r="IE133" s="1712"/>
      <c r="IF133" s="1712"/>
      <c r="IG133" s="1712"/>
      <c r="IH133" s="1712"/>
      <c r="II133" s="1712"/>
      <c r="IJ133" s="1712"/>
      <c r="IK133" s="1712"/>
      <c r="IL133" s="1712"/>
      <c r="IM133" s="1712"/>
      <c r="IN133" s="1712"/>
      <c r="IO133" s="1712"/>
      <c r="IP133" s="1712"/>
      <c r="IQ133" s="1712"/>
      <c r="IR133" s="1712"/>
      <c r="IS133" s="1712"/>
      <c r="IT133" s="1712"/>
      <c r="IU133" s="1712"/>
    </row>
    <row r="134" spans="1:255">
      <c r="A134" s="2721">
        <v>62</v>
      </c>
      <c r="B134" s="1744"/>
      <c r="C134" s="1744"/>
      <c r="D134" s="1744"/>
      <c r="E134" s="1723"/>
      <c r="F134" s="1716"/>
      <c r="G134" s="1744"/>
      <c r="H134" s="1744"/>
      <c r="I134" s="1744"/>
      <c r="J134" s="1744"/>
      <c r="K134" s="2761"/>
      <c r="L134" s="2761"/>
      <c r="M134" s="1748">
        <v>62</v>
      </c>
      <c r="N134" s="1716"/>
      <c r="O134" s="2761"/>
      <c r="P134" s="2761"/>
      <c r="Q134" s="2761"/>
      <c r="R134" s="2761">
        <f t="shared" si="1"/>
        <v>0</v>
      </c>
      <c r="S134" s="1748">
        <v>62</v>
      </c>
      <c r="T134" s="1712"/>
      <c r="U134" s="1712"/>
      <c r="V134" s="1712"/>
      <c r="W134" s="1712"/>
      <c r="X134" s="1712"/>
      <c r="Y134" s="1712"/>
      <c r="Z134" s="1712"/>
      <c r="AA134" s="1712"/>
      <c r="AB134" s="1712"/>
      <c r="AC134" s="1712"/>
      <c r="AD134" s="1712"/>
      <c r="AE134" s="1712"/>
      <c r="AF134" s="1712"/>
      <c r="AG134" s="1712"/>
      <c r="AH134" s="1712"/>
      <c r="AI134" s="1712"/>
      <c r="AJ134" s="1712"/>
      <c r="AK134" s="1712"/>
      <c r="AL134" s="1712"/>
      <c r="AM134" s="1712"/>
      <c r="AN134" s="1712"/>
      <c r="AO134" s="1712"/>
      <c r="AP134" s="1712"/>
      <c r="AQ134" s="1712"/>
      <c r="AR134" s="1712"/>
      <c r="AS134" s="1712"/>
      <c r="AT134" s="1712"/>
      <c r="AU134" s="1712"/>
      <c r="AV134" s="1712"/>
      <c r="AW134" s="1712"/>
      <c r="AX134" s="1712"/>
      <c r="AY134" s="1712"/>
      <c r="AZ134" s="1712"/>
      <c r="BA134" s="1712"/>
      <c r="BB134" s="1712"/>
      <c r="BC134" s="1712"/>
      <c r="BD134" s="1712"/>
      <c r="BE134" s="1712"/>
      <c r="BF134" s="1712"/>
      <c r="BG134" s="1712"/>
      <c r="BH134" s="1712"/>
      <c r="BI134" s="1712"/>
      <c r="BJ134" s="1712"/>
      <c r="BK134" s="1712"/>
      <c r="BL134" s="1712"/>
      <c r="BM134" s="1712"/>
      <c r="BN134" s="1712"/>
      <c r="BO134" s="1712"/>
      <c r="BP134" s="1712"/>
      <c r="BQ134" s="1712"/>
      <c r="BR134" s="1712"/>
      <c r="BS134" s="1712"/>
      <c r="BT134" s="1712"/>
      <c r="BU134" s="1712"/>
      <c r="BV134" s="1712"/>
      <c r="BW134" s="1712"/>
      <c r="BX134" s="1712"/>
      <c r="BY134" s="1712"/>
      <c r="BZ134" s="1712"/>
      <c r="CA134" s="1712"/>
      <c r="CB134" s="1712"/>
      <c r="CC134" s="1712"/>
      <c r="CD134" s="1712"/>
      <c r="CE134" s="1712"/>
      <c r="CF134" s="1712"/>
      <c r="CG134" s="1712"/>
      <c r="CH134" s="1712"/>
      <c r="CI134" s="1712"/>
      <c r="CJ134" s="1712"/>
      <c r="CK134" s="1712"/>
      <c r="CL134" s="1712"/>
      <c r="CM134" s="1712"/>
      <c r="CN134" s="1712"/>
      <c r="CO134" s="1712"/>
      <c r="CP134" s="1712"/>
      <c r="CQ134" s="1712"/>
      <c r="CR134" s="1712"/>
      <c r="CS134" s="1712"/>
      <c r="CT134" s="1712"/>
      <c r="CU134" s="1712"/>
      <c r="CV134" s="1712"/>
      <c r="CW134" s="1712"/>
      <c r="CX134" s="1712"/>
      <c r="CY134" s="1712"/>
      <c r="CZ134" s="1712"/>
      <c r="DA134" s="1712"/>
      <c r="DB134" s="1712"/>
      <c r="DC134" s="1712"/>
      <c r="DD134" s="1712"/>
      <c r="DE134" s="1712"/>
      <c r="DF134" s="1712"/>
      <c r="DG134" s="1712"/>
      <c r="DH134" s="1712"/>
      <c r="DI134" s="1712"/>
      <c r="DJ134" s="1712"/>
      <c r="DK134" s="1712"/>
      <c r="DL134" s="1712"/>
      <c r="DM134" s="1712"/>
      <c r="DN134" s="1712"/>
      <c r="DO134" s="1712"/>
      <c r="DP134" s="1712"/>
      <c r="DQ134" s="1712"/>
      <c r="DR134" s="1712"/>
      <c r="DS134" s="1712"/>
      <c r="DT134" s="1712"/>
      <c r="DU134" s="1712"/>
      <c r="DV134" s="1712"/>
      <c r="DW134" s="1712"/>
      <c r="DX134" s="1712"/>
      <c r="DY134" s="1712"/>
      <c r="DZ134" s="1712"/>
      <c r="EA134" s="1712"/>
      <c r="EB134" s="1712"/>
      <c r="EC134" s="1712"/>
      <c r="ED134" s="1712"/>
      <c r="EE134" s="1712"/>
      <c r="EF134" s="1712"/>
      <c r="EG134" s="1712"/>
      <c r="EH134" s="1712"/>
      <c r="EI134" s="1712"/>
      <c r="EJ134" s="1712"/>
      <c r="EK134" s="1712"/>
      <c r="EL134" s="1712"/>
      <c r="EM134" s="1712"/>
      <c r="EN134" s="1712"/>
      <c r="EO134" s="1712"/>
      <c r="EP134" s="1712"/>
      <c r="EQ134" s="1712"/>
      <c r="ER134" s="1712"/>
      <c r="ES134" s="1712"/>
      <c r="ET134" s="1712"/>
      <c r="EU134" s="1712"/>
      <c r="EV134" s="1712"/>
      <c r="EW134" s="1712"/>
      <c r="EX134" s="1712"/>
      <c r="EY134" s="1712"/>
      <c r="EZ134" s="1712"/>
      <c r="FA134" s="1712"/>
      <c r="FB134" s="1712"/>
      <c r="FC134" s="1712"/>
      <c r="FD134" s="1712"/>
      <c r="FE134" s="1712"/>
      <c r="FF134" s="1712"/>
      <c r="FG134" s="1712"/>
      <c r="FH134" s="1712"/>
      <c r="FI134" s="1712"/>
      <c r="FJ134" s="1712"/>
      <c r="FK134" s="1712"/>
      <c r="FL134" s="1712"/>
      <c r="FM134" s="1712"/>
      <c r="FN134" s="1712"/>
      <c r="FO134" s="1712"/>
      <c r="FP134" s="1712"/>
      <c r="FQ134" s="1712"/>
      <c r="FR134" s="1712"/>
      <c r="FS134" s="1712"/>
      <c r="FT134" s="1712"/>
      <c r="FU134" s="1712"/>
      <c r="FV134" s="1712"/>
      <c r="FW134" s="1712"/>
      <c r="FX134" s="1712"/>
      <c r="FY134" s="1712"/>
      <c r="FZ134" s="1712"/>
      <c r="GA134" s="1712"/>
      <c r="GB134" s="1712"/>
      <c r="GC134" s="1712"/>
      <c r="GD134" s="1712"/>
      <c r="GE134" s="1712"/>
      <c r="GF134" s="1712"/>
      <c r="GG134" s="1712"/>
      <c r="GH134" s="1712"/>
      <c r="GI134" s="1712"/>
      <c r="GJ134" s="1712"/>
      <c r="GK134" s="1712"/>
      <c r="GL134" s="1712"/>
      <c r="GM134" s="1712"/>
      <c r="GN134" s="1712"/>
      <c r="GO134" s="1712"/>
      <c r="GP134" s="1712"/>
      <c r="GQ134" s="1712"/>
      <c r="GR134" s="1712"/>
      <c r="GS134" s="1712"/>
      <c r="GT134" s="1712"/>
      <c r="GU134" s="1712"/>
      <c r="GV134" s="1712"/>
      <c r="GW134" s="1712"/>
      <c r="GX134" s="1712"/>
      <c r="GY134" s="1712"/>
      <c r="GZ134" s="1712"/>
      <c r="HA134" s="1712"/>
      <c r="HB134" s="1712"/>
      <c r="HC134" s="1712"/>
      <c r="HD134" s="1712"/>
      <c r="HE134" s="1712"/>
      <c r="HF134" s="1712"/>
      <c r="HG134" s="1712"/>
      <c r="HH134" s="1712"/>
      <c r="HI134" s="1712"/>
      <c r="HJ134" s="1712"/>
      <c r="HK134" s="1712"/>
      <c r="HL134" s="1712"/>
      <c r="HM134" s="1712"/>
      <c r="HN134" s="1712"/>
      <c r="HO134" s="1712"/>
      <c r="HP134" s="1712"/>
      <c r="HQ134" s="1712"/>
      <c r="HR134" s="1712"/>
      <c r="HS134" s="1712"/>
      <c r="HT134" s="1712"/>
      <c r="HU134" s="1712"/>
      <c r="HV134" s="1712"/>
      <c r="HW134" s="1712"/>
      <c r="HX134" s="1712"/>
      <c r="HY134" s="1712"/>
      <c r="HZ134" s="1712"/>
      <c r="IA134" s="1712"/>
      <c r="IB134" s="1712"/>
      <c r="IC134" s="1712"/>
      <c r="ID134" s="1712"/>
      <c r="IE134" s="1712"/>
      <c r="IF134" s="1712"/>
      <c r="IG134" s="1712"/>
      <c r="IH134" s="1712"/>
      <c r="II134" s="1712"/>
      <c r="IJ134" s="1712"/>
      <c r="IK134" s="1712"/>
      <c r="IL134" s="1712"/>
      <c r="IM134" s="1712"/>
      <c r="IN134" s="1712"/>
      <c r="IO134" s="1712"/>
      <c r="IP134" s="1712"/>
      <c r="IQ134" s="1712"/>
      <c r="IR134" s="1712"/>
      <c r="IS134" s="1712"/>
      <c r="IT134" s="1712"/>
      <c r="IU134" s="1712"/>
    </row>
    <row r="135" spans="1:255">
      <c r="A135" s="2721">
        <v>63</v>
      </c>
      <c r="B135" s="1744"/>
      <c r="C135" s="1744"/>
      <c r="D135" s="1744"/>
      <c r="E135" s="1723"/>
      <c r="F135" s="1716"/>
      <c r="G135" s="1744"/>
      <c r="H135" s="1744"/>
      <c r="I135" s="1744"/>
      <c r="J135" s="1744"/>
      <c r="K135" s="2761"/>
      <c r="L135" s="2761"/>
      <c r="M135" s="1748">
        <v>63</v>
      </c>
      <c r="N135" s="1716"/>
      <c r="O135" s="2761"/>
      <c r="P135" s="2761"/>
      <c r="Q135" s="2761"/>
      <c r="R135" s="2761">
        <f t="shared" si="1"/>
        <v>0</v>
      </c>
      <c r="S135" s="1748">
        <v>63</v>
      </c>
      <c r="T135" s="1712"/>
      <c r="U135" s="1712"/>
      <c r="V135" s="1712"/>
      <c r="W135" s="1712"/>
      <c r="X135" s="1712"/>
      <c r="Y135" s="1712"/>
      <c r="Z135" s="1712"/>
      <c r="AA135" s="1712"/>
      <c r="AB135" s="1712"/>
      <c r="AC135" s="1712"/>
      <c r="AD135" s="1712"/>
      <c r="AE135" s="1712"/>
      <c r="AF135" s="1712"/>
      <c r="AG135" s="1712"/>
      <c r="AH135" s="1712"/>
      <c r="AI135" s="1712"/>
      <c r="AJ135" s="1712"/>
      <c r="AK135" s="1712"/>
      <c r="AL135" s="1712"/>
      <c r="AM135" s="1712"/>
      <c r="AN135" s="1712"/>
      <c r="AO135" s="1712"/>
      <c r="AP135" s="1712"/>
      <c r="AQ135" s="1712"/>
      <c r="AR135" s="1712"/>
      <c r="AS135" s="1712"/>
      <c r="AT135" s="1712"/>
      <c r="AU135" s="1712"/>
      <c r="AV135" s="1712"/>
      <c r="AW135" s="1712"/>
      <c r="AX135" s="1712"/>
      <c r="AY135" s="1712"/>
      <c r="AZ135" s="1712"/>
      <c r="BA135" s="1712"/>
      <c r="BB135" s="1712"/>
      <c r="BC135" s="1712"/>
      <c r="BD135" s="1712"/>
      <c r="BE135" s="1712"/>
      <c r="BF135" s="1712"/>
      <c r="BG135" s="1712"/>
      <c r="BH135" s="1712"/>
      <c r="BI135" s="1712"/>
      <c r="BJ135" s="1712"/>
      <c r="BK135" s="1712"/>
      <c r="BL135" s="1712"/>
      <c r="BM135" s="1712"/>
      <c r="BN135" s="1712"/>
      <c r="BO135" s="1712"/>
      <c r="BP135" s="1712"/>
      <c r="BQ135" s="1712"/>
      <c r="BR135" s="1712"/>
      <c r="BS135" s="1712"/>
      <c r="BT135" s="1712"/>
      <c r="BU135" s="1712"/>
      <c r="BV135" s="1712"/>
      <c r="BW135" s="1712"/>
      <c r="BX135" s="1712"/>
      <c r="BY135" s="1712"/>
      <c r="BZ135" s="1712"/>
      <c r="CA135" s="1712"/>
      <c r="CB135" s="1712"/>
      <c r="CC135" s="1712"/>
      <c r="CD135" s="1712"/>
      <c r="CE135" s="1712"/>
      <c r="CF135" s="1712"/>
      <c r="CG135" s="1712"/>
      <c r="CH135" s="1712"/>
      <c r="CI135" s="1712"/>
      <c r="CJ135" s="1712"/>
      <c r="CK135" s="1712"/>
      <c r="CL135" s="1712"/>
      <c r="CM135" s="1712"/>
      <c r="CN135" s="1712"/>
      <c r="CO135" s="1712"/>
      <c r="CP135" s="1712"/>
      <c r="CQ135" s="1712"/>
      <c r="CR135" s="1712"/>
      <c r="CS135" s="1712"/>
      <c r="CT135" s="1712"/>
      <c r="CU135" s="1712"/>
      <c r="CV135" s="1712"/>
      <c r="CW135" s="1712"/>
      <c r="CX135" s="1712"/>
      <c r="CY135" s="1712"/>
      <c r="CZ135" s="1712"/>
      <c r="DA135" s="1712"/>
      <c r="DB135" s="1712"/>
      <c r="DC135" s="1712"/>
      <c r="DD135" s="1712"/>
      <c r="DE135" s="1712"/>
      <c r="DF135" s="1712"/>
      <c r="DG135" s="1712"/>
      <c r="DH135" s="1712"/>
      <c r="DI135" s="1712"/>
      <c r="DJ135" s="1712"/>
      <c r="DK135" s="1712"/>
      <c r="DL135" s="1712"/>
      <c r="DM135" s="1712"/>
      <c r="DN135" s="1712"/>
      <c r="DO135" s="1712"/>
      <c r="DP135" s="1712"/>
      <c r="DQ135" s="1712"/>
      <c r="DR135" s="1712"/>
      <c r="DS135" s="1712"/>
      <c r="DT135" s="1712"/>
      <c r="DU135" s="1712"/>
      <c r="DV135" s="1712"/>
      <c r="DW135" s="1712"/>
      <c r="DX135" s="1712"/>
      <c r="DY135" s="1712"/>
      <c r="DZ135" s="1712"/>
      <c r="EA135" s="1712"/>
      <c r="EB135" s="1712"/>
      <c r="EC135" s="1712"/>
      <c r="ED135" s="1712"/>
      <c r="EE135" s="1712"/>
      <c r="EF135" s="1712"/>
      <c r="EG135" s="1712"/>
      <c r="EH135" s="1712"/>
      <c r="EI135" s="1712"/>
      <c r="EJ135" s="1712"/>
      <c r="EK135" s="1712"/>
      <c r="EL135" s="1712"/>
      <c r="EM135" s="1712"/>
      <c r="EN135" s="1712"/>
      <c r="EO135" s="1712"/>
      <c r="EP135" s="1712"/>
      <c r="EQ135" s="1712"/>
      <c r="ER135" s="1712"/>
      <c r="ES135" s="1712"/>
      <c r="ET135" s="1712"/>
      <c r="EU135" s="1712"/>
      <c r="EV135" s="1712"/>
      <c r="EW135" s="1712"/>
      <c r="EX135" s="1712"/>
      <c r="EY135" s="1712"/>
      <c r="EZ135" s="1712"/>
      <c r="FA135" s="1712"/>
      <c r="FB135" s="1712"/>
      <c r="FC135" s="1712"/>
      <c r="FD135" s="1712"/>
      <c r="FE135" s="1712"/>
      <c r="FF135" s="1712"/>
      <c r="FG135" s="1712"/>
      <c r="FH135" s="1712"/>
      <c r="FI135" s="1712"/>
      <c r="FJ135" s="1712"/>
      <c r="FK135" s="1712"/>
      <c r="FL135" s="1712"/>
      <c r="FM135" s="1712"/>
      <c r="FN135" s="1712"/>
      <c r="FO135" s="1712"/>
      <c r="FP135" s="1712"/>
      <c r="FQ135" s="1712"/>
      <c r="FR135" s="1712"/>
      <c r="FS135" s="1712"/>
      <c r="FT135" s="1712"/>
      <c r="FU135" s="1712"/>
      <c r="FV135" s="1712"/>
      <c r="FW135" s="1712"/>
      <c r="FX135" s="1712"/>
      <c r="FY135" s="1712"/>
      <c r="FZ135" s="1712"/>
      <c r="GA135" s="1712"/>
      <c r="GB135" s="1712"/>
      <c r="GC135" s="1712"/>
      <c r="GD135" s="1712"/>
      <c r="GE135" s="1712"/>
      <c r="GF135" s="1712"/>
      <c r="GG135" s="1712"/>
      <c r="GH135" s="1712"/>
      <c r="GI135" s="1712"/>
      <c r="GJ135" s="1712"/>
      <c r="GK135" s="1712"/>
      <c r="GL135" s="1712"/>
      <c r="GM135" s="1712"/>
      <c r="GN135" s="1712"/>
      <c r="GO135" s="1712"/>
      <c r="GP135" s="1712"/>
      <c r="GQ135" s="1712"/>
      <c r="GR135" s="1712"/>
      <c r="GS135" s="1712"/>
      <c r="GT135" s="1712"/>
      <c r="GU135" s="1712"/>
      <c r="GV135" s="1712"/>
      <c r="GW135" s="1712"/>
      <c r="GX135" s="1712"/>
      <c r="GY135" s="1712"/>
      <c r="GZ135" s="1712"/>
      <c r="HA135" s="1712"/>
      <c r="HB135" s="1712"/>
      <c r="HC135" s="1712"/>
      <c r="HD135" s="1712"/>
      <c r="HE135" s="1712"/>
      <c r="HF135" s="1712"/>
      <c r="HG135" s="1712"/>
      <c r="HH135" s="1712"/>
      <c r="HI135" s="1712"/>
      <c r="HJ135" s="1712"/>
      <c r="HK135" s="1712"/>
      <c r="HL135" s="1712"/>
      <c r="HM135" s="1712"/>
      <c r="HN135" s="1712"/>
      <c r="HO135" s="1712"/>
      <c r="HP135" s="1712"/>
      <c r="HQ135" s="1712"/>
      <c r="HR135" s="1712"/>
      <c r="HS135" s="1712"/>
      <c r="HT135" s="1712"/>
      <c r="HU135" s="1712"/>
      <c r="HV135" s="1712"/>
      <c r="HW135" s="1712"/>
      <c r="HX135" s="1712"/>
      <c r="HY135" s="1712"/>
      <c r="HZ135" s="1712"/>
      <c r="IA135" s="1712"/>
      <c r="IB135" s="1712"/>
      <c r="IC135" s="1712"/>
      <c r="ID135" s="1712"/>
      <c r="IE135" s="1712"/>
      <c r="IF135" s="1712"/>
      <c r="IG135" s="1712"/>
      <c r="IH135" s="1712"/>
      <c r="II135" s="1712"/>
      <c r="IJ135" s="1712"/>
      <c r="IK135" s="1712"/>
      <c r="IL135" s="1712"/>
      <c r="IM135" s="1712"/>
      <c r="IN135" s="1712"/>
      <c r="IO135" s="1712"/>
      <c r="IP135" s="1712"/>
      <c r="IQ135" s="1712"/>
      <c r="IR135" s="1712"/>
      <c r="IS135" s="1712"/>
      <c r="IT135" s="1712"/>
      <c r="IU135" s="1712"/>
    </row>
    <row r="136" spans="1:255">
      <c r="A136" s="2721">
        <v>64</v>
      </c>
      <c r="B136" s="1744"/>
      <c r="C136" s="1744"/>
      <c r="D136" s="1744"/>
      <c r="E136" s="1723"/>
      <c r="F136" s="1716"/>
      <c r="G136" s="1744"/>
      <c r="H136" s="1744"/>
      <c r="I136" s="1744"/>
      <c r="J136" s="1744"/>
      <c r="K136" s="2761"/>
      <c r="L136" s="2761"/>
      <c r="M136" s="1748">
        <v>64</v>
      </c>
      <c r="N136" s="1716"/>
      <c r="O136" s="2761"/>
      <c r="P136" s="2761"/>
      <c r="Q136" s="2761"/>
      <c r="R136" s="2761">
        <f t="shared" si="1"/>
        <v>0</v>
      </c>
      <c r="S136" s="1748">
        <v>64</v>
      </c>
      <c r="T136" s="1712"/>
      <c r="U136" s="1712"/>
      <c r="V136" s="1712"/>
      <c r="W136" s="1712"/>
      <c r="X136" s="1712"/>
      <c r="Y136" s="1712"/>
      <c r="Z136" s="1712"/>
      <c r="AA136" s="1712"/>
      <c r="AB136" s="1712"/>
      <c r="AC136" s="1712"/>
      <c r="AD136" s="1712"/>
      <c r="AE136" s="1712"/>
      <c r="AF136" s="1712"/>
      <c r="AG136" s="1712"/>
      <c r="AH136" s="1712"/>
      <c r="AI136" s="1712"/>
      <c r="AJ136" s="1712"/>
      <c r="AK136" s="1712"/>
      <c r="AL136" s="1712"/>
      <c r="AM136" s="1712"/>
      <c r="AN136" s="1712"/>
      <c r="AO136" s="1712"/>
      <c r="AP136" s="1712"/>
      <c r="AQ136" s="1712"/>
      <c r="AR136" s="1712"/>
      <c r="AS136" s="1712"/>
      <c r="AT136" s="1712"/>
      <c r="AU136" s="1712"/>
      <c r="AV136" s="1712"/>
      <c r="AW136" s="1712"/>
      <c r="AX136" s="1712"/>
      <c r="AY136" s="1712"/>
      <c r="AZ136" s="1712"/>
      <c r="BA136" s="1712"/>
      <c r="BB136" s="1712"/>
      <c r="BC136" s="1712"/>
      <c r="BD136" s="1712"/>
      <c r="BE136" s="1712"/>
      <c r="BF136" s="1712"/>
      <c r="BG136" s="1712"/>
      <c r="BH136" s="1712"/>
      <c r="BI136" s="1712"/>
      <c r="BJ136" s="1712"/>
      <c r="BK136" s="1712"/>
      <c r="BL136" s="1712"/>
      <c r="BM136" s="1712"/>
      <c r="BN136" s="1712"/>
      <c r="BO136" s="1712"/>
      <c r="BP136" s="1712"/>
      <c r="BQ136" s="1712"/>
      <c r="BR136" s="1712"/>
      <c r="BS136" s="1712"/>
      <c r="BT136" s="1712"/>
      <c r="BU136" s="1712"/>
      <c r="BV136" s="1712"/>
      <c r="BW136" s="1712"/>
      <c r="BX136" s="1712"/>
      <c r="BY136" s="1712"/>
      <c r="BZ136" s="1712"/>
      <c r="CA136" s="1712"/>
      <c r="CB136" s="1712"/>
      <c r="CC136" s="1712"/>
      <c r="CD136" s="1712"/>
      <c r="CE136" s="1712"/>
      <c r="CF136" s="1712"/>
      <c r="CG136" s="1712"/>
      <c r="CH136" s="1712"/>
      <c r="CI136" s="1712"/>
      <c r="CJ136" s="1712"/>
      <c r="CK136" s="1712"/>
      <c r="CL136" s="1712"/>
      <c r="CM136" s="1712"/>
      <c r="CN136" s="1712"/>
      <c r="CO136" s="1712"/>
      <c r="CP136" s="1712"/>
      <c r="CQ136" s="1712"/>
      <c r="CR136" s="1712"/>
      <c r="CS136" s="1712"/>
      <c r="CT136" s="1712"/>
      <c r="CU136" s="1712"/>
      <c r="CV136" s="1712"/>
      <c r="CW136" s="1712"/>
      <c r="CX136" s="1712"/>
      <c r="CY136" s="1712"/>
      <c r="CZ136" s="1712"/>
      <c r="DA136" s="1712"/>
      <c r="DB136" s="1712"/>
      <c r="DC136" s="1712"/>
      <c r="DD136" s="1712"/>
      <c r="DE136" s="1712"/>
      <c r="DF136" s="1712"/>
      <c r="DG136" s="1712"/>
      <c r="DH136" s="1712"/>
      <c r="DI136" s="1712"/>
      <c r="DJ136" s="1712"/>
      <c r="DK136" s="1712"/>
      <c r="DL136" s="1712"/>
      <c r="DM136" s="1712"/>
      <c r="DN136" s="1712"/>
      <c r="DO136" s="1712"/>
      <c r="DP136" s="1712"/>
      <c r="DQ136" s="1712"/>
      <c r="DR136" s="1712"/>
      <c r="DS136" s="1712"/>
      <c r="DT136" s="1712"/>
      <c r="DU136" s="1712"/>
      <c r="DV136" s="1712"/>
      <c r="DW136" s="1712"/>
      <c r="DX136" s="1712"/>
      <c r="DY136" s="1712"/>
      <c r="DZ136" s="1712"/>
      <c r="EA136" s="1712"/>
      <c r="EB136" s="1712"/>
      <c r="EC136" s="1712"/>
      <c r="ED136" s="1712"/>
      <c r="EE136" s="1712"/>
      <c r="EF136" s="1712"/>
      <c r="EG136" s="1712"/>
      <c r="EH136" s="1712"/>
      <c r="EI136" s="1712"/>
      <c r="EJ136" s="1712"/>
      <c r="EK136" s="1712"/>
      <c r="EL136" s="1712"/>
      <c r="EM136" s="1712"/>
      <c r="EN136" s="1712"/>
      <c r="EO136" s="1712"/>
      <c r="EP136" s="1712"/>
      <c r="EQ136" s="1712"/>
      <c r="ER136" s="1712"/>
      <c r="ES136" s="1712"/>
      <c r="ET136" s="1712"/>
      <c r="EU136" s="1712"/>
      <c r="EV136" s="1712"/>
      <c r="EW136" s="1712"/>
      <c r="EX136" s="1712"/>
      <c r="EY136" s="1712"/>
      <c r="EZ136" s="1712"/>
      <c r="FA136" s="1712"/>
      <c r="FB136" s="1712"/>
      <c r="FC136" s="1712"/>
      <c r="FD136" s="1712"/>
      <c r="FE136" s="1712"/>
      <c r="FF136" s="1712"/>
      <c r="FG136" s="1712"/>
      <c r="FH136" s="1712"/>
      <c r="FI136" s="1712"/>
      <c r="FJ136" s="1712"/>
      <c r="FK136" s="1712"/>
      <c r="FL136" s="1712"/>
      <c r="FM136" s="1712"/>
      <c r="FN136" s="1712"/>
      <c r="FO136" s="1712"/>
      <c r="FP136" s="1712"/>
      <c r="FQ136" s="1712"/>
      <c r="FR136" s="1712"/>
      <c r="FS136" s="1712"/>
      <c r="FT136" s="1712"/>
      <c r="FU136" s="1712"/>
      <c r="FV136" s="1712"/>
      <c r="FW136" s="1712"/>
      <c r="FX136" s="1712"/>
      <c r="FY136" s="1712"/>
      <c r="FZ136" s="1712"/>
      <c r="GA136" s="1712"/>
      <c r="GB136" s="1712"/>
      <c r="GC136" s="1712"/>
      <c r="GD136" s="1712"/>
      <c r="GE136" s="1712"/>
      <c r="GF136" s="1712"/>
      <c r="GG136" s="1712"/>
      <c r="GH136" s="1712"/>
      <c r="GI136" s="1712"/>
      <c r="GJ136" s="1712"/>
      <c r="GK136" s="1712"/>
      <c r="GL136" s="1712"/>
      <c r="GM136" s="1712"/>
      <c r="GN136" s="1712"/>
      <c r="GO136" s="1712"/>
      <c r="GP136" s="1712"/>
      <c r="GQ136" s="1712"/>
      <c r="GR136" s="1712"/>
      <c r="GS136" s="1712"/>
      <c r="GT136" s="1712"/>
      <c r="GU136" s="1712"/>
      <c r="GV136" s="1712"/>
      <c r="GW136" s="1712"/>
      <c r="GX136" s="1712"/>
      <c r="GY136" s="1712"/>
      <c r="GZ136" s="1712"/>
      <c r="HA136" s="1712"/>
      <c r="HB136" s="1712"/>
      <c r="HC136" s="1712"/>
      <c r="HD136" s="1712"/>
      <c r="HE136" s="1712"/>
      <c r="HF136" s="1712"/>
      <c r="HG136" s="1712"/>
      <c r="HH136" s="1712"/>
      <c r="HI136" s="1712"/>
      <c r="HJ136" s="1712"/>
      <c r="HK136" s="1712"/>
      <c r="HL136" s="1712"/>
      <c r="HM136" s="1712"/>
      <c r="HN136" s="1712"/>
      <c r="HO136" s="1712"/>
      <c r="HP136" s="1712"/>
      <c r="HQ136" s="1712"/>
      <c r="HR136" s="1712"/>
      <c r="HS136" s="1712"/>
      <c r="HT136" s="1712"/>
      <c r="HU136" s="1712"/>
      <c r="HV136" s="1712"/>
      <c r="HW136" s="1712"/>
      <c r="HX136" s="1712"/>
      <c r="HY136" s="1712"/>
      <c r="HZ136" s="1712"/>
      <c r="IA136" s="1712"/>
      <c r="IB136" s="1712"/>
      <c r="IC136" s="1712"/>
      <c r="ID136" s="1712"/>
      <c r="IE136" s="1712"/>
      <c r="IF136" s="1712"/>
      <c r="IG136" s="1712"/>
      <c r="IH136" s="1712"/>
      <c r="II136" s="1712"/>
      <c r="IJ136" s="1712"/>
      <c r="IK136" s="1712"/>
      <c r="IL136" s="1712"/>
      <c r="IM136" s="1712"/>
      <c r="IN136" s="1712"/>
      <c r="IO136" s="1712"/>
      <c r="IP136" s="1712"/>
      <c r="IQ136" s="1712"/>
      <c r="IR136" s="1712"/>
      <c r="IS136" s="1712"/>
      <c r="IT136" s="1712"/>
      <c r="IU136" s="1712"/>
    </row>
    <row r="137" spans="1:255" ht="15.75" thickBot="1">
      <c r="A137" s="2206">
        <v>65</v>
      </c>
      <c r="B137" s="2798" t="s">
        <v>2332</v>
      </c>
      <c r="C137" s="2819"/>
      <c r="D137" s="2819"/>
      <c r="E137" s="2880"/>
      <c r="F137" s="2881"/>
      <c r="G137" s="2819"/>
      <c r="H137" s="2819"/>
      <c r="I137" s="2819"/>
      <c r="J137" s="1827">
        <f>SUM(J73:J136)</f>
        <v>0</v>
      </c>
      <c r="K137" s="2803">
        <f>SUM(K73:K136)</f>
        <v>0</v>
      </c>
      <c r="L137" s="2803">
        <f>SUM(L73:L136)</f>
        <v>0</v>
      </c>
      <c r="M137" s="2801">
        <v>65</v>
      </c>
      <c r="N137" s="1929"/>
      <c r="O137" s="2804">
        <f>SUM(O73:O136)</f>
        <v>0</v>
      </c>
      <c r="P137" s="2804">
        <f>SUM(P73:P136)</f>
        <v>0</v>
      </c>
      <c r="Q137" s="2804">
        <f>SUM(Q73:Q136)</f>
        <v>0</v>
      </c>
      <c r="R137" s="2804">
        <f>SUM(R73:R136)</f>
        <v>0</v>
      </c>
      <c r="S137" s="2801">
        <v>65</v>
      </c>
      <c r="T137" s="1712"/>
      <c r="U137" s="1712"/>
      <c r="V137" s="1712"/>
      <c r="W137" s="1712"/>
      <c r="X137" s="1712"/>
      <c r="Y137" s="1712"/>
      <c r="Z137" s="1712"/>
      <c r="AA137" s="1712"/>
      <c r="AB137" s="1712"/>
      <c r="AC137" s="1712"/>
      <c r="AD137" s="1712"/>
      <c r="AE137" s="1712"/>
      <c r="AF137" s="1712"/>
      <c r="AG137" s="1712"/>
      <c r="AH137" s="1712"/>
      <c r="AI137" s="1712"/>
      <c r="AJ137" s="1712"/>
      <c r="AK137" s="1712"/>
      <c r="AL137" s="1712"/>
      <c r="AM137" s="1712"/>
      <c r="AN137" s="1712"/>
      <c r="AO137" s="1712"/>
      <c r="AP137" s="1712"/>
      <c r="AQ137" s="1712"/>
      <c r="AR137" s="1712"/>
      <c r="AS137" s="1712"/>
      <c r="AT137" s="1712"/>
      <c r="AU137" s="1712"/>
      <c r="AV137" s="1712"/>
      <c r="AW137" s="1712"/>
      <c r="AX137" s="1712"/>
      <c r="AY137" s="1712"/>
      <c r="AZ137" s="1712"/>
      <c r="BA137" s="1712"/>
      <c r="BB137" s="1712"/>
      <c r="BC137" s="1712"/>
      <c r="BD137" s="1712"/>
      <c r="BE137" s="1712"/>
      <c r="BF137" s="1712"/>
      <c r="BG137" s="1712"/>
      <c r="BH137" s="1712"/>
      <c r="BI137" s="1712"/>
      <c r="BJ137" s="1712"/>
      <c r="BK137" s="1712"/>
      <c r="BL137" s="1712"/>
      <c r="BM137" s="1712"/>
      <c r="BN137" s="1712"/>
      <c r="BO137" s="1712"/>
      <c r="BP137" s="1712"/>
      <c r="BQ137" s="1712"/>
      <c r="BR137" s="1712"/>
      <c r="BS137" s="1712"/>
      <c r="BT137" s="1712"/>
      <c r="BU137" s="1712"/>
      <c r="BV137" s="1712"/>
      <c r="BW137" s="1712"/>
      <c r="BX137" s="1712"/>
      <c r="BY137" s="1712"/>
      <c r="BZ137" s="1712"/>
      <c r="CA137" s="1712"/>
      <c r="CB137" s="1712"/>
      <c r="CC137" s="1712"/>
      <c r="CD137" s="1712"/>
      <c r="CE137" s="1712"/>
      <c r="CF137" s="1712"/>
      <c r="CG137" s="1712"/>
      <c r="CH137" s="1712"/>
      <c r="CI137" s="1712"/>
      <c r="CJ137" s="1712"/>
      <c r="CK137" s="1712"/>
      <c r="CL137" s="1712"/>
      <c r="CM137" s="1712"/>
      <c r="CN137" s="1712"/>
      <c r="CO137" s="1712"/>
      <c r="CP137" s="1712"/>
      <c r="CQ137" s="1712"/>
      <c r="CR137" s="1712"/>
      <c r="CS137" s="1712"/>
      <c r="CT137" s="1712"/>
      <c r="CU137" s="1712"/>
      <c r="CV137" s="1712"/>
      <c r="CW137" s="1712"/>
      <c r="CX137" s="1712"/>
      <c r="CY137" s="1712"/>
      <c r="CZ137" s="1712"/>
      <c r="DA137" s="1712"/>
      <c r="DB137" s="1712"/>
      <c r="DC137" s="1712"/>
      <c r="DD137" s="1712"/>
      <c r="DE137" s="1712"/>
      <c r="DF137" s="1712"/>
      <c r="DG137" s="1712"/>
      <c r="DH137" s="1712"/>
      <c r="DI137" s="1712"/>
      <c r="DJ137" s="1712"/>
      <c r="DK137" s="1712"/>
      <c r="DL137" s="1712"/>
      <c r="DM137" s="1712"/>
      <c r="DN137" s="1712"/>
      <c r="DO137" s="1712"/>
      <c r="DP137" s="1712"/>
      <c r="DQ137" s="1712"/>
      <c r="DR137" s="1712"/>
      <c r="DS137" s="1712"/>
      <c r="DT137" s="1712"/>
      <c r="DU137" s="1712"/>
      <c r="DV137" s="1712"/>
      <c r="DW137" s="1712"/>
      <c r="DX137" s="1712"/>
      <c r="DY137" s="1712"/>
      <c r="DZ137" s="1712"/>
      <c r="EA137" s="1712"/>
      <c r="EB137" s="1712"/>
      <c r="EC137" s="1712"/>
      <c r="ED137" s="1712"/>
      <c r="EE137" s="1712"/>
      <c r="EF137" s="1712"/>
      <c r="EG137" s="1712"/>
      <c r="EH137" s="1712"/>
      <c r="EI137" s="1712"/>
      <c r="EJ137" s="1712"/>
      <c r="EK137" s="1712"/>
      <c r="EL137" s="1712"/>
      <c r="EM137" s="1712"/>
      <c r="EN137" s="1712"/>
      <c r="EO137" s="1712"/>
      <c r="EP137" s="1712"/>
      <c r="EQ137" s="1712"/>
      <c r="ER137" s="1712"/>
      <c r="ES137" s="1712"/>
      <c r="ET137" s="1712"/>
      <c r="EU137" s="1712"/>
      <c r="EV137" s="1712"/>
      <c r="EW137" s="1712"/>
      <c r="EX137" s="1712"/>
      <c r="EY137" s="1712"/>
      <c r="EZ137" s="1712"/>
      <c r="FA137" s="1712"/>
      <c r="FB137" s="1712"/>
      <c r="FC137" s="1712"/>
      <c r="FD137" s="1712"/>
      <c r="FE137" s="1712"/>
      <c r="FF137" s="1712"/>
      <c r="FG137" s="1712"/>
      <c r="FH137" s="1712"/>
      <c r="FI137" s="1712"/>
      <c r="FJ137" s="1712"/>
      <c r="FK137" s="1712"/>
      <c r="FL137" s="1712"/>
      <c r="FM137" s="1712"/>
      <c r="FN137" s="1712"/>
      <c r="FO137" s="1712"/>
      <c r="FP137" s="1712"/>
      <c r="FQ137" s="1712"/>
      <c r="FR137" s="1712"/>
      <c r="FS137" s="1712"/>
      <c r="FT137" s="1712"/>
      <c r="FU137" s="1712"/>
      <c r="FV137" s="1712"/>
      <c r="FW137" s="1712"/>
      <c r="FX137" s="1712"/>
      <c r="FY137" s="1712"/>
      <c r="FZ137" s="1712"/>
      <c r="GA137" s="1712"/>
      <c r="GB137" s="1712"/>
      <c r="GC137" s="1712"/>
      <c r="GD137" s="1712"/>
      <c r="GE137" s="1712"/>
      <c r="GF137" s="1712"/>
      <c r="GG137" s="1712"/>
      <c r="GH137" s="1712"/>
      <c r="GI137" s="1712"/>
      <c r="GJ137" s="1712"/>
      <c r="GK137" s="1712"/>
      <c r="GL137" s="1712"/>
      <c r="GM137" s="1712"/>
      <c r="GN137" s="1712"/>
      <c r="GO137" s="1712"/>
      <c r="GP137" s="1712"/>
      <c r="GQ137" s="1712"/>
      <c r="GR137" s="1712"/>
      <c r="GS137" s="1712"/>
      <c r="GT137" s="1712"/>
      <c r="GU137" s="1712"/>
      <c r="GV137" s="1712"/>
      <c r="GW137" s="1712"/>
      <c r="GX137" s="1712"/>
      <c r="GY137" s="1712"/>
      <c r="GZ137" s="1712"/>
      <c r="HA137" s="1712"/>
      <c r="HB137" s="1712"/>
      <c r="HC137" s="1712"/>
      <c r="HD137" s="1712"/>
      <c r="HE137" s="1712"/>
      <c r="HF137" s="1712"/>
      <c r="HG137" s="1712"/>
      <c r="HH137" s="1712"/>
      <c r="HI137" s="1712"/>
      <c r="HJ137" s="1712"/>
      <c r="HK137" s="1712"/>
      <c r="HL137" s="1712"/>
      <c r="HM137" s="1712"/>
      <c r="HN137" s="1712"/>
      <c r="HO137" s="1712"/>
      <c r="HP137" s="1712"/>
      <c r="HQ137" s="1712"/>
      <c r="HR137" s="1712"/>
      <c r="HS137" s="1712"/>
      <c r="HT137" s="1712"/>
      <c r="HU137" s="1712"/>
      <c r="HV137" s="1712"/>
      <c r="HW137" s="1712"/>
      <c r="HX137" s="1712"/>
      <c r="HY137" s="1712"/>
      <c r="HZ137" s="1712"/>
      <c r="IA137" s="1712"/>
      <c r="IB137" s="1712"/>
      <c r="IC137" s="1712"/>
      <c r="ID137" s="1712"/>
      <c r="IE137" s="1712"/>
      <c r="IF137" s="1712"/>
      <c r="IG137" s="1712"/>
      <c r="IH137" s="1712"/>
      <c r="II137" s="1712"/>
      <c r="IJ137" s="1712"/>
      <c r="IK137" s="1712"/>
      <c r="IL137" s="1712"/>
      <c r="IM137" s="1712"/>
      <c r="IN137" s="1712"/>
      <c r="IO137" s="1712"/>
      <c r="IP137" s="1712"/>
      <c r="IQ137" s="1712"/>
      <c r="IR137" s="1712"/>
      <c r="IS137" s="1712"/>
      <c r="IT137" s="1712"/>
      <c r="IU137" s="1712"/>
    </row>
    <row r="138" spans="1:255">
      <c r="A138" s="2481"/>
      <c r="B138" s="2481"/>
      <c r="C138" s="1836"/>
      <c r="D138" s="1836"/>
      <c r="E138" s="1836"/>
      <c r="F138" s="1836"/>
      <c r="G138" s="1836"/>
      <c r="H138" s="1836"/>
      <c r="I138" s="1836"/>
      <c r="J138" s="2122"/>
      <c r="K138" s="2752"/>
      <c r="L138" s="2752"/>
      <c r="M138" s="2481"/>
      <c r="N138" s="2122"/>
      <c r="O138" s="2823"/>
      <c r="P138" s="2823"/>
      <c r="Q138" s="2823"/>
      <c r="R138" s="2823"/>
      <c r="S138" s="2481"/>
      <c r="T138" s="1712"/>
      <c r="U138" s="1712"/>
      <c r="V138" s="1712"/>
      <c r="W138" s="1712"/>
      <c r="X138" s="1712"/>
      <c r="Y138" s="1712"/>
      <c r="Z138" s="1712"/>
      <c r="AA138" s="1712"/>
      <c r="AB138" s="1712"/>
      <c r="AC138" s="1712"/>
      <c r="AD138" s="1712"/>
      <c r="AE138" s="1712"/>
      <c r="AF138" s="1712"/>
      <c r="AG138" s="1712"/>
      <c r="AH138" s="1712"/>
      <c r="AI138" s="1712"/>
      <c r="AJ138" s="1712"/>
      <c r="AK138" s="1712"/>
      <c r="AL138" s="1712"/>
      <c r="AM138" s="1712"/>
      <c r="AN138" s="1712"/>
      <c r="AO138" s="1712"/>
      <c r="AP138" s="1712"/>
      <c r="AQ138" s="1712"/>
      <c r="AR138" s="1712"/>
      <c r="AS138" s="1712"/>
      <c r="AT138" s="1712"/>
      <c r="AU138" s="1712"/>
      <c r="AV138" s="1712"/>
      <c r="AW138" s="1712"/>
      <c r="AX138" s="1712"/>
      <c r="AY138" s="1712"/>
      <c r="AZ138" s="1712"/>
      <c r="BA138" s="1712"/>
      <c r="BB138" s="1712"/>
      <c r="BC138" s="1712"/>
      <c r="BD138" s="1712"/>
      <c r="BE138" s="1712"/>
      <c r="BF138" s="1712"/>
      <c r="BG138" s="1712"/>
      <c r="BH138" s="1712"/>
      <c r="BI138" s="1712"/>
      <c r="BJ138" s="1712"/>
      <c r="BK138" s="1712"/>
      <c r="BL138" s="1712"/>
      <c r="BM138" s="1712"/>
      <c r="BN138" s="1712"/>
      <c r="BO138" s="1712"/>
      <c r="BP138" s="1712"/>
      <c r="BQ138" s="1712"/>
      <c r="BR138" s="1712"/>
      <c r="BS138" s="1712"/>
      <c r="BT138" s="1712"/>
      <c r="BU138" s="1712"/>
      <c r="BV138" s="1712"/>
      <c r="BW138" s="1712"/>
      <c r="BX138" s="1712"/>
      <c r="BY138" s="1712"/>
      <c r="BZ138" s="1712"/>
      <c r="CA138" s="1712"/>
      <c r="CB138" s="1712"/>
      <c r="CC138" s="1712"/>
      <c r="CD138" s="1712"/>
      <c r="CE138" s="1712"/>
      <c r="CF138" s="1712"/>
      <c r="CG138" s="1712"/>
      <c r="CH138" s="1712"/>
      <c r="CI138" s="1712"/>
      <c r="CJ138" s="1712"/>
      <c r="CK138" s="1712"/>
      <c r="CL138" s="1712"/>
      <c r="CM138" s="1712"/>
      <c r="CN138" s="1712"/>
      <c r="CO138" s="1712"/>
      <c r="CP138" s="1712"/>
      <c r="CQ138" s="1712"/>
      <c r="CR138" s="1712"/>
      <c r="CS138" s="1712"/>
      <c r="CT138" s="1712"/>
      <c r="CU138" s="1712"/>
      <c r="CV138" s="1712"/>
      <c r="CW138" s="1712"/>
      <c r="CX138" s="1712"/>
      <c r="CY138" s="1712"/>
      <c r="CZ138" s="1712"/>
      <c r="DA138" s="1712"/>
      <c r="DB138" s="1712"/>
      <c r="DC138" s="1712"/>
      <c r="DD138" s="1712"/>
      <c r="DE138" s="1712"/>
      <c r="DF138" s="1712"/>
      <c r="DG138" s="1712"/>
      <c r="DH138" s="1712"/>
      <c r="DI138" s="1712"/>
      <c r="DJ138" s="1712"/>
      <c r="DK138" s="1712"/>
      <c r="DL138" s="1712"/>
      <c r="DM138" s="1712"/>
      <c r="DN138" s="1712"/>
      <c r="DO138" s="1712"/>
      <c r="DP138" s="1712"/>
      <c r="DQ138" s="1712"/>
      <c r="DR138" s="1712"/>
      <c r="DS138" s="1712"/>
      <c r="DT138" s="1712"/>
      <c r="DU138" s="1712"/>
      <c r="DV138" s="1712"/>
      <c r="DW138" s="1712"/>
      <c r="DX138" s="1712"/>
      <c r="DY138" s="1712"/>
      <c r="DZ138" s="1712"/>
      <c r="EA138" s="1712"/>
      <c r="EB138" s="1712"/>
      <c r="EC138" s="1712"/>
      <c r="ED138" s="1712"/>
      <c r="EE138" s="1712"/>
      <c r="EF138" s="1712"/>
      <c r="EG138" s="1712"/>
      <c r="EH138" s="1712"/>
      <c r="EI138" s="1712"/>
      <c r="EJ138" s="1712"/>
      <c r="EK138" s="1712"/>
      <c r="EL138" s="1712"/>
      <c r="EM138" s="1712"/>
      <c r="EN138" s="1712"/>
      <c r="EO138" s="1712"/>
      <c r="EP138" s="1712"/>
      <c r="EQ138" s="1712"/>
      <c r="ER138" s="1712"/>
      <c r="ES138" s="1712"/>
      <c r="ET138" s="1712"/>
      <c r="EU138" s="1712"/>
      <c r="EV138" s="1712"/>
      <c r="EW138" s="1712"/>
      <c r="EX138" s="1712"/>
      <c r="EY138" s="1712"/>
      <c r="EZ138" s="1712"/>
      <c r="FA138" s="1712"/>
      <c r="FB138" s="1712"/>
      <c r="FC138" s="1712"/>
      <c r="FD138" s="1712"/>
      <c r="FE138" s="1712"/>
      <c r="FF138" s="1712"/>
      <c r="FG138" s="1712"/>
      <c r="FH138" s="1712"/>
      <c r="FI138" s="1712"/>
      <c r="FJ138" s="1712"/>
      <c r="FK138" s="1712"/>
      <c r="FL138" s="1712"/>
      <c r="FM138" s="1712"/>
      <c r="FN138" s="1712"/>
      <c r="FO138" s="1712"/>
      <c r="FP138" s="1712"/>
      <c r="FQ138" s="1712"/>
      <c r="FR138" s="1712"/>
      <c r="FS138" s="1712"/>
      <c r="FT138" s="1712"/>
      <c r="FU138" s="1712"/>
      <c r="FV138" s="1712"/>
      <c r="FW138" s="1712"/>
      <c r="FX138" s="1712"/>
      <c r="FY138" s="1712"/>
      <c r="FZ138" s="1712"/>
      <c r="GA138" s="1712"/>
      <c r="GB138" s="1712"/>
      <c r="GC138" s="1712"/>
      <c r="GD138" s="1712"/>
      <c r="GE138" s="1712"/>
      <c r="GF138" s="1712"/>
      <c r="GG138" s="1712"/>
      <c r="GH138" s="1712"/>
      <c r="GI138" s="1712"/>
      <c r="GJ138" s="1712"/>
      <c r="GK138" s="1712"/>
      <c r="GL138" s="1712"/>
      <c r="GM138" s="1712"/>
      <c r="GN138" s="1712"/>
      <c r="GO138" s="1712"/>
      <c r="GP138" s="1712"/>
      <c r="GQ138" s="1712"/>
      <c r="GR138" s="1712"/>
      <c r="GS138" s="1712"/>
      <c r="GT138" s="1712"/>
      <c r="GU138" s="1712"/>
      <c r="GV138" s="1712"/>
      <c r="GW138" s="1712"/>
      <c r="GX138" s="1712"/>
      <c r="GY138" s="1712"/>
      <c r="GZ138" s="1712"/>
      <c r="HA138" s="1712"/>
      <c r="HB138" s="1712"/>
      <c r="HC138" s="1712"/>
      <c r="HD138" s="1712"/>
      <c r="HE138" s="1712"/>
      <c r="HF138" s="1712"/>
      <c r="HG138" s="1712"/>
      <c r="HH138" s="1712"/>
      <c r="HI138" s="1712"/>
      <c r="HJ138" s="1712"/>
      <c r="HK138" s="1712"/>
      <c r="HL138" s="1712"/>
      <c r="HM138" s="1712"/>
      <c r="HN138" s="1712"/>
      <c r="HO138" s="1712"/>
      <c r="HP138" s="1712"/>
      <c r="HQ138" s="1712"/>
      <c r="HR138" s="1712"/>
      <c r="HS138" s="1712"/>
      <c r="HT138" s="1712"/>
      <c r="HU138" s="1712"/>
      <c r="HV138" s="1712"/>
      <c r="HW138" s="1712"/>
      <c r="HX138" s="1712"/>
      <c r="HY138" s="1712"/>
      <c r="HZ138" s="1712"/>
      <c r="IA138" s="1712"/>
      <c r="IB138" s="1712"/>
      <c r="IC138" s="1712"/>
      <c r="ID138" s="1712"/>
      <c r="IE138" s="1712"/>
      <c r="IF138" s="1712"/>
      <c r="IG138" s="1712"/>
      <c r="IH138" s="1712"/>
      <c r="II138" s="1712"/>
      <c r="IJ138" s="1712"/>
      <c r="IK138" s="1712"/>
      <c r="IL138" s="1712"/>
      <c r="IM138" s="1712"/>
      <c r="IN138" s="1712"/>
      <c r="IO138" s="1712"/>
      <c r="IP138" s="1712"/>
      <c r="IQ138" s="1712"/>
      <c r="IR138" s="1712"/>
      <c r="IS138" s="1712"/>
      <c r="IT138" s="1712"/>
      <c r="IU138" s="1712"/>
    </row>
    <row r="139" spans="1:255">
      <c r="A139" s="2478" t="s">
        <v>4687</v>
      </c>
      <c r="B139" s="2765"/>
      <c r="C139" s="2765"/>
      <c r="D139" s="1799"/>
      <c r="E139" s="1799"/>
      <c r="F139" s="2478" t="s">
        <v>4687</v>
      </c>
      <c r="G139" s="2765"/>
      <c r="H139" s="2765"/>
      <c r="I139" s="1712"/>
      <c r="J139" s="1712"/>
      <c r="K139" s="1712"/>
      <c r="L139" s="1712"/>
      <c r="M139" s="1712"/>
      <c r="N139" s="2478" t="s">
        <v>4687</v>
      </c>
      <c r="O139" s="1712"/>
      <c r="P139" s="1712"/>
      <c r="Q139" s="1712"/>
      <c r="R139" s="1712"/>
      <c r="S139" s="1712"/>
      <c r="T139" s="1712"/>
      <c r="U139" s="1712"/>
      <c r="V139" s="1712"/>
      <c r="W139" s="1712"/>
      <c r="X139" s="1712"/>
      <c r="Y139" s="1712"/>
      <c r="Z139" s="1712"/>
      <c r="AA139" s="1712"/>
      <c r="AB139" s="1712"/>
      <c r="AC139" s="1712"/>
      <c r="AD139" s="1712"/>
      <c r="AE139" s="1712"/>
      <c r="AF139" s="1712"/>
      <c r="AG139" s="1712"/>
      <c r="AH139" s="1712"/>
      <c r="AI139" s="1712"/>
      <c r="AJ139" s="1712"/>
      <c r="AK139" s="1712"/>
      <c r="AL139" s="1712"/>
      <c r="AM139" s="1712"/>
      <c r="AN139" s="1712"/>
      <c r="AO139" s="1712"/>
      <c r="AP139" s="1712"/>
      <c r="AQ139" s="1712"/>
      <c r="AR139" s="1712"/>
      <c r="AS139" s="1712"/>
      <c r="AT139" s="1712"/>
      <c r="AU139" s="1712"/>
      <c r="AV139" s="1712"/>
      <c r="AW139" s="1712"/>
      <c r="AX139" s="1712"/>
      <c r="AY139" s="1712"/>
      <c r="AZ139" s="1712"/>
      <c r="BA139" s="1712"/>
      <c r="BB139" s="1712"/>
      <c r="BC139" s="1712"/>
      <c r="BD139" s="1712"/>
      <c r="BE139" s="1712"/>
      <c r="BF139" s="1712"/>
      <c r="BG139" s="1712"/>
      <c r="BH139" s="1712"/>
      <c r="BI139" s="1712"/>
      <c r="BJ139" s="1712"/>
      <c r="BK139" s="1712"/>
      <c r="BL139" s="1712"/>
      <c r="BM139" s="1712"/>
      <c r="BN139" s="1712"/>
      <c r="BO139" s="1712"/>
      <c r="BP139" s="1712"/>
      <c r="BQ139" s="1712"/>
      <c r="BR139" s="1712"/>
      <c r="BS139" s="1712"/>
      <c r="BT139" s="1712"/>
      <c r="BU139" s="1712"/>
      <c r="BV139" s="1712"/>
      <c r="BW139" s="1712"/>
      <c r="BX139" s="1712"/>
      <c r="BY139" s="1712"/>
      <c r="BZ139" s="1712"/>
      <c r="CA139" s="1712"/>
      <c r="CB139" s="1712"/>
      <c r="CC139" s="1712"/>
      <c r="CD139" s="1712"/>
      <c r="CE139" s="1712"/>
      <c r="CF139" s="1712"/>
      <c r="CG139" s="1712"/>
      <c r="CH139" s="1712"/>
      <c r="CI139" s="1712"/>
      <c r="CJ139" s="1712"/>
      <c r="CK139" s="1712"/>
      <c r="CL139" s="1712"/>
      <c r="CM139" s="1712"/>
      <c r="CN139" s="1712"/>
      <c r="CO139" s="1712"/>
      <c r="CP139" s="1712"/>
      <c r="CQ139" s="1712"/>
      <c r="CR139" s="1712"/>
      <c r="CS139" s="1712"/>
      <c r="CT139" s="1712"/>
      <c r="CU139" s="1712"/>
      <c r="CV139" s="1712"/>
      <c r="CW139" s="1712"/>
      <c r="CX139" s="1712"/>
      <c r="CY139" s="1712"/>
      <c r="CZ139" s="1712"/>
      <c r="DA139" s="1712"/>
      <c r="DB139" s="1712"/>
      <c r="DC139" s="1712"/>
      <c r="DD139" s="1712"/>
      <c r="DE139" s="1712"/>
      <c r="DF139" s="1712"/>
      <c r="DG139" s="1712"/>
      <c r="DH139" s="1712"/>
      <c r="DI139" s="1712"/>
      <c r="DJ139" s="1712"/>
      <c r="DK139" s="1712"/>
      <c r="DL139" s="1712"/>
      <c r="DM139" s="1712"/>
      <c r="DN139" s="1712"/>
      <c r="DO139" s="1712"/>
      <c r="DP139" s="1712"/>
      <c r="DQ139" s="1712"/>
      <c r="DR139" s="1712"/>
      <c r="DS139" s="1712"/>
      <c r="DT139" s="1712"/>
      <c r="DU139" s="1712"/>
      <c r="DV139" s="1712"/>
      <c r="DW139" s="1712"/>
      <c r="DX139" s="1712"/>
      <c r="DY139" s="1712"/>
      <c r="DZ139" s="1712"/>
      <c r="EA139" s="1712"/>
      <c r="EB139" s="1712"/>
      <c r="EC139" s="1712"/>
      <c r="ED139" s="1712"/>
      <c r="EE139" s="1712"/>
      <c r="EF139" s="1712"/>
      <c r="EG139" s="1712"/>
      <c r="EH139" s="1712"/>
      <c r="EI139" s="1712"/>
      <c r="EJ139" s="1712"/>
      <c r="EK139" s="1712"/>
      <c r="EL139" s="1712"/>
      <c r="EM139" s="1712"/>
      <c r="EN139" s="1712"/>
      <c r="EO139" s="1712"/>
      <c r="EP139" s="1712"/>
      <c r="EQ139" s="1712"/>
      <c r="ER139" s="1712"/>
      <c r="ES139" s="1712"/>
      <c r="ET139" s="1712"/>
      <c r="EU139" s="1712"/>
      <c r="EV139" s="1712"/>
      <c r="EW139" s="1712"/>
      <c r="EX139" s="1712"/>
      <c r="EY139" s="1712"/>
      <c r="EZ139" s="1712"/>
      <c r="FA139" s="1712"/>
      <c r="FB139" s="1712"/>
      <c r="FC139" s="1712"/>
      <c r="FD139" s="1712"/>
      <c r="FE139" s="1712"/>
      <c r="FF139" s="1712"/>
      <c r="FG139" s="1712"/>
      <c r="FH139" s="1712"/>
      <c r="FI139" s="1712"/>
      <c r="FJ139" s="1712"/>
      <c r="FK139" s="1712"/>
      <c r="FL139" s="1712"/>
      <c r="FM139" s="1712"/>
      <c r="FN139" s="1712"/>
      <c r="FO139" s="1712"/>
      <c r="FP139" s="1712"/>
      <c r="FQ139" s="1712"/>
      <c r="FR139" s="1712"/>
      <c r="FS139" s="1712"/>
      <c r="FT139" s="1712"/>
      <c r="FU139" s="1712"/>
      <c r="FV139" s="1712"/>
      <c r="FW139" s="1712"/>
      <c r="FX139" s="1712"/>
      <c r="FY139" s="1712"/>
      <c r="FZ139" s="1712"/>
      <c r="GA139" s="1712"/>
      <c r="GB139" s="1712"/>
      <c r="GC139" s="1712"/>
      <c r="GD139" s="1712"/>
      <c r="GE139" s="1712"/>
      <c r="GF139" s="1712"/>
      <c r="GG139" s="1712"/>
      <c r="GH139" s="1712"/>
      <c r="GI139" s="1712"/>
      <c r="GJ139" s="1712"/>
      <c r="GK139" s="1712"/>
      <c r="GL139" s="1712"/>
      <c r="GM139" s="1712"/>
      <c r="GN139" s="1712"/>
      <c r="GO139" s="1712"/>
      <c r="GP139" s="1712"/>
      <c r="GQ139" s="1712"/>
      <c r="GR139" s="1712"/>
      <c r="GS139" s="1712"/>
      <c r="GT139" s="1712"/>
      <c r="GU139" s="1712"/>
      <c r="GV139" s="1712"/>
      <c r="GW139" s="1712"/>
      <c r="GX139" s="1712"/>
      <c r="GY139" s="1712"/>
      <c r="GZ139" s="1712"/>
      <c r="HA139" s="1712"/>
      <c r="HB139" s="1712"/>
      <c r="HC139" s="1712"/>
      <c r="HD139" s="1712"/>
      <c r="HE139" s="1712"/>
      <c r="HF139" s="1712"/>
      <c r="HG139" s="1712"/>
      <c r="HH139" s="1712"/>
      <c r="HI139" s="1712"/>
      <c r="HJ139" s="1712"/>
      <c r="HK139" s="1712"/>
      <c r="HL139" s="1712"/>
      <c r="HM139" s="1712"/>
      <c r="HN139" s="1712"/>
      <c r="HO139" s="1712"/>
      <c r="HP139" s="1712"/>
      <c r="HQ139" s="1712"/>
      <c r="HR139" s="1712"/>
      <c r="HS139" s="1712"/>
      <c r="HT139" s="1712"/>
      <c r="HU139" s="1712"/>
      <c r="HV139" s="1712"/>
      <c r="HW139" s="1712"/>
      <c r="HX139" s="1712"/>
      <c r="HY139" s="1712"/>
      <c r="HZ139" s="1712"/>
      <c r="IA139" s="1712"/>
      <c r="IB139" s="1712"/>
      <c r="IC139" s="1712"/>
      <c r="ID139" s="1712"/>
      <c r="IE139" s="1712"/>
      <c r="IF139" s="1712"/>
      <c r="IG139" s="1712"/>
      <c r="IH139" s="1712"/>
      <c r="II139" s="1712"/>
      <c r="IJ139" s="1712"/>
      <c r="IK139" s="1712"/>
      <c r="IL139" s="1712"/>
      <c r="IM139" s="1712"/>
      <c r="IN139" s="1712"/>
      <c r="IO139" s="1712"/>
      <c r="IP139" s="1712"/>
      <c r="IQ139" s="1712"/>
      <c r="IR139" s="1712"/>
      <c r="IS139" s="1712"/>
      <c r="IT139" s="1712"/>
      <c r="IU139" s="1712"/>
    </row>
    <row r="140" spans="1:255">
      <c r="A140" s="1799" t="s">
        <v>1413</v>
      </c>
      <c r="B140" s="1799"/>
      <c r="C140" s="1799"/>
      <c r="D140" s="1799"/>
      <c r="E140" s="1799"/>
      <c r="F140" s="1799" t="s">
        <v>1414</v>
      </c>
      <c r="G140" s="1799"/>
      <c r="H140" s="1799"/>
      <c r="I140" s="1799"/>
      <c r="J140" s="2871"/>
      <c r="K140" s="2871"/>
      <c r="L140" s="2871"/>
      <c r="M140" s="1799"/>
      <c r="N140" s="1799" t="s">
        <v>1415</v>
      </c>
      <c r="O140" s="1799"/>
      <c r="P140" s="2871"/>
      <c r="Q140" s="2871"/>
      <c r="R140" s="2871"/>
      <c r="S140" s="1799"/>
      <c r="T140" s="1712"/>
      <c r="U140" s="1712"/>
      <c r="V140" s="1712"/>
      <c r="W140" s="1712"/>
      <c r="X140" s="1712"/>
      <c r="Y140" s="1712"/>
      <c r="Z140" s="1712"/>
      <c r="AA140" s="1712"/>
      <c r="AB140" s="1712"/>
      <c r="AC140" s="1712"/>
      <c r="AD140" s="1712"/>
      <c r="AE140" s="1712"/>
      <c r="AF140" s="1712"/>
      <c r="AG140" s="1712"/>
      <c r="AH140" s="1712"/>
      <c r="AI140" s="1712"/>
      <c r="AJ140" s="1712"/>
      <c r="AK140" s="1712"/>
      <c r="AL140" s="1712"/>
      <c r="AM140" s="1712"/>
      <c r="AN140" s="1712"/>
      <c r="AO140" s="1712"/>
      <c r="AP140" s="1712"/>
      <c r="AQ140" s="1712"/>
      <c r="AR140" s="1712"/>
      <c r="AS140" s="1712"/>
      <c r="AT140" s="1712"/>
      <c r="AU140" s="1712"/>
      <c r="AV140" s="1712"/>
      <c r="AW140" s="1712"/>
      <c r="AX140" s="1712"/>
      <c r="AY140" s="1712"/>
      <c r="AZ140" s="1712"/>
      <c r="BA140" s="1712"/>
      <c r="BB140" s="1712"/>
      <c r="BC140" s="1712"/>
      <c r="BD140" s="1712"/>
      <c r="BE140" s="1712"/>
      <c r="BF140" s="1712"/>
      <c r="BG140" s="1712"/>
      <c r="BH140" s="1712"/>
      <c r="BI140" s="1712"/>
      <c r="BJ140" s="1712"/>
      <c r="BK140" s="1712"/>
      <c r="BL140" s="1712"/>
      <c r="BM140" s="1712"/>
      <c r="BN140" s="1712"/>
      <c r="BO140" s="1712"/>
      <c r="BP140" s="1712"/>
      <c r="BQ140" s="1712"/>
      <c r="BR140" s="1712"/>
      <c r="BS140" s="1712"/>
      <c r="BT140" s="1712"/>
      <c r="BU140" s="1712"/>
      <c r="BV140" s="1712"/>
      <c r="BW140" s="1712"/>
      <c r="BX140" s="1712"/>
      <c r="BY140" s="1712"/>
      <c r="BZ140" s="1712"/>
      <c r="CA140" s="1712"/>
      <c r="CB140" s="1712"/>
      <c r="CC140" s="1712"/>
      <c r="CD140" s="1712"/>
      <c r="CE140" s="1712"/>
      <c r="CF140" s="1712"/>
      <c r="CG140" s="1712"/>
      <c r="CH140" s="1712"/>
      <c r="CI140" s="1712"/>
      <c r="CJ140" s="1712"/>
      <c r="CK140" s="1712"/>
      <c r="CL140" s="1712"/>
      <c r="CM140" s="1712"/>
      <c r="CN140" s="1712"/>
      <c r="CO140" s="1712"/>
      <c r="CP140" s="1712"/>
      <c r="CQ140" s="1712"/>
      <c r="CR140" s="1712"/>
      <c r="CS140" s="1712"/>
      <c r="CT140" s="1712"/>
      <c r="CU140" s="1712"/>
      <c r="CV140" s="1712"/>
      <c r="CW140" s="1712"/>
      <c r="CX140" s="1712"/>
      <c r="CY140" s="1712"/>
      <c r="CZ140" s="1712"/>
      <c r="DA140" s="1712"/>
      <c r="DB140" s="1712"/>
      <c r="DC140" s="1712"/>
      <c r="DD140" s="1712"/>
      <c r="DE140" s="1712"/>
      <c r="DF140" s="1712"/>
      <c r="DG140" s="1712"/>
      <c r="DH140" s="1712"/>
      <c r="DI140" s="1712"/>
      <c r="DJ140" s="1712"/>
      <c r="DK140" s="1712"/>
      <c r="DL140" s="1712"/>
      <c r="DM140" s="1712"/>
      <c r="DN140" s="1712"/>
      <c r="DO140" s="1712"/>
      <c r="DP140" s="1712"/>
      <c r="DQ140" s="1712"/>
      <c r="DR140" s="1712"/>
      <c r="DS140" s="1712"/>
      <c r="DT140" s="1712"/>
      <c r="DU140" s="1712"/>
      <c r="DV140" s="1712"/>
      <c r="DW140" s="1712"/>
      <c r="DX140" s="1712"/>
      <c r="DY140" s="1712"/>
      <c r="DZ140" s="1712"/>
      <c r="EA140" s="1712"/>
      <c r="EB140" s="1712"/>
      <c r="EC140" s="1712"/>
      <c r="ED140" s="1712"/>
      <c r="EE140" s="1712"/>
      <c r="EF140" s="1712"/>
      <c r="EG140" s="1712"/>
      <c r="EH140" s="1712"/>
      <c r="EI140" s="1712"/>
      <c r="EJ140" s="1712"/>
      <c r="EK140" s="1712"/>
      <c r="EL140" s="1712"/>
      <c r="EM140" s="1712"/>
      <c r="EN140" s="1712"/>
      <c r="EO140" s="1712"/>
      <c r="EP140" s="1712"/>
      <c r="EQ140" s="1712"/>
      <c r="ER140" s="1712"/>
      <c r="ES140" s="1712"/>
      <c r="ET140" s="1712"/>
      <c r="EU140" s="1712"/>
      <c r="EV140" s="1712"/>
      <c r="EW140" s="1712"/>
      <c r="EX140" s="1712"/>
      <c r="EY140" s="1712"/>
      <c r="EZ140" s="1712"/>
      <c r="FA140" s="1712"/>
      <c r="FB140" s="1712"/>
      <c r="FC140" s="1712"/>
      <c r="FD140" s="1712"/>
      <c r="FE140" s="1712"/>
      <c r="FF140" s="1712"/>
      <c r="FG140" s="1712"/>
      <c r="FH140" s="1712"/>
      <c r="FI140" s="1712"/>
      <c r="FJ140" s="1712"/>
      <c r="FK140" s="1712"/>
      <c r="FL140" s="1712"/>
      <c r="FM140" s="1712"/>
      <c r="FN140" s="1712"/>
      <c r="FO140" s="1712"/>
      <c r="FP140" s="1712"/>
      <c r="FQ140" s="1712"/>
      <c r="FR140" s="1712"/>
      <c r="FS140" s="1712"/>
      <c r="FT140" s="1712"/>
      <c r="FU140" s="1712"/>
      <c r="FV140" s="1712"/>
      <c r="FW140" s="1712"/>
      <c r="FX140" s="1712"/>
      <c r="FY140" s="1712"/>
      <c r="FZ140" s="1712"/>
      <c r="GA140" s="1712"/>
      <c r="GB140" s="1712"/>
      <c r="GC140" s="1712"/>
      <c r="GD140" s="1712"/>
      <c r="GE140" s="1712"/>
      <c r="GF140" s="1712"/>
      <c r="GG140" s="1712"/>
      <c r="GH140" s="1712"/>
      <c r="GI140" s="1712"/>
      <c r="GJ140" s="1712"/>
      <c r="GK140" s="1712"/>
      <c r="GL140" s="1712"/>
      <c r="GM140" s="1712"/>
      <c r="GN140" s="1712"/>
      <c r="GO140" s="1712"/>
      <c r="GP140" s="1712"/>
      <c r="GQ140" s="1712"/>
      <c r="GR140" s="1712"/>
      <c r="GS140" s="1712"/>
      <c r="GT140" s="1712"/>
      <c r="GU140" s="1712"/>
      <c r="GV140" s="1712"/>
      <c r="GW140" s="1712"/>
      <c r="GX140" s="1712"/>
      <c r="GY140" s="1712"/>
      <c r="GZ140" s="1712"/>
      <c r="HA140" s="1712"/>
      <c r="HB140" s="1712"/>
      <c r="HC140" s="1712"/>
      <c r="HD140" s="1712"/>
      <c r="HE140" s="1712"/>
      <c r="HF140" s="1712"/>
      <c r="HG140" s="1712"/>
      <c r="HH140" s="1712"/>
      <c r="HI140" s="1712"/>
      <c r="HJ140" s="1712"/>
      <c r="HK140" s="1712"/>
      <c r="HL140" s="1712"/>
      <c r="HM140" s="1712"/>
      <c r="HN140" s="1712"/>
      <c r="HO140" s="1712"/>
      <c r="HP140" s="1712"/>
      <c r="HQ140" s="1712"/>
      <c r="HR140" s="1712"/>
      <c r="HS140" s="1712"/>
      <c r="HT140" s="1712"/>
      <c r="HU140" s="1712"/>
      <c r="HV140" s="1712"/>
      <c r="HW140" s="1712"/>
      <c r="HX140" s="1712"/>
      <c r="HY140" s="1712"/>
      <c r="HZ140" s="1712"/>
      <c r="IA140" s="1712"/>
      <c r="IB140" s="1712"/>
      <c r="IC140" s="1712"/>
      <c r="ID140" s="1712"/>
      <c r="IE140" s="1712"/>
      <c r="IF140" s="1712"/>
      <c r="IG140" s="1712"/>
      <c r="IH140" s="1712"/>
      <c r="II140" s="1712"/>
      <c r="IJ140" s="1712"/>
      <c r="IK140" s="1712"/>
      <c r="IL140" s="1712"/>
      <c r="IM140" s="1712"/>
      <c r="IN140" s="1712"/>
      <c r="IO140" s="1712"/>
      <c r="IP140" s="1712"/>
      <c r="IQ140" s="1712"/>
      <c r="IR140" s="1712"/>
      <c r="IS140" s="1712"/>
      <c r="IT140" s="1712"/>
      <c r="IU140" s="1712"/>
    </row>
    <row r="141" spans="1:255" ht="18.75" thickBot="1">
      <c r="A141" s="2810" t="str">
        <f>'Data Sheet'!$C$25</f>
        <v>National Fuel Gas Distribution Corporation</v>
      </c>
      <c r="B141" s="2873"/>
      <c r="C141" s="1712"/>
      <c r="D141" s="2811" t="str">
        <f>'Data Sheet'!$C$40</f>
        <v>3/31/2016</v>
      </c>
      <c r="E141" s="2765" t="str">
        <f>'Data Sheet'!$C$38</f>
        <v>12/31/2015</v>
      </c>
      <c r="F141" s="2810" t="str">
        <f>'Data Sheet'!$C$25</f>
        <v>National Fuel Gas Distribution Corporation</v>
      </c>
      <c r="G141" s="1712"/>
      <c r="H141" s="1712"/>
      <c r="I141" s="1712"/>
      <c r="J141" s="2811" t="str">
        <f>'Data Sheet'!$C$40</f>
        <v>3/31/2016</v>
      </c>
      <c r="K141" s="1927"/>
      <c r="L141" s="2765" t="str">
        <f>'Data Sheet'!$C$38</f>
        <v>12/31/2015</v>
      </c>
      <c r="M141" s="1712"/>
      <c r="N141" s="2810" t="str">
        <f>'Data Sheet'!$C$25</f>
        <v>National Fuel Gas Distribution Corporation</v>
      </c>
      <c r="O141" s="1712"/>
      <c r="P141" s="1927"/>
      <c r="Q141" s="2811" t="str">
        <f>'Data Sheet'!$C$40</f>
        <v>3/31/2016</v>
      </c>
      <c r="R141" s="2765" t="str">
        <f>'Data Sheet'!$C$38</f>
        <v>12/31/2015</v>
      </c>
      <c r="S141" s="1712"/>
      <c r="T141" s="1712"/>
      <c r="U141" s="1712"/>
      <c r="V141" s="1712"/>
      <c r="W141" s="1712"/>
      <c r="X141" s="1712"/>
      <c r="Y141" s="1712"/>
      <c r="Z141" s="1712"/>
      <c r="AA141" s="1712"/>
      <c r="AB141" s="1712"/>
      <c r="AC141" s="1712"/>
      <c r="AD141" s="1712"/>
      <c r="AE141" s="1712"/>
      <c r="AF141" s="1712"/>
      <c r="AG141" s="1712"/>
      <c r="AH141" s="1712"/>
      <c r="AI141" s="1712"/>
      <c r="AJ141" s="1712"/>
      <c r="AK141" s="1712"/>
      <c r="AL141" s="1712"/>
      <c r="AM141" s="1712"/>
      <c r="AN141" s="1712"/>
      <c r="AO141" s="1712"/>
      <c r="AP141" s="1712"/>
      <c r="AQ141" s="1712"/>
      <c r="AR141" s="1712"/>
      <c r="AS141" s="1712"/>
      <c r="AT141" s="1712"/>
      <c r="AU141" s="1712"/>
      <c r="AV141" s="1712"/>
      <c r="AW141" s="1712"/>
      <c r="AX141" s="1712"/>
      <c r="AY141" s="1712"/>
      <c r="AZ141" s="1712"/>
      <c r="BA141" s="1712"/>
      <c r="BB141" s="1712"/>
      <c r="BC141" s="1712"/>
      <c r="BD141" s="1712"/>
      <c r="BE141" s="1712"/>
      <c r="BF141" s="1712"/>
      <c r="BG141" s="1712"/>
      <c r="BH141" s="1712"/>
      <c r="BI141" s="1712"/>
      <c r="BJ141" s="1712"/>
      <c r="BK141" s="1712"/>
      <c r="BL141" s="1712"/>
      <c r="BM141" s="1712"/>
      <c r="BN141" s="1712"/>
      <c r="BO141" s="1712"/>
      <c r="BP141" s="1712"/>
      <c r="BQ141" s="1712"/>
      <c r="BR141" s="1712"/>
      <c r="BS141" s="1712"/>
      <c r="BT141" s="1712"/>
      <c r="BU141" s="1712"/>
      <c r="BV141" s="1712"/>
      <c r="BW141" s="1712"/>
      <c r="BX141" s="1712"/>
      <c r="BY141" s="1712"/>
      <c r="BZ141" s="1712"/>
      <c r="CA141" s="1712"/>
      <c r="CB141" s="1712"/>
      <c r="CC141" s="1712"/>
      <c r="CD141" s="1712"/>
      <c r="CE141" s="1712"/>
      <c r="CF141" s="1712"/>
      <c r="CG141" s="1712"/>
      <c r="CH141" s="1712"/>
      <c r="CI141" s="1712"/>
      <c r="CJ141" s="1712"/>
      <c r="CK141" s="1712"/>
      <c r="CL141" s="1712"/>
      <c r="CM141" s="1712"/>
      <c r="CN141" s="1712"/>
      <c r="CO141" s="1712"/>
      <c r="CP141" s="1712"/>
      <c r="CQ141" s="1712"/>
      <c r="CR141" s="1712"/>
      <c r="CS141" s="1712"/>
      <c r="CT141" s="1712"/>
      <c r="CU141" s="1712"/>
      <c r="CV141" s="1712"/>
      <c r="CW141" s="1712"/>
      <c r="CX141" s="1712"/>
      <c r="CY141" s="1712"/>
      <c r="CZ141" s="1712"/>
      <c r="DA141" s="1712"/>
      <c r="DB141" s="1712"/>
      <c r="DC141" s="1712"/>
      <c r="DD141" s="1712"/>
      <c r="DE141" s="1712"/>
      <c r="DF141" s="1712"/>
      <c r="DG141" s="1712"/>
      <c r="DH141" s="1712"/>
      <c r="DI141" s="1712"/>
      <c r="DJ141" s="1712"/>
      <c r="DK141" s="1712"/>
      <c r="DL141" s="1712"/>
      <c r="DM141" s="1712"/>
      <c r="DN141" s="1712"/>
      <c r="DO141" s="1712"/>
      <c r="DP141" s="1712"/>
      <c r="DQ141" s="1712"/>
      <c r="DR141" s="1712"/>
      <c r="DS141" s="1712"/>
      <c r="DT141" s="1712"/>
      <c r="DU141" s="1712"/>
      <c r="DV141" s="1712"/>
      <c r="DW141" s="1712"/>
      <c r="DX141" s="1712"/>
      <c r="DY141" s="1712"/>
      <c r="DZ141" s="1712"/>
      <c r="EA141" s="1712"/>
      <c r="EB141" s="1712"/>
      <c r="EC141" s="1712"/>
      <c r="ED141" s="1712"/>
      <c r="EE141" s="1712"/>
      <c r="EF141" s="1712"/>
      <c r="EG141" s="1712"/>
      <c r="EH141" s="1712"/>
      <c r="EI141" s="1712"/>
      <c r="EJ141" s="1712"/>
      <c r="EK141" s="1712"/>
      <c r="EL141" s="1712"/>
      <c r="EM141" s="1712"/>
      <c r="EN141" s="1712"/>
      <c r="EO141" s="1712"/>
      <c r="EP141" s="1712"/>
      <c r="EQ141" s="1712"/>
      <c r="ER141" s="1712"/>
      <c r="ES141" s="1712"/>
      <c r="ET141" s="1712"/>
      <c r="EU141" s="1712"/>
      <c r="EV141" s="1712"/>
      <c r="EW141" s="1712"/>
      <c r="EX141" s="1712"/>
      <c r="EY141" s="1712"/>
      <c r="EZ141" s="1712"/>
      <c r="FA141" s="1712"/>
      <c r="FB141" s="1712"/>
      <c r="FC141" s="1712"/>
      <c r="FD141" s="1712"/>
      <c r="FE141" s="1712"/>
      <c r="FF141" s="1712"/>
      <c r="FG141" s="1712"/>
      <c r="FH141" s="1712"/>
      <c r="FI141" s="1712"/>
      <c r="FJ141" s="1712"/>
      <c r="FK141" s="1712"/>
      <c r="FL141" s="1712"/>
      <c r="FM141" s="1712"/>
      <c r="FN141" s="1712"/>
      <c r="FO141" s="1712"/>
      <c r="FP141" s="1712"/>
      <c r="FQ141" s="1712"/>
      <c r="FR141" s="1712"/>
      <c r="FS141" s="1712"/>
      <c r="FT141" s="1712"/>
      <c r="FU141" s="1712"/>
      <c r="FV141" s="1712"/>
      <c r="FW141" s="1712"/>
      <c r="FX141" s="1712"/>
      <c r="FY141" s="1712"/>
      <c r="FZ141" s="1712"/>
      <c r="GA141" s="1712"/>
      <c r="GB141" s="1712"/>
      <c r="GC141" s="1712"/>
      <c r="GD141" s="1712"/>
      <c r="GE141" s="1712"/>
      <c r="GF141" s="1712"/>
      <c r="GG141" s="1712"/>
      <c r="GH141" s="1712"/>
      <c r="GI141" s="1712"/>
      <c r="GJ141" s="1712"/>
      <c r="GK141" s="1712"/>
      <c r="GL141" s="1712"/>
      <c r="GM141" s="1712"/>
      <c r="GN141" s="1712"/>
      <c r="GO141" s="1712"/>
      <c r="GP141" s="1712"/>
      <c r="GQ141" s="1712"/>
      <c r="GR141" s="1712"/>
      <c r="GS141" s="1712"/>
      <c r="GT141" s="1712"/>
      <c r="GU141" s="1712"/>
      <c r="GV141" s="1712"/>
      <c r="GW141" s="1712"/>
      <c r="GX141" s="1712"/>
      <c r="GY141" s="1712"/>
      <c r="GZ141" s="1712"/>
      <c r="HA141" s="1712"/>
      <c r="HB141" s="1712"/>
      <c r="HC141" s="1712"/>
      <c r="HD141" s="1712"/>
      <c r="HE141" s="1712"/>
      <c r="HF141" s="1712"/>
      <c r="HG141" s="1712"/>
      <c r="HH141" s="1712"/>
      <c r="HI141" s="1712"/>
      <c r="HJ141" s="1712"/>
      <c r="HK141" s="1712"/>
      <c r="HL141" s="1712"/>
      <c r="HM141" s="1712"/>
      <c r="HN141" s="1712"/>
      <c r="HO141" s="1712"/>
      <c r="HP141" s="1712"/>
      <c r="HQ141" s="1712"/>
      <c r="HR141" s="1712"/>
      <c r="HS141" s="1712"/>
      <c r="HT141" s="1712"/>
      <c r="HU141" s="1712"/>
      <c r="HV141" s="1712"/>
      <c r="HW141" s="1712"/>
      <c r="HX141" s="1712"/>
      <c r="HY141" s="1712"/>
      <c r="HZ141" s="1712"/>
      <c r="IA141" s="1712"/>
      <c r="IB141" s="1712"/>
      <c r="IC141" s="1712"/>
      <c r="ID141" s="1712"/>
      <c r="IE141" s="1712"/>
      <c r="IF141" s="1712"/>
      <c r="IG141" s="1712"/>
      <c r="IH141" s="1712"/>
      <c r="II141" s="1712"/>
      <c r="IJ141" s="1712"/>
      <c r="IK141" s="1712"/>
      <c r="IL141" s="1712"/>
      <c r="IM141" s="1712"/>
      <c r="IN141" s="1712"/>
      <c r="IO141" s="1712"/>
      <c r="IP141" s="1712"/>
      <c r="IQ141" s="1712"/>
      <c r="IR141" s="1712"/>
      <c r="IS141" s="1712"/>
      <c r="IT141" s="1712"/>
      <c r="IU141" s="1712"/>
    </row>
    <row r="142" spans="1:255">
      <c r="A142" s="1703"/>
      <c r="B142" s="1705"/>
      <c r="C142" s="1705"/>
      <c r="D142" s="1705"/>
      <c r="E142" s="1707"/>
      <c r="F142" s="1703"/>
      <c r="G142" s="1705"/>
      <c r="H142" s="1705"/>
      <c r="I142" s="1705"/>
      <c r="J142" s="2875"/>
      <c r="K142" s="2875"/>
      <c r="L142" s="2875"/>
      <c r="M142" s="1707"/>
      <c r="N142" s="2876"/>
      <c r="O142" s="1705"/>
      <c r="P142" s="2875"/>
      <c r="Q142" s="2875"/>
      <c r="R142" s="2875"/>
      <c r="S142" s="1707"/>
      <c r="T142" s="1712"/>
      <c r="U142" s="1712"/>
      <c r="V142" s="1712"/>
      <c r="W142" s="1712"/>
      <c r="X142" s="1712"/>
      <c r="Y142" s="1712"/>
      <c r="Z142" s="1712"/>
      <c r="AA142" s="1712"/>
      <c r="AB142" s="1712"/>
      <c r="AC142" s="1712"/>
      <c r="AD142" s="1712"/>
      <c r="AE142" s="1712"/>
      <c r="AF142" s="1712"/>
      <c r="AG142" s="1712"/>
      <c r="AH142" s="1712"/>
      <c r="AI142" s="1712"/>
      <c r="AJ142" s="1712"/>
      <c r="AK142" s="1712"/>
      <c r="AL142" s="1712"/>
      <c r="AM142" s="1712"/>
      <c r="AN142" s="1712"/>
      <c r="AO142" s="1712"/>
      <c r="AP142" s="1712"/>
      <c r="AQ142" s="1712"/>
      <c r="AR142" s="1712"/>
      <c r="AS142" s="1712"/>
      <c r="AT142" s="1712"/>
      <c r="AU142" s="1712"/>
      <c r="AV142" s="1712"/>
      <c r="AW142" s="1712"/>
      <c r="AX142" s="1712"/>
      <c r="AY142" s="1712"/>
      <c r="AZ142" s="1712"/>
      <c r="BA142" s="1712"/>
      <c r="BB142" s="1712"/>
      <c r="BC142" s="1712"/>
      <c r="BD142" s="1712"/>
      <c r="BE142" s="1712"/>
      <c r="BF142" s="1712"/>
      <c r="BG142" s="1712"/>
      <c r="BH142" s="1712"/>
      <c r="BI142" s="1712"/>
      <c r="BJ142" s="1712"/>
      <c r="BK142" s="1712"/>
      <c r="BL142" s="1712"/>
      <c r="BM142" s="1712"/>
      <c r="BN142" s="1712"/>
      <c r="BO142" s="1712"/>
      <c r="BP142" s="1712"/>
      <c r="BQ142" s="1712"/>
      <c r="BR142" s="1712"/>
      <c r="BS142" s="1712"/>
      <c r="BT142" s="1712"/>
      <c r="BU142" s="1712"/>
      <c r="BV142" s="1712"/>
      <c r="BW142" s="1712"/>
      <c r="BX142" s="1712"/>
      <c r="BY142" s="1712"/>
      <c r="BZ142" s="1712"/>
      <c r="CA142" s="1712"/>
      <c r="CB142" s="1712"/>
      <c r="CC142" s="1712"/>
      <c r="CD142" s="1712"/>
      <c r="CE142" s="1712"/>
      <c r="CF142" s="1712"/>
      <c r="CG142" s="1712"/>
      <c r="CH142" s="1712"/>
      <c r="CI142" s="1712"/>
      <c r="CJ142" s="1712"/>
      <c r="CK142" s="1712"/>
      <c r="CL142" s="1712"/>
      <c r="CM142" s="1712"/>
      <c r="CN142" s="1712"/>
      <c r="CO142" s="1712"/>
      <c r="CP142" s="1712"/>
      <c r="CQ142" s="1712"/>
      <c r="CR142" s="1712"/>
      <c r="CS142" s="1712"/>
      <c r="CT142" s="1712"/>
      <c r="CU142" s="1712"/>
      <c r="CV142" s="1712"/>
      <c r="CW142" s="1712"/>
      <c r="CX142" s="1712"/>
      <c r="CY142" s="1712"/>
      <c r="CZ142" s="1712"/>
      <c r="DA142" s="1712"/>
      <c r="DB142" s="1712"/>
      <c r="DC142" s="1712"/>
      <c r="DD142" s="1712"/>
      <c r="DE142" s="1712"/>
      <c r="DF142" s="1712"/>
      <c r="DG142" s="1712"/>
      <c r="DH142" s="1712"/>
      <c r="DI142" s="1712"/>
      <c r="DJ142" s="1712"/>
      <c r="DK142" s="1712"/>
      <c r="DL142" s="1712"/>
      <c r="DM142" s="1712"/>
      <c r="DN142" s="1712"/>
      <c r="DO142" s="1712"/>
      <c r="DP142" s="1712"/>
      <c r="DQ142" s="1712"/>
      <c r="DR142" s="1712"/>
      <c r="DS142" s="1712"/>
      <c r="DT142" s="1712"/>
      <c r="DU142" s="1712"/>
      <c r="DV142" s="1712"/>
      <c r="DW142" s="1712"/>
      <c r="DX142" s="1712"/>
      <c r="DY142" s="1712"/>
      <c r="DZ142" s="1712"/>
      <c r="EA142" s="1712"/>
      <c r="EB142" s="1712"/>
      <c r="EC142" s="1712"/>
      <c r="ED142" s="1712"/>
      <c r="EE142" s="1712"/>
      <c r="EF142" s="1712"/>
      <c r="EG142" s="1712"/>
      <c r="EH142" s="1712"/>
      <c r="EI142" s="1712"/>
      <c r="EJ142" s="1712"/>
      <c r="EK142" s="1712"/>
      <c r="EL142" s="1712"/>
      <c r="EM142" s="1712"/>
      <c r="EN142" s="1712"/>
      <c r="EO142" s="1712"/>
      <c r="EP142" s="1712"/>
      <c r="EQ142" s="1712"/>
      <c r="ER142" s="1712"/>
      <c r="ES142" s="1712"/>
      <c r="ET142" s="1712"/>
      <c r="EU142" s="1712"/>
      <c r="EV142" s="1712"/>
      <c r="EW142" s="1712"/>
      <c r="EX142" s="1712"/>
      <c r="EY142" s="1712"/>
      <c r="EZ142" s="1712"/>
      <c r="FA142" s="1712"/>
      <c r="FB142" s="1712"/>
      <c r="FC142" s="1712"/>
      <c r="FD142" s="1712"/>
      <c r="FE142" s="1712"/>
      <c r="FF142" s="1712"/>
      <c r="FG142" s="1712"/>
      <c r="FH142" s="1712"/>
      <c r="FI142" s="1712"/>
      <c r="FJ142" s="1712"/>
      <c r="FK142" s="1712"/>
      <c r="FL142" s="1712"/>
      <c r="FM142" s="1712"/>
      <c r="FN142" s="1712"/>
      <c r="FO142" s="1712"/>
      <c r="FP142" s="1712"/>
      <c r="FQ142" s="1712"/>
      <c r="FR142" s="1712"/>
      <c r="FS142" s="1712"/>
      <c r="FT142" s="1712"/>
      <c r="FU142" s="1712"/>
      <c r="FV142" s="1712"/>
      <c r="FW142" s="1712"/>
      <c r="FX142" s="1712"/>
      <c r="FY142" s="1712"/>
      <c r="FZ142" s="1712"/>
      <c r="GA142" s="1712"/>
      <c r="GB142" s="1712"/>
      <c r="GC142" s="1712"/>
      <c r="GD142" s="1712"/>
      <c r="GE142" s="1712"/>
      <c r="GF142" s="1712"/>
      <c r="GG142" s="1712"/>
      <c r="GH142" s="1712"/>
      <c r="GI142" s="1712"/>
      <c r="GJ142" s="1712"/>
      <c r="GK142" s="1712"/>
      <c r="GL142" s="1712"/>
      <c r="GM142" s="1712"/>
      <c r="GN142" s="1712"/>
      <c r="GO142" s="1712"/>
      <c r="GP142" s="1712"/>
      <c r="GQ142" s="1712"/>
      <c r="GR142" s="1712"/>
      <c r="GS142" s="1712"/>
      <c r="GT142" s="1712"/>
      <c r="GU142" s="1712"/>
      <c r="GV142" s="1712"/>
      <c r="GW142" s="1712"/>
      <c r="GX142" s="1712"/>
      <c r="GY142" s="1712"/>
      <c r="GZ142" s="1712"/>
      <c r="HA142" s="1712"/>
      <c r="HB142" s="1712"/>
      <c r="HC142" s="1712"/>
      <c r="HD142" s="1712"/>
      <c r="HE142" s="1712"/>
      <c r="HF142" s="1712"/>
      <c r="HG142" s="1712"/>
      <c r="HH142" s="1712"/>
      <c r="HI142" s="1712"/>
      <c r="HJ142" s="1712"/>
      <c r="HK142" s="1712"/>
      <c r="HL142" s="1712"/>
      <c r="HM142" s="1712"/>
      <c r="HN142" s="1712"/>
      <c r="HO142" s="1712"/>
      <c r="HP142" s="1712"/>
      <c r="HQ142" s="1712"/>
      <c r="HR142" s="1712"/>
      <c r="HS142" s="1712"/>
      <c r="HT142" s="1712"/>
      <c r="HU142" s="1712"/>
      <c r="HV142" s="1712"/>
      <c r="HW142" s="1712"/>
      <c r="HX142" s="1712"/>
      <c r="HY142" s="1712"/>
      <c r="HZ142" s="1712"/>
      <c r="IA142" s="1712"/>
      <c r="IB142" s="1712"/>
      <c r="IC142" s="1712"/>
      <c r="ID142" s="1712"/>
      <c r="IE142" s="1712"/>
      <c r="IF142" s="1712"/>
      <c r="IG142" s="1712"/>
      <c r="IH142" s="1712"/>
      <c r="II142" s="1712"/>
      <c r="IJ142" s="1712"/>
      <c r="IK142" s="1712"/>
      <c r="IL142" s="1712"/>
      <c r="IM142" s="1712"/>
      <c r="IN142" s="1712"/>
      <c r="IO142" s="1712"/>
      <c r="IP142" s="1712"/>
      <c r="IQ142" s="1712"/>
      <c r="IR142" s="1712"/>
      <c r="IS142" s="1712"/>
      <c r="IT142" s="1712"/>
      <c r="IU142" s="1712"/>
    </row>
    <row r="143" spans="1:255">
      <c r="A143" s="3781" t="s">
        <v>1983</v>
      </c>
      <c r="B143" s="3764"/>
      <c r="C143" s="3764"/>
      <c r="D143" s="3764"/>
      <c r="E143" s="3782"/>
      <c r="F143" s="3781" t="s">
        <v>1984</v>
      </c>
      <c r="G143" s="3764"/>
      <c r="H143" s="3764"/>
      <c r="I143" s="3764"/>
      <c r="J143" s="3764"/>
      <c r="K143" s="3764"/>
      <c r="L143" s="3764"/>
      <c r="M143" s="3782"/>
      <c r="N143" s="3781" t="s">
        <v>1984</v>
      </c>
      <c r="O143" s="3764"/>
      <c r="P143" s="3764"/>
      <c r="Q143" s="3764"/>
      <c r="R143" s="3764"/>
      <c r="S143" s="3782"/>
      <c r="T143" s="1712"/>
      <c r="U143" s="1712"/>
      <c r="V143" s="1712"/>
      <c r="W143" s="1712"/>
      <c r="X143" s="1712"/>
      <c r="Y143" s="1712"/>
      <c r="Z143" s="1712"/>
      <c r="AA143" s="1712"/>
      <c r="AB143" s="1712"/>
      <c r="AC143" s="1712"/>
      <c r="AD143" s="1712"/>
      <c r="AE143" s="1712"/>
      <c r="AF143" s="1712"/>
      <c r="AG143" s="1712"/>
      <c r="AH143" s="1712"/>
      <c r="AI143" s="1712"/>
      <c r="AJ143" s="1712"/>
      <c r="AK143" s="1712"/>
      <c r="AL143" s="1712"/>
      <c r="AM143" s="1712"/>
      <c r="AN143" s="1712"/>
      <c r="AO143" s="1712"/>
      <c r="AP143" s="1712"/>
      <c r="AQ143" s="1712"/>
      <c r="AR143" s="1712"/>
      <c r="AS143" s="1712"/>
      <c r="AT143" s="1712"/>
      <c r="AU143" s="1712"/>
      <c r="AV143" s="1712"/>
      <c r="AW143" s="1712"/>
      <c r="AX143" s="1712"/>
      <c r="AY143" s="1712"/>
      <c r="AZ143" s="1712"/>
      <c r="BA143" s="1712"/>
      <c r="BB143" s="1712"/>
      <c r="BC143" s="1712"/>
      <c r="BD143" s="1712"/>
      <c r="BE143" s="1712"/>
      <c r="BF143" s="1712"/>
      <c r="BG143" s="1712"/>
      <c r="BH143" s="1712"/>
      <c r="BI143" s="1712"/>
      <c r="BJ143" s="1712"/>
      <c r="BK143" s="1712"/>
      <c r="BL143" s="1712"/>
      <c r="BM143" s="1712"/>
      <c r="BN143" s="1712"/>
      <c r="BO143" s="1712"/>
      <c r="BP143" s="1712"/>
      <c r="BQ143" s="1712"/>
      <c r="BR143" s="1712"/>
      <c r="BS143" s="1712"/>
      <c r="BT143" s="1712"/>
      <c r="BU143" s="1712"/>
      <c r="BV143" s="1712"/>
      <c r="BW143" s="1712"/>
      <c r="BX143" s="1712"/>
      <c r="BY143" s="1712"/>
      <c r="BZ143" s="1712"/>
      <c r="CA143" s="1712"/>
      <c r="CB143" s="1712"/>
      <c r="CC143" s="1712"/>
      <c r="CD143" s="1712"/>
      <c r="CE143" s="1712"/>
      <c r="CF143" s="1712"/>
      <c r="CG143" s="1712"/>
      <c r="CH143" s="1712"/>
      <c r="CI143" s="1712"/>
      <c r="CJ143" s="1712"/>
      <c r="CK143" s="1712"/>
      <c r="CL143" s="1712"/>
      <c r="CM143" s="1712"/>
      <c r="CN143" s="1712"/>
      <c r="CO143" s="1712"/>
      <c r="CP143" s="1712"/>
      <c r="CQ143" s="1712"/>
      <c r="CR143" s="1712"/>
      <c r="CS143" s="1712"/>
      <c r="CT143" s="1712"/>
      <c r="CU143" s="1712"/>
      <c r="CV143" s="1712"/>
      <c r="CW143" s="1712"/>
      <c r="CX143" s="1712"/>
      <c r="CY143" s="1712"/>
      <c r="CZ143" s="1712"/>
      <c r="DA143" s="1712"/>
      <c r="DB143" s="1712"/>
      <c r="DC143" s="1712"/>
      <c r="DD143" s="1712"/>
      <c r="DE143" s="1712"/>
      <c r="DF143" s="1712"/>
      <c r="DG143" s="1712"/>
      <c r="DH143" s="1712"/>
      <c r="DI143" s="1712"/>
      <c r="DJ143" s="1712"/>
      <c r="DK143" s="1712"/>
      <c r="DL143" s="1712"/>
      <c r="DM143" s="1712"/>
      <c r="DN143" s="1712"/>
      <c r="DO143" s="1712"/>
      <c r="DP143" s="1712"/>
      <c r="DQ143" s="1712"/>
      <c r="DR143" s="1712"/>
      <c r="DS143" s="1712"/>
      <c r="DT143" s="1712"/>
      <c r="DU143" s="1712"/>
      <c r="DV143" s="1712"/>
      <c r="DW143" s="1712"/>
      <c r="DX143" s="1712"/>
      <c r="DY143" s="1712"/>
      <c r="DZ143" s="1712"/>
      <c r="EA143" s="1712"/>
      <c r="EB143" s="1712"/>
      <c r="EC143" s="1712"/>
      <c r="ED143" s="1712"/>
      <c r="EE143" s="1712"/>
      <c r="EF143" s="1712"/>
      <c r="EG143" s="1712"/>
      <c r="EH143" s="1712"/>
      <c r="EI143" s="1712"/>
      <c r="EJ143" s="1712"/>
      <c r="EK143" s="1712"/>
      <c r="EL143" s="1712"/>
      <c r="EM143" s="1712"/>
      <c r="EN143" s="1712"/>
      <c r="EO143" s="1712"/>
      <c r="EP143" s="1712"/>
      <c r="EQ143" s="1712"/>
      <c r="ER143" s="1712"/>
      <c r="ES143" s="1712"/>
      <c r="ET143" s="1712"/>
      <c r="EU143" s="1712"/>
      <c r="EV143" s="1712"/>
      <c r="EW143" s="1712"/>
      <c r="EX143" s="1712"/>
      <c r="EY143" s="1712"/>
      <c r="EZ143" s="1712"/>
      <c r="FA143" s="1712"/>
      <c r="FB143" s="1712"/>
      <c r="FC143" s="1712"/>
      <c r="FD143" s="1712"/>
      <c r="FE143" s="1712"/>
      <c r="FF143" s="1712"/>
      <c r="FG143" s="1712"/>
      <c r="FH143" s="1712"/>
      <c r="FI143" s="1712"/>
      <c r="FJ143" s="1712"/>
      <c r="FK143" s="1712"/>
      <c r="FL143" s="1712"/>
      <c r="FM143" s="1712"/>
      <c r="FN143" s="1712"/>
      <c r="FO143" s="1712"/>
      <c r="FP143" s="1712"/>
      <c r="FQ143" s="1712"/>
      <c r="FR143" s="1712"/>
      <c r="FS143" s="1712"/>
      <c r="FT143" s="1712"/>
      <c r="FU143" s="1712"/>
      <c r="FV143" s="1712"/>
      <c r="FW143" s="1712"/>
      <c r="FX143" s="1712"/>
      <c r="FY143" s="1712"/>
      <c r="FZ143" s="1712"/>
      <c r="GA143" s="1712"/>
      <c r="GB143" s="1712"/>
      <c r="GC143" s="1712"/>
      <c r="GD143" s="1712"/>
      <c r="GE143" s="1712"/>
      <c r="GF143" s="1712"/>
      <c r="GG143" s="1712"/>
      <c r="GH143" s="1712"/>
      <c r="GI143" s="1712"/>
      <c r="GJ143" s="1712"/>
      <c r="GK143" s="1712"/>
      <c r="GL143" s="1712"/>
      <c r="GM143" s="1712"/>
      <c r="GN143" s="1712"/>
      <c r="GO143" s="1712"/>
      <c r="GP143" s="1712"/>
      <c r="GQ143" s="1712"/>
      <c r="GR143" s="1712"/>
      <c r="GS143" s="1712"/>
      <c r="GT143" s="1712"/>
      <c r="GU143" s="1712"/>
      <c r="GV143" s="1712"/>
      <c r="GW143" s="1712"/>
      <c r="GX143" s="1712"/>
      <c r="GY143" s="1712"/>
      <c r="GZ143" s="1712"/>
      <c r="HA143" s="1712"/>
      <c r="HB143" s="1712"/>
      <c r="HC143" s="1712"/>
      <c r="HD143" s="1712"/>
      <c r="HE143" s="1712"/>
      <c r="HF143" s="1712"/>
      <c r="HG143" s="1712"/>
      <c r="HH143" s="1712"/>
      <c r="HI143" s="1712"/>
      <c r="HJ143" s="1712"/>
      <c r="HK143" s="1712"/>
      <c r="HL143" s="1712"/>
      <c r="HM143" s="1712"/>
      <c r="HN143" s="1712"/>
      <c r="HO143" s="1712"/>
      <c r="HP143" s="1712"/>
      <c r="HQ143" s="1712"/>
      <c r="HR143" s="1712"/>
      <c r="HS143" s="1712"/>
      <c r="HT143" s="1712"/>
      <c r="HU143" s="1712"/>
      <c r="HV143" s="1712"/>
      <c r="HW143" s="1712"/>
      <c r="HX143" s="1712"/>
      <c r="HY143" s="1712"/>
      <c r="HZ143" s="1712"/>
      <c r="IA143" s="1712"/>
      <c r="IB143" s="1712"/>
      <c r="IC143" s="1712"/>
      <c r="ID143" s="1712"/>
      <c r="IE143" s="1712"/>
      <c r="IF143" s="1712"/>
      <c r="IG143" s="1712"/>
      <c r="IH143" s="1712"/>
      <c r="II143" s="1712"/>
      <c r="IJ143" s="1712"/>
      <c r="IK143" s="1712"/>
      <c r="IL143" s="1712"/>
      <c r="IM143" s="1712"/>
      <c r="IN143" s="1712"/>
      <c r="IO143" s="1712"/>
      <c r="IP143" s="1712"/>
      <c r="IQ143" s="1712"/>
      <c r="IR143" s="1712"/>
      <c r="IS143" s="1712"/>
      <c r="IT143" s="1712"/>
      <c r="IU143" s="1712"/>
    </row>
    <row r="144" spans="1:255">
      <c r="A144" s="3781" t="s">
        <v>1985</v>
      </c>
      <c r="B144" s="3764"/>
      <c r="C144" s="3764"/>
      <c r="D144" s="3764"/>
      <c r="E144" s="3782"/>
      <c r="F144" s="3781" t="s">
        <v>1985</v>
      </c>
      <c r="G144" s="3764"/>
      <c r="H144" s="3764"/>
      <c r="I144" s="3764"/>
      <c r="J144" s="3764"/>
      <c r="K144" s="3764"/>
      <c r="L144" s="3764"/>
      <c r="M144" s="3782"/>
      <c r="N144" s="3781" t="s">
        <v>1985</v>
      </c>
      <c r="O144" s="3764"/>
      <c r="P144" s="3764"/>
      <c r="Q144" s="3764"/>
      <c r="R144" s="3764"/>
      <c r="S144" s="3782"/>
      <c r="T144" s="1712"/>
      <c r="U144" s="1712"/>
      <c r="V144" s="1712"/>
      <c r="W144" s="1712"/>
      <c r="X144" s="1712"/>
      <c r="Y144" s="1712"/>
      <c r="Z144" s="1712"/>
      <c r="AA144" s="1712"/>
      <c r="AB144" s="1712"/>
      <c r="AC144" s="1712"/>
      <c r="AD144" s="1712"/>
      <c r="AE144" s="1712"/>
      <c r="AF144" s="1712"/>
      <c r="AG144" s="1712"/>
      <c r="AH144" s="1712"/>
      <c r="AI144" s="1712"/>
      <c r="AJ144" s="1712"/>
      <c r="AK144" s="1712"/>
      <c r="AL144" s="1712"/>
      <c r="AM144" s="1712"/>
      <c r="AN144" s="1712"/>
      <c r="AO144" s="1712"/>
      <c r="AP144" s="1712"/>
      <c r="AQ144" s="1712"/>
      <c r="AR144" s="1712"/>
      <c r="AS144" s="1712"/>
      <c r="AT144" s="1712"/>
      <c r="AU144" s="1712"/>
      <c r="AV144" s="1712"/>
      <c r="AW144" s="1712"/>
      <c r="AX144" s="1712"/>
      <c r="AY144" s="1712"/>
      <c r="AZ144" s="1712"/>
      <c r="BA144" s="1712"/>
      <c r="BB144" s="1712"/>
      <c r="BC144" s="1712"/>
      <c r="BD144" s="1712"/>
      <c r="BE144" s="1712"/>
      <c r="BF144" s="1712"/>
      <c r="BG144" s="1712"/>
      <c r="BH144" s="1712"/>
      <c r="BI144" s="1712"/>
      <c r="BJ144" s="1712"/>
      <c r="BK144" s="1712"/>
      <c r="BL144" s="1712"/>
      <c r="BM144" s="1712"/>
      <c r="BN144" s="1712"/>
      <c r="BO144" s="1712"/>
      <c r="BP144" s="1712"/>
      <c r="BQ144" s="1712"/>
      <c r="BR144" s="1712"/>
      <c r="BS144" s="1712"/>
      <c r="BT144" s="1712"/>
      <c r="BU144" s="1712"/>
      <c r="BV144" s="1712"/>
      <c r="BW144" s="1712"/>
      <c r="BX144" s="1712"/>
      <c r="BY144" s="1712"/>
      <c r="BZ144" s="1712"/>
      <c r="CA144" s="1712"/>
      <c r="CB144" s="1712"/>
      <c r="CC144" s="1712"/>
      <c r="CD144" s="1712"/>
      <c r="CE144" s="1712"/>
      <c r="CF144" s="1712"/>
      <c r="CG144" s="1712"/>
      <c r="CH144" s="1712"/>
      <c r="CI144" s="1712"/>
      <c r="CJ144" s="1712"/>
      <c r="CK144" s="1712"/>
      <c r="CL144" s="1712"/>
      <c r="CM144" s="1712"/>
      <c r="CN144" s="1712"/>
      <c r="CO144" s="1712"/>
      <c r="CP144" s="1712"/>
      <c r="CQ144" s="1712"/>
      <c r="CR144" s="1712"/>
      <c r="CS144" s="1712"/>
      <c r="CT144" s="1712"/>
      <c r="CU144" s="1712"/>
      <c r="CV144" s="1712"/>
      <c r="CW144" s="1712"/>
      <c r="CX144" s="1712"/>
      <c r="CY144" s="1712"/>
      <c r="CZ144" s="1712"/>
      <c r="DA144" s="1712"/>
      <c r="DB144" s="1712"/>
      <c r="DC144" s="1712"/>
      <c r="DD144" s="1712"/>
      <c r="DE144" s="1712"/>
      <c r="DF144" s="1712"/>
      <c r="DG144" s="1712"/>
      <c r="DH144" s="1712"/>
      <c r="DI144" s="1712"/>
      <c r="DJ144" s="1712"/>
      <c r="DK144" s="1712"/>
      <c r="DL144" s="1712"/>
      <c r="DM144" s="1712"/>
      <c r="DN144" s="1712"/>
      <c r="DO144" s="1712"/>
      <c r="DP144" s="1712"/>
      <c r="DQ144" s="1712"/>
      <c r="DR144" s="1712"/>
      <c r="DS144" s="1712"/>
      <c r="DT144" s="1712"/>
      <c r="DU144" s="1712"/>
      <c r="DV144" s="1712"/>
      <c r="DW144" s="1712"/>
      <c r="DX144" s="1712"/>
      <c r="DY144" s="1712"/>
      <c r="DZ144" s="1712"/>
      <c r="EA144" s="1712"/>
      <c r="EB144" s="1712"/>
      <c r="EC144" s="1712"/>
      <c r="ED144" s="1712"/>
      <c r="EE144" s="1712"/>
      <c r="EF144" s="1712"/>
      <c r="EG144" s="1712"/>
      <c r="EH144" s="1712"/>
      <c r="EI144" s="1712"/>
      <c r="EJ144" s="1712"/>
      <c r="EK144" s="1712"/>
      <c r="EL144" s="1712"/>
      <c r="EM144" s="1712"/>
      <c r="EN144" s="1712"/>
      <c r="EO144" s="1712"/>
      <c r="EP144" s="1712"/>
      <c r="EQ144" s="1712"/>
      <c r="ER144" s="1712"/>
      <c r="ES144" s="1712"/>
      <c r="ET144" s="1712"/>
      <c r="EU144" s="1712"/>
      <c r="EV144" s="1712"/>
      <c r="EW144" s="1712"/>
      <c r="EX144" s="1712"/>
      <c r="EY144" s="1712"/>
      <c r="EZ144" s="1712"/>
      <c r="FA144" s="1712"/>
      <c r="FB144" s="1712"/>
      <c r="FC144" s="1712"/>
      <c r="FD144" s="1712"/>
      <c r="FE144" s="1712"/>
      <c r="FF144" s="1712"/>
      <c r="FG144" s="1712"/>
      <c r="FH144" s="1712"/>
      <c r="FI144" s="1712"/>
      <c r="FJ144" s="1712"/>
      <c r="FK144" s="1712"/>
      <c r="FL144" s="1712"/>
      <c r="FM144" s="1712"/>
      <c r="FN144" s="1712"/>
      <c r="FO144" s="1712"/>
      <c r="FP144" s="1712"/>
      <c r="FQ144" s="1712"/>
      <c r="FR144" s="1712"/>
      <c r="FS144" s="1712"/>
      <c r="FT144" s="1712"/>
      <c r="FU144" s="1712"/>
      <c r="FV144" s="1712"/>
      <c r="FW144" s="1712"/>
      <c r="FX144" s="1712"/>
      <c r="FY144" s="1712"/>
      <c r="FZ144" s="1712"/>
      <c r="GA144" s="1712"/>
      <c r="GB144" s="1712"/>
      <c r="GC144" s="1712"/>
      <c r="GD144" s="1712"/>
      <c r="GE144" s="1712"/>
      <c r="GF144" s="1712"/>
      <c r="GG144" s="1712"/>
      <c r="GH144" s="1712"/>
      <c r="GI144" s="1712"/>
      <c r="GJ144" s="1712"/>
      <c r="GK144" s="1712"/>
      <c r="GL144" s="1712"/>
      <c r="GM144" s="1712"/>
      <c r="GN144" s="1712"/>
      <c r="GO144" s="1712"/>
      <c r="GP144" s="1712"/>
      <c r="GQ144" s="1712"/>
      <c r="GR144" s="1712"/>
      <c r="GS144" s="1712"/>
      <c r="GT144" s="1712"/>
      <c r="GU144" s="1712"/>
      <c r="GV144" s="1712"/>
      <c r="GW144" s="1712"/>
      <c r="GX144" s="1712"/>
      <c r="GY144" s="1712"/>
      <c r="GZ144" s="1712"/>
      <c r="HA144" s="1712"/>
      <c r="HB144" s="1712"/>
      <c r="HC144" s="1712"/>
      <c r="HD144" s="1712"/>
      <c r="HE144" s="1712"/>
      <c r="HF144" s="1712"/>
      <c r="HG144" s="1712"/>
      <c r="HH144" s="1712"/>
      <c r="HI144" s="1712"/>
      <c r="HJ144" s="1712"/>
      <c r="HK144" s="1712"/>
      <c r="HL144" s="1712"/>
      <c r="HM144" s="1712"/>
      <c r="HN144" s="1712"/>
      <c r="HO144" s="1712"/>
      <c r="HP144" s="1712"/>
      <c r="HQ144" s="1712"/>
      <c r="HR144" s="1712"/>
      <c r="HS144" s="1712"/>
      <c r="HT144" s="1712"/>
      <c r="HU144" s="1712"/>
      <c r="HV144" s="1712"/>
      <c r="HW144" s="1712"/>
      <c r="HX144" s="1712"/>
      <c r="HY144" s="1712"/>
      <c r="HZ144" s="1712"/>
      <c r="IA144" s="1712"/>
      <c r="IB144" s="1712"/>
      <c r="IC144" s="1712"/>
      <c r="ID144" s="1712"/>
      <c r="IE144" s="1712"/>
      <c r="IF144" s="1712"/>
      <c r="IG144" s="1712"/>
      <c r="IH144" s="1712"/>
      <c r="II144" s="1712"/>
      <c r="IJ144" s="1712"/>
      <c r="IK144" s="1712"/>
      <c r="IL144" s="1712"/>
      <c r="IM144" s="1712"/>
      <c r="IN144" s="1712"/>
      <c r="IO144" s="1712"/>
      <c r="IP144" s="1712"/>
      <c r="IQ144" s="1712"/>
      <c r="IR144" s="1712"/>
      <c r="IS144" s="1712"/>
      <c r="IT144" s="1712"/>
      <c r="IU144" s="1712"/>
    </row>
    <row r="145" spans="1:255">
      <c r="A145" s="1710"/>
      <c r="B145" s="1712"/>
      <c r="C145" s="1712"/>
      <c r="D145" s="1712"/>
      <c r="E145" s="1714"/>
      <c r="F145" s="1710"/>
      <c r="G145" s="1712"/>
      <c r="H145" s="1712"/>
      <c r="I145" s="1712"/>
      <c r="J145" s="1712"/>
      <c r="K145" s="1712"/>
      <c r="L145" s="1712"/>
      <c r="M145" s="1714"/>
      <c r="N145" s="1710"/>
      <c r="O145" s="1712"/>
      <c r="P145" s="1712"/>
      <c r="Q145" s="1712"/>
      <c r="R145" s="1712"/>
      <c r="S145" s="1714"/>
      <c r="T145" s="1712"/>
      <c r="U145" s="1712"/>
      <c r="V145" s="1712"/>
      <c r="W145" s="1712"/>
      <c r="X145" s="1712"/>
      <c r="Y145" s="1712"/>
      <c r="Z145" s="1712"/>
      <c r="AA145" s="1712"/>
      <c r="AB145" s="1712"/>
      <c r="AC145" s="1712"/>
      <c r="AD145" s="1712"/>
      <c r="AE145" s="1712"/>
      <c r="AF145" s="1712"/>
      <c r="AG145" s="1712"/>
      <c r="AH145" s="1712"/>
      <c r="AI145" s="1712"/>
      <c r="AJ145" s="1712"/>
      <c r="AK145" s="1712"/>
      <c r="AL145" s="1712"/>
      <c r="AM145" s="1712"/>
      <c r="AN145" s="1712"/>
      <c r="AO145" s="1712"/>
      <c r="AP145" s="1712"/>
      <c r="AQ145" s="1712"/>
      <c r="AR145" s="1712"/>
      <c r="AS145" s="1712"/>
      <c r="AT145" s="1712"/>
      <c r="AU145" s="1712"/>
      <c r="AV145" s="1712"/>
      <c r="AW145" s="1712"/>
      <c r="AX145" s="1712"/>
      <c r="AY145" s="1712"/>
      <c r="AZ145" s="1712"/>
      <c r="BA145" s="1712"/>
      <c r="BB145" s="1712"/>
      <c r="BC145" s="1712"/>
      <c r="BD145" s="1712"/>
      <c r="BE145" s="1712"/>
      <c r="BF145" s="1712"/>
      <c r="BG145" s="1712"/>
      <c r="BH145" s="1712"/>
      <c r="BI145" s="1712"/>
      <c r="BJ145" s="1712"/>
      <c r="BK145" s="1712"/>
      <c r="BL145" s="1712"/>
      <c r="BM145" s="1712"/>
      <c r="BN145" s="1712"/>
      <c r="BO145" s="1712"/>
      <c r="BP145" s="1712"/>
      <c r="BQ145" s="1712"/>
      <c r="BR145" s="1712"/>
      <c r="BS145" s="1712"/>
      <c r="BT145" s="1712"/>
      <c r="BU145" s="1712"/>
      <c r="BV145" s="1712"/>
      <c r="BW145" s="1712"/>
      <c r="BX145" s="1712"/>
      <c r="BY145" s="1712"/>
      <c r="BZ145" s="1712"/>
      <c r="CA145" s="1712"/>
      <c r="CB145" s="1712"/>
      <c r="CC145" s="1712"/>
      <c r="CD145" s="1712"/>
      <c r="CE145" s="1712"/>
      <c r="CF145" s="1712"/>
      <c r="CG145" s="1712"/>
      <c r="CH145" s="1712"/>
      <c r="CI145" s="1712"/>
      <c r="CJ145" s="1712"/>
      <c r="CK145" s="1712"/>
      <c r="CL145" s="1712"/>
      <c r="CM145" s="1712"/>
      <c r="CN145" s="1712"/>
      <c r="CO145" s="1712"/>
      <c r="CP145" s="1712"/>
      <c r="CQ145" s="1712"/>
      <c r="CR145" s="1712"/>
      <c r="CS145" s="1712"/>
      <c r="CT145" s="1712"/>
      <c r="CU145" s="1712"/>
      <c r="CV145" s="1712"/>
      <c r="CW145" s="1712"/>
      <c r="CX145" s="1712"/>
      <c r="CY145" s="1712"/>
      <c r="CZ145" s="1712"/>
      <c r="DA145" s="1712"/>
      <c r="DB145" s="1712"/>
      <c r="DC145" s="1712"/>
      <c r="DD145" s="1712"/>
      <c r="DE145" s="1712"/>
      <c r="DF145" s="1712"/>
      <c r="DG145" s="1712"/>
      <c r="DH145" s="1712"/>
      <c r="DI145" s="1712"/>
      <c r="DJ145" s="1712"/>
      <c r="DK145" s="1712"/>
      <c r="DL145" s="1712"/>
      <c r="DM145" s="1712"/>
      <c r="DN145" s="1712"/>
      <c r="DO145" s="1712"/>
      <c r="DP145" s="1712"/>
      <c r="DQ145" s="1712"/>
      <c r="DR145" s="1712"/>
      <c r="DS145" s="1712"/>
      <c r="DT145" s="1712"/>
      <c r="DU145" s="1712"/>
      <c r="DV145" s="1712"/>
      <c r="DW145" s="1712"/>
      <c r="DX145" s="1712"/>
      <c r="DY145" s="1712"/>
      <c r="DZ145" s="1712"/>
      <c r="EA145" s="1712"/>
      <c r="EB145" s="1712"/>
      <c r="EC145" s="1712"/>
      <c r="ED145" s="1712"/>
      <c r="EE145" s="1712"/>
      <c r="EF145" s="1712"/>
      <c r="EG145" s="1712"/>
      <c r="EH145" s="1712"/>
      <c r="EI145" s="1712"/>
      <c r="EJ145" s="1712"/>
      <c r="EK145" s="1712"/>
      <c r="EL145" s="1712"/>
      <c r="EM145" s="1712"/>
      <c r="EN145" s="1712"/>
      <c r="EO145" s="1712"/>
      <c r="EP145" s="1712"/>
      <c r="EQ145" s="1712"/>
      <c r="ER145" s="1712"/>
      <c r="ES145" s="1712"/>
      <c r="ET145" s="1712"/>
      <c r="EU145" s="1712"/>
      <c r="EV145" s="1712"/>
      <c r="EW145" s="1712"/>
      <c r="EX145" s="1712"/>
      <c r="EY145" s="1712"/>
      <c r="EZ145" s="1712"/>
      <c r="FA145" s="1712"/>
      <c r="FB145" s="1712"/>
      <c r="FC145" s="1712"/>
      <c r="FD145" s="1712"/>
      <c r="FE145" s="1712"/>
      <c r="FF145" s="1712"/>
      <c r="FG145" s="1712"/>
      <c r="FH145" s="1712"/>
      <c r="FI145" s="1712"/>
      <c r="FJ145" s="1712"/>
      <c r="FK145" s="1712"/>
      <c r="FL145" s="1712"/>
      <c r="FM145" s="1712"/>
      <c r="FN145" s="1712"/>
      <c r="FO145" s="1712"/>
      <c r="FP145" s="1712"/>
      <c r="FQ145" s="1712"/>
      <c r="FR145" s="1712"/>
      <c r="FS145" s="1712"/>
      <c r="FT145" s="1712"/>
      <c r="FU145" s="1712"/>
      <c r="FV145" s="1712"/>
      <c r="FW145" s="1712"/>
      <c r="FX145" s="1712"/>
      <c r="FY145" s="1712"/>
      <c r="FZ145" s="1712"/>
      <c r="GA145" s="1712"/>
      <c r="GB145" s="1712"/>
      <c r="GC145" s="1712"/>
      <c r="GD145" s="1712"/>
      <c r="GE145" s="1712"/>
      <c r="GF145" s="1712"/>
      <c r="GG145" s="1712"/>
      <c r="GH145" s="1712"/>
      <c r="GI145" s="1712"/>
      <c r="GJ145" s="1712"/>
      <c r="GK145" s="1712"/>
      <c r="GL145" s="1712"/>
      <c r="GM145" s="1712"/>
      <c r="GN145" s="1712"/>
      <c r="GO145" s="1712"/>
      <c r="GP145" s="1712"/>
      <c r="GQ145" s="1712"/>
      <c r="GR145" s="1712"/>
      <c r="GS145" s="1712"/>
      <c r="GT145" s="1712"/>
      <c r="GU145" s="1712"/>
      <c r="GV145" s="1712"/>
      <c r="GW145" s="1712"/>
      <c r="GX145" s="1712"/>
      <c r="GY145" s="1712"/>
      <c r="GZ145" s="1712"/>
      <c r="HA145" s="1712"/>
      <c r="HB145" s="1712"/>
      <c r="HC145" s="1712"/>
      <c r="HD145" s="1712"/>
      <c r="HE145" s="1712"/>
      <c r="HF145" s="1712"/>
      <c r="HG145" s="1712"/>
      <c r="HH145" s="1712"/>
      <c r="HI145" s="1712"/>
      <c r="HJ145" s="1712"/>
      <c r="HK145" s="1712"/>
      <c r="HL145" s="1712"/>
      <c r="HM145" s="1712"/>
      <c r="HN145" s="1712"/>
      <c r="HO145" s="1712"/>
      <c r="HP145" s="1712"/>
      <c r="HQ145" s="1712"/>
      <c r="HR145" s="1712"/>
      <c r="HS145" s="1712"/>
      <c r="HT145" s="1712"/>
      <c r="HU145" s="1712"/>
      <c r="HV145" s="1712"/>
      <c r="HW145" s="1712"/>
      <c r="HX145" s="1712"/>
      <c r="HY145" s="1712"/>
      <c r="HZ145" s="1712"/>
      <c r="IA145" s="1712"/>
      <c r="IB145" s="1712"/>
      <c r="IC145" s="1712"/>
      <c r="ID145" s="1712"/>
      <c r="IE145" s="1712"/>
      <c r="IF145" s="1712"/>
      <c r="IG145" s="1712"/>
      <c r="IH145" s="1712"/>
      <c r="II145" s="1712"/>
      <c r="IJ145" s="1712"/>
      <c r="IK145" s="1712"/>
      <c r="IL145" s="1712"/>
      <c r="IM145" s="1712"/>
      <c r="IN145" s="1712"/>
      <c r="IO145" s="1712"/>
      <c r="IP145" s="1712"/>
      <c r="IQ145" s="1712"/>
      <c r="IR145" s="1712"/>
      <c r="IS145" s="1712"/>
      <c r="IT145" s="1712"/>
      <c r="IU145" s="1712"/>
    </row>
    <row r="146" spans="1:255">
      <c r="A146" s="2877" t="s">
        <v>1789</v>
      </c>
      <c r="B146" s="2878" t="s">
        <v>1384</v>
      </c>
      <c r="C146" s="2878" t="s">
        <v>1385</v>
      </c>
      <c r="D146" s="2879" t="s">
        <v>1386</v>
      </c>
      <c r="E146" s="1735" t="s">
        <v>1789</v>
      </c>
      <c r="F146" s="2779" t="s">
        <v>1965</v>
      </c>
      <c r="G146" s="2879"/>
      <c r="H146" s="2878"/>
      <c r="I146" s="2878"/>
      <c r="J146" s="2878" t="s">
        <v>1387</v>
      </c>
      <c r="K146" s="2780" t="s">
        <v>1388</v>
      </c>
      <c r="L146" s="2879"/>
      <c r="M146" s="1735"/>
      <c r="N146" s="1724" t="s">
        <v>1389</v>
      </c>
      <c r="O146" s="1725"/>
      <c r="P146" s="1725"/>
      <c r="Q146" s="1725"/>
      <c r="R146" s="1725"/>
      <c r="S146" s="1726"/>
      <c r="T146" s="1712"/>
      <c r="U146" s="1712"/>
      <c r="V146" s="1712"/>
      <c r="W146" s="1712"/>
      <c r="X146" s="1712"/>
      <c r="Y146" s="1712"/>
      <c r="Z146" s="1712"/>
      <c r="AA146" s="1712"/>
      <c r="AB146" s="1712"/>
      <c r="AC146" s="1712"/>
      <c r="AD146" s="1712"/>
      <c r="AE146" s="1712"/>
      <c r="AF146" s="1712"/>
      <c r="AG146" s="1712"/>
      <c r="AH146" s="1712"/>
      <c r="AI146" s="1712"/>
      <c r="AJ146" s="1712"/>
      <c r="AK146" s="1712"/>
      <c r="AL146" s="1712"/>
      <c r="AM146" s="1712"/>
      <c r="AN146" s="1712"/>
      <c r="AO146" s="1712"/>
      <c r="AP146" s="1712"/>
      <c r="AQ146" s="1712"/>
      <c r="AR146" s="1712"/>
      <c r="AS146" s="1712"/>
      <c r="AT146" s="1712"/>
      <c r="AU146" s="1712"/>
      <c r="AV146" s="1712"/>
      <c r="AW146" s="1712"/>
      <c r="AX146" s="1712"/>
      <c r="AY146" s="1712"/>
      <c r="AZ146" s="1712"/>
      <c r="BA146" s="1712"/>
      <c r="BB146" s="1712"/>
      <c r="BC146" s="1712"/>
      <c r="BD146" s="1712"/>
      <c r="BE146" s="1712"/>
      <c r="BF146" s="1712"/>
      <c r="BG146" s="1712"/>
      <c r="BH146" s="1712"/>
      <c r="BI146" s="1712"/>
      <c r="BJ146" s="1712"/>
      <c r="BK146" s="1712"/>
      <c r="BL146" s="1712"/>
      <c r="BM146" s="1712"/>
      <c r="BN146" s="1712"/>
      <c r="BO146" s="1712"/>
      <c r="BP146" s="1712"/>
      <c r="BQ146" s="1712"/>
      <c r="BR146" s="1712"/>
      <c r="BS146" s="1712"/>
      <c r="BT146" s="1712"/>
      <c r="BU146" s="1712"/>
      <c r="BV146" s="1712"/>
      <c r="BW146" s="1712"/>
      <c r="BX146" s="1712"/>
      <c r="BY146" s="1712"/>
      <c r="BZ146" s="1712"/>
      <c r="CA146" s="1712"/>
      <c r="CB146" s="1712"/>
      <c r="CC146" s="1712"/>
      <c r="CD146" s="1712"/>
      <c r="CE146" s="1712"/>
      <c r="CF146" s="1712"/>
      <c r="CG146" s="1712"/>
      <c r="CH146" s="1712"/>
      <c r="CI146" s="1712"/>
      <c r="CJ146" s="1712"/>
      <c r="CK146" s="1712"/>
      <c r="CL146" s="1712"/>
      <c r="CM146" s="1712"/>
      <c r="CN146" s="1712"/>
      <c r="CO146" s="1712"/>
      <c r="CP146" s="1712"/>
      <c r="CQ146" s="1712"/>
      <c r="CR146" s="1712"/>
      <c r="CS146" s="1712"/>
      <c r="CT146" s="1712"/>
      <c r="CU146" s="1712"/>
      <c r="CV146" s="1712"/>
      <c r="CW146" s="1712"/>
      <c r="CX146" s="1712"/>
      <c r="CY146" s="1712"/>
      <c r="CZ146" s="1712"/>
      <c r="DA146" s="1712"/>
      <c r="DB146" s="1712"/>
      <c r="DC146" s="1712"/>
      <c r="DD146" s="1712"/>
      <c r="DE146" s="1712"/>
      <c r="DF146" s="1712"/>
      <c r="DG146" s="1712"/>
      <c r="DH146" s="1712"/>
      <c r="DI146" s="1712"/>
      <c r="DJ146" s="1712"/>
      <c r="DK146" s="1712"/>
      <c r="DL146" s="1712"/>
      <c r="DM146" s="1712"/>
      <c r="DN146" s="1712"/>
      <c r="DO146" s="1712"/>
      <c r="DP146" s="1712"/>
      <c r="DQ146" s="1712"/>
      <c r="DR146" s="1712"/>
      <c r="DS146" s="1712"/>
      <c r="DT146" s="1712"/>
      <c r="DU146" s="1712"/>
      <c r="DV146" s="1712"/>
      <c r="DW146" s="1712"/>
      <c r="DX146" s="1712"/>
      <c r="DY146" s="1712"/>
      <c r="DZ146" s="1712"/>
      <c r="EA146" s="1712"/>
      <c r="EB146" s="1712"/>
      <c r="EC146" s="1712"/>
      <c r="ED146" s="1712"/>
      <c r="EE146" s="1712"/>
      <c r="EF146" s="1712"/>
      <c r="EG146" s="1712"/>
      <c r="EH146" s="1712"/>
      <c r="EI146" s="1712"/>
      <c r="EJ146" s="1712"/>
      <c r="EK146" s="1712"/>
      <c r="EL146" s="1712"/>
      <c r="EM146" s="1712"/>
      <c r="EN146" s="1712"/>
      <c r="EO146" s="1712"/>
      <c r="EP146" s="1712"/>
      <c r="EQ146" s="1712"/>
      <c r="ER146" s="1712"/>
      <c r="ES146" s="1712"/>
      <c r="ET146" s="1712"/>
      <c r="EU146" s="1712"/>
      <c r="EV146" s="1712"/>
      <c r="EW146" s="1712"/>
      <c r="EX146" s="1712"/>
      <c r="EY146" s="1712"/>
      <c r="EZ146" s="1712"/>
      <c r="FA146" s="1712"/>
      <c r="FB146" s="1712"/>
      <c r="FC146" s="1712"/>
      <c r="FD146" s="1712"/>
      <c r="FE146" s="1712"/>
      <c r="FF146" s="1712"/>
      <c r="FG146" s="1712"/>
      <c r="FH146" s="1712"/>
      <c r="FI146" s="1712"/>
      <c r="FJ146" s="1712"/>
      <c r="FK146" s="1712"/>
      <c r="FL146" s="1712"/>
      <c r="FM146" s="1712"/>
      <c r="FN146" s="1712"/>
      <c r="FO146" s="1712"/>
      <c r="FP146" s="1712"/>
      <c r="FQ146" s="1712"/>
      <c r="FR146" s="1712"/>
      <c r="FS146" s="1712"/>
      <c r="FT146" s="1712"/>
      <c r="FU146" s="1712"/>
      <c r="FV146" s="1712"/>
      <c r="FW146" s="1712"/>
      <c r="FX146" s="1712"/>
      <c r="FY146" s="1712"/>
      <c r="FZ146" s="1712"/>
      <c r="GA146" s="1712"/>
      <c r="GB146" s="1712"/>
      <c r="GC146" s="1712"/>
      <c r="GD146" s="1712"/>
      <c r="GE146" s="1712"/>
      <c r="GF146" s="1712"/>
      <c r="GG146" s="1712"/>
      <c r="GH146" s="1712"/>
      <c r="GI146" s="1712"/>
      <c r="GJ146" s="1712"/>
      <c r="GK146" s="1712"/>
      <c r="GL146" s="1712"/>
      <c r="GM146" s="1712"/>
      <c r="GN146" s="1712"/>
      <c r="GO146" s="1712"/>
      <c r="GP146" s="1712"/>
      <c r="GQ146" s="1712"/>
      <c r="GR146" s="1712"/>
      <c r="GS146" s="1712"/>
      <c r="GT146" s="1712"/>
      <c r="GU146" s="1712"/>
      <c r="GV146" s="1712"/>
      <c r="GW146" s="1712"/>
      <c r="GX146" s="1712"/>
      <c r="GY146" s="1712"/>
      <c r="GZ146" s="1712"/>
      <c r="HA146" s="1712"/>
      <c r="HB146" s="1712"/>
      <c r="HC146" s="1712"/>
      <c r="HD146" s="1712"/>
      <c r="HE146" s="1712"/>
      <c r="HF146" s="1712"/>
      <c r="HG146" s="1712"/>
      <c r="HH146" s="1712"/>
      <c r="HI146" s="1712"/>
      <c r="HJ146" s="1712"/>
      <c r="HK146" s="1712"/>
      <c r="HL146" s="1712"/>
      <c r="HM146" s="1712"/>
      <c r="HN146" s="1712"/>
      <c r="HO146" s="1712"/>
      <c r="HP146" s="1712"/>
      <c r="HQ146" s="1712"/>
      <c r="HR146" s="1712"/>
      <c r="HS146" s="1712"/>
      <c r="HT146" s="1712"/>
      <c r="HU146" s="1712"/>
      <c r="HV146" s="1712"/>
      <c r="HW146" s="1712"/>
      <c r="HX146" s="1712"/>
      <c r="HY146" s="1712"/>
      <c r="HZ146" s="1712"/>
      <c r="IA146" s="1712"/>
      <c r="IB146" s="1712"/>
      <c r="IC146" s="1712"/>
      <c r="ID146" s="1712"/>
      <c r="IE146" s="1712"/>
      <c r="IF146" s="1712"/>
      <c r="IG146" s="1712"/>
      <c r="IH146" s="1712"/>
      <c r="II146" s="1712"/>
      <c r="IJ146" s="1712"/>
      <c r="IK146" s="1712"/>
      <c r="IL146" s="1712"/>
      <c r="IM146" s="1712"/>
      <c r="IN146" s="1712"/>
      <c r="IO146" s="1712"/>
      <c r="IP146" s="1712"/>
      <c r="IQ146" s="1712"/>
      <c r="IR146" s="1712"/>
      <c r="IS146" s="1712"/>
      <c r="IT146" s="1712"/>
      <c r="IU146" s="1712"/>
    </row>
    <row r="147" spans="1:255">
      <c r="A147" s="2719"/>
      <c r="B147" s="2482" t="s">
        <v>1390</v>
      </c>
      <c r="C147" s="2482" t="s">
        <v>1390</v>
      </c>
      <c r="D147" s="2482" t="s">
        <v>1390</v>
      </c>
      <c r="E147" s="1740" t="s">
        <v>3593</v>
      </c>
      <c r="F147" s="1934" t="s">
        <v>3594</v>
      </c>
      <c r="G147" s="2720"/>
      <c r="H147" s="2482" t="s">
        <v>1391</v>
      </c>
      <c r="I147" s="2482" t="s">
        <v>1392</v>
      </c>
      <c r="J147" s="2482" t="s">
        <v>1966</v>
      </c>
      <c r="K147" s="2878" t="s">
        <v>3597</v>
      </c>
      <c r="L147" s="2878" t="s">
        <v>3597</v>
      </c>
      <c r="M147" s="1740" t="s">
        <v>1729</v>
      </c>
      <c r="N147" s="1934" t="s">
        <v>3598</v>
      </c>
      <c r="O147" s="2720"/>
      <c r="P147" s="2482" t="s">
        <v>3599</v>
      </c>
      <c r="Q147" s="2482" t="s">
        <v>3600</v>
      </c>
      <c r="R147" s="2482" t="s">
        <v>1393</v>
      </c>
      <c r="S147" s="1740" t="s">
        <v>1729</v>
      </c>
      <c r="T147" s="1712"/>
      <c r="U147" s="1712"/>
      <c r="V147" s="1712"/>
      <c r="W147" s="1712"/>
      <c r="X147" s="1712"/>
      <c r="Y147" s="1712"/>
      <c r="Z147" s="1712"/>
      <c r="AA147" s="1712"/>
      <c r="AB147" s="1712"/>
      <c r="AC147" s="1712"/>
      <c r="AD147" s="1712"/>
      <c r="AE147" s="1712"/>
      <c r="AF147" s="1712"/>
      <c r="AG147" s="1712"/>
      <c r="AH147" s="1712"/>
      <c r="AI147" s="1712"/>
      <c r="AJ147" s="1712"/>
      <c r="AK147" s="1712"/>
      <c r="AL147" s="1712"/>
      <c r="AM147" s="1712"/>
      <c r="AN147" s="1712"/>
      <c r="AO147" s="1712"/>
      <c r="AP147" s="1712"/>
      <c r="AQ147" s="1712"/>
      <c r="AR147" s="1712"/>
      <c r="AS147" s="1712"/>
      <c r="AT147" s="1712"/>
      <c r="AU147" s="1712"/>
      <c r="AV147" s="1712"/>
      <c r="AW147" s="1712"/>
      <c r="AX147" s="1712"/>
      <c r="AY147" s="1712"/>
      <c r="AZ147" s="1712"/>
      <c r="BA147" s="1712"/>
      <c r="BB147" s="1712"/>
      <c r="BC147" s="1712"/>
      <c r="BD147" s="1712"/>
      <c r="BE147" s="1712"/>
      <c r="BF147" s="1712"/>
      <c r="BG147" s="1712"/>
      <c r="BH147" s="1712"/>
      <c r="BI147" s="1712"/>
      <c r="BJ147" s="1712"/>
      <c r="BK147" s="1712"/>
      <c r="BL147" s="1712"/>
      <c r="BM147" s="1712"/>
      <c r="BN147" s="1712"/>
      <c r="BO147" s="1712"/>
      <c r="BP147" s="1712"/>
      <c r="BQ147" s="1712"/>
      <c r="BR147" s="1712"/>
      <c r="BS147" s="1712"/>
      <c r="BT147" s="1712"/>
      <c r="BU147" s="1712"/>
      <c r="BV147" s="1712"/>
      <c r="BW147" s="1712"/>
      <c r="BX147" s="1712"/>
      <c r="BY147" s="1712"/>
      <c r="BZ147" s="1712"/>
      <c r="CA147" s="1712"/>
      <c r="CB147" s="1712"/>
      <c r="CC147" s="1712"/>
      <c r="CD147" s="1712"/>
      <c r="CE147" s="1712"/>
      <c r="CF147" s="1712"/>
      <c r="CG147" s="1712"/>
      <c r="CH147" s="1712"/>
      <c r="CI147" s="1712"/>
      <c r="CJ147" s="1712"/>
      <c r="CK147" s="1712"/>
      <c r="CL147" s="1712"/>
      <c r="CM147" s="1712"/>
      <c r="CN147" s="1712"/>
      <c r="CO147" s="1712"/>
      <c r="CP147" s="1712"/>
      <c r="CQ147" s="1712"/>
      <c r="CR147" s="1712"/>
      <c r="CS147" s="1712"/>
      <c r="CT147" s="1712"/>
      <c r="CU147" s="1712"/>
      <c r="CV147" s="1712"/>
      <c r="CW147" s="1712"/>
      <c r="CX147" s="1712"/>
      <c r="CY147" s="1712"/>
      <c r="CZ147" s="1712"/>
      <c r="DA147" s="1712"/>
      <c r="DB147" s="1712"/>
      <c r="DC147" s="1712"/>
      <c r="DD147" s="1712"/>
      <c r="DE147" s="1712"/>
      <c r="DF147" s="1712"/>
      <c r="DG147" s="1712"/>
      <c r="DH147" s="1712"/>
      <c r="DI147" s="1712"/>
      <c r="DJ147" s="1712"/>
      <c r="DK147" s="1712"/>
      <c r="DL147" s="1712"/>
      <c r="DM147" s="1712"/>
      <c r="DN147" s="1712"/>
      <c r="DO147" s="1712"/>
      <c r="DP147" s="1712"/>
      <c r="DQ147" s="1712"/>
      <c r="DR147" s="1712"/>
      <c r="DS147" s="1712"/>
      <c r="DT147" s="1712"/>
      <c r="DU147" s="1712"/>
      <c r="DV147" s="1712"/>
      <c r="DW147" s="1712"/>
      <c r="DX147" s="1712"/>
      <c r="DY147" s="1712"/>
      <c r="DZ147" s="1712"/>
      <c r="EA147" s="1712"/>
      <c r="EB147" s="1712"/>
      <c r="EC147" s="1712"/>
      <c r="ED147" s="1712"/>
      <c r="EE147" s="1712"/>
      <c r="EF147" s="1712"/>
      <c r="EG147" s="1712"/>
      <c r="EH147" s="1712"/>
      <c r="EI147" s="1712"/>
      <c r="EJ147" s="1712"/>
      <c r="EK147" s="1712"/>
      <c r="EL147" s="1712"/>
      <c r="EM147" s="1712"/>
      <c r="EN147" s="1712"/>
      <c r="EO147" s="1712"/>
      <c r="EP147" s="1712"/>
      <c r="EQ147" s="1712"/>
      <c r="ER147" s="1712"/>
      <c r="ES147" s="1712"/>
      <c r="ET147" s="1712"/>
      <c r="EU147" s="1712"/>
      <c r="EV147" s="1712"/>
      <c r="EW147" s="1712"/>
      <c r="EX147" s="1712"/>
      <c r="EY147" s="1712"/>
      <c r="EZ147" s="1712"/>
      <c r="FA147" s="1712"/>
      <c r="FB147" s="1712"/>
      <c r="FC147" s="1712"/>
      <c r="FD147" s="1712"/>
      <c r="FE147" s="1712"/>
      <c r="FF147" s="1712"/>
      <c r="FG147" s="1712"/>
      <c r="FH147" s="1712"/>
      <c r="FI147" s="1712"/>
      <c r="FJ147" s="1712"/>
      <c r="FK147" s="1712"/>
      <c r="FL147" s="1712"/>
      <c r="FM147" s="1712"/>
      <c r="FN147" s="1712"/>
      <c r="FO147" s="1712"/>
      <c r="FP147" s="1712"/>
      <c r="FQ147" s="1712"/>
      <c r="FR147" s="1712"/>
      <c r="FS147" s="1712"/>
      <c r="FT147" s="1712"/>
      <c r="FU147" s="1712"/>
      <c r="FV147" s="1712"/>
      <c r="FW147" s="1712"/>
      <c r="FX147" s="1712"/>
      <c r="FY147" s="1712"/>
      <c r="FZ147" s="1712"/>
      <c r="GA147" s="1712"/>
      <c r="GB147" s="1712"/>
      <c r="GC147" s="1712"/>
      <c r="GD147" s="1712"/>
      <c r="GE147" s="1712"/>
      <c r="GF147" s="1712"/>
      <c r="GG147" s="1712"/>
      <c r="GH147" s="1712"/>
      <c r="GI147" s="1712"/>
      <c r="GJ147" s="1712"/>
      <c r="GK147" s="1712"/>
      <c r="GL147" s="1712"/>
      <c r="GM147" s="1712"/>
      <c r="GN147" s="1712"/>
      <c r="GO147" s="1712"/>
      <c r="GP147" s="1712"/>
      <c r="GQ147" s="1712"/>
      <c r="GR147" s="1712"/>
      <c r="GS147" s="1712"/>
      <c r="GT147" s="1712"/>
      <c r="GU147" s="1712"/>
      <c r="GV147" s="1712"/>
      <c r="GW147" s="1712"/>
      <c r="GX147" s="1712"/>
      <c r="GY147" s="1712"/>
      <c r="GZ147" s="1712"/>
      <c r="HA147" s="1712"/>
      <c r="HB147" s="1712"/>
      <c r="HC147" s="1712"/>
      <c r="HD147" s="1712"/>
      <c r="HE147" s="1712"/>
      <c r="HF147" s="1712"/>
      <c r="HG147" s="1712"/>
      <c r="HH147" s="1712"/>
      <c r="HI147" s="1712"/>
      <c r="HJ147" s="1712"/>
      <c r="HK147" s="1712"/>
      <c r="HL147" s="1712"/>
      <c r="HM147" s="1712"/>
      <c r="HN147" s="1712"/>
      <c r="HO147" s="1712"/>
      <c r="HP147" s="1712"/>
      <c r="HQ147" s="1712"/>
      <c r="HR147" s="1712"/>
      <c r="HS147" s="1712"/>
      <c r="HT147" s="1712"/>
      <c r="HU147" s="1712"/>
      <c r="HV147" s="1712"/>
      <c r="HW147" s="1712"/>
      <c r="HX147" s="1712"/>
      <c r="HY147" s="1712"/>
      <c r="HZ147" s="1712"/>
      <c r="IA147" s="1712"/>
      <c r="IB147" s="1712"/>
      <c r="IC147" s="1712"/>
      <c r="ID147" s="1712"/>
      <c r="IE147" s="1712"/>
      <c r="IF147" s="1712"/>
      <c r="IG147" s="1712"/>
      <c r="IH147" s="1712"/>
      <c r="II147" s="1712"/>
      <c r="IJ147" s="1712"/>
      <c r="IK147" s="1712"/>
      <c r="IL147" s="1712"/>
      <c r="IM147" s="1712"/>
      <c r="IN147" s="1712"/>
      <c r="IO147" s="1712"/>
      <c r="IP147" s="1712"/>
      <c r="IQ147" s="1712"/>
      <c r="IR147" s="1712"/>
      <c r="IS147" s="1712"/>
      <c r="IT147" s="1712"/>
      <c r="IU147" s="1712"/>
    </row>
    <row r="148" spans="1:255">
      <c r="A148" s="2718" t="s">
        <v>1729</v>
      </c>
      <c r="B148" s="2482" t="s">
        <v>1394</v>
      </c>
      <c r="C148" s="2482" t="s">
        <v>1394</v>
      </c>
      <c r="D148" s="2482" t="s">
        <v>1394</v>
      </c>
      <c r="E148" s="1740" t="s">
        <v>3603</v>
      </c>
      <c r="F148" s="1934" t="s">
        <v>3604</v>
      </c>
      <c r="G148" s="2720"/>
      <c r="H148" s="2482" t="s">
        <v>1395</v>
      </c>
      <c r="I148" s="2482" t="s">
        <v>1395</v>
      </c>
      <c r="J148" s="2482" t="s">
        <v>1396</v>
      </c>
      <c r="K148" s="2482" t="s">
        <v>1397</v>
      </c>
      <c r="L148" s="2482" t="s">
        <v>1973</v>
      </c>
      <c r="M148" s="1740" t="s">
        <v>1732</v>
      </c>
      <c r="N148" s="1934" t="s">
        <v>3609</v>
      </c>
      <c r="O148" s="2720"/>
      <c r="P148" s="2482" t="s">
        <v>3609</v>
      </c>
      <c r="Q148" s="2482" t="s">
        <v>3609</v>
      </c>
      <c r="R148" s="2482" t="s">
        <v>1398</v>
      </c>
      <c r="S148" s="1740" t="s">
        <v>1732</v>
      </c>
      <c r="T148" s="1712"/>
      <c r="U148" s="1712"/>
      <c r="V148" s="1712"/>
      <c r="W148" s="1712"/>
      <c r="X148" s="1712"/>
      <c r="Y148" s="1712"/>
      <c r="Z148" s="1712"/>
      <c r="AA148" s="1712"/>
      <c r="AB148" s="1712"/>
      <c r="AC148" s="1712"/>
      <c r="AD148" s="1712"/>
      <c r="AE148" s="1712"/>
      <c r="AF148" s="1712"/>
      <c r="AG148" s="1712"/>
      <c r="AH148" s="1712"/>
      <c r="AI148" s="1712"/>
      <c r="AJ148" s="1712"/>
      <c r="AK148" s="1712"/>
      <c r="AL148" s="1712"/>
      <c r="AM148" s="1712"/>
      <c r="AN148" s="1712"/>
      <c r="AO148" s="1712"/>
      <c r="AP148" s="1712"/>
      <c r="AQ148" s="1712"/>
      <c r="AR148" s="1712"/>
      <c r="AS148" s="1712"/>
      <c r="AT148" s="1712"/>
      <c r="AU148" s="1712"/>
      <c r="AV148" s="1712"/>
      <c r="AW148" s="1712"/>
      <c r="AX148" s="1712"/>
      <c r="AY148" s="1712"/>
      <c r="AZ148" s="1712"/>
      <c r="BA148" s="1712"/>
      <c r="BB148" s="1712"/>
      <c r="BC148" s="1712"/>
      <c r="BD148" s="1712"/>
      <c r="BE148" s="1712"/>
      <c r="BF148" s="1712"/>
      <c r="BG148" s="1712"/>
      <c r="BH148" s="1712"/>
      <c r="BI148" s="1712"/>
      <c r="BJ148" s="1712"/>
      <c r="BK148" s="1712"/>
      <c r="BL148" s="1712"/>
      <c r="BM148" s="1712"/>
      <c r="BN148" s="1712"/>
      <c r="BO148" s="1712"/>
      <c r="BP148" s="1712"/>
      <c r="BQ148" s="1712"/>
      <c r="BR148" s="1712"/>
      <c r="BS148" s="1712"/>
      <c r="BT148" s="1712"/>
      <c r="BU148" s="1712"/>
      <c r="BV148" s="1712"/>
      <c r="BW148" s="1712"/>
      <c r="BX148" s="1712"/>
      <c r="BY148" s="1712"/>
      <c r="BZ148" s="1712"/>
      <c r="CA148" s="1712"/>
      <c r="CB148" s="1712"/>
      <c r="CC148" s="1712"/>
      <c r="CD148" s="1712"/>
      <c r="CE148" s="1712"/>
      <c r="CF148" s="1712"/>
      <c r="CG148" s="1712"/>
      <c r="CH148" s="1712"/>
      <c r="CI148" s="1712"/>
      <c r="CJ148" s="1712"/>
      <c r="CK148" s="1712"/>
      <c r="CL148" s="1712"/>
      <c r="CM148" s="1712"/>
      <c r="CN148" s="1712"/>
      <c r="CO148" s="1712"/>
      <c r="CP148" s="1712"/>
      <c r="CQ148" s="1712"/>
      <c r="CR148" s="1712"/>
      <c r="CS148" s="1712"/>
      <c r="CT148" s="1712"/>
      <c r="CU148" s="1712"/>
      <c r="CV148" s="1712"/>
      <c r="CW148" s="1712"/>
      <c r="CX148" s="1712"/>
      <c r="CY148" s="1712"/>
      <c r="CZ148" s="1712"/>
      <c r="DA148" s="1712"/>
      <c r="DB148" s="1712"/>
      <c r="DC148" s="1712"/>
      <c r="DD148" s="1712"/>
      <c r="DE148" s="1712"/>
      <c r="DF148" s="1712"/>
      <c r="DG148" s="1712"/>
      <c r="DH148" s="1712"/>
      <c r="DI148" s="1712"/>
      <c r="DJ148" s="1712"/>
      <c r="DK148" s="1712"/>
      <c r="DL148" s="1712"/>
      <c r="DM148" s="1712"/>
      <c r="DN148" s="1712"/>
      <c r="DO148" s="1712"/>
      <c r="DP148" s="1712"/>
      <c r="DQ148" s="1712"/>
      <c r="DR148" s="1712"/>
      <c r="DS148" s="1712"/>
      <c r="DT148" s="1712"/>
      <c r="DU148" s="1712"/>
      <c r="DV148" s="1712"/>
      <c r="DW148" s="1712"/>
      <c r="DX148" s="1712"/>
      <c r="DY148" s="1712"/>
      <c r="DZ148" s="1712"/>
      <c r="EA148" s="1712"/>
      <c r="EB148" s="1712"/>
      <c r="EC148" s="1712"/>
      <c r="ED148" s="1712"/>
      <c r="EE148" s="1712"/>
      <c r="EF148" s="1712"/>
      <c r="EG148" s="1712"/>
      <c r="EH148" s="1712"/>
      <c r="EI148" s="1712"/>
      <c r="EJ148" s="1712"/>
      <c r="EK148" s="1712"/>
      <c r="EL148" s="1712"/>
      <c r="EM148" s="1712"/>
      <c r="EN148" s="1712"/>
      <c r="EO148" s="1712"/>
      <c r="EP148" s="1712"/>
      <c r="EQ148" s="1712"/>
      <c r="ER148" s="1712"/>
      <c r="ES148" s="1712"/>
      <c r="ET148" s="1712"/>
      <c r="EU148" s="1712"/>
      <c r="EV148" s="1712"/>
      <c r="EW148" s="1712"/>
      <c r="EX148" s="1712"/>
      <c r="EY148" s="1712"/>
      <c r="EZ148" s="1712"/>
      <c r="FA148" s="1712"/>
      <c r="FB148" s="1712"/>
      <c r="FC148" s="1712"/>
      <c r="FD148" s="1712"/>
      <c r="FE148" s="1712"/>
      <c r="FF148" s="1712"/>
      <c r="FG148" s="1712"/>
      <c r="FH148" s="1712"/>
      <c r="FI148" s="1712"/>
      <c r="FJ148" s="1712"/>
      <c r="FK148" s="1712"/>
      <c r="FL148" s="1712"/>
      <c r="FM148" s="1712"/>
      <c r="FN148" s="1712"/>
      <c r="FO148" s="1712"/>
      <c r="FP148" s="1712"/>
      <c r="FQ148" s="1712"/>
      <c r="FR148" s="1712"/>
      <c r="FS148" s="1712"/>
      <c r="FT148" s="1712"/>
      <c r="FU148" s="1712"/>
      <c r="FV148" s="1712"/>
      <c r="FW148" s="1712"/>
      <c r="FX148" s="1712"/>
      <c r="FY148" s="1712"/>
      <c r="FZ148" s="1712"/>
      <c r="GA148" s="1712"/>
      <c r="GB148" s="1712"/>
      <c r="GC148" s="1712"/>
      <c r="GD148" s="1712"/>
      <c r="GE148" s="1712"/>
      <c r="GF148" s="1712"/>
      <c r="GG148" s="1712"/>
      <c r="GH148" s="1712"/>
      <c r="GI148" s="1712"/>
      <c r="GJ148" s="1712"/>
      <c r="GK148" s="1712"/>
      <c r="GL148" s="1712"/>
      <c r="GM148" s="1712"/>
      <c r="GN148" s="1712"/>
      <c r="GO148" s="1712"/>
      <c r="GP148" s="1712"/>
      <c r="GQ148" s="1712"/>
      <c r="GR148" s="1712"/>
      <c r="GS148" s="1712"/>
      <c r="GT148" s="1712"/>
      <c r="GU148" s="1712"/>
      <c r="GV148" s="1712"/>
      <c r="GW148" s="1712"/>
      <c r="GX148" s="1712"/>
      <c r="GY148" s="1712"/>
      <c r="GZ148" s="1712"/>
      <c r="HA148" s="1712"/>
      <c r="HB148" s="1712"/>
      <c r="HC148" s="1712"/>
      <c r="HD148" s="1712"/>
      <c r="HE148" s="1712"/>
      <c r="HF148" s="1712"/>
      <c r="HG148" s="1712"/>
      <c r="HH148" s="1712"/>
      <c r="HI148" s="1712"/>
      <c r="HJ148" s="1712"/>
      <c r="HK148" s="1712"/>
      <c r="HL148" s="1712"/>
      <c r="HM148" s="1712"/>
      <c r="HN148" s="1712"/>
      <c r="HO148" s="1712"/>
      <c r="HP148" s="1712"/>
      <c r="HQ148" s="1712"/>
      <c r="HR148" s="1712"/>
      <c r="HS148" s="1712"/>
      <c r="HT148" s="1712"/>
      <c r="HU148" s="1712"/>
      <c r="HV148" s="1712"/>
      <c r="HW148" s="1712"/>
      <c r="HX148" s="1712"/>
      <c r="HY148" s="1712"/>
      <c r="HZ148" s="1712"/>
      <c r="IA148" s="1712"/>
      <c r="IB148" s="1712"/>
      <c r="IC148" s="1712"/>
      <c r="ID148" s="1712"/>
      <c r="IE148" s="1712"/>
      <c r="IF148" s="1712"/>
      <c r="IG148" s="1712"/>
      <c r="IH148" s="1712"/>
      <c r="II148" s="1712"/>
      <c r="IJ148" s="1712"/>
      <c r="IK148" s="1712"/>
      <c r="IL148" s="1712"/>
      <c r="IM148" s="1712"/>
      <c r="IN148" s="1712"/>
      <c r="IO148" s="1712"/>
      <c r="IP148" s="1712"/>
      <c r="IQ148" s="1712"/>
      <c r="IR148" s="1712"/>
      <c r="IS148" s="1712"/>
      <c r="IT148" s="1712"/>
      <c r="IU148" s="1712"/>
    </row>
    <row r="149" spans="1:255">
      <c r="A149" s="2721" t="s">
        <v>1732</v>
      </c>
      <c r="B149" s="2485" t="s">
        <v>3021</v>
      </c>
      <c r="C149" s="2485" t="s">
        <v>3022</v>
      </c>
      <c r="D149" s="2485" t="s">
        <v>3023</v>
      </c>
      <c r="E149" s="1746" t="s">
        <v>3024</v>
      </c>
      <c r="F149" s="2716" t="s">
        <v>2347</v>
      </c>
      <c r="G149" s="2722"/>
      <c r="H149" s="2485" t="s">
        <v>2348</v>
      </c>
      <c r="I149" s="2485" t="s">
        <v>2349</v>
      </c>
      <c r="J149" s="2485" t="s">
        <v>2350</v>
      </c>
      <c r="K149" s="2485" t="s">
        <v>2351</v>
      </c>
      <c r="L149" s="2485" t="s">
        <v>2352</v>
      </c>
      <c r="M149" s="1746"/>
      <c r="N149" s="2716" t="s">
        <v>2353</v>
      </c>
      <c r="O149" s="2722"/>
      <c r="P149" s="2485" t="s">
        <v>2354</v>
      </c>
      <c r="Q149" s="2485" t="s">
        <v>181</v>
      </c>
      <c r="R149" s="2485" t="s">
        <v>182</v>
      </c>
      <c r="S149" s="1746"/>
      <c r="T149" s="1712"/>
      <c r="U149" s="1712"/>
      <c r="V149" s="1712"/>
      <c r="W149" s="1712"/>
      <c r="X149" s="1712"/>
      <c r="Y149" s="1712"/>
      <c r="Z149" s="1712"/>
      <c r="AA149" s="1712"/>
      <c r="AB149" s="1712"/>
      <c r="AC149" s="1712"/>
      <c r="AD149" s="1712"/>
      <c r="AE149" s="1712"/>
      <c r="AF149" s="1712"/>
      <c r="AG149" s="1712"/>
      <c r="AH149" s="1712"/>
      <c r="AI149" s="1712"/>
      <c r="AJ149" s="1712"/>
      <c r="AK149" s="1712"/>
      <c r="AL149" s="1712"/>
      <c r="AM149" s="1712"/>
      <c r="AN149" s="1712"/>
      <c r="AO149" s="1712"/>
      <c r="AP149" s="1712"/>
      <c r="AQ149" s="1712"/>
      <c r="AR149" s="1712"/>
      <c r="AS149" s="1712"/>
      <c r="AT149" s="1712"/>
      <c r="AU149" s="1712"/>
      <c r="AV149" s="1712"/>
      <c r="AW149" s="1712"/>
      <c r="AX149" s="1712"/>
      <c r="AY149" s="1712"/>
      <c r="AZ149" s="1712"/>
      <c r="BA149" s="1712"/>
      <c r="BB149" s="1712"/>
      <c r="BC149" s="1712"/>
      <c r="BD149" s="1712"/>
      <c r="BE149" s="1712"/>
      <c r="BF149" s="1712"/>
      <c r="BG149" s="1712"/>
      <c r="BH149" s="1712"/>
      <c r="BI149" s="1712"/>
      <c r="BJ149" s="1712"/>
      <c r="BK149" s="1712"/>
      <c r="BL149" s="1712"/>
      <c r="BM149" s="1712"/>
      <c r="BN149" s="1712"/>
      <c r="BO149" s="1712"/>
      <c r="BP149" s="1712"/>
      <c r="BQ149" s="1712"/>
      <c r="BR149" s="1712"/>
      <c r="BS149" s="1712"/>
      <c r="BT149" s="1712"/>
      <c r="BU149" s="1712"/>
      <c r="BV149" s="1712"/>
      <c r="BW149" s="1712"/>
      <c r="BX149" s="1712"/>
      <c r="BY149" s="1712"/>
      <c r="BZ149" s="1712"/>
      <c r="CA149" s="1712"/>
      <c r="CB149" s="1712"/>
      <c r="CC149" s="1712"/>
      <c r="CD149" s="1712"/>
      <c r="CE149" s="1712"/>
      <c r="CF149" s="1712"/>
      <c r="CG149" s="1712"/>
      <c r="CH149" s="1712"/>
      <c r="CI149" s="1712"/>
      <c r="CJ149" s="1712"/>
      <c r="CK149" s="1712"/>
      <c r="CL149" s="1712"/>
      <c r="CM149" s="1712"/>
      <c r="CN149" s="1712"/>
      <c r="CO149" s="1712"/>
      <c r="CP149" s="1712"/>
      <c r="CQ149" s="1712"/>
      <c r="CR149" s="1712"/>
      <c r="CS149" s="1712"/>
      <c r="CT149" s="1712"/>
      <c r="CU149" s="1712"/>
      <c r="CV149" s="1712"/>
      <c r="CW149" s="1712"/>
      <c r="CX149" s="1712"/>
      <c r="CY149" s="1712"/>
      <c r="CZ149" s="1712"/>
      <c r="DA149" s="1712"/>
      <c r="DB149" s="1712"/>
      <c r="DC149" s="1712"/>
      <c r="DD149" s="1712"/>
      <c r="DE149" s="1712"/>
      <c r="DF149" s="1712"/>
      <c r="DG149" s="1712"/>
      <c r="DH149" s="1712"/>
      <c r="DI149" s="1712"/>
      <c r="DJ149" s="1712"/>
      <c r="DK149" s="1712"/>
      <c r="DL149" s="1712"/>
      <c r="DM149" s="1712"/>
      <c r="DN149" s="1712"/>
      <c r="DO149" s="1712"/>
      <c r="DP149" s="1712"/>
      <c r="DQ149" s="1712"/>
      <c r="DR149" s="1712"/>
      <c r="DS149" s="1712"/>
      <c r="DT149" s="1712"/>
      <c r="DU149" s="1712"/>
      <c r="DV149" s="1712"/>
      <c r="DW149" s="1712"/>
      <c r="DX149" s="1712"/>
      <c r="DY149" s="1712"/>
      <c r="DZ149" s="1712"/>
      <c r="EA149" s="1712"/>
      <c r="EB149" s="1712"/>
      <c r="EC149" s="1712"/>
      <c r="ED149" s="1712"/>
      <c r="EE149" s="1712"/>
      <c r="EF149" s="1712"/>
      <c r="EG149" s="1712"/>
      <c r="EH149" s="1712"/>
      <c r="EI149" s="1712"/>
      <c r="EJ149" s="1712"/>
      <c r="EK149" s="1712"/>
      <c r="EL149" s="1712"/>
      <c r="EM149" s="1712"/>
      <c r="EN149" s="1712"/>
      <c r="EO149" s="1712"/>
      <c r="EP149" s="1712"/>
      <c r="EQ149" s="1712"/>
      <c r="ER149" s="1712"/>
      <c r="ES149" s="1712"/>
      <c r="ET149" s="1712"/>
      <c r="EU149" s="1712"/>
      <c r="EV149" s="1712"/>
      <c r="EW149" s="1712"/>
      <c r="EX149" s="1712"/>
      <c r="EY149" s="1712"/>
      <c r="EZ149" s="1712"/>
      <c r="FA149" s="1712"/>
      <c r="FB149" s="1712"/>
      <c r="FC149" s="1712"/>
      <c r="FD149" s="1712"/>
      <c r="FE149" s="1712"/>
      <c r="FF149" s="1712"/>
      <c r="FG149" s="1712"/>
      <c r="FH149" s="1712"/>
      <c r="FI149" s="1712"/>
      <c r="FJ149" s="1712"/>
      <c r="FK149" s="1712"/>
      <c r="FL149" s="1712"/>
      <c r="FM149" s="1712"/>
      <c r="FN149" s="1712"/>
      <c r="FO149" s="1712"/>
      <c r="FP149" s="1712"/>
      <c r="FQ149" s="1712"/>
      <c r="FR149" s="1712"/>
      <c r="FS149" s="1712"/>
      <c r="FT149" s="1712"/>
      <c r="FU149" s="1712"/>
      <c r="FV149" s="1712"/>
      <c r="FW149" s="1712"/>
      <c r="FX149" s="1712"/>
      <c r="FY149" s="1712"/>
      <c r="FZ149" s="1712"/>
      <c r="GA149" s="1712"/>
      <c r="GB149" s="1712"/>
      <c r="GC149" s="1712"/>
      <c r="GD149" s="1712"/>
      <c r="GE149" s="1712"/>
      <c r="GF149" s="1712"/>
      <c r="GG149" s="1712"/>
      <c r="GH149" s="1712"/>
      <c r="GI149" s="1712"/>
      <c r="GJ149" s="1712"/>
      <c r="GK149" s="1712"/>
      <c r="GL149" s="1712"/>
      <c r="GM149" s="1712"/>
      <c r="GN149" s="1712"/>
      <c r="GO149" s="1712"/>
      <c r="GP149" s="1712"/>
      <c r="GQ149" s="1712"/>
      <c r="GR149" s="1712"/>
      <c r="GS149" s="1712"/>
      <c r="GT149" s="1712"/>
      <c r="GU149" s="1712"/>
      <c r="GV149" s="1712"/>
      <c r="GW149" s="1712"/>
      <c r="GX149" s="1712"/>
      <c r="GY149" s="1712"/>
      <c r="GZ149" s="1712"/>
      <c r="HA149" s="1712"/>
      <c r="HB149" s="1712"/>
      <c r="HC149" s="1712"/>
      <c r="HD149" s="1712"/>
      <c r="HE149" s="1712"/>
      <c r="HF149" s="1712"/>
      <c r="HG149" s="1712"/>
      <c r="HH149" s="1712"/>
      <c r="HI149" s="1712"/>
      <c r="HJ149" s="1712"/>
      <c r="HK149" s="1712"/>
      <c r="HL149" s="1712"/>
      <c r="HM149" s="1712"/>
      <c r="HN149" s="1712"/>
      <c r="HO149" s="1712"/>
      <c r="HP149" s="1712"/>
      <c r="HQ149" s="1712"/>
      <c r="HR149" s="1712"/>
      <c r="HS149" s="1712"/>
      <c r="HT149" s="1712"/>
      <c r="HU149" s="1712"/>
      <c r="HV149" s="1712"/>
      <c r="HW149" s="1712"/>
      <c r="HX149" s="1712"/>
      <c r="HY149" s="1712"/>
      <c r="HZ149" s="1712"/>
      <c r="IA149" s="1712"/>
      <c r="IB149" s="1712"/>
      <c r="IC149" s="1712"/>
      <c r="ID149" s="1712"/>
      <c r="IE149" s="1712"/>
      <c r="IF149" s="1712"/>
      <c r="IG149" s="1712"/>
      <c r="IH149" s="1712"/>
      <c r="II149" s="1712"/>
      <c r="IJ149" s="1712"/>
      <c r="IK149" s="1712"/>
      <c r="IL149" s="1712"/>
      <c r="IM149" s="1712"/>
      <c r="IN149" s="1712"/>
      <c r="IO149" s="1712"/>
      <c r="IP149" s="1712"/>
      <c r="IQ149" s="1712"/>
      <c r="IR149" s="1712"/>
      <c r="IS149" s="1712"/>
      <c r="IT149" s="1712"/>
      <c r="IU149" s="1712"/>
    </row>
    <row r="150" spans="1:255">
      <c r="A150" s="2721" t="s">
        <v>1399</v>
      </c>
      <c r="B150" s="1744"/>
      <c r="C150" s="1744"/>
      <c r="D150" s="1744"/>
      <c r="E150" s="1723"/>
      <c r="F150" s="1716"/>
      <c r="G150" s="1744"/>
      <c r="H150" s="1744"/>
      <c r="I150" s="1744"/>
      <c r="J150" s="1744"/>
      <c r="K150" s="2761"/>
      <c r="L150" s="2761"/>
      <c r="M150" s="1748" t="s">
        <v>1399</v>
      </c>
      <c r="N150" s="1716"/>
      <c r="O150" s="2334"/>
      <c r="P150" s="2334"/>
      <c r="Q150" s="2334"/>
      <c r="R150" s="2334">
        <f t="shared" ref="R150:R213" si="2">SUM(O150:Q150)</f>
        <v>0</v>
      </c>
      <c r="S150" s="1748" t="s">
        <v>1399</v>
      </c>
      <c r="T150" s="1712"/>
      <c r="U150" s="1712"/>
      <c r="V150" s="1712"/>
      <c r="W150" s="1712"/>
      <c r="X150" s="1712"/>
      <c r="Y150" s="1712"/>
      <c r="Z150" s="1712"/>
      <c r="AA150" s="1712"/>
      <c r="AB150" s="1712"/>
      <c r="AC150" s="1712"/>
      <c r="AD150" s="1712"/>
      <c r="AE150" s="1712"/>
      <c r="AF150" s="1712"/>
      <c r="AG150" s="1712"/>
      <c r="AH150" s="1712"/>
      <c r="AI150" s="1712"/>
      <c r="AJ150" s="1712"/>
      <c r="AK150" s="1712"/>
      <c r="AL150" s="1712"/>
      <c r="AM150" s="1712"/>
      <c r="AN150" s="1712"/>
      <c r="AO150" s="1712"/>
      <c r="AP150" s="1712"/>
      <c r="AQ150" s="1712"/>
      <c r="AR150" s="1712"/>
      <c r="AS150" s="1712"/>
      <c r="AT150" s="1712"/>
      <c r="AU150" s="1712"/>
      <c r="AV150" s="1712"/>
      <c r="AW150" s="1712"/>
      <c r="AX150" s="1712"/>
      <c r="AY150" s="1712"/>
      <c r="AZ150" s="1712"/>
      <c r="BA150" s="1712"/>
      <c r="BB150" s="1712"/>
      <c r="BC150" s="1712"/>
      <c r="BD150" s="1712"/>
      <c r="BE150" s="1712"/>
      <c r="BF150" s="1712"/>
      <c r="BG150" s="1712"/>
      <c r="BH150" s="1712"/>
      <c r="BI150" s="1712"/>
      <c r="BJ150" s="1712"/>
      <c r="BK150" s="1712"/>
      <c r="BL150" s="1712"/>
      <c r="BM150" s="1712"/>
      <c r="BN150" s="1712"/>
      <c r="BO150" s="1712"/>
      <c r="BP150" s="1712"/>
      <c r="BQ150" s="1712"/>
      <c r="BR150" s="1712"/>
      <c r="BS150" s="1712"/>
      <c r="BT150" s="1712"/>
      <c r="BU150" s="1712"/>
      <c r="BV150" s="1712"/>
      <c r="BW150" s="1712"/>
      <c r="BX150" s="1712"/>
      <c r="BY150" s="1712"/>
      <c r="BZ150" s="1712"/>
      <c r="CA150" s="1712"/>
      <c r="CB150" s="1712"/>
      <c r="CC150" s="1712"/>
      <c r="CD150" s="1712"/>
      <c r="CE150" s="1712"/>
      <c r="CF150" s="1712"/>
      <c r="CG150" s="1712"/>
      <c r="CH150" s="1712"/>
      <c r="CI150" s="1712"/>
      <c r="CJ150" s="1712"/>
      <c r="CK150" s="1712"/>
      <c r="CL150" s="1712"/>
      <c r="CM150" s="1712"/>
      <c r="CN150" s="1712"/>
      <c r="CO150" s="1712"/>
      <c r="CP150" s="1712"/>
      <c r="CQ150" s="1712"/>
      <c r="CR150" s="1712"/>
      <c r="CS150" s="1712"/>
      <c r="CT150" s="1712"/>
      <c r="CU150" s="1712"/>
      <c r="CV150" s="1712"/>
      <c r="CW150" s="1712"/>
      <c r="CX150" s="1712"/>
      <c r="CY150" s="1712"/>
      <c r="CZ150" s="1712"/>
      <c r="DA150" s="1712"/>
      <c r="DB150" s="1712"/>
      <c r="DC150" s="1712"/>
      <c r="DD150" s="1712"/>
      <c r="DE150" s="1712"/>
      <c r="DF150" s="1712"/>
      <c r="DG150" s="1712"/>
      <c r="DH150" s="1712"/>
      <c r="DI150" s="1712"/>
      <c r="DJ150" s="1712"/>
      <c r="DK150" s="1712"/>
      <c r="DL150" s="1712"/>
      <c r="DM150" s="1712"/>
      <c r="DN150" s="1712"/>
      <c r="DO150" s="1712"/>
      <c r="DP150" s="1712"/>
      <c r="DQ150" s="1712"/>
      <c r="DR150" s="1712"/>
      <c r="DS150" s="1712"/>
      <c r="DT150" s="1712"/>
      <c r="DU150" s="1712"/>
      <c r="DV150" s="1712"/>
      <c r="DW150" s="1712"/>
      <c r="DX150" s="1712"/>
      <c r="DY150" s="1712"/>
      <c r="DZ150" s="1712"/>
      <c r="EA150" s="1712"/>
      <c r="EB150" s="1712"/>
      <c r="EC150" s="1712"/>
      <c r="ED150" s="1712"/>
      <c r="EE150" s="1712"/>
      <c r="EF150" s="1712"/>
      <c r="EG150" s="1712"/>
      <c r="EH150" s="1712"/>
      <c r="EI150" s="1712"/>
      <c r="EJ150" s="1712"/>
      <c r="EK150" s="1712"/>
      <c r="EL150" s="1712"/>
      <c r="EM150" s="1712"/>
      <c r="EN150" s="1712"/>
      <c r="EO150" s="1712"/>
      <c r="EP150" s="1712"/>
      <c r="EQ150" s="1712"/>
      <c r="ER150" s="1712"/>
      <c r="ES150" s="1712"/>
      <c r="ET150" s="1712"/>
      <c r="EU150" s="1712"/>
      <c r="EV150" s="1712"/>
      <c r="EW150" s="1712"/>
      <c r="EX150" s="1712"/>
      <c r="EY150" s="1712"/>
      <c r="EZ150" s="1712"/>
      <c r="FA150" s="1712"/>
      <c r="FB150" s="1712"/>
      <c r="FC150" s="1712"/>
      <c r="FD150" s="1712"/>
      <c r="FE150" s="1712"/>
      <c r="FF150" s="1712"/>
      <c r="FG150" s="1712"/>
      <c r="FH150" s="1712"/>
      <c r="FI150" s="1712"/>
      <c r="FJ150" s="1712"/>
      <c r="FK150" s="1712"/>
      <c r="FL150" s="1712"/>
      <c r="FM150" s="1712"/>
      <c r="FN150" s="1712"/>
      <c r="FO150" s="1712"/>
      <c r="FP150" s="1712"/>
      <c r="FQ150" s="1712"/>
      <c r="FR150" s="1712"/>
      <c r="FS150" s="1712"/>
      <c r="FT150" s="1712"/>
      <c r="FU150" s="1712"/>
      <c r="FV150" s="1712"/>
      <c r="FW150" s="1712"/>
      <c r="FX150" s="1712"/>
      <c r="FY150" s="1712"/>
      <c r="FZ150" s="1712"/>
      <c r="GA150" s="1712"/>
      <c r="GB150" s="1712"/>
      <c r="GC150" s="1712"/>
      <c r="GD150" s="1712"/>
      <c r="GE150" s="1712"/>
      <c r="GF150" s="1712"/>
      <c r="GG150" s="1712"/>
      <c r="GH150" s="1712"/>
      <c r="GI150" s="1712"/>
      <c r="GJ150" s="1712"/>
      <c r="GK150" s="1712"/>
      <c r="GL150" s="1712"/>
      <c r="GM150" s="1712"/>
      <c r="GN150" s="1712"/>
      <c r="GO150" s="1712"/>
      <c r="GP150" s="1712"/>
      <c r="GQ150" s="1712"/>
      <c r="GR150" s="1712"/>
      <c r="GS150" s="1712"/>
      <c r="GT150" s="1712"/>
      <c r="GU150" s="1712"/>
      <c r="GV150" s="1712"/>
      <c r="GW150" s="1712"/>
      <c r="GX150" s="1712"/>
      <c r="GY150" s="1712"/>
      <c r="GZ150" s="1712"/>
      <c r="HA150" s="1712"/>
      <c r="HB150" s="1712"/>
      <c r="HC150" s="1712"/>
      <c r="HD150" s="1712"/>
      <c r="HE150" s="1712"/>
      <c r="HF150" s="1712"/>
      <c r="HG150" s="1712"/>
      <c r="HH150" s="1712"/>
      <c r="HI150" s="1712"/>
      <c r="HJ150" s="1712"/>
      <c r="HK150" s="1712"/>
      <c r="HL150" s="1712"/>
      <c r="HM150" s="1712"/>
      <c r="HN150" s="1712"/>
      <c r="HO150" s="1712"/>
      <c r="HP150" s="1712"/>
      <c r="HQ150" s="1712"/>
      <c r="HR150" s="1712"/>
      <c r="HS150" s="1712"/>
      <c r="HT150" s="1712"/>
      <c r="HU150" s="1712"/>
      <c r="HV150" s="1712"/>
      <c r="HW150" s="1712"/>
      <c r="HX150" s="1712"/>
      <c r="HY150" s="1712"/>
      <c r="HZ150" s="1712"/>
      <c r="IA150" s="1712"/>
      <c r="IB150" s="1712"/>
      <c r="IC150" s="1712"/>
      <c r="ID150" s="1712"/>
      <c r="IE150" s="1712"/>
      <c r="IF150" s="1712"/>
      <c r="IG150" s="1712"/>
      <c r="IH150" s="1712"/>
      <c r="II150" s="1712"/>
      <c r="IJ150" s="1712"/>
      <c r="IK150" s="1712"/>
      <c r="IL150" s="1712"/>
      <c r="IM150" s="1712"/>
      <c r="IN150" s="1712"/>
      <c r="IO150" s="1712"/>
      <c r="IP150" s="1712"/>
      <c r="IQ150" s="1712"/>
      <c r="IR150" s="1712"/>
      <c r="IS150" s="1712"/>
      <c r="IT150" s="1712"/>
      <c r="IU150" s="1712"/>
    </row>
    <row r="151" spans="1:255">
      <c r="A151" s="2721" t="s">
        <v>1400</v>
      </c>
      <c r="B151" s="1744"/>
      <c r="C151" s="1744"/>
      <c r="D151" s="1744"/>
      <c r="E151" s="1723"/>
      <c r="F151" s="1716"/>
      <c r="G151" s="1744"/>
      <c r="H151" s="1744"/>
      <c r="I151" s="1744"/>
      <c r="J151" s="1744"/>
      <c r="K151" s="2761"/>
      <c r="L151" s="2761"/>
      <c r="M151" s="1748" t="s">
        <v>1400</v>
      </c>
      <c r="N151" s="1716" t="s">
        <v>1789</v>
      </c>
      <c r="O151" s="2761"/>
      <c r="P151" s="2761"/>
      <c r="Q151" s="2761"/>
      <c r="R151" s="2761">
        <f t="shared" si="2"/>
        <v>0</v>
      </c>
      <c r="S151" s="1748" t="s">
        <v>1400</v>
      </c>
      <c r="T151" s="1712"/>
      <c r="U151" s="1712"/>
      <c r="V151" s="1712"/>
      <c r="W151" s="1712"/>
      <c r="X151" s="1712"/>
      <c r="Y151" s="1712"/>
      <c r="Z151" s="1712"/>
      <c r="AA151" s="1712"/>
      <c r="AB151" s="1712"/>
      <c r="AC151" s="1712"/>
      <c r="AD151" s="1712"/>
      <c r="AE151" s="1712"/>
      <c r="AF151" s="1712"/>
      <c r="AG151" s="1712"/>
      <c r="AH151" s="1712"/>
      <c r="AI151" s="1712"/>
      <c r="AJ151" s="1712"/>
      <c r="AK151" s="1712"/>
      <c r="AL151" s="1712"/>
      <c r="AM151" s="1712"/>
      <c r="AN151" s="1712"/>
      <c r="AO151" s="1712"/>
      <c r="AP151" s="1712"/>
      <c r="AQ151" s="1712"/>
      <c r="AR151" s="1712"/>
      <c r="AS151" s="1712"/>
      <c r="AT151" s="1712"/>
      <c r="AU151" s="1712"/>
      <c r="AV151" s="1712"/>
      <c r="AW151" s="1712"/>
      <c r="AX151" s="1712"/>
      <c r="AY151" s="1712"/>
      <c r="AZ151" s="1712"/>
      <c r="BA151" s="1712"/>
      <c r="BB151" s="1712"/>
      <c r="BC151" s="1712"/>
      <c r="BD151" s="1712"/>
      <c r="BE151" s="1712"/>
      <c r="BF151" s="1712"/>
      <c r="BG151" s="1712"/>
      <c r="BH151" s="1712"/>
      <c r="BI151" s="1712"/>
      <c r="BJ151" s="1712"/>
      <c r="BK151" s="1712"/>
      <c r="BL151" s="1712"/>
      <c r="BM151" s="1712"/>
      <c r="BN151" s="1712"/>
      <c r="BO151" s="1712"/>
      <c r="BP151" s="1712"/>
      <c r="BQ151" s="1712"/>
      <c r="BR151" s="1712"/>
      <c r="BS151" s="1712"/>
      <c r="BT151" s="1712"/>
      <c r="BU151" s="1712"/>
      <c r="BV151" s="1712"/>
      <c r="BW151" s="1712"/>
      <c r="BX151" s="1712"/>
      <c r="BY151" s="1712"/>
      <c r="BZ151" s="1712"/>
      <c r="CA151" s="1712"/>
      <c r="CB151" s="1712"/>
      <c r="CC151" s="1712"/>
      <c r="CD151" s="1712"/>
      <c r="CE151" s="1712"/>
      <c r="CF151" s="1712"/>
      <c r="CG151" s="1712"/>
      <c r="CH151" s="1712"/>
      <c r="CI151" s="1712"/>
      <c r="CJ151" s="1712"/>
      <c r="CK151" s="1712"/>
      <c r="CL151" s="1712"/>
      <c r="CM151" s="1712"/>
      <c r="CN151" s="1712"/>
      <c r="CO151" s="1712"/>
      <c r="CP151" s="1712"/>
      <c r="CQ151" s="1712"/>
      <c r="CR151" s="1712"/>
      <c r="CS151" s="1712"/>
      <c r="CT151" s="1712"/>
      <c r="CU151" s="1712"/>
      <c r="CV151" s="1712"/>
      <c r="CW151" s="1712"/>
      <c r="CX151" s="1712"/>
      <c r="CY151" s="1712"/>
      <c r="CZ151" s="1712"/>
      <c r="DA151" s="1712"/>
      <c r="DB151" s="1712"/>
      <c r="DC151" s="1712"/>
      <c r="DD151" s="1712"/>
      <c r="DE151" s="1712"/>
      <c r="DF151" s="1712"/>
      <c r="DG151" s="1712"/>
      <c r="DH151" s="1712"/>
      <c r="DI151" s="1712"/>
      <c r="DJ151" s="1712"/>
      <c r="DK151" s="1712"/>
      <c r="DL151" s="1712"/>
      <c r="DM151" s="1712"/>
      <c r="DN151" s="1712"/>
      <c r="DO151" s="1712"/>
      <c r="DP151" s="1712"/>
      <c r="DQ151" s="1712"/>
      <c r="DR151" s="1712"/>
      <c r="DS151" s="1712"/>
      <c r="DT151" s="1712"/>
      <c r="DU151" s="1712"/>
      <c r="DV151" s="1712"/>
      <c r="DW151" s="1712"/>
      <c r="DX151" s="1712"/>
      <c r="DY151" s="1712"/>
      <c r="DZ151" s="1712"/>
      <c r="EA151" s="1712"/>
      <c r="EB151" s="1712"/>
      <c r="EC151" s="1712"/>
      <c r="ED151" s="1712"/>
      <c r="EE151" s="1712"/>
      <c r="EF151" s="1712"/>
      <c r="EG151" s="1712"/>
      <c r="EH151" s="1712"/>
      <c r="EI151" s="1712"/>
      <c r="EJ151" s="1712"/>
      <c r="EK151" s="1712"/>
      <c r="EL151" s="1712"/>
      <c r="EM151" s="1712"/>
      <c r="EN151" s="1712"/>
      <c r="EO151" s="1712"/>
      <c r="EP151" s="1712"/>
      <c r="EQ151" s="1712"/>
      <c r="ER151" s="1712"/>
      <c r="ES151" s="1712"/>
      <c r="ET151" s="1712"/>
      <c r="EU151" s="1712"/>
      <c r="EV151" s="1712"/>
      <c r="EW151" s="1712"/>
      <c r="EX151" s="1712"/>
      <c r="EY151" s="1712"/>
      <c r="EZ151" s="1712"/>
      <c r="FA151" s="1712"/>
      <c r="FB151" s="1712"/>
      <c r="FC151" s="1712"/>
      <c r="FD151" s="1712"/>
      <c r="FE151" s="1712"/>
      <c r="FF151" s="1712"/>
      <c r="FG151" s="1712"/>
      <c r="FH151" s="1712"/>
      <c r="FI151" s="1712"/>
      <c r="FJ151" s="1712"/>
      <c r="FK151" s="1712"/>
      <c r="FL151" s="1712"/>
      <c r="FM151" s="1712"/>
      <c r="FN151" s="1712"/>
      <c r="FO151" s="1712"/>
      <c r="FP151" s="1712"/>
      <c r="FQ151" s="1712"/>
      <c r="FR151" s="1712"/>
      <c r="FS151" s="1712"/>
      <c r="FT151" s="1712"/>
      <c r="FU151" s="1712"/>
      <c r="FV151" s="1712"/>
      <c r="FW151" s="1712"/>
      <c r="FX151" s="1712"/>
      <c r="FY151" s="1712"/>
      <c r="FZ151" s="1712"/>
      <c r="GA151" s="1712"/>
      <c r="GB151" s="1712"/>
      <c r="GC151" s="1712"/>
      <c r="GD151" s="1712"/>
      <c r="GE151" s="1712"/>
      <c r="GF151" s="1712"/>
      <c r="GG151" s="1712"/>
      <c r="GH151" s="1712"/>
      <c r="GI151" s="1712"/>
      <c r="GJ151" s="1712"/>
      <c r="GK151" s="1712"/>
      <c r="GL151" s="1712"/>
      <c r="GM151" s="1712"/>
      <c r="GN151" s="1712"/>
      <c r="GO151" s="1712"/>
      <c r="GP151" s="1712"/>
      <c r="GQ151" s="1712"/>
      <c r="GR151" s="1712"/>
      <c r="GS151" s="1712"/>
      <c r="GT151" s="1712"/>
      <c r="GU151" s="1712"/>
      <c r="GV151" s="1712"/>
      <c r="GW151" s="1712"/>
      <c r="GX151" s="1712"/>
      <c r="GY151" s="1712"/>
      <c r="GZ151" s="1712"/>
      <c r="HA151" s="1712"/>
      <c r="HB151" s="1712"/>
      <c r="HC151" s="1712"/>
      <c r="HD151" s="1712"/>
      <c r="HE151" s="1712"/>
      <c r="HF151" s="1712"/>
      <c r="HG151" s="1712"/>
      <c r="HH151" s="1712"/>
      <c r="HI151" s="1712"/>
      <c r="HJ151" s="1712"/>
      <c r="HK151" s="1712"/>
      <c r="HL151" s="1712"/>
      <c r="HM151" s="1712"/>
      <c r="HN151" s="1712"/>
      <c r="HO151" s="1712"/>
      <c r="HP151" s="1712"/>
      <c r="HQ151" s="1712"/>
      <c r="HR151" s="1712"/>
      <c r="HS151" s="1712"/>
      <c r="HT151" s="1712"/>
      <c r="HU151" s="1712"/>
      <c r="HV151" s="1712"/>
      <c r="HW151" s="1712"/>
      <c r="HX151" s="1712"/>
      <c r="HY151" s="1712"/>
      <c r="HZ151" s="1712"/>
      <c r="IA151" s="1712"/>
      <c r="IB151" s="1712"/>
      <c r="IC151" s="1712"/>
      <c r="ID151" s="1712"/>
      <c r="IE151" s="1712"/>
      <c r="IF151" s="1712"/>
      <c r="IG151" s="1712"/>
      <c r="IH151" s="1712"/>
      <c r="II151" s="1712"/>
      <c r="IJ151" s="1712"/>
      <c r="IK151" s="1712"/>
      <c r="IL151" s="1712"/>
      <c r="IM151" s="1712"/>
      <c r="IN151" s="1712"/>
      <c r="IO151" s="1712"/>
      <c r="IP151" s="1712"/>
      <c r="IQ151" s="1712"/>
      <c r="IR151" s="1712"/>
      <c r="IS151" s="1712"/>
      <c r="IT151" s="1712"/>
      <c r="IU151" s="1712"/>
    </row>
    <row r="152" spans="1:255">
      <c r="A152" s="2721" t="s">
        <v>1401</v>
      </c>
      <c r="B152" s="1744"/>
      <c r="C152" s="1744"/>
      <c r="D152" s="1744"/>
      <c r="E152" s="1723"/>
      <c r="F152" s="1716"/>
      <c r="G152" s="1744"/>
      <c r="H152" s="1744"/>
      <c r="I152" s="1744"/>
      <c r="J152" s="1744"/>
      <c r="K152" s="2761"/>
      <c r="L152" s="2761"/>
      <c r="M152" s="1748" t="s">
        <v>1401</v>
      </c>
      <c r="N152" s="1716"/>
      <c r="O152" s="2761"/>
      <c r="P152" s="2761"/>
      <c r="Q152" s="2761"/>
      <c r="R152" s="2761">
        <f t="shared" si="2"/>
        <v>0</v>
      </c>
      <c r="S152" s="1748" t="s">
        <v>1401</v>
      </c>
      <c r="T152" s="1712"/>
      <c r="U152" s="1712"/>
      <c r="V152" s="1712"/>
      <c r="W152" s="1712"/>
      <c r="X152" s="1712"/>
      <c r="Y152" s="1712"/>
      <c r="Z152" s="1712"/>
      <c r="AA152" s="1712"/>
      <c r="AB152" s="1712"/>
      <c r="AC152" s="1712"/>
      <c r="AD152" s="1712"/>
      <c r="AE152" s="1712"/>
      <c r="AF152" s="1712"/>
      <c r="AG152" s="1712"/>
      <c r="AH152" s="1712"/>
      <c r="AI152" s="1712"/>
      <c r="AJ152" s="1712"/>
      <c r="AK152" s="1712"/>
      <c r="AL152" s="1712"/>
      <c r="AM152" s="1712"/>
      <c r="AN152" s="1712"/>
      <c r="AO152" s="1712"/>
      <c r="AP152" s="1712"/>
      <c r="AQ152" s="1712"/>
      <c r="AR152" s="1712"/>
      <c r="AS152" s="1712"/>
      <c r="AT152" s="1712"/>
      <c r="AU152" s="1712"/>
      <c r="AV152" s="1712"/>
      <c r="AW152" s="1712"/>
      <c r="AX152" s="1712"/>
      <c r="AY152" s="1712"/>
      <c r="AZ152" s="1712"/>
      <c r="BA152" s="1712"/>
      <c r="BB152" s="1712"/>
      <c r="BC152" s="1712"/>
      <c r="BD152" s="1712"/>
      <c r="BE152" s="1712"/>
      <c r="BF152" s="1712"/>
      <c r="BG152" s="1712"/>
      <c r="BH152" s="1712"/>
      <c r="BI152" s="1712"/>
      <c r="BJ152" s="1712"/>
      <c r="BK152" s="1712"/>
      <c r="BL152" s="1712"/>
      <c r="BM152" s="1712"/>
      <c r="BN152" s="1712"/>
      <c r="BO152" s="1712"/>
      <c r="BP152" s="1712"/>
      <c r="BQ152" s="1712"/>
      <c r="BR152" s="1712"/>
      <c r="BS152" s="1712"/>
      <c r="BT152" s="1712"/>
      <c r="BU152" s="1712"/>
      <c r="BV152" s="1712"/>
      <c r="BW152" s="1712"/>
      <c r="BX152" s="1712"/>
      <c r="BY152" s="1712"/>
      <c r="BZ152" s="1712"/>
      <c r="CA152" s="1712"/>
      <c r="CB152" s="1712"/>
      <c r="CC152" s="1712"/>
      <c r="CD152" s="1712"/>
      <c r="CE152" s="1712"/>
      <c r="CF152" s="1712"/>
      <c r="CG152" s="1712"/>
      <c r="CH152" s="1712"/>
      <c r="CI152" s="1712"/>
      <c r="CJ152" s="1712"/>
      <c r="CK152" s="1712"/>
      <c r="CL152" s="1712"/>
      <c r="CM152" s="1712"/>
      <c r="CN152" s="1712"/>
      <c r="CO152" s="1712"/>
      <c r="CP152" s="1712"/>
      <c r="CQ152" s="1712"/>
      <c r="CR152" s="1712"/>
      <c r="CS152" s="1712"/>
      <c r="CT152" s="1712"/>
      <c r="CU152" s="1712"/>
      <c r="CV152" s="1712"/>
      <c r="CW152" s="1712"/>
      <c r="CX152" s="1712"/>
      <c r="CY152" s="1712"/>
      <c r="CZ152" s="1712"/>
      <c r="DA152" s="1712"/>
      <c r="DB152" s="1712"/>
      <c r="DC152" s="1712"/>
      <c r="DD152" s="1712"/>
      <c r="DE152" s="1712"/>
      <c r="DF152" s="1712"/>
      <c r="DG152" s="1712"/>
      <c r="DH152" s="1712"/>
      <c r="DI152" s="1712"/>
      <c r="DJ152" s="1712"/>
      <c r="DK152" s="1712"/>
      <c r="DL152" s="1712"/>
      <c r="DM152" s="1712"/>
      <c r="DN152" s="1712"/>
      <c r="DO152" s="1712"/>
      <c r="DP152" s="1712"/>
      <c r="DQ152" s="1712"/>
      <c r="DR152" s="1712"/>
      <c r="DS152" s="1712"/>
      <c r="DT152" s="1712"/>
      <c r="DU152" s="1712"/>
      <c r="DV152" s="1712"/>
      <c r="DW152" s="1712"/>
      <c r="DX152" s="1712"/>
      <c r="DY152" s="1712"/>
      <c r="DZ152" s="1712"/>
      <c r="EA152" s="1712"/>
      <c r="EB152" s="1712"/>
      <c r="EC152" s="1712"/>
      <c r="ED152" s="1712"/>
      <c r="EE152" s="1712"/>
      <c r="EF152" s="1712"/>
      <c r="EG152" s="1712"/>
      <c r="EH152" s="1712"/>
      <c r="EI152" s="1712"/>
      <c r="EJ152" s="1712"/>
      <c r="EK152" s="1712"/>
      <c r="EL152" s="1712"/>
      <c r="EM152" s="1712"/>
      <c r="EN152" s="1712"/>
      <c r="EO152" s="1712"/>
      <c r="EP152" s="1712"/>
      <c r="EQ152" s="1712"/>
      <c r="ER152" s="1712"/>
      <c r="ES152" s="1712"/>
      <c r="ET152" s="1712"/>
      <c r="EU152" s="1712"/>
      <c r="EV152" s="1712"/>
      <c r="EW152" s="1712"/>
      <c r="EX152" s="1712"/>
      <c r="EY152" s="1712"/>
      <c r="EZ152" s="1712"/>
      <c r="FA152" s="1712"/>
      <c r="FB152" s="1712"/>
      <c r="FC152" s="1712"/>
      <c r="FD152" s="1712"/>
      <c r="FE152" s="1712"/>
      <c r="FF152" s="1712"/>
      <c r="FG152" s="1712"/>
      <c r="FH152" s="1712"/>
      <c r="FI152" s="1712"/>
      <c r="FJ152" s="1712"/>
      <c r="FK152" s="1712"/>
      <c r="FL152" s="1712"/>
      <c r="FM152" s="1712"/>
      <c r="FN152" s="1712"/>
      <c r="FO152" s="1712"/>
      <c r="FP152" s="1712"/>
      <c r="FQ152" s="1712"/>
      <c r="FR152" s="1712"/>
      <c r="FS152" s="1712"/>
      <c r="FT152" s="1712"/>
      <c r="FU152" s="1712"/>
      <c r="FV152" s="1712"/>
      <c r="FW152" s="1712"/>
      <c r="FX152" s="1712"/>
      <c r="FY152" s="1712"/>
      <c r="FZ152" s="1712"/>
      <c r="GA152" s="1712"/>
      <c r="GB152" s="1712"/>
      <c r="GC152" s="1712"/>
      <c r="GD152" s="1712"/>
      <c r="GE152" s="1712"/>
      <c r="GF152" s="1712"/>
      <c r="GG152" s="1712"/>
      <c r="GH152" s="1712"/>
      <c r="GI152" s="1712"/>
      <c r="GJ152" s="1712"/>
      <c r="GK152" s="1712"/>
      <c r="GL152" s="1712"/>
      <c r="GM152" s="1712"/>
      <c r="GN152" s="1712"/>
      <c r="GO152" s="1712"/>
      <c r="GP152" s="1712"/>
      <c r="GQ152" s="1712"/>
      <c r="GR152" s="1712"/>
      <c r="GS152" s="1712"/>
      <c r="GT152" s="1712"/>
      <c r="GU152" s="1712"/>
      <c r="GV152" s="1712"/>
      <c r="GW152" s="1712"/>
      <c r="GX152" s="1712"/>
      <c r="GY152" s="1712"/>
      <c r="GZ152" s="1712"/>
      <c r="HA152" s="1712"/>
      <c r="HB152" s="1712"/>
      <c r="HC152" s="1712"/>
      <c r="HD152" s="1712"/>
      <c r="HE152" s="1712"/>
      <c r="HF152" s="1712"/>
      <c r="HG152" s="1712"/>
      <c r="HH152" s="1712"/>
      <c r="HI152" s="1712"/>
      <c r="HJ152" s="1712"/>
      <c r="HK152" s="1712"/>
      <c r="HL152" s="1712"/>
      <c r="HM152" s="1712"/>
      <c r="HN152" s="1712"/>
      <c r="HO152" s="1712"/>
      <c r="HP152" s="1712"/>
      <c r="HQ152" s="1712"/>
      <c r="HR152" s="1712"/>
      <c r="HS152" s="1712"/>
      <c r="HT152" s="1712"/>
      <c r="HU152" s="1712"/>
      <c r="HV152" s="1712"/>
      <c r="HW152" s="1712"/>
      <c r="HX152" s="1712"/>
      <c r="HY152" s="1712"/>
      <c r="HZ152" s="1712"/>
      <c r="IA152" s="1712"/>
      <c r="IB152" s="1712"/>
      <c r="IC152" s="1712"/>
      <c r="ID152" s="1712"/>
      <c r="IE152" s="1712"/>
      <c r="IF152" s="1712"/>
      <c r="IG152" s="1712"/>
      <c r="IH152" s="1712"/>
      <c r="II152" s="1712"/>
      <c r="IJ152" s="1712"/>
      <c r="IK152" s="1712"/>
      <c r="IL152" s="1712"/>
      <c r="IM152" s="1712"/>
      <c r="IN152" s="1712"/>
      <c r="IO152" s="1712"/>
      <c r="IP152" s="1712"/>
      <c r="IQ152" s="1712"/>
      <c r="IR152" s="1712"/>
      <c r="IS152" s="1712"/>
      <c r="IT152" s="1712"/>
      <c r="IU152" s="1712"/>
    </row>
    <row r="153" spans="1:255">
      <c r="A153" s="2721" t="s">
        <v>1402</v>
      </c>
      <c r="B153" s="1744"/>
      <c r="C153" s="1744"/>
      <c r="D153" s="1744"/>
      <c r="E153" s="1723"/>
      <c r="F153" s="1716"/>
      <c r="G153" s="1744"/>
      <c r="H153" s="1744"/>
      <c r="I153" s="1744"/>
      <c r="J153" s="1744"/>
      <c r="K153" s="2761"/>
      <c r="L153" s="2761"/>
      <c r="M153" s="1748" t="s">
        <v>1402</v>
      </c>
      <c r="N153" s="1716"/>
      <c r="O153" s="2761"/>
      <c r="P153" s="2761"/>
      <c r="Q153" s="2761"/>
      <c r="R153" s="2761">
        <f t="shared" si="2"/>
        <v>0</v>
      </c>
      <c r="S153" s="1748" t="s">
        <v>1402</v>
      </c>
      <c r="T153" s="1712"/>
      <c r="U153" s="1712"/>
      <c r="V153" s="1712"/>
      <c r="W153" s="1712"/>
      <c r="X153" s="1712"/>
      <c r="Y153" s="1712"/>
      <c r="Z153" s="1712"/>
      <c r="AA153" s="1712"/>
      <c r="AB153" s="1712"/>
      <c r="AC153" s="1712"/>
      <c r="AD153" s="1712"/>
      <c r="AE153" s="1712"/>
      <c r="AF153" s="1712"/>
      <c r="AG153" s="1712"/>
      <c r="AH153" s="1712"/>
      <c r="AI153" s="1712"/>
      <c r="AJ153" s="1712"/>
      <c r="AK153" s="1712"/>
      <c r="AL153" s="1712"/>
      <c r="AM153" s="1712"/>
      <c r="AN153" s="1712"/>
      <c r="AO153" s="1712"/>
      <c r="AP153" s="1712"/>
      <c r="AQ153" s="1712"/>
      <c r="AR153" s="1712"/>
      <c r="AS153" s="1712"/>
      <c r="AT153" s="1712"/>
      <c r="AU153" s="1712"/>
      <c r="AV153" s="1712"/>
      <c r="AW153" s="1712"/>
      <c r="AX153" s="1712"/>
      <c r="AY153" s="1712"/>
      <c r="AZ153" s="1712"/>
      <c r="BA153" s="1712"/>
      <c r="BB153" s="1712"/>
      <c r="BC153" s="1712"/>
      <c r="BD153" s="1712"/>
      <c r="BE153" s="1712"/>
      <c r="BF153" s="1712"/>
      <c r="BG153" s="1712"/>
      <c r="BH153" s="1712"/>
      <c r="BI153" s="1712"/>
      <c r="BJ153" s="1712"/>
      <c r="BK153" s="1712"/>
      <c r="BL153" s="1712"/>
      <c r="BM153" s="1712"/>
      <c r="BN153" s="1712"/>
      <c r="BO153" s="1712"/>
      <c r="BP153" s="1712"/>
      <c r="BQ153" s="1712"/>
      <c r="BR153" s="1712"/>
      <c r="BS153" s="1712"/>
      <c r="BT153" s="1712"/>
      <c r="BU153" s="1712"/>
      <c r="BV153" s="1712"/>
      <c r="BW153" s="1712"/>
      <c r="BX153" s="1712"/>
      <c r="BY153" s="1712"/>
      <c r="BZ153" s="1712"/>
      <c r="CA153" s="1712"/>
      <c r="CB153" s="1712"/>
      <c r="CC153" s="1712"/>
      <c r="CD153" s="1712"/>
      <c r="CE153" s="1712"/>
      <c r="CF153" s="1712"/>
      <c r="CG153" s="1712"/>
      <c r="CH153" s="1712"/>
      <c r="CI153" s="1712"/>
      <c r="CJ153" s="1712"/>
      <c r="CK153" s="1712"/>
      <c r="CL153" s="1712"/>
      <c r="CM153" s="1712"/>
      <c r="CN153" s="1712"/>
      <c r="CO153" s="1712"/>
      <c r="CP153" s="1712"/>
      <c r="CQ153" s="1712"/>
      <c r="CR153" s="1712"/>
      <c r="CS153" s="1712"/>
      <c r="CT153" s="1712"/>
      <c r="CU153" s="1712"/>
      <c r="CV153" s="1712"/>
      <c r="CW153" s="1712"/>
      <c r="CX153" s="1712"/>
      <c r="CY153" s="1712"/>
      <c r="CZ153" s="1712"/>
      <c r="DA153" s="1712"/>
      <c r="DB153" s="1712"/>
      <c r="DC153" s="1712"/>
      <c r="DD153" s="1712"/>
      <c r="DE153" s="1712"/>
      <c r="DF153" s="1712"/>
      <c r="DG153" s="1712"/>
      <c r="DH153" s="1712"/>
      <c r="DI153" s="1712"/>
      <c r="DJ153" s="1712"/>
      <c r="DK153" s="1712"/>
      <c r="DL153" s="1712"/>
      <c r="DM153" s="1712"/>
      <c r="DN153" s="1712"/>
      <c r="DO153" s="1712"/>
      <c r="DP153" s="1712"/>
      <c r="DQ153" s="1712"/>
      <c r="DR153" s="1712"/>
      <c r="DS153" s="1712"/>
      <c r="DT153" s="1712"/>
      <c r="DU153" s="1712"/>
      <c r="DV153" s="1712"/>
      <c r="DW153" s="1712"/>
      <c r="DX153" s="1712"/>
      <c r="DY153" s="1712"/>
      <c r="DZ153" s="1712"/>
      <c r="EA153" s="1712"/>
      <c r="EB153" s="1712"/>
      <c r="EC153" s="1712"/>
      <c r="ED153" s="1712"/>
      <c r="EE153" s="1712"/>
      <c r="EF153" s="1712"/>
      <c r="EG153" s="1712"/>
      <c r="EH153" s="1712"/>
      <c r="EI153" s="1712"/>
      <c r="EJ153" s="1712"/>
      <c r="EK153" s="1712"/>
      <c r="EL153" s="1712"/>
      <c r="EM153" s="1712"/>
      <c r="EN153" s="1712"/>
      <c r="EO153" s="1712"/>
      <c r="EP153" s="1712"/>
      <c r="EQ153" s="1712"/>
      <c r="ER153" s="1712"/>
      <c r="ES153" s="1712"/>
      <c r="ET153" s="1712"/>
      <c r="EU153" s="1712"/>
      <c r="EV153" s="1712"/>
      <c r="EW153" s="1712"/>
      <c r="EX153" s="1712"/>
      <c r="EY153" s="1712"/>
      <c r="EZ153" s="1712"/>
      <c r="FA153" s="1712"/>
      <c r="FB153" s="1712"/>
      <c r="FC153" s="1712"/>
      <c r="FD153" s="1712"/>
      <c r="FE153" s="1712"/>
      <c r="FF153" s="1712"/>
      <c r="FG153" s="1712"/>
      <c r="FH153" s="1712"/>
      <c r="FI153" s="1712"/>
      <c r="FJ153" s="1712"/>
      <c r="FK153" s="1712"/>
      <c r="FL153" s="1712"/>
      <c r="FM153" s="1712"/>
      <c r="FN153" s="1712"/>
      <c r="FO153" s="1712"/>
      <c r="FP153" s="1712"/>
      <c r="FQ153" s="1712"/>
      <c r="FR153" s="1712"/>
      <c r="FS153" s="1712"/>
      <c r="FT153" s="1712"/>
      <c r="FU153" s="1712"/>
      <c r="FV153" s="1712"/>
      <c r="FW153" s="1712"/>
      <c r="FX153" s="1712"/>
      <c r="FY153" s="1712"/>
      <c r="FZ153" s="1712"/>
      <c r="GA153" s="1712"/>
      <c r="GB153" s="1712"/>
      <c r="GC153" s="1712"/>
      <c r="GD153" s="1712"/>
      <c r="GE153" s="1712"/>
      <c r="GF153" s="1712"/>
      <c r="GG153" s="1712"/>
      <c r="GH153" s="1712"/>
      <c r="GI153" s="1712"/>
      <c r="GJ153" s="1712"/>
      <c r="GK153" s="1712"/>
      <c r="GL153" s="1712"/>
      <c r="GM153" s="1712"/>
      <c r="GN153" s="1712"/>
      <c r="GO153" s="1712"/>
      <c r="GP153" s="1712"/>
      <c r="GQ153" s="1712"/>
      <c r="GR153" s="1712"/>
      <c r="GS153" s="1712"/>
      <c r="GT153" s="1712"/>
      <c r="GU153" s="1712"/>
      <c r="GV153" s="1712"/>
      <c r="GW153" s="1712"/>
      <c r="GX153" s="1712"/>
      <c r="GY153" s="1712"/>
      <c r="GZ153" s="1712"/>
      <c r="HA153" s="1712"/>
      <c r="HB153" s="1712"/>
      <c r="HC153" s="1712"/>
      <c r="HD153" s="1712"/>
      <c r="HE153" s="1712"/>
      <c r="HF153" s="1712"/>
      <c r="HG153" s="1712"/>
      <c r="HH153" s="1712"/>
      <c r="HI153" s="1712"/>
      <c r="HJ153" s="1712"/>
      <c r="HK153" s="1712"/>
      <c r="HL153" s="1712"/>
      <c r="HM153" s="1712"/>
      <c r="HN153" s="1712"/>
      <c r="HO153" s="1712"/>
      <c r="HP153" s="1712"/>
      <c r="HQ153" s="1712"/>
      <c r="HR153" s="1712"/>
      <c r="HS153" s="1712"/>
      <c r="HT153" s="1712"/>
      <c r="HU153" s="1712"/>
      <c r="HV153" s="1712"/>
      <c r="HW153" s="1712"/>
      <c r="HX153" s="1712"/>
      <c r="HY153" s="1712"/>
      <c r="HZ153" s="1712"/>
      <c r="IA153" s="1712"/>
      <c r="IB153" s="1712"/>
      <c r="IC153" s="1712"/>
      <c r="ID153" s="1712"/>
      <c r="IE153" s="1712"/>
      <c r="IF153" s="1712"/>
      <c r="IG153" s="1712"/>
      <c r="IH153" s="1712"/>
      <c r="II153" s="1712"/>
      <c r="IJ153" s="1712"/>
      <c r="IK153" s="1712"/>
      <c r="IL153" s="1712"/>
      <c r="IM153" s="1712"/>
      <c r="IN153" s="1712"/>
      <c r="IO153" s="1712"/>
      <c r="IP153" s="1712"/>
      <c r="IQ153" s="1712"/>
      <c r="IR153" s="1712"/>
      <c r="IS153" s="1712"/>
      <c r="IT153" s="1712"/>
      <c r="IU153" s="1712"/>
    </row>
    <row r="154" spans="1:255">
      <c r="A154" s="2721" t="s">
        <v>1403</v>
      </c>
      <c r="B154" s="1744"/>
      <c r="C154" s="1744"/>
      <c r="D154" s="1744"/>
      <c r="E154" s="1723"/>
      <c r="F154" s="1716"/>
      <c r="G154" s="1744"/>
      <c r="H154" s="1744"/>
      <c r="I154" s="1744"/>
      <c r="J154" s="1744"/>
      <c r="K154" s="2761"/>
      <c r="L154" s="2761"/>
      <c r="M154" s="1748" t="s">
        <v>1403</v>
      </c>
      <c r="N154" s="1716"/>
      <c r="O154" s="2761"/>
      <c r="P154" s="2761"/>
      <c r="Q154" s="2761"/>
      <c r="R154" s="2761">
        <f t="shared" si="2"/>
        <v>0</v>
      </c>
      <c r="S154" s="1748" t="s">
        <v>1403</v>
      </c>
      <c r="T154" s="1712"/>
      <c r="U154" s="1712"/>
      <c r="V154" s="1712"/>
      <c r="W154" s="1712"/>
      <c r="X154" s="1712"/>
      <c r="Y154" s="1712"/>
      <c r="Z154" s="1712"/>
      <c r="AA154" s="1712"/>
      <c r="AB154" s="1712"/>
      <c r="AC154" s="1712"/>
      <c r="AD154" s="1712"/>
      <c r="AE154" s="1712"/>
      <c r="AF154" s="1712"/>
      <c r="AG154" s="1712"/>
      <c r="AH154" s="1712"/>
      <c r="AI154" s="1712"/>
      <c r="AJ154" s="1712"/>
      <c r="AK154" s="1712"/>
      <c r="AL154" s="1712"/>
      <c r="AM154" s="1712"/>
      <c r="AN154" s="1712"/>
      <c r="AO154" s="1712"/>
      <c r="AP154" s="1712"/>
      <c r="AQ154" s="1712"/>
      <c r="AR154" s="1712"/>
      <c r="AS154" s="1712"/>
      <c r="AT154" s="1712"/>
      <c r="AU154" s="1712"/>
      <c r="AV154" s="1712"/>
      <c r="AW154" s="1712"/>
      <c r="AX154" s="1712"/>
      <c r="AY154" s="1712"/>
      <c r="AZ154" s="1712"/>
      <c r="BA154" s="1712"/>
      <c r="BB154" s="1712"/>
      <c r="BC154" s="1712"/>
      <c r="BD154" s="1712"/>
      <c r="BE154" s="1712"/>
      <c r="BF154" s="1712"/>
      <c r="BG154" s="1712"/>
      <c r="BH154" s="1712"/>
      <c r="BI154" s="1712"/>
      <c r="BJ154" s="1712"/>
      <c r="BK154" s="1712"/>
      <c r="BL154" s="1712"/>
      <c r="BM154" s="1712"/>
      <c r="BN154" s="1712"/>
      <c r="BO154" s="1712"/>
      <c r="BP154" s="1712"/>
      <c r="BQ154" s="1712"/>
      <c r="BR154" s="1712"/>
      <c r="BS154" s="1712"/>
      <c r="BT154" s="1712"/>
      <c r="BU154" s="1712"/>
      <c r="BV154" s="1712"/>
      <c r="BW154" s="1712"/>
      <c r="BX154" s="1712"/>
      <c r="BY154" s="1712"/>
      <c r="BZ154" s="1712"/>
      <c r="CA154" s="1712"/>
      <c r="CB154" s="1712"/>
      <c r="CC154" s="1712"/>
      <c r="CD154" s="1712"/>
      <c r="CE154" s="1712"/>
      <c r="CF154" s="1712"/>
      <c r="CG154" s="1712"/>
      <c r="CH154" s="1712"/>
      <c r="CI154" s="1712"/>
      <c r="CJ154" s="1712"/>
      <c r="CK154" s="1712"/>
      <c r="CL154" s="1712"/>
      <c r="CM154" s="1712"/>
      <c r="CN154" s="1712"/>
      <c r="CO154" s="1712"/>
      <c r="CP154" s="1712"/>
      <c r="CQ154" s="1712"/>
      <c r="CR154" s="1712"/>
      <c r="CS154" s="1712"/>
      <c r="CT154" s="1712"/>
      <c r="CU154" s="1712"/>
      <c r="CV154" s="1712"/>
      <c r="CW154" s="1712"/>
      <c r="CX154" s="1712"/>
      <c r="CY154" s="1712"/>
      <c r="CZ154" s="1712"/>
      <c r="DA154" s="1712"/>
      <c r="DB154" s="1712"/>
      <c r="DC154" s="1712"/>
      <c r="DD154" s="1712"/>
      <c r="DE154" s="1712"/>
      <c r="DF154" s="1712"/>
      <c r="DG154" s="1712"/>
      <c r="DH154" s="1712"/>
      <c r="DI154" s="1712"/>
      <c r="DJ154" s="1712"/>
      <c r="DK154" s="1712"/>
      <c r="DL154" s="1712"/>
      <c r="DM154" s="1712"/>
      <c r="DN154" s="1712"/>
      <c r="DO154" s="1712"/>
      <c r="DP154" s="1712"/>
      <c r="DQ154" s="1712"/>
      <c r="DR154" s="1712"/>
      <c r="DS154" s="1712"/>
      <c r="DT154" s="1712"/>
      <c r="DU154" s="1712"/>
      <c r="DV154" s="1712"/>
      <c r="DW154" s="1712"/>
      <c r="DX154" s="1712"/>
      <c r="DY154" s="1712"/>
      <c r="DZ154" s="1712"/>
      <c r="EA154" s="1712"/>
      <c r="EB154" s="1712"/>
      <c r="EC154" s="1712"/>
      <c r="ED154" s="1712"/>
      <c r="EE154" s="1712"/>
      <c r="EF154" s="1712"/>
      <c r="EG154" s="1712"/>
      <c r="EH154" s="1712"/>
      <c r="EI154" s="1712"/>
      <c r="EJ154" s="1712"/>
      <c r="EK154" s="1712"/>
      <c r="EL154" s="1712"/>
      <c r="EM154" s="1712"/>
      <c r="EN154" s="1712"/>
      <c r="EO154" s="1712"/>
      <c r="EP154" s="1712"/>
      <c r="EQ154" s="1712"/>
      <c r="ER154" s="1712"/>
      <c r="ES154" s="1712"/>
      <c r="ET154" s="1712"/>
      <c r="EU154" s="1712"/>
      <c r="EV154" s="1712"/>
      <c r="EW154" s="1712"/>
      <c r="EX154" s="1712"/>
      <c r="EY154" s="1712"/>
      <c r="EZ154" s="1712"/>
      <c r="FA154" s="1712"/>
      <c r="FB154" s="1712"/>
      <c r="FC154" s="1712"/>
      <c r="FD154" s="1712"/>
      <c r="FE154" s="1712"/>
      <c r="FF154" s="1712"/>
      <c r="FG154" s="1712"/>
      <c r="FH154" s="1712"/>
      <c r="FI154" s="1712"/>
      <c r="FJ154" s="1712"/>
      <c r="FK154" s="1712"/>
      <c r="FL154" s="1712"/>
      <c r="FM154" s="1712"/>
      <c r="FN154" s="1712"/>
      <c r="FO154" s="1712"/>
      <c r="FP154" s="1712"/>
      <c r="FQ154" s="1712"/>
      <c r="FR154" s="1712"/>
      <c r="FS154" s="1712"/>
      <c r="FT154" s="1712"/>
      <c r="FU154" s="1712"/>
      <c r="FV154" s="1712"/>
      <c r="FW154" s="1712"/>
      <c r="FX154" s="1712"/>
      <c r="FY154" s="1712"/>
      <c r="FZ154" s="1712"/>
      <c r="GA154" s="1712"/>
      <c r="GB154" s="1712"/>
      <c r="GC154" s="1712"/>
      <c r="GD154" s="1712"/>
      <c r="GE154" s="1712"/>
      <c r="GF154" s="1712"/>
      <c r="GG154" s="1712"/>
      <c r="GH154" s="1712"/>
      <c r="GI154" s="1712"/>
      <c r="GJ154" s="1712"/>
      <c r="GK154" s="1712"/>
      <c r="GL154" s="1712"/>
      <c r="GM154" s="1712"/>
      <c r="GN154" s="1712"/>
      <c r="GO154" s="1712"/>
      <c r="GP154" s="1712"/>
      <c r="GQ154" s="1712"/>
      <c r="GR154" s="1712"/>
      <c r="GS154" s="1712"/>
      <c r="GT154" s="1712"/>
      <c r="GU154" s="1712"/>
      <c r="GV154" s="1712"/>
      <c r="GW154" s="1712"/>
      <c r="GX154" s="1712"/>
      <c r="GY154" s="1712"/>
      <c r="GZ154" s="1712"/>
      <c r="HA154" s="1712"/>
      <c r="HB154" s="1712"/>
      <c r="HC154" s="1712"/>
      <c r="HD154" s="1712"/>
      <c r="HE154" s="1712"/>
      <c r="HF154" s="1712"/>
      <c r="HG154" s="1712"/>
      <c r="HH154" s="1712"/>
      <c r="HI154" s="1712"/>
      <c r="HJ154" s="1712"/>
      <c r="HK154" s="1712"/>
      <c r="HL154" s="1712"/>
      <c r="HM154" s="1712"/>
      <c r="HN154" s="1712"/>
      <c r="HO154" s="1712"/>
      <c r="HP154" s="1712"/>
      <c r="HQ154" s="1712"/>
      <c r="HR154" s="1712"/>
      <c r="HS154" s="1712"/>
      <c r="HT154" s="1712"/>
      <c r="HU154" s="1712"/>
      <c r="HV154" s="1712"/>
      <c r="HW154" s="1712"/>
      <c r="HX154" s="1712"/>
      <c r="HY154" s="1712"/>
      <c r="HZ154" s="1712"/>
      <c r="IA154" s="1712"/>
      <c r="IB154" s="1712"/>
      <c r="IC154" s="1712"/>
      <c r="ID154" s="1712"/>
      <c r="IE154" s="1712"/>
      <c r="IF154" s="1712"/>
      <c r="IG154" s="1712"/>
      <c r="IH154" s="1712"/>
      <c r="II154" s="1712"/>
      <c r="IJ154" s="1712"/>
      <c r="IK154" s="1712"/>
      <c r="IL154" s="1712"/>
      <c r="IM154" s="1712"/>
      <c r="IN154" s="1712"/>
      <c r="IO154" s="1712"/>
      <c r="IP154" s="1712"/>
      <c r="IQ154" s="1712"/>
      <c r="IR154" s="1712"/>
      <c r="IS154" s="1712"/>
      <c r="IT154" s="1712"/>
      <c r="IU154" s="1712"/>
    </row>
    <row r="155" spans="1:255">
      <c r="A155" s="2721" t="s">
        <v>1404</v>
      </c>
      <c r="B155" s="1744"/>
      <c r="C155" s="1744"/>
      <c r="D155" s="1744"/>
      <c r="E155" s="1723"/>
      <c r="F155" s="1716"/>
      <c r="G155" s="1744"/>
      <c r="H155" s="1744"/>
      <c r="I155" s="1744"/>
      <c r="J155" s="1744"/>
      <c r="K155" s="2761"/>
      <c r="L155" s="2761"/>
      <c r="M155" s="1748" t="s">
        <v>1404</v>
      </c>
      <c r="N155" s="1716"/>
      <c r="O155" s="2761"/>
      <c r="P155" s="2761"/>
      <c r="Q155" s="2761"/>
      <c r="R155" s="2761">
        <f t="shared" si="2"/>
        <v>0</v>
      </c>
      <c r="S155" s="1748" t="s">
        <v>1404</v>
      </c>
      <c r="T155" s="1712"/>
      <c r="U155" s="1712"/>
      <c r="V155" s="1712"/>
      <c r="W155" s="1712"/>
      <c r="X155" s="1712"/>
      <c r="Y155" s="1712"/>
      <c r="Z155" s="1712"/>
      <c r="AA155" s="1712"/>
      <c r="AB155" s="1712"/>
      <c r="AC155" s="1712"/>
      <c r="AD155" s="1712"/>
      <c r="AE155" s="1712"/>
      <c r="AF155" s="1712"/>
      <c r="AG155" s="1712"/>
      <c r="AH155" s="1712"/>
      <c r="AI155" s="1712"/>
      <c r="AJ155" s="1712"/>
      <c r="AK155" s="1712"/>
      <c r="AL155" s="1712"/>
      <c r="AM155" s="1712"/>
      <c r="AN155" s="1712"/>
      <c r="AO155" s="1712"/>
      <c r="AP155" s="1712"/>
      <c r="AQ155" s="1712"/>
      <c r="AR155" s="1712"/>
      <c r="AS155" s="1712"/>
      <c r="AT155" s="1712"/>
      <c r="AU155" s="1712"/>
      <c r="AV155" s="1712"/>
      <c r="AW155" s="1712"/>
      <c r="AX155" s="1712"/>
      <c r="AY155" s="1712"/>
      <c r="AZ155" s="1712"/>
      <c r="BA155" s="1712"/>
      <c r="BB155" s="1712"/>
      <c r="BC155" s="1712"/>
      <c r="BD155" s="1712"/>
      <c r="BE155" s="1712"/>
      <c r="BF155" s="1712"/>
      <c r="BG155" s="1712"/>
      <c r="BH155" s="1712"/>
      <c r="BI155" s="1712"/>
      <c r="BJ155" s="1712"/>
      <c r="BK155" s="1712"/>
      <c r="BL155" s="1712"/>
      <c r="BM155" s="1712"/>
      <c r="BN155" s="1712"/>
      <c r="BO155" s="1712"/>
      <c r="BP155" s="1712"/>
      <c r="BQ155" s="1712"/>
      <c r="BR155" s="1712"/>
      <c r="BS155" s="1712"/>
      <c r="BT155" s="1712"/>
      <c r="BU155" s="1712"/>
      <c r="BV155" s="1712"/>
      <c r="BW155" s="1712"/>
      <c r="BX155" s="1712"/>
      <c r="BY155" s="1712"/>
      <c r="BZ155" s="1712"/>
      <c r="CA155" s="1712"/>
      <c r="CB155" s="1712"/>
      <c r="CC155" s="1712"/>
      <c r="CD155" s="1712"/>
      <c r="CE155" s="1712"/>
      <c r="CF155" s="1712"/>
      <c r="CG155" s="1712"/>
      <c r="CH155" s="1712"/>
      <c r="CI155" s="1712"/>
      <c r="CJ155" s="1712"/>
      <c r="CK155" s="1712"/>
      <c r="CL155" s="1712"/>
      <c r="CM155" s="1712"/>
      <c r="CN155" s="1712"/>
      <c r="CO155" s="1712"/>
      <c r="CP155" s="1712"/>
      <c r="CQ155" s="1712"/>
      <c r="CR155" s="1712"/>
      <c r="CS155" s="1712"/>
      <c r="CT155" s="1712"/>
      <c r="CU155" s="1712"/>
      <c r="CV155" s="1712"/>
      <c r="CW155" s="1712"/>
      <c r="CX155" s="1712"/>
      <c r="CY155" s="1712"/>
      <c r="CZ155" s="1712"/>
      <c r="DA155" s="1712"/>
      <c r="DB155" s="1712"/>
      <c r="DC155" s="1712"/>
      <c r="DD155" s="1712"/>
      <c r="DE155" s="1712"/>
      <c r="DF155" s="1712"/>
      <c r="DG155" s="1712"/>
      <c r="DH155" s="1712"/>
      <c r="DI155" s="1712"/>
      <c r="DJ155" s="1712"/>
      <c r="DK155" s="1712"/>
      <c r="DL155" s="1712"/>
      <c r="DM155" s="1712"/>
      <c r="DN155" s="1712"/>
      <c r="DO155" s="1712"/>
      <c r="DP155" s="1712"/>
      <c r="DQ155" s="1712"/>
      <c r="DR155" s="1712"/>
      <c r="DS155" s="1712"/>
      <c r="DT155" s="1712"/>
      <c r="DU155" s="1712"/>
      <c r="DV155" s="1712"/>
      <c r="DW155" s="1712"/>
      <c r="DX155" s="1712"/>
      <c r="DY155" s="1712"/>
      <c r="DZ155" s="1712"/>
      <c r="EA155" s="1712"/>
      <c r="EB155" s="1712"/>
      <c r="EC155" s="1712"/>
      <c r="ED155" s="1712"/>
      <c r="EE155" s="1712"/>
      <c r="EF155" s="1712"/>
      <c r="EG155" s="1712"/>
      <c r="EH155" s="1712"/>
      <c r="EI155" s="1712"/>
      <c r="EJ155" s="1712"/>
      <c r="EK155" s="1712"/>
      <c r="EL155" s="1712"/>
      <c r="EM155" s="1712"/>
      <c r="EN155" s="1712"/>
      <c r="EO155" s="1712"/>
      <c r="EP155" s="1712"/>
      <c r="EQ155" s="1712"/>
      <c r="ER155" s="1712"/>
      <c r="ES155" s="1712"/>
      <c r="ET155" s="1712"/>
      <c r="EU155" s="1712"/>
      <c r="EV155" s="1712"/>
      <c r="EW155" s="1712"/>
      <c r="EX155" s="1712"/>
      <c r="EY155" s="1712"/>
      <c r="EZ155" s="1712"/>
      <c r="FA155" s="1712"/>
      <c r="FB155" s="1712"/>
      <c r="FC155" s="1712"/>
      <c r="FD155" s="1712"/>
      <c r="FE155" s="1712"/>
      <c r="FF155" s="1712"/>
      <c r="FG155" s="1712"/>
      <c r="FH155" s="1712"/>
      <c r="FI155" s="1712"/>
      <c r="FJ155" s="1712"/>
      <c r="FK155" s="1712"/>
      <c r="FL155" s="1712"/>
      <c r="FM155" s="1712"/>
      <c r="FN155" s="1712"/>
      <c r="FO155" s="1712"/>
      <c r="FP155" s="1712"/>
      <c r="FQ155" s="1712"/>
      <c r="FR155" s="1712"/>
      <c r="FS155" s="1712"/>
      <c r="FT155" s="1712"/>
      <c r="FU155" s="1712"/>
      <c r="FV155" s="1712"/>
      <c r="FW155" s="1712"/>
      <c r="FX155" s="1712"/>
      <c r="FY155" s="1712"/>
      <c r="FZ155" s="1712"/>
      <c r="GA155" s="1712"/>
      <c r="GB155" s="1712"/>
      <c r="GC155" s="1712"/>
      <c r="GD155" s="1712"/>
      <c r="GE155" s="1712"/>
      <c r="GF155" s="1712"/>
      <c r="GG155" s="1712"/>
      <c r="GH155" s="1712"/>
      <c r="GI155" s="1712"/>
      <c r="GJ155" s="1712"/>
      <c r="GK155" s="1712"/>
      <c r="GL155" s="1712"/>
      <c r="GM155" s="1712"/>
      <c r="GN155" s="1712"/>
      <c r="GO155" s="1712"/>
      <c r="GP155" s="1712"/>
      <c r="GQ155" s="1712"/>
      <c r="GR155" s="1712"/>
      <c r="GS155" s="1712"/>
      <c r="GT155" s="1712"/>
      <c r="GU155" s="1712"/>
      <c r="GV155" s="1712"/>
      <c r="GW155" s="1712"/>
      <c r="GX155" s="1712"/>
      <c r="GY155" s="1712"/>
      <c r="GZ155" s="1712"/>
      <c r="HA155" s="1712"/>
      <c r="HB155" s="1712"/>
      <c r="HC155" s="1712"/>
      <c r="HD155" s="1712"/>
      <c r="HE155" s="1712"/>
      <c r="HF155" s="1712"/>
      <c r="HG155" s="1712"/>
      <c r="HH155" s="1712"/>
      <c r="HI155" s="1712"/>
      <c r="HJ155" s="1712"/>
      <c r="HK155" s="1712"/>
      <c r="HL155" s="1712"/>
      <c r="HM155" s="1712"/>
      <c r="HN155" s="1712"/>
      <c r="HO155" s="1712"/>
      <c r="HP155" s="1712"/>
      <c r="HQ155" s="1712"/>
      <c r="HR155" s="1712"/>
      <c r="HS155" s="1712"/>
      <c r="HT155" s="1712"/>
      <c r="HU155" s="1712"/>
      <c r="HV155" s="1712"/>
      <c r="HW155" s="1712"/>
      <c r="HX155" s="1712"/>
      <c r="HY155" s="1712"/>
      <c r="HZ155" s="1712"/>
      <c r="IA155" s="1712"/>
      <c r="IB155" s="1712"/>
      <c r="IC155" s="1712"/>
      <c r="ID155" s="1712"/>
      <c r="IE155" s="1712"/>
      <c r="IF155" s="1712"/>
      <c r="IG155" s="1712"/>
      <c r="IH155" s="1712"/>
      <c r="II155" s="1712"/>
      <c r="IJ155" s="1712"/>
      <c r="IK155" s="1712"/>
      <c r="IL155" s="1712"/>
      <c r="IM155" s="1712"/>
      <c r="IN155" s="1712"/>
      <c r="IO155" s="1712"/>
      <c r="IP155" s="1712"/>
      <c r="IQ155" s="1712"/>
      <c r="IR155" s="1712"/>
      <c r="IS155" s="1712"/>
      <c r="IT155" s="1712"/>
      <c r="IU155" s="1712"/>
    </row>
    <row r="156" spans="1:255">
      <c r="A156" s="2721" t="s">
        <v>1405</v>
      </c>
      <c r="B156" s="1744"/>
      <c r="C156" s="1744"/>
      <c r="D156" s="1744"/>
      <c r="E156" s="1723"/>
      <c r="F156" s="1716"/>
      <c r="G156" s="1744"/>
      <c r="H156" s="1744"/>
      <c r="I156" s="1744"/>
      <c r="J156" s="1744"/>
      <c r="K156" s="2761"/>
      <c r="L156" s="2761"/>
      <c r="M156" s="1748" t="s">
        <v>1405</v>
      </c>
      <c r="N156" s="1716"/>
      <c r="O156" s="2761"/>
      <c r="P156" s="2761"/>
      <c r="Q156" s="2761"/>
      <c r="R156" s="2761">
        <f t="shared" si="2"/>
        <v>0</v>
      </c>
      <c r="S156" s="1748" t="s">
        <v>1405</v>
      </c>
      <c r="T156" s="1712"/>
      <c r="U156" s="1712"/>
      <c r="V156" s="1712"/>
      <c r="W156" s="1712"/>
      <c r="X156" s="1712"/>
      <c r="Y156" s="1712"/>
      <c r="Z156" s="1712"/>
      <c r="AA156" s="1712"/>
      <c r="AB156" s="1712"/>
      <c r="AC156" s="1712"/>
      <c r="AD156" s="1712"/>
      <c r="AE156" s="1712"/>
      <c r="AF156" s="1712"/>
      <c r="AG156" s="1712"/>
      <c r="AH156" s="1712"/>
      <c r="AI156" s="1712"/>
      <c r="AJ156" s="1712"/>
      <c r="AK156" s="1712"/>
      <c r="AL156" s="1712"/>
      <c r="AM156" s="1712"/>
      <c r="AN156" s="1712"/>
      <c r="AO156" s="1712"/>
      <c r="AP156" s="1712"/>
      <c r="AQ156" s="1712"/>
      <c r="AR156" s="1712"/>
      <c r="AS156" s="1712"/>
      <c r="AT156" s="1712"/>
      <c r="AU156" s="1712"/>
      <c r="AV156" s="1712"/>
      <c r="AW156" s="1712"/>
      <c r="AX156" s="1712"/>
      <c r="AY156" s="1712"/>
      <c r="AZ156" s="1712"/>
      <c r="BA156" s="1712"/>
      <c r="BB156" s="1712"/>
      <c r="BC156" s="1712"/>
      <c r="BD156" s="1712"/>
      <c r="BE156" s="1712"/>
      <c r="BF156" s="1712"/>
      <c r="BG156" s="1712"/>
      <c r="BH156" s="1712"/>
      <c r="BI156" s="1712"/>
      <c r="BJ156" s="1712"/>
      <c r="BK156" s="1712"/>
      <c r="BL156" s="1712"/>
      <c r="BM156" s="1712"/>
      <c r="BN156" s="1712"/>
      <c r="BO156" s="1712"/>
      <c r="BP156" s="1712"/>
      <c r="BQ156" s="1712"/>
      <c r="BR156" s="1712"/>
      <c r="BS156" s="1712"/>
      <c r="BT156" s="1712"/>
      <c r="BU156" s="1712"/>
      <c r="BV156" s="1712"/>
      <c r="BW156" s="1712"/>
      <c r="BX156" s="1712"/>
      <c r="BY156" s="1712"/>
      <c r="BZ156" s="1712"/>
      <c r="CA156" s="1712"/>
      <c r="CB156" s="1712"/>
      <c r="CC156" s="1712"/>
      <c r="CD156" s="1712"/>
      <c r="CE156" s="1712"/>
      <c r="CF156" s="1712"/>
      <c r="CG156" s="1712"/>
      <c r="CH156" s="1712"/>
      <c r="CI156" s="1712"/>
      <c r="CJ156" s="1712"/>
      <c r="CK156" s="1712"/>
      <c r="CL156" s="1712"/>
      <c r="CM156" s="1712"/>
      <c r="CN156" s="1712"/>
      <c r="CO156" s="1712"/>
      <c r="CP156" s="1712"/>
      <c r="CQ156" s="1712"/>
      <c r="CR156" s="1712"/>
      <c r="CS156" s="1712"/>
      <c r="CT156" s="1712"/>
      <c r="CU156" s="1712"/>
      <c r="CV156" s="1712"/>
      <c r="CW156" s="1712"/>
      <c r="CX156" s="1712"/>
      <c r="CY156" s="1712"/>
      <c r="CZ156" s="1712"/>
      <c r="DA156" s="1712"/>
      <c r="DB156" s="1712"/>
      <c r="DC156" s="1712"/>
      <c r="DD156" s="1712"/>
      <c r="DE156" s="1712"/>
      <c r="DF156" s="1712"/>
      <c r="DG156" s="1712"/>
      <c r="DH156" s="1712"/>
      <c r="DI156" s="1712"/>
      <c r="DJ156" s="1712"/>
      <c r="DK156" s="1712"/>
      <c r="DL156" s="1712"/>
      <c r="DM156" s="1712"/>
      <c r="DN156" s="1712"/>
      <c r="DO156" s="1712"/>
      <c r="DP156" s="1712"/>
      <c r="DQ156" s="1712"/>
      <c r="DR156" s="1712"/>
      <c r="DS156" s="1712"/>
      <c r="DT156" s="1712"/>
      <c r="DU156" s="1712"/>
      <c r="DV156" s="1712"/>
      <c r="DW156" s="1712"/>
      <c r="DX156" s="1712"/>
      <c r="DY156" s="1712"/>
      <c r="DZ156" s="1712"/>
      <c r="EA156" s="1712"/>
      <c r="EB156" s="1712"/>
      <c r="EC156" s="1712"/>
      <c r="ED156" s="1712"/>
      <c r="EE156" s="1712"/>
      <c r="EF156" s="1712"/>
      <c r="EG156" s="1712"/>
      <c r="EH156" s="1712"/>
      <c r="EI156" s="1712"/>
      <c r="EJ156" s="1712"/>
      <c r="EK156" s="1712"/>
      <c r="EL156" s="1712"/>
      <c r="EM156" s="1712"/>
      <c r="EN156" s="1712"/>
      <c r="EO156" s="1712"/>
      <c r="EP156" s="1712"/>
      <c r="EQ156" s="1712"/>
      <c r="ER156" s="1712"/>
      <c r="ES156" s="1712"/>
      <c r="ET156" s="1712"/>
      <c r="EU156" s="1712"/>
      <c r="EV156" s="1712"/>
      <c r="EW156" s="1712"/>
      <c r="EX156" s="1712"/>
      <c r="EY156" s="1712"/>
      <c r="EZ156" s="1712"/>
      <c r="FA156" s="1712"/>
      <c r="FB156" s="1712"/>
      <c r="FC156" s="1712"/>
      <c r="FD156" s="1712"/>
      <c r="FE156" s="1712"/>
      <c r="FF156" s="1712"/>
      <c r="FG156" s="1712"/>
      <c r="FH156" s="1712"/>
      <c r="FI156" s="1712"/>
      <c r="FJ156" s="1712"/>
      <c r="FK156" s="1712"/>
      <c r="FL156" s="1712"/>
      <c r="FM156" s="1712"/>
      <c r="FN156" s="1712"/>
      <c r="FO156" s="1712"/>
      <c r="FP156" s="1712"/>
      <c r="FQ156" s="1712"/>
      <c r="FR156" s="1712"/>
      <c r="FS156" s="1712"/>
      <c r="FT156" s="1712"/>
      <c r="FU156" s="1712"/>
      <c r="FV156" s="1712"/>
      <c r="FW156" s="1712"/>
      <c r="FX156" s="1712"/>
      <c r="FY156" s="1712"/>
      <c r="FZ156" s="1712"/>
      <c r="GA156" s="1712"/>
      <c r="GB156" s="1712"/>
      <c r="GC156" s="1712"/>
      <c r="GD156" s="1712"/>
      <c r="GE156" s="1712"/>
      <c r="GF156" s="1712"/>
      <c r="GG156" s="1712"/>
      <c r="GH156" s="1712"/>
      <c r="GI156" s="1712"/>
      <c r="GJ156" s="1712"/>
      <c r="GK156" s="1712"/>
      <c r="GL156" s="1712"/>
      <c r="GM156" s="1712"/>
      <c r="GN156" s="1712"/>
      <c r="GO156" s="1712"/>
      <c r="GP156" s="1712"/>
      <c r="GQ156" s="1712"/>
      <c r="GR156" s="1712"/>
      <c r="GS156" s="1712"/>
      <c r="GT156" s="1712"/>
      <c r="GU156" s="1712"/>
      <c r="GV156" s="1712"/>
      <c r="GW156" s="1712"/>
      <c r="GX156" s="1712"/>
      <c r="GY156" s="1712"/>
      <c r="GZ156" s="1712"/>
      <c r="HA156" s="1712"/>
      <c r="HB156" s="1712"/>
      <c r="HC156" s="1712"/>
      <c r="HD156" s="1712"/>
      <c r="HE156" s="1712"/>
      <c r="HF156" s="1712"/>
      <c r="HG156" s="1712"/>
      <c r="HH156" s="1712"/>
      <c r="HI156" s="1712"/>
      <c r="HJ156" s="1712"/>
      <c r="HK156" s="1712"/>
      <c r="HL156" s="1712"/>
      <c r="HM156" s="1712"/>
      <c r="HN156" s="1712"/>
      <c r="HO156" s="1712"/>
      <c r="HP156" s="1712"/>
      <c r="HQ156" s="1712"/>
      <c r="HR156" s="1712"/>
      <c r="HS156" s="1712"/>
      <c r="HT156" s="1712"/>
      <c r="HU156" s="1712"/>
      <c r="HV156" s="1712"/>
      <c r="HW156" s="1712"/>
      <c r="HX156" s="1712"/>
      <c r="HY156" s="1712"/>
      <c r="HZ156" s="1712"/>
      <c r="IA156" s="1712"/>
      <c r="IB156" s="1712"/>
      <c r="IC156" s="1712"/>
      <c r="ID156" s="1712"/>
      <c r="IE156" s="1712"/>
      <c r="IF156" s="1712"/>
      <c r="IG156" s="1712"/>
      <c r="IH156" s="1712"/>
      <c r="II156" s="1712"/>
      <c r="IJ156" s="1712"/>
      <c r="IK156" s="1712"/>
      <c r="IL156" s="1712"/>
      <c r="IM156" s="1712"/>
      <c r="IN156" s="1712"/>
      <c r="IO156" s="1712"/>
      <c r="IP156" s="1712"/>
      <c r="IQ156" s="1712"/>
      <c r="IR156" s="1712"/>
      <c r="IS156" s="1712"/>
      <c r="IT156" s="1712"/>
      <c r="IU156" s="1712"/>
    </row>
    <row r="157" spans="1:255">
      <c r="A157" s="2721" t="s">
        <v>1406</v>
      </c>
      <c r="B157" s="1744"/>
      <c r="C157" s="1744"/>
      <c r="D157" s="1744"/>
      <c r="E157" s="1723"/>
      <c r="F157" s="1716"/>
      <c r="G157" s="1744"/>
      <c r="H157" s="1744"/>
      <c r="I157" s="1744"/>
      <c r="J157" s="1744"/>
      <c r="K157" s="2761"/>
      <c r="L157" s="2761"/>
      <c r="M157" s="1748" t="s">
        <v>1406</v>
      </c>
      <c r="N157" s="1716"/>
      <c r="O157" s="2761"/>
      <c r="P157" s="2761"/>
      <c r="Q157" s="2761"/>
      <c r="R157" s="2761">
        <f t="shared" si="2"/>
        <v>0</v>
      </c>
      <c r="S157" s="1748" t="s">
        <v>1406</v>
      </c>
      <c r="T157" s="1712"/>
      <c r="U157" s="1712"/>
      <c r="V157" s="1712"/>
      <c r="W157" s="1712"/>
      <c r="X157" s="1712"/>
      <c r="Y157" s="1712"/>
      <c r="Z157" s="1712"/>
      <c r="AA157" s="1712"/>
      <c r="AB157" s="1712"/>
      <c r="AC157" s="1712"/>
      <c r="AD157" s="1712"/>
      <c r="AE157" s="1712"/>
      <c r="AF157" s="1712"/>
      <c r="AG157" s="1712"/>
      <c r="AH157" s="1712"/>
      <c r="AI157" s="1712"/>
      <c r="AJ157" s="1712"/>
      <c r="AK157" s="1712"/>
      <c r="AL157" s="1712"/>
      <c r="AM157" s="1712"/>
      <c r="AN157" s="1712"/>
      <c r="AO157" s="1712"/>
      <c r="AP157" s="1712"/>
      <c r="AQ157" s="1712"/>
      <c r="AR157" s="1712"/>
      <c r="AS157" s="1712"/>
      <c r="AT157" s="1712"/>
      <c r="AU157" s="1712"/>
      <c r="AV157" s="1712"/>
      <c r="AW157" s="1712"/>
      <c r="AX157" s="1712"/>
      <c r="AY157" s="1712"/>
      <c r="AZ157" s="1712"/>
      <c r="BA157" s="1712"/>
      <c r="BB157" s="1712"/>
      <c r="BC157" s="1712"/>
      <c r="BD157" s="1712"/>
      <c r="BE157" s="1712"/>
      <c r="BF157" s="1712"/>
      <c r="BG157" s="1712"/>
      <c r="BH157" s="1712"/>
      <c r="BI157" s="1712"/>
      <c r="BJ157" s="1712"/>
      <c r="BK157" s="1712"/>
      <c r="BL157" s="1712"/>
      <c r="BM157" s="1712"/>
      <c r="BN157" s="1712"/>
      <c r="BO157" s="1712"/>
      <c r="BP157" s="1712"/>
      <c r="BQ157" s="1712"/>
      <c r="BR157" s="1712"/>
      <c r="BS157" s="1712"/>
      <c r="BT157" s="1712"/>
      <c r="BU157" s="1712"/>
      <c r="BV157" s="1712"/>
      <c r="BW157" s="1712"/>
      <c r="BX157" s="1712"/>
      <c r="BY157" s="1712"/>
      <c r="BZ157" s="1712"/>
      <c r="CA157" s="1712"/>
      <c r="CB157" s="1712"/>
      <c r="CC157" s="1712"/>
      <c r="CD157" s="1712"/>
      <c r="CE157" s="1712"/>
      <c r="CF157" s="1712"/>
      <c r="CG157" s="1712"/>
      <c r="CH157" s="1712"/>
      <c r="CI157" s="1712"/>
      <c r="CJ157" s="1712"/>
      <c r="CK157" s="1712"/>
      <c r="CL157" s="1712"/>
      <c r="CM157" s="1712"/>
      <c r="CN157" s="1712"/>
      <c r="CO157" s="1712"/>
      <c r="CP157" s="1712"/>
      <c r="CQ157" s="1712"/>
      <c r="CR157" s="1712"/>
      <c r="CS157" s="1712"/>
      <c r="CT157" s="1712"/>
      <c r="CU157" s="1712"/>
      <c r="CV157" s="1712"/>
      <c r="CW157" s="1712"/>
      <c r="CX157" s="1712"/>
      <c r="CY157" s="1712"/>
      <c r="CZ157" s="1712"/>
      <c r="DA157" s="1712"/>
      <c r="DB157" s="1712"/>
      <c r="DC157" s="1712"/>
      <c r="DD157" s="1712"/>
      <c r="DE157" s="1712"/>
      <c r="DF157" s="1712"/>
      <c r="DG157" s="1712"/>
      <c r="DH157" s="1712"/>
      <c r="DI157" s="1712"/>
      <c r="DJ157" s="1712"/>
      <c r="DK157" s="1712"/>
      <c r="DL157" s="1712"/>
      <c r="DM157" s="1712"/>
      <c r="DN157" s="1712"/>
      <c r="DO157" s="1712"/>
      <c r="DP157" s="1712"/>
      <c r="DQ157" s="1712"/>
      <c r="DR157" s="1712"/>
      <c r="DS157" s="1712"/>
      <c r="DT157" s="1712"/>
      <c r="DU157" s="1712"/>
      <c r="DV157" s="1712"/>
      <c r="DW157" s="1712"/>
      <c r="DX157" s="1712"/>
      <c r="DY157" s="1712"/>
      <c r="DZ157" s="1712"/>
      <c r="EA157" s="1712"/>
      <c r="EB157" s="1712"/>
      <c r="EC157" s="1712"/>
      <c r="ED157" s="1712"/>
      <c r="EE157" s="1712"/>
      <c r="EF157" s="1712"/>
      <c r="EG157" s="1712"/>
      <c r="EH157" s="1712"/>
      <c r="EI157" s="1712"/>
      <c r="EJ157" s="1712"/>
      <c r="EK157" s="1712"/>
      <c r="EL157" s="1712"/>
      <c r="EM157" s="1712"/>
      <c r="EN157" s="1712"/>
      <c r="EO157" s="1712"/>
      <c r="EP157" s="1712"/>
      <c r="EQ157" s="1712"/>
      <c r="ER157" s="1712"/>
      <c r="ES157" s="1712"/>
      <c r="ET157" s="1712"/>
      <c r="EU157" s="1712"/>
      <c r="EV157" s="1712"/>
      <c r="EW157" s="1712"/>
      <c r="EX157" s="1712"/>
      <c r="EY157" s="1712"/>
      <c r="EZ157" s="1712"/>
      <c r="FA157" s="1712"/>
      <c r="FB157" s="1712"/>
      <c r="FC157" s="1712"/>
      <c r="FD157" s="1712"/>
      <c r="FE157" s="1712"/>
      <c r="FF157" s="1712"/>
      <c r="FG157" s="1712"/>
      <c r="FH157" s="1712"/>
      <c r="FI157" s="1712"/>
      <c r="FJ157" s="1712"/>
      <c r="FK157" s="1712"/>
      <c r="FL157" s="1712"/>
      <c r="FM157" s="1712"/>
      <c r="FN157" s="1712"/>
      <c r="FO157" s="1712"/>
      <c r="FP157" s="1712"/>
      <c r="FQ157" s="1712"/>
      <c r="FR157" s="1712"/>
      <c r="FS157" s="1712"/>
      <c r="FT157" s="1712"/>
      <c r="FU157" s="1712"/>
      <c r="FV157" s="1712"/>
      <c r="FW157" s="1712"/>
      <c r="FX157" s="1712"/>
      <c r="FY157" s="1712"/>
      <c r="FZ157" s="1712"/>
      <c r="GA157" s="1712"/>
      <c r="GB157" s="1712"/>
      <c r="GC157" s="1712"/>
      <c r="GD157" s="1712"/>
      <c r="GE157" s="1712"/>
      <c r="GF157" s="1712"/>
      <c r="GG157" s="1712"/>
      <c r="GH157" s="1712"/>
      <c r="GI157" s="1712"/>
      <c r="GJ157" s="1712"/>
      <c r="GK157" s="1712"/>
      <c r="GL157" s="1712"/>
      <c r="GM157" s="1712"/>
      <c r="GN157" s="1712"/>
      <c r="GO157" s="1712"/>
      <c r="GP157" s="1712"/>
      <c r="GQ157" s="1712"/>
      <c r="GR157" s="1712"/>
      <c r="GS157" s="1712"/>
      <c r="GT157" s="1712"/>
      <c r="GU157" s="1712"/>
      <c r="GV157" s="1712"/>
      <c r="GW157" s="1712"/>
      <c r="GX157" s="1712"/>
      <c r="GY157" s="1712"/>
      <c r="GZ157" s="1712"/>
      <c r="HA157" s="1712"/>
      <c r="HB157" s="1712"/>
      <c r="HC157" s="1712"/>
      <c r="HD157" s="1712"/>
      <c r="HE157" s="1712"/>
      <c r="HF157" s="1712"/>
      <c r="HG157" s="1712"/>
      <c r="HH157" s="1712"/>
      <c r="HI157" s="1712"/>
      <c r="HJ157" s="1712"/>
      <c r="HK157" s="1712"/>
      <c r="HL157" s="1712"/>
      <c r="HM157" s="1712"/>
      <c r="HN157" s="1712"/>
      <c r="HO157" s="1712"/>
      <c r="HP157" s="1712"/>
      <c r="HQ157" s="1712"/>
      <c r="HR157" s="1712"/>
      <c r="HS157" s="1712"/>
      <c r="HT157" s="1712"/>
      <c r="HU157" s="1712"/>
      <c r="HV157" s="1712"/>
      <c r="HW157" s="1712"/>
      <c r="HX157" s="1712"/>
      <c r="HY157" s="1712"/>
      <c r="HZ157" s="1712"/>
      <c r="IA157" s="1712"/>
      <c r="IB157" s="1712"/>
      <c r="IC157" s="1712"/>
      <c r="ID157" s="1712"/>
      <c r="IE157" s="1712"/>
      <c r="IF157" s="1712"/>
      <c r="IG157" s="1712"/>
      <c r="IH157" s="1712"/>
      <c r="II157" s="1712"/>
      <c r="IJ157" s="1712"/>
      <c r="IK157" s="1712"/>
      <c r="IL157" s="1712"/>
      <c r="IM157" s="1712"/>
      <c r="IN157" s="1712"/>
      <c r="IO157" s="1712"/>
      <c r="IP157" s="1712"/>
      <c r="IQ157" s="1712"/>
      <c r="IR157" s="1712"/>
      <c r="IS157" s="1712"/>
      <c r="IT157" s="1712"/>
      <c r="IU157" s="1712"/>
    </row>
    <row r="158" spans="1:255">
      <c r="A158" s="2721" t="s">
        <v>1407</v>
      </c>
      <c r="B158" s="1744"/>
      <c r="C158" s="1744"/>
      <c r="D158" s="1744"/>
      <c r="E158" s="1723"/>
      <c r="F158" s="1716"/>
      <c r="G158" s="1744"/>
      <c r="H158" s="1744"/>
      <c r="I158" s="1744"/>
      <c r="J158" s="1744"/>
      <c r="K158" s="2761"/>
      <c r="L158" s="2761"/>
      <c r="M158" s="1748" t="s">
        <v>1407</v>
      </c>
      <c r="N158" s="1716"/>
      <c r="O158" s="2761"/>
      <c r="P158" s="2761"/>
      <c r="Q158" s="2761"/>
      <c r="R158" s="2761">
        <f t="shared" si="2"/>
        <v>0</v>
      </c>
      <c r="S158" s="1748" t="s">
        <v>1407</v>
      </c>
      <c r="T158" s="1712"/>
      <c r="U158" s="1712"/>
      <c r="V158" s="1712"/>
      <c r="W158" s="1712"/>
      <c r="X158" s="1712"/>
      <c r="Y158" s="1712"/>
      <c r="Z158" s="1712"/>
      <c r="AA158" s="1712"/>
      <c r="AB158" s="1712"/>
      <c r="AC158" s="1712"/>
      <c r="AD158" s="1712"/>
      <c r="AE158" s="1712"/>
      <c r="AF158" s="1712"/>
      <c r="AG158" s="1712"/>
      <c r="AH158" s="1712"/>
      <c r="AI158" s="1712"/>
      <c r="AJ158" s="1712"/>
      <c r="AK158" s="1712"/>
      <c r="AL158" s="1712"/>
      <c r="AM158" s="1712"/>
      <c r="AN158" s="1712"/>
      <c r="AO158" s="1712"/>
      <c r="AP158" s="1712"/>
      <c r="AQ158" s="1712"/>
      <c r="AR158" s="1712"/>
      <c r="AS158" s="1712"/>
      <c r="AT158" s="1712"/>
      <c r="AU158" s="1712"/>
      <c r="AV158" s="1712"/>
      <c r="AW158" s="1712"/>
      <c r="AX158" s="1712"/>
      <c r="AY158" s="1712"/>
      <c r="AZ158" s="1712"/>
      <c r="BA158" s="1712"/>
      <c r="BB158" s="1712"/>
      <c r="BC158" s="1712"/>
      <c r="BD158" s="1712"/>
      <c r="BE158" s="1712"/>
      <c r="BF158" s="1712"/>
      <c r="BG158" s="1712"/>
      <c r="BH158" s="1712"/>
      <c r="BI158" s="1712"/>
      <c r="BJ158" s="1712"/>
      <c r="BK158" s="1712"/>
      <c r="BL158" s="1712"/>
      <c r="BM158" s="1712"/>
      <c r="BN158" s="1712"/>
      <c r="BO158" s="1712"/>
      <c r="BP158" s="1712"/>
      <c r="BQ158" s="1712"/>
      <c r="BR158" s="1712"/>
      <c r="BS158" s="1712"/>
      <c r="BT158" s="1712"/>
      <c r="BU158" s="1712"/>
      <c r="BV158" s="1712"/>
      <c r="BW158" s="1712"/>
      <c r="BX158" s="1712"/>
      <c r="BY158" s="1712"/>
      <c r="BZ158" s="1712"/>
      <c r="CA158" s="1712"/>
      <c r="CB158" s="1712"/>
      <c r="CC158" s="1712"/>
      <c r="CD158" s="1712"/>
      <c r="CE158" s="1712"/>
      <c r="CF158" s="1712"/>
      <c r="CG158" s="1712"/>
      <c r="CH158" s="1712"/>
      <c r="CI158" s="1712"/>
      <c r="CJ158" s="1712"/>
      <c r="CK158" s="1712"/>
      <c r="CL158" s="1712"/>
      <c r="CM158" s="1712"/>
      <c r="CN158" s="1712"/>
      <c r="CO158" s="1712"/>
      <c r="CP158" s="1712"/>
      <c r="CQ158" s="1712"/>
      <c r="CR158" s="1712"/>
      <c r="CS158" s="1712"/>
      <c r="CT158" s="1712"/>
      <c r="CU158" s="1712"/>
      <c r="CV158" s="1712"/>
      <c r="CW158" s="1712"/>
      <c r="CX158" s="1712"/>
      <c r="CY158" s="1712"/>
      <c r="CZ158" s="1712"/>
      <c r="DA158" s="1712"/>
      <c r="DB158" s="1712"/>
      <c r="DC158" s="1712"/>
      <c r="DD158" s="1712"/>
      <c r="DE158" s="1712"/>
      <c r="DF158" s="1712"/>
      <c r="DG158" s="1712"/>
      <c r="DH158" s="1712"/>
      <c r="DI158" s="1712"/>
      <c r="DJ158" s="1712"/>
      <c r="DK158" s="1712"/>
      <c r="DL158" s="1712"/>
      <c r="DM158" s="1712"/>
      <c r="DN158" s="1712"/>
      <c r="DO158" s="1712"/>
      <c r="DP158" s="1712"/>
      <c r="DQ158" s="1712"/>
      <c r="DR158" s="1712"/>
      <c r="DS158" s="1712"/>
      <c r="DT158" s="1712"/>
      <c r="DU158" s="1712"/>
      <c r="DV158" s="1712"/>
      <c r="DW158" s="1712"/>
      <c r="DX158" s="1712"/>
      <c r="DY158" s="1712"/>
      <c r="DZ158" s="1712"/>
      <c r="EA158" s="1712"/>
      <c r="EB158" s="1712"/>
      <c r="EC158" s="1712"/>
      <c r="ED158" s="1712"/>
      <c r="EE158" s="1712"/>
      <c r="EF158" s="1712"/>
      <c r="EG158" s="1712"/>
      <c r="EH158" s="1712"/>
      <c r="EI158" s="1712"/>
      <c r="EJ158" s="1712"/>
      <c r="EK158" s="1712"/>
      <c r="EL158" s="1712"/>
      <c r="EM158" s="1712"/>
      <c r="EN158" s="1712"/>
      <c r="EO158" s="1712"/>
      <c r="EP158" s="1712"/>
      <c r="EQ158" s="1712"/>
      <c r="ER158" s="1712"/>
      <c r="ES158" s="1712"/>
      <c r="ET158" s="1712"/>
      <c r="EU158" s="1712"/>
      <c r="EV158" s="1712"/>
      <c r="EW158" s="1712"/>
      <c r="EX158" s="1712"/>
      <c r="EY158" s="1712"/>
      <c r="EZ158" s="1712"/>
      <c r="FA158" s="1712"/>
      <c r="FB158" s="1712"/>
      <c r="FC158" s="1712"/>
      <c r="FD158" s="1712"/>
      <c r="FE158" s="1712"/>
      <c r="FF158" s="1712"/>
      <c r="FG158" s="1712"/>
      <c r="FH158" s="1712"/>
      <c r="FI158" s="1712"/>
      <c r="FJ158" s="1712"/>
      <c r="FK158" s="1712"/>
      <c r="FL158" s="1712"/>
      <c r="FM158" s="1712"/>
      <c r="FN158" s="1712"/>
      <c r="FO158" s="1712"/>
      <c r="FP158" s="1712"/>
      <c r="FQ158" s="1712"/>
      <c r="FR158" s="1712"/>
      <c r="FS158" s="1712"/>
      <c r="FT158" s="1712"/>
      <c r="FU158" s="1712"/>
      <c r="FV158" s="1712"/>
      <c r="FW158" s="1712"/>
      <c r="FX158" s="1712"/>
      <c r="FY158" s="1712"/>
      <c r="FZ158" s="1712"/>
      <c r="GA158" s="1712"/>
      <c r="GB158" s="1712"/>
      <c r="GC158" s="1712"/>
      <c r="GD158" s="1712"/>
      <c r="GE158" s="1712"/>
      <c r="GF158" s="1712"/>
      <c r="GG158" s="1712"/>
      <c r="GH158" s="1712"/>
      <c r="GI158" s="1712"/>
      <c r="GJ158" s="1712"/>
      <c r="GK158" s="1712"/>
      <c r="GL158" s="1712"/>
      <c r="GM158" s="1712"/>
      <c r="GN158" s="1712"/>
      <c r="GO158" s="1712"/>
      <c r="GP158" s="1712"/>
      <c r="GQ158" s="1712"/>
      <c r="GR158" s="1712"/>
      <c r="GS158" s="1712"/>
      <c r="GT158" s="1712"/>
      <c r="GU158" s="1712"/>
      <c r="GV158" s="1712"/>
      <c r="GW158" s="1712"/>
      <c r="GX158" s="1712"/>
      <c r="GY158" s="1712"/>
      <c r="GZ158" s="1712"/>
      <c r="HA158" s="1712"/>
      <c r="HB158" s="1712"/>
      <c r="HC158" s="1712"/>
      <c r="HD158" s="1712"/>
      <c r="HE158" s="1712"/>
      <c r="HF158" s="1712"/>
      <c r="HG158" s="1712"/>
      <c r="HH158" s="1712"/>
      <c r="HI158" s="1712"/>
      <c r="HJ158" s="1712"/>
      <c r="HK158" s="1712"/>
      <c r="HL158" s="1712"/>
      <c r="HM158" s="1712"/>
      <c r="HN158" s="1712"/>
      <c r="HO158" s="1712"/>
      <c r="HP158" s="1712"/>
      <c r="HQ158" s="1712"/>
      <c r="HR158" s="1712"/>
      <c r="HS158" s="1712"/>
      <c r="HT158" s="1712"/>
      <c r="HU158" s="1712"/>
      <c r="HV158" s="1712"/>
      <c r="HW158" s="1712"/>
      <c r="HX158" s="1712"/>
      <c r="HY158" s="1712"/>
      <c r="HZ158" s="1712"/>
      <c r="IA158" s="1712"/>
      <c r="IB158" s="1712"/>
      <c r="IC158" s="1712"/>
      <c r="ID158" s="1712"/>
      <c r="IE158" s="1712"/>
      <c r="IF158" s="1712"/>
      <c r="IG158" s="1712"/>
      <c r="IH158" s="1712"/>
      <c r="II158" s="1712"/>
      <c r="IJ158" s="1712"/>
      <c r="IK158" s="1712"/>
      <c r="IL158" s="1712"/>
      <c r="IM158" s="1712"/>
      <c r="IN158" s="1712"/>
      <c r="IO158" s="1712"/>
      <c r="IP158" s="1712"/>
      <c r="IQ158" s="1712"/>
      <c r="IR158" s="1712"/>
      <c r="IS158" s="1712"/>
      <c r="IT158" s="1712"/>
      <c r="IU158" s="1712"/>
    </row>
    <row r="159" spans="1:255">
      <c r="A159" s="2721" t="s">
        <v>1746</v>
      </c>
      <c r="B159" s="1744"/>
      <c r="C159" s="1744"/>
      <c r="D159" s="1744"/>
      <c r="E159" s="1723"/>
      <c r="F159" s="1716"/>
      <c r="G159" s="1744"/>
      <c r="H159" s="1744"/>
      <c r="I159" s="1744"/>
      <c r="J159" s="1744"/>
      <c r="K159" s="2761"/>
      <c r="L159" s="2761"/>
      <c r="M159" s="1748" t="s">
        <v>1746</v>
      </c>
      <c r="N159" s="1716"/>
      <c r="O159" s="2761"/>
      <c r="P159" s="2761"/>
      <c r="Q159" s="2761"/>
      <c r="R159" s="2761">
        <f t="shared" si="2"/>
        <v>0</v>
      </c>
      <c r="S159" s="1748" t="s">
        <v>1746</v>
      </c>
      <c r="T159" s="1712"/>
      <c r="U159" s="1712"/>
      <c r="V159" s="1712"/>
      <c r="W159" s="1712"/>
      <c r="X159" s="1712"/>
      <c r="Y159" s="1712"/>
      <c r="Z159" s="1712"/>
      <c r="AA159" s="1712"/>
      <c r="AB159" s="1712"/>
      <c r="AC159" s="1712"/>
      <c r="AD159" s="1712"/>
      <c r="AE159" s="1712"/>
      <c r="AF159" s="1712"/>
      <c r="AG159" s="1712"/>
      <c r="AH159" s="1712"/>
      <c r="AI159" s="1712"/>
      <c r="AJ159" s="1712"/>
      <c r="AK159" s="1712"/>
      <c r="AL159" s="1712"/>
      <c r="AM159" s="1712"/>
      <c r="AN159" s="1712"/>
      <c r="AO159" s="1712"/>
      <c r="AP159" s="1712"/>
      <c r="AQ159" s="1712"/>
      <c r="AR159" s="1712"/>
      <c r="AS159" s="1712"/>
      <c r="AT159" s="1712"/>
      <c r="AU159" s="1712"/>
      <c r="AV159" s="1712"/>
      <c r="AW159" s="1712"/>
      <c r="AX159" s="1712"/>
      <c r="AY159" s="1712"/>
      <c r="AZ159" s="1712"/>
      <c r="BA159" s="1712"/>
      <c r="BB159" s="1712"/>
      <c r="BC159" s="1712"/>
      <c r="BD159" s="1712"/>
      <c r="BE159" s="1712"/>
      <c r="BF159" s="1712"/>
      <c r="BG159" s="1712"/>
      <c r="BH159" s="1712"/>
      <c r="BI159" s="1712"/>
      <c r="BJ159" s="1712"/>
      <c r="BK159" s="1712"/>
      <c r="BL159" s="1712"/>
      <c r="BM159" s="1712"/>
      <c r="BN159" s="1712"/>
      <c r="BO159" s="1712"/>
      <c r="BP159" s="1712"/>
      <c r="BQ159" s="1712"/>
      <c r="BR159" s="1712"/>
      <c r="BS159" s="1712"/>
      <c r="BT159" s="1712"/>
      <c r="BU159" s="1712"/>
      <c r="BV159" s="1712"/>
      <c r="BW159" s="1712"/>
      <c r="BX159" s="1712"/>
      <c r="BY159" s="1712"/>
      <c r="BZ159" s="1712"/>
      <c r="CA159" s="1712"/>
      <c r="CB159" s="1712"/>
      <c r="CC159" s="1712"/>
      <c r="CD159" s="1712"/>
      <c r="CE159" s="1712"/>
      <c r="CF159" s="1712"/>
      <c r="CG159" s="1712"/>
      <c r="CH159" s="1712"/>
      <c r="CI159" s="1712"/>
      <c r="CJ159" s="1712"/>
      <c r="CK159" s="1712"/>
      <c r="CL159" s="1712"/>
      <c r="CM159" s="1712"/>
      <c r="CN159" s="1712"/>
      <c r="CO159" s="1712"/>
      <c r="CP159" s="1712"/>
      <c r="CQ159" s="1712"/>
      <c r="CR159" s="1712"/>
      <c r="CS159" s="1712"/>
      <c r="CT159" s="1712"/>
      <c r="CU159" s="1712"/>
      <c r="CV159" s="1712"/>
      <c r="CW159" s="1712"/>
      <c r="CX159" s="1712"/>
      <c r="CY159" s="1712"/>
      <c r="CZ159" s="1712"/>
      <c r="DA159" s="1712"/>
      <c r="DB159" s="1712"/>
      <c r="DC159" s="1712"/>
      <c r="DD159" s="1712"/>
      <c r="DE159" s="1712"/>
      <c r="DF159" s="1712"/>
      <c r="DG159" s="1712"/>
      <c r="DH159" s="1712"/>
      <c r="DI159" s="1712"/>
      <c r="DJ159" s="1712"/>
      <c r="DK159" s="1712"/>
      <c r="DL159" s="1712"/>
      <c r="DM159" s="1712"/>
      <c r="DN159" s="1712"/>
      <c r="DO159" s="1712"/>
      <c r="DP159" s="1712"/>
      <c r="DQ159" s="1712"/>
      <c r="DR159" s="1712"/>
      <c r="DS159" s="1712"/>
      <c r="DT159" s="1712"/>
      <c r="DU159" s="1712"/>
      <c r="DV159" s="1712"/>
      <c r="DW159" s="1712"/>
      <c r="DX159" s="1712"/>
      <c r="DY159" s="1712"/>
      <c r="DZ159" s="1712"/>
      <c r="EA159" s="1712"/>
      <c r="EB159" s="1712"/>
      <c r="EC159" s="1712"/>
      <c r="ED159" s="1712"/>
      <c r="EE159" s="1712"/>
      <c r="EF159" s="1712"/>
      <c r="EG159" s="1712"/>
      <c r="EH159" s="1712"/>
      <c r="EI159" s="1712"/>
      <c r="EJ159" s="1712"/>
      <c r="EK159" s="1712"/>
      <c r="EL159" s="1712"/>
      <c r="EM159" s="1712"/>
      <c r="EN159" s="1712"/>
      <c r="EO159" s="1712"/>
      <c r="EP159" s="1712"/>
      <c r="EQ159" s="1712"/>
      <c r="ER159" s="1712"/>
      <c r="ES159" s="1712"/>
      <c r="ET159" s="1712"/>
      <c r="EU159" s="1712"/>
      <c r="EV159" s="1712"/>
      <c r="EW159" s="1712"/>
      <c r="EX159" s="1712"/>
      <c r="EY159" s="1712"/>
      <c r="EZ159" s="1712"/>
      <c r="FA159" s="1712"/>
      <c r="FB159" s="1712"/>
      <c r="FC159" s="1712"/>
      <c r="FD159" s="1712"/>
      <c r="FE159" s="1712"/>
      <c r="FF159" s="1712"/>
      <c r="FG159" s="1712"/>
      <c r="FH159" s="1712"/>
      <c r="FI159" s="1712"/>
      <c r="FJ159" s="1712"/>
      <c r="FK159" s="1712"/>
      <c r="FL159" s="1712"/>
      <c r="FM159" s="1712"/>
      <c r="FN159" s="1712"/>
      <c r="FO159" s="1712"/>
      <c r="FP159" s="1712"/>
      <c r="FQ159" s="1712"/>
      <c r="FR159" s="1712"/>
      <c r="FS159" s="1712"/>
      <c r="FT159" s="1712"/>
      <c r="FU159" s="1712"/>
      <c r="FV159" s="1712"/>
      <c r="FW159" s="1712"/>
      <c r="FX159" s="1712"/>
      <c r="FY159" s="1712"/>
      <c r="FZ159" s="1712"/>
      <c r="GA159" s="1712"/>
      <c r="GB159" s="1712"/>
      <c r="GC159" s="1712"/>
      <c r="GD159" s="1712"/>
      <c r="GE159" s="1712"/>
      <c r="GF159" s="1712"/>
      <c r="GG159" s="1712"/>
      <c r="GH159" s="1712"/>
      <c r="GI159" s="1712"/>
      <c r="GJ159" s="1712"/>
      <c r="GK159" s="1712"/>
      <c r="GL159" s="1712"/>
      <c r="GM159" s="1712"/>
      <c r="GN159" s="1712"/>
      <c r="GO159" s="1712"/>
      <c r="GP159" s="1712"/>
      <c r="GQ159" s="1712"/>
      <c r="GR159" s="1712"/>
      <c r="GS159" s="1712"/>
      <c r="GT159" s="1712"/>
      <c r="GU159" s="1712"/>
      <c r="GV159" s="1712"/>
      <c r="GW159" s="1712"/>
      <c r="GX159" s="1712"/>
      <c r="GY159" s="1712"/>
      <c r="GZ159" s="1712"/>
      <c r="HA159" s="1712"/>
      <c r="HB159" s="1712"/>
      <c r="HC159" s="1712"/>
      <c r="HD159" s="1712"/>
      <c r="HE159" s="1712"/>
      <c r="HF159" s="1712"/>
      <c r="HG159" s="1712"/>
      <c r="HH159" s="1712"/>
      <c r="HI159" s="1712"/>
      <c r="HJ159" s="1712"/>
      <c r="HK159" s="1712"/>
      <c r="HL159" s="1712"/>
      <c r="HM159" s="1712"/>
      <c r="HN159" s="1712"/>
      <c r="HO159" s="1712"/>
      <c r="HP159" s="1712"/>
      <c r="HQ159" s="1712"/>
      <c r="HR159" s="1712"/>
      <c r="HS159" s="1712"/>
      <c r="HT159" s="1712"/>
      <c r="HU159" s="1712"/>
      <c r="HV159" s="1712"/>
      <c r="HW159" s="1712"/>
      <c r="HX159" s="1712"/>
      <c r="HY159" s="1712"/>
      <c r="HZ159" s="1712"/>
      <c r="IA159" s="1712"/>
      <c r="IB159" s="1712"/>
      <c r="IC159" s="1712"/>
      <c r="ID159" s="1712"/>
      <c r="IE159" s="1712"/>
      <c r="IF159" s="1712"/>
      <c r="IG159" s="1712"/>
      <c r="IH159" s="1712"/>
      <c r="II159" s="1712"/>
      <c r="IJ159" s="1712"/>
      <c r="IK159" s="1712"/>
      <c r="IL159" s="1712"/>
      <c r="IM159" s="1712"/>
      <c r="IN159" s="1712"/>
      <c r="IO159" s="1712"/>
      <c r="IP159" s="1712"/>
      <c r="IQ159" s="1712"/>
      <c r="IR159" s="1712"/>
      <c r="IS159" s="1712"/>
      <c r="IT159" s="1712"/>
      <c r="IU159" s="1712"/>
    </row>
    <row r="160" spans="1:255">
      <c r="A160" s="2721" t="s">
        <v>1747</v>
      </c>
      <c r="B160" s="1744"/>
      <c r="C160" s="1744"/>
      <c r="D160" s="1744"/>
      <c r="E160" s="1723"/>
      <c r="F160" s="1716"/>
      <c r="G160" s="1744"/>
      <c r="H160" s="1744"/>
      <c r="I160" s="1744"/>
      <c r="J160" s="1744"/>
      <c r="K160" s="2761"/>
      <c r="L160" s="2761"/>
      <c r="M160" s="1748" t="s">
        <v>1747</v>
      </c>
      <c r="N160" s="1716"/>
      <c r="O160" s="2761"/>
      <c r="P160" s="2761"/>
      <c r="Q160" s="2761"/>
      <c r="R160" s="2761">
        <f t="shared" si="2"/>
        <v>0</v>
      </c>
      <c r="S160" s="1748" t="s">
        <v>1747</v>
      </c>
      <c r="T160" s="1712"/>
      <c r="U160" s="1712"/>
      <c r="V160" s="1712"/>
      <c r="W160" s="1712"/>
      <c r="X160" s="1712"/>
      <c r="Y160" s="1712"/>
      <c r="Z160" s="1712"/>
      <c r="AA160" s="1712"/>
      <c r="AB160" s="1712"/>
      <c r="AC160" s="1712"/>
      <c r="AD160" s="1712"/>
      <c r="AE160" s="1712"/>
      <c r="AF160" s="1712"/>
      <c r="AG160" s="1712"/>
      <c r="AH160" s="1712"/>
      <c r="AI160" s="1712"/>
      <c r="AJ160" s="1712"/>
      <c r="AK160" s="1712"/>
      <c r="AL160" s="1712"/>
      <c r="AM160" s="1712"/>
      <c r="AN160" s="1712"/>
      <c r="AO160" s="1712"/>
      <c r="AP160" s="1712"/>
      <c r="AQ160" s="1712"/>
      <c r="AR160" s="1712"/>
      <c r="AS160" s="1712"/>
      <c r="AT160" s="1712"/>
      <c r="AU160" s="1712"/>
      <c r="AV160" s="1712"/>
      <c r="AW160" s="1712"/>
      <c r="AX160" s="1712"/>
      <c r="AY160" s="1712"/>
      <c r="AZ160" s="1712"/>
      <c r="BA160" s="1712"/>
      <c r="BB160" s="1712"/>
      <c r="BC160" s="1712"/>
      <c r="BD160" s="1712"/>
      <c r="BE160" s="1712"/>
      <c r="BF160" s="1712"/>
      <c r="BG160" s="1712"/>
      <c r="BH160" s="1712"/>
      <c r="BI160" s="1712"/>
      <c r="BJ160" s="1712"/>
      <c r="BK160" s="1712"/>
      <c r="BL160" s="1712"/>
      <c r="BM160" s="1712"/>
      <c r="BN160" s="1712"/>
      <c r="BO160" s="1712"/>
      <c r="BP160" s="1712"/>
      <c r="BQ160" s="1712"/>
      <c r="BR160" s="1712"/>
      <c r="BS160" s="1712"/>
      <c r="BT160" s="1712"/>
      <c r="BU160" s="1712"/>
      <c r="BV160" s="1712"/>
      <c r="BW160" s="1712"/>
      <c r="BX160" s="1712"/>
      <c r="BY160" s="1712"/>
      <c r="BZ160" s="1712"/>
      <c r="CA160" s="1712"/>
      <c r="CB160" s="1712"/>
      <c r="CC160" s="1712"/>
      <c r="CD160" s="1712"/>
      <c r="CE160" s="1712"/>
      <c r="CF160" s="1712"/>
      <c r="CG160" s="1712"/>
      <c r="CH160" s="1712"/>
      <c r="CI160" s="1712"/>
      <c r="CJ160" s="1712"/>
      <c r="CK160" s="1712"/>
      <c r="CL160" s="1712"/>
      <c r="CM160" s="1712"/>
      <c r="CN160" s="1712"/>
      <c r="CO160" s="1712"/>
      <c r="CP160" s="1712"/>
      <c r="CQ160" s="1712"/>
      <c r="CR160" s="1712"/>
      <c r="CS160" s="1712"/>
      <c r="CT160" s="1712"/>
      <c r="CU160" s="1712"/>
      <c r="CV160" s="1712"/>
      <c r="CW160" s="1712"/>
      <c r="CX160" s="1712"/>
      <c r="CY160" s="1712"/>
      <c r="CZ160" s="1712"/>
      <c r="DA160" s="1712"/>
      <c r="DB160" s="1712"/>
      <c r="DC160" s="1712"/>
      <c r="DD160" s="1712"/>
      <c r="DE160" s="1712"/>
      <c r="DF160" s="1712"/>
      <c r="DG160" s="1712"/>
      <c r="DH160" s="1712"/>
      <c r="DI160" s="1712"/>
      <c r="DJ160" s="1712"/>
      <c r="DK160" s="1712"/>
      <c r="DL160" s="1712"/>
      <c r="DM160" s="1712"/>
      <c r="DN160" s="1712"/>
      <c r="DO160" s="1712"/>
      <c r="DP160" s="1712"/>
      <c r="DQ160" s="1712"/>
      <c r="DR160" s="1712"/>
      <c r="DS160" s="1712"/>
      <c r="DT160" s="1712"/>
      <c r="DU160" s="1712"/>
      <c r="DV160" s="1712"/>
      <c r="DW160" s="1712"/>
      <c r="DX160" s="1712"/>
      <c r="DY160" s="1712"/>
      <c r="DZ160" s="1712"/>
      <c r="EA160" s="1712"/>
      <c r="EB160" s="1712"/>
      <c r="EC160" s="1712"/>
      <c r="ED160" s="1712"/>
      <c r="EE160" s="1712"/>
      <c r="EF160" s="1712"/>
      <c r="EG160" s="1712"/>
      <c r="EH160" s="1712"/>
      <c r="EI160" s="1712"/>
      <c r="EJ160" s="1712"/>
      <c r="EK160" s="1712"/>
      <c r="EL160" s="1712"/>
      <c r="EM160" s="1712"/>
      <c r="EN160" s="1712"/>
      <c r="EO160" s="1712"/>
      <c r="EP160" s="1712"/>
      <c r="EQ160" s="1712"/>
      <c r="ER160" s="1712"/>
      <c r="ES160" s="1712"/>
      <c r="ET160" s="1712"/>
      <c r="EU160" s="1712"/>
      <c r="EV160" s="1712"/>
      <c r="EW160" s="1712"/>
      <c r="EX160" s="1712"/>
      <c r="EY160" s="1712"/>
      <c r="EZ160" s="1712"/>
      <c r="FA160" s="1712"/>
      <c r="FB160" s="1712"/>
      <c r="FC160" s="1712"/>
      <c r="FD160" s="1712"/>
      <c r="FE160" s="1712"/>
      <c r="FF160" s="1712"/>
      <c r="FG160" s="1712"/>
      <c r="FH160" s="1712"/>
      <c r="FI160" s="1712"/>
      <c r="FJ160" s="1712"/>
      <c r="FK160" s="1712"/>
      <c r="FL160" s="1712"/>
      <c r="FM160" s="1712"/>
      <c r="FN160" s="1712"/>
      <c r="FO160" s="1712"/>
      <c r="FP160" s="1712"/>
      <c r="FQ160" s="1712"/>
      <c r="FR160" s="1712"/>
      <c r="FS160" s="1712"/>
      <c r="FT160" s="1712"/>
      <c r="FU160" s="1712"/>
      <c r="FV160" s="1712"/>
      <c r="FW160" s="1712"/>
      <c r="FX160" s="1712"/>
      <c r="FY160" s="1712"/>
      <c r="FZ160" s="1712"/>
      <c r="GA160" s="1712"/>
      <c r="GB160" s="1712"/>
      <c r="GC160" s="1712"/>
      <c r="GD160" s="1712"/>
      <c r="GE160" s="1712"/>
      <c r="GF160" s="1712"/>
      <c r="GG160" s="1712"/>
      <c r="GH160" s="1712"/>
      <c r="GI160" s="1712"/>
      <c r="GJ160" s="1712"/>
      <c r="GK160" s="1712"/>
      <c r="GL160" s="1712"/>
      <c r="GM160" s="1712"/>
      <c r="GN160" s="1712"/>
      <c r="GO160" s="1712"/>
      <c r="GP160" s="1712"/>
      <c r="GQ160" s="1712"/>
      <c r="GR160" s="1712"/>
      <c r="GS160" s="1712"/>
      <c r="GT160" s="1712"/>
      <c r="GU160" s="1712"/>
      <c r="GV160" s="1712"/>
      <c r="GW160" s="1712"/>
      <c r="GX160" s="1712"/>
      <c r="GY160" s="1712"/>
      <c r="GZ160" s="1712"/>
      <c r="HA160" s="1712"/>
      <c r="HB160" s="1712"/>
      <c r="HC160" s="1712"/>
      <c r="HD160" s="1712"/>
      <c r="HE160" s="1712"/>
      <c r="HF160" s="1712"/>
      <c r="HG160" s="1712"/>
      <c r="HH160" s="1712"/>
      <c r="HI160" s="1712"/>
      <c r="HJ160" s="1712"/>
      <c r="HK160" s="1712"/>
      <c r="HL160" s="1712"/>
      <c r="HM160" s="1712"/>
      <c r="HN160" s="1712"/>
      <c r="HO160" s="1712"/>
      <c r="HP160" s="1712"/>
      <c r="HQ160" s="1712"/>
      <c r="HR160" s="1712"/>
      <c r="HS160" s="1712"/>
      <c r="HT160" s="1712"/>
      <c r="HU160" s="1712"/>
      <c r="HV160" s="1712"/>
      <c r="HW160" s="1712"/>
      <c r="HX160" s="1712"/>
      <c r="HY160" s="1712"/>
      <c r="HZ160" s="1712"/>
      <c r="IA160" s="1712"/>
      <c r="IB160" s="1712"/>
      <c r="IC160" s="1712"/>
      <c r="ID160" s="1712"/>
      <c r="IE160" s="1712"/>
      <c r="IF160" s="1712"/>
      <c r="IG160" s="1712"/>
      <c r="IH160" s="1712"/>
      <c r="II160" s="1712"/>
      <c r="IJ160" s="1712"/>
      <c r="IK160" s="1712"/>
      <c r="IL160" s="1712"/>
      <c r="IM160" s="1712"/>
      <c r="IN160" s="1712"/>
      <c r="IO160" s="1712"/>
      <c r="IP160" s="1712"/>
      <c r="IQ160" s="1712"/>
      <c r="IR160" s="1712"/>
      <c r="IS160" s="1712"/>
      <c r="IT160" s="1712"/>
      <c r="IU160" s="1712"/>
    </row>
    <row r="161" spans="1:255">
      <c r="A161" s="2721">
        <v>12</v>
      </c>
      <c r="B161" s="1744"/>
      <c r="C161" s="1744"/>
      <c r="D161" s="1744"/>
      <c r="E161" s="1723"/>
      <c r="F161" s="1716"/>
      <c r="G161" s="1744"/>
      <c r="H161" s="1744"/>
      <c r="I161" s="1744"/>
      <c r="J161" s="1744"/>
      <c r="K161" s="2761"/>
      <c r="L161" s="2761"/>
      <c r="M161" s="1748">
        <v>12</v>
      </c>
      <c r="N161" s="1716"/>
      <c r="O161" s="2761"/>
      <c r="P161" s="2761"/>
      <c r="Q161" s="2761"/>
      <c r="R161" s="2761">
        <f t="shared" si="2"/>
        <v>0</v>
      </c>
      <c r="S161" s="1748">
        <v>12</v>
      </c>
      <c r="T161" s="1712"/>
      <c r="U161" s="1712"/>
      <c r="V161" s="1712"/>
      <c r="W161" s="1712"/>
      <c r="X161" s="1712"/>
      <c r="Y161" s="1712"/>
      <c r="Z161" s="1712"/>
      <c r="AA161" s="1712"/>
      <c r="AB161" s="1712"/>
      <c r="AC161" s="1712"/>
      <c r="AD161" s="1712"/>
      <c r="AE161" s="1712"/>
      <c r="AF161" s="1712"/>
      <c r="AG161" s="1712"/>
      <c r="AH161" s="1712"/>
      <c r="AI161" s="1712"/>
      <c r="AJ161" s="1712"/>
      <c r="AK161" s="1712"/>
      <c r="AL161" s="1712"/>
      <c r="AM161" s="1712"/>
      <c r="AN161" s="1712"/>
      <c r="AO161" s="1712"/>
      <c r="AP161" s="1712"/>
      <c r="AQ161" s="1712"/>
      <c r="AR161" s="1712"/>
      <c r="AS161" s="1712"/>
      <c r="AT161" s="1712"/>
      <c r="AU161" s="1712"/>
      <c r="AV161" s="1712"/>
      <c r="AW161" s="1712"/>
      <c r="AX161" s="1712"/>
      <c r="AY161" s="1712"/>
      <c r="AZ161" s="1712"/>
      <c r="BA161" s="1712"/>
      <c r="BB161" s="1712"/>
      <c r="BC161" s="1712"/>
      <c r="BD161" s="1712"/>
      <c r="BE161" s="1712"/>
      <c r="BF161" s="1712"/>
      <c r="BG161" s="1712"/>
      <c r="BH161" s="1712"/>
      <c r="BI161" s="1712"/>
      <c r="BJ161" s="1712"/>
      <c r="BK161" s="1712"/>
      <c r="BL161" s="1712"/>
      <c r="BM161" s="1712"/>
      <c r="BN161" s="1712"/>
      <c r="BO161" s="1712"/>
      <c r="BP161" s="1712"/>
      <c r="BQ161" s="1712"/>
      <c r="BR161" s="1712"/>
      <c r="BS161" s="1712"/>
      <c r="BT161" s="1712"/>
      <c r="BU161" s="1712"/>
      <c r="BV161" s="1712"/>
      <c r="BW161" s="1712"/>
      <c r="BX161" s="1712"/>
      <c r="BY161" s="1712"/>
      <c r="BZ161" s="1712"/>
      <c r="CA161" s="1712"/>
      <c r="CB161" s="1712"/>
      <c r="CC161" s="1712"/>
      <c r="CD161" s="1712"/>
      <c r="CE161" s="1712"/>
      <c r="CF161" s="1712"/>
      <c r="CG161" s="1712"/>
      <c r="CH161" s="1712"/>
      <c r="CI161" s="1712"/>
      <c r="CJ161" s="1712"/>
      <c r="CK161" s="1712"/>
      <c r="CL161" s="1712"/>
      <c r="CM161" s="1712"/>
      <c r="CN161" s="1712"/>
      <c r="CO161" s="1712"/>
      <c r="CP161" s="1712"/>
      <c r="CQ161" s="1712"/>
      <c r="CR161" s="1712"/>
      <c r="CS161" s="1712"/>
      <c r="CT161" s="1712"/>
      <c r="CU161" s="1712"/>
      <c r="CV161" s="1712"/>
      <c r="CW161" s="1712"/>
      <c r="CX161" s="1712"/>
      <c r="CY161" s="1712"/>
      <c r="CZ161" s="1712"/>
      <c r="DA161" s="1712"/>
      <c r="DB161" s="1712"/>
      <c r="DC161" s="1712"/>
      <c r="DD161" s="1712"/>
      <c r="DE161" s="1712"/>
      <c r="DF161" s="1712"/>
      <c r="DG161" s="1712"/>
      <c r="DH161" s="1712"/>
      <c r="DI161" s="1712"/>
      <c r="DJ161" s="1712"/>
      <c r="DK161" s="1712"/>
      <c r="DL161" s="1712"/>
      <c r="DM161" s="1712"/>
      <c r="DN161" s="1712"/>
      <c r="DO161" s="1712"/>
      <c r="DP161" s="1712"/>
      <c r="DQ161" s="1712"/>
      <c r="DR161" s="1712"/>
      <c r="DS161" s="1712"/>
      <c r="DT161" s="1712"/>
      <c r="DU161" s="1712"/>
      <c r="DV161" s="1712"/>
      <c r="DW161" s="1712"/>
      <c r="DX161" s="1712"/>
      <c r="DY161" s="1712"/>
      <c r="DZ161" s="1712"/>
      <c r="EA161" s="1712"/>
      <c r="EB161" s="1712"/>
      <c r="EC161" s="1712"/>
      <c r="ED161" s="1712"/>
      <c r="EE161" s="1712"/>
      <c r="EF161" s="1712"/>
      <c r="EG161" s="1712"/>
      <c r="EH161" s="1712"/>
      <c r="EI161" s="1712"/>
      <c r="EJ161" s="1712"/>
      <c r="EK161" s="1712"/>
      <c r="EL161" s="1712"/>
      <c r="EM161" s="1712"/>
      <c r="EN161" s="1712"/>
      <c r="EO161" s="1712"/>
      <c r="EP161" s="1712"/>
      <c r="EQ161" s="1712"/>
      <c r="ER161" s="1712"/>
      <c r="ES161" s="1712"/>
      <c r="ET161" s="1712"/>
      <c r="EU161" s="1712"/>
      <c r="EV161" s="1712"/>
      <c r="EW161" s="1712"/>
      <c r="EX161" s="1712"/>
      <c r="EY161" s="1712"/>
      <c r="EZ161" s="1712"/>
      <c r="FA161" s="1712"/>
      <c r="FB161" s="1712"/>
      <c r="FC161" s="1712"/>
      <c r="FD161" s="1712"/>
      <c r="FE161" s="1712"/>
      <c r="FF161" s="1712"/>
      <c r="FG161" s="1712"/>
      <c r="FH161" s="1712"/>
      <c r="FI161" s="1712"/>
      <c r="FJ161" s="1712"/>
      <c r="FK161" s="1712"/>
      <c r="FL161" s="1712"/>
      <c r="FM161" s="1712"/>
      <c r="FN161" s="1712"/>
      <c r="FO161" s="1712"/>
      <c r="FP161" s="1712"/>
      <c r="FQ161" s="1712"/>
      <c r="FR161" s="1712"/>
      <c r="FS161" s="1712"/>
      <c r="FT161" s="1712"/>
      <c r="FU161" s="1712"/>
      <c r="FV161" s="1712"/>
      <c r="FW161" s="1712"/>
      <c r="FX161" s="1712"/>
      <c r="FY161" s="1712"/>
      <c r="FZ161" s="1712"/>
      <c r="GA161" s="1712"/>
      <c r="GB161" s="1712"/>
      <c r="GC161" s="1712"/>
      <c r="GD161" s="1712"/>
      <c r="GE161" s="1712"/>
      <c r="GF161" s="1712"/>
      <c r="GG161" s="1712"/>
      <c r="GH161" s="1712"/>
      <c r="GI161" s="1712"/>
      <c r="GJ161" s="1712"/>
      <c r="GK161" s="1712"/>
      <c r="GL161" s="1712"/>
      <c r="GM161" s="1712"/>
      <c r="GN161" s="1712"/>
      <c r="GO161" s="1712"/>
      <c r="GP161" s="1712"/>
      <c r="GQ161" s="1712"/>
      <c r="GR161" s="1712"/>
      <c r="GS161" s="1712"/>
      <c r="GT161" s="1712"/>
      <c r="GU161" s="1712"/>
      <c r="GV161" s="1712"/>
      <c r="GW161" s="1712"/>
      <c r="GX161" s="1712"/>
      <c r="GY161" s="1712"/>
      <c r="GZ161" s="1712"/>
      <c r="HA161" s="1712"/>
      <c r="HB161" s="1712"/>
      <c r="HC161" s="1712"/>
      <c r="HD161" s="1712"/>
      <c r="HE161" s="1712"/>
      <c r="HF161" s="1712"/>
      <c r="HG161" s="1712"/>
      <c r="HH161" s="1712"/>
      <c r="HI161" s="1712"/>
      <c r="HJ161" s="1712"/>
      <c r="HK161" s="1712"/>
      <c r="HL161" s="1712"/>
      <c r="HM161" s="1712"/>
      <c r="HN161" s="1712"/>
      <c r="HO161" s="1712"/>
      <c r="HP161" s="1712"/>
      <c r="HQ161" s="1712"/>
      <c r="HR161" s="1712"/>
      <c r="HS161" s="1712"/>
      <c r="HT161" s="1712"/>
      <c r="HU161" s="1712"/>
      <c r="HV161" s="1712"/>
      <c r="HW161" s="1712"/>
      <c r="HX161" s="1712"/>
      <c r="HY161" s="1712"/>
      <c r="HZ161" s="1712"/>
      <c r="IA161" s="1712"/>
      <c r="IB161" s="1712"/>
      <c r="IC161" s="1712"/>
      <c r="ID161" s="1712"/>
      <c r="IE161" s="1712"/>
      <c r="IF161" s="1712"/>
      <c r="IG161" s="1712"/>
      <c r="IH161" s="1712"/>
      <c r="II161" s="1712"/>
      <c r="IJ161" s="1712"/>
      <c r="IK161" s="1712"/>
      <c r="IL161" s="1712"/>
      <c r="IM161" s="1712"/>
      <c r="IN161" s="1712"/>
      <c r="IO161" s="1712"/>
      <c r="IP161" s="1712"/>
      <c r="IQ161" s="1712"/>
      <c r="IR161" s="1712"/>
      <c r="IS161" s="1712"/>
      <c r="IT161" s="1712"/>
      <c r="IU161" s="1712"/>
    </row>
    <row r="162" spans="1:255">
      <c r="A162" s="2721">
        <v>13</v>
      </c>
      <c r="B162" s="1744"/>
      <c r="C162" s="1744"/>
      <c r="D162" s="1744"/>
      <c r="E162" s="1723"/>
      <c r="F162" s="1716"/>
      <c r="G162" s="1744"/>
      <c r="H162" s="1744"/>
      <c r="I162" s="1744"/>
      <c r="J162" s="1744"/>
      <c r="K162" s="2761"/>
      <c r="L162" s="2761"/>
      <c r="M162" s="1748">
        <v>13</v>
      </c>
      <c r="N162" s="1716"/>
      <c r="O162" s="2761"/>
      <c r="P162" s="2761"/>
      <c r="Q162" s="2761"/>
      <c r="R162" s="2761">
        <f t="shared" si="2"/>
        <v>0</v>
      </c>
      <c r="S162" s="1748">
        <v>13</v>
      </c>
      <c r="T162" s="1712"/>
      <c r="U162" s="1712"/>
      <c r="V162" s="1712"/>
      <c r="W162" s="1712"/>
      <c r="X162" s="1712"/>
      <c r="Y162" s="1712"/>
      <c r="Z162" s="1712"/>
      <c r="AA162" s="1712"/>
      <c r="AB162" s="1712"/>
      <c r="AC162" s="1712"/>
      <c r="AD162" s="1712"/>
      <c r="AE162" s="1712"/>
      <c r="AF162" s="1712"/>
      <c r="AG162" s="1712"/>
      <c r="AH162" s="1712"/>
      <c r="AI162" s="1712"/>
      <c r="AJ162" s="1712"/>
      <c r="AK162" s="1712"/>
      <c r="AL162" s="1712"/>
      <c r="AM162" s="1712"/>
      <c r="AN162" s="1712"/>
      <c r="AO162" s="1712"/>
      <c r="AP162" s="1712"/>
      <c r="AQ162" s="1712"/>
      <c r="AR162" s="1712"/>
      <c r="AS162" s="1712"/>
      <c r="AT162" s="1712"/>
      <c r="AU162" s="1712"/>
      <c r="AV162" s="1712"/>
      <c r="AW162" s="1712"/>
      <c r="AX162" s="1712"/>
      <c r="AY162" s="1712"/>
      <c r="AZ162" s="1712"/>
      <c r="BA162" s="1712"/>
      <c r="BB162" s="1712"/>
      <c r="BC162" s="1712"/>
      <c r="BD162" s="1712"/>
      <c r="BE162" s="1712"/>
      <c r="BF162" s="1712"/>
      <c r="BG162" s="1712"/>
      <c r="BH162" s="1712"/>
      <c r="BI162" s="1712"/>
      <c r="BJ162" s="1712"/>
      <c r="BK162" s="1712"/>
      <c r="BL162" s="1712"/>
      <c r="BM162" s="1712"/>
      <c r="BN162" s="1712"/>
      <c r="BO162" s="1712"/>
      <c r="BP162" s="1712"/>
      <c r="BQ162" s="1712"/>
      <c r="BR162" s="1712"/>
      <c r="BS162" s="1712"/>
      <c r="BT162" s="1712"/>
      <c r="BU162" s="1712"/>
      <c r="BV162" s="1712"/>
      <c r="BW162" s="1712"/>
      <c r="BX162" s="1712"/>
      <c r="BY162" s="1712"/>
      <c r="BZ162" s="1712"/>
      <c r="CA162" s="1712"/>
      <c r="CB162" s="1712"/>
      <c r="CC162" s="1712"/>
      <c r="CD162" s="1712"/>
      <c r="CE162" s="1712"/>
      <c r="CF162" s="1712"/>
      <c r="CG162" s="1712"/>
      <c r="CH162" s="1712"/>
      <c r="CI162" s="1712"/>
      <c r="CJ162" s="1712"/>
      <c r="CK162" s="1712"/>
      <c r="CL162" s="1712"/>
      <c r="CM162" s="1712"/>
      <c r="CN162" s="1712"/>
      <c r="CO162" s="1712"/>
      <c r="CP162" s="1712"/>
      <c r="CQ162" s="1712"/>
      <c r="CR162" s="1712"/>
      <c r="CS162" s="1712"/>
      <c r="CT162" s="1712"/>
      <c r="CU162" s="1712"/>
      <c r="CV162" s="1712"/>
      <c r="CW162" s="1712"/>
      <c r="CX162" s="1712"/>
      <c r="CY162" s="1712"/>
      <c r="CZ162" s="1712"/>
      <c r="DA162" s="1712"/>
      <c r="DB162" s="1712"/>
      <c r="DC162" s="1712"/>
      <c r="DD162" s="1712"/>
      <c r="DE162" s="1712"/>
      <c r="DF162" s="1712"/>
      <c r="DG162" s="1712"/>
      <c r="DH162" s="1712"/>
      <c r="DI162" s="1712"/>
      <c r="DJ162" s="1712"/>
      <c r="DK162" s="1712"/>
      <c r="DL162" s="1712"/>
      <c r="DM162" s="1712"/>
      <c r="DN162" s="1712"/>
      <c r="DO162" s="1712"/>
      <c r="DP162" s="1712"/>
      <c r="DQ162" s="1712"/>
      <c r="DR162" s="1712"/>
      <c r="DS162" s="1712"/>
      <c r="DT162" s="1712"/>
      <c r="DU162" s="1712"/>
      <c r="DV162" s="1712"/>
      <c r="DW162" s="1712"/>
      <c r="DX162" s="1712"/>
      <c r="DY162" s="1712"/>
      <c r="DZ162" s="1712"/>
      <c r="EA162" s="1712"/>
      <c r="EB162" s="1712"/>
      <c r="EC162" s="1712"/>
      <c r="ED162" s="1712"/>
      <c r="EE162" s="1712"/>
      <c r="EF162" s="1712"/>
      <c r="EG162" s="1712"/>
      <c r="EH162" s="1712"/>
      <c r="EI162" s="1712"/>
      <c r="EJ162" s="1712"/>
      <c r="EK162" s="1712"/>
      <c r="EL162" s="1712"/>
      <c r="EM162" s="1712"/>
      <c r="EN162" s="1712"/>
      <c r="EO162" s="1712"/>
      <c r="EP162" s="1712"/>
      <c r="EQ162" s="1712"/>
      <c r="ER162" s="1712"/>
      <c r="ES162" s="1712"/>
      <c r="ET162" s="1712"/>
      <c r="EU162" s="1712"/>
      <c r="EV162" s="1712"/>
      <c r="EW162" s="1712"/>
      <c r="EX162" s="1712"/>
      <c r="EY162" s="1712"/>
      <c r="EZ162" s="1712"/>
      <c r="FA162" s="1712"/>
      <c r="FB162" s="1712"/>
      <c r="FC162" s="1712"/>
      <c r="FD162" s="1712"/>
      <c r="FE162" s="1712"/>
      <c r="FF162" s="1712"/>
      <c r="FG162" s="1712"/>
      <c r="FH162" s="1712"/>
      <c r="FI162" s="1712"/>
      <c r="FJ162" s="1712"/>
      <c r="FK162" s="1712"/>
      <c r="FL162" s="1712"/>
      <c r="FM162" s="1712"/>
      <c r="FN162" s="1712"/>
      <c r="FO162" s="1712"/>
      <c r="FP162" s="1712"/>
      <c r="FQ162" s="1712"/>
      <c r="FR162" s="1712"/>
      <c r="FS162" s="1712"/>
      <c r="FT162" s="1712"/>
      <c r="FU162" s="1712"/>
      <c r="FV162" s="1712"/>
      <c r="FW162" s="1712"/>
      <c r="FX162" s="1712"/>
      <c r="FY162" s="1712"/>
      <c r="FZ162" s="1712"/>
      <c r="GA162" s="1712"/>
      <c r="GB162" s="1712"/>
      <c r="GC162" s="1712"/>
      <c r="GD162" s="1712"/>
      <c r="GE162" s="1712"/>
      <c r="GF162" s="1712"/>
      <c r="GG162" s="1712"/>
      <c r="GH162" s="1712"/>
      <c r="GI162" s="1712"/>
      <c r="GJ162" s="1712"/>
      <c r="GK162" s="1712"/>
      <c r="GL162" s="1712"/>
      <c r="GM162" s="1712"/>
      <c r="GN162" s="1712"/>
      <c r="GO162" s="1712"/>
      <c r="GP162" s="1712"/>
      <c r="GQ162" s="1712"/>
      <c r="GR162" s="1712"/>
      <c r="GS162" s="1712"/>
      <c r="GT162" s="1712"/>
      <c r="GU162" s="1712"/>
      <c r="GV162" s="1712"/>
      <c r="GW162" s="1712"/>
      <c r="GX162" s="1712"/>
      <c r="GY162" s="1712"/>
      <c r="GZ162" s="1712"/>
      <c r="HA162" s="1712"/>
      <c r="HB162" s="1712"/>
      <c r="HC162" s="1712"/>
      <c r="HD162" s="1712"/>
      <c r="HE162" s="1712"/>
      <c r="HF162" s="1712"/>
      <c r="HG162" s="1712"/>
      <c r="HH162" s="1712"/>
      <c r="HI162" s="1712"/>
      <c r="HJ162" s="1712"/>
      <c r="HK162" s="1712"/>
      <c r="HL162" s="1712"/>
      <c r="HM162" s="1712"/>
      <c r="HN162" s="1712"/>
      <c r="HO162" s="1712"/>
      <c r="HP162" s="1712"/>
      <c r="HQ162" s="1712"/>
      <c r="HR162" s="1712"/>
      <c r="HS162" s="1712"/>
      <c r="HT162" s="1712"/>
      <c r="HU162" s="1712"/>
      <c r="HV162" s="1712"/>
      <c r="HW162" s="1712"/>
      <c r="HX162" s="1712"/>
      <c r="HY162" s="1712"/>
      <c r="HZ162" s="1712"/>
      <c r="IA162" s="1712"/>
      <c r="IB162" s="1712"/>
      <c r="IC162" s="1712"/>
      <c r="ID162" s="1712"/>
      <c r="IE162" s="1712"/>
      <c r="IF162" s="1712"/>
      <c r="IG162" s="1712"/>
      <c r="IH162" s="1712"/>
      <c r="II162" s="1712"/>
      <c r="IJ162" s="1712"/>
      <c r="IK162" s="1712"/>
      <c r="IL162" s="1712"/>
      <c r="IM162" s="1712"/>
      <c r="IN162" s="1712"/>
      <c r="IO162" s="1712"/>
      <c r="IP162" s="1712"/>
      <c r="IQ162" s="1712"/>
      <c r="IR162" s="1712"/>
      <c r="IS162" s="1712"/>
      <c r="IT162" s="1712"/>
      <c r="IU162" s="1712"/>
    </row>
    <row r="163" spans="1:255">
      <c r="A163" s="2721">
        <v>14</v>
      </c>
      <c r="B163" s="1744"/>
      <c r="C163" s="1744"/>
      <c r="D163" s="1744"/>
      <c r="E163" s="1723"/>
      <c r="F163" s="1716"/>
      <c r="G163" s="1744"/>
      <c r="H163" s="1744"/>
      <c r="I163" s="1744"/>
      <c r="J163" s="1744"/>
      <c r="K163" s="2761"/>
      <c r="L163" s="2761"/>
      <c r="M163" s="1748">
        <v>14</v>
      </c>
      <c r="N163" s="1716"/>
      <c r="O163" s="2761"/>
      <c r="P163" s="2761"/>
      <c r="Q163" s="2761"/>
      <c r="R163" s="2761">
        <f t="shared" si="2"/>
        <v>0</v>
      </c>
      <c r="S163" s="1748">
        <v>14</v>
      </c>
      <c r="T163" s="1712"/>
      <c r="U163" s="1712"/>
      <c r="V163" s="1712"/>
      <c r="W163" s="1712"/>
      <c r="X163" s="1712"/>
      <c r="Y163" s="1712"/>
      <c r="Z163" s="1712"/>
      <c r="AA163" s="1712"/>
      <c r="AB163" s="1712"/>
      <c r="AC163" s="1712"/>
      <c r="AD163" s="1712"/>
      <c r="AE163" s="1712"/>
      <c r="AF163" s="1712"/>
      <c r="AG163" s="1712"/>
      <c r="AH163" s="1712"/>
      <c r="AI163" s="1712"/>
      <c r="AJ163" s="1712"/>
      <c r="AK163" s="1712"/>
      <c r="AL163" s="1712"/>
      <c r="AM163" s="1712"/>
      <c r="AN163" s="1712"/>
      <c r="AO163" s="1712"/>
      <c r="AP163" s="1712"/>
      <c r="AQ163" s="1712"/>
      <c r="AR163" s="1712"/>
      <c r="AS163" s="1712"/>
      <c r="AT163" s="1712"/>
      <c r="AU163" s="1712"/>
      <c r="AV163" s="1712"/>
      <c r="AW163" s="1712"/>
      <c r="AX163" s="1712"/>
      <c r="AY163" s="1712"/>
      <c r="AZ163" s="1712"/>
      <c r="BA163" s="1712"/>
      <c r="BB163" s="1712"/>
      <c r="BC163" s="1712"/>
      <c r="BD163" s="1712"/>
      <c r="BE163" s="1712"/>
      <c r="BF163" s="1712"/>
      <c r="BG163" s="1712"/>
      <c r="BH163" s="1712"/>
      <c r="BI163" s="1712"/>
      <c r="BJ163" s="1712"/>
      <c r="BK163" s="1712"/>
      <c r="BL163" s="1712"/>
      <c r="BM163" s="1712"/>
      <c r="BN163" s="1712"/>
      <c r="BO163" s="1712"/>
      <c r="BP163" s="1712"/>
      <c r="BQ163" s="1712"/>
      <c r="BR163" s="1712"/>
      <c r="BS163" s="1712"/>
      <c r="BT163" s="1712"/>
      <c r="BU163" s="1712"/>
      <c r="BV163" s="1712"/>
      <c r="BW163" s="1712"/>
      <c r="BX163" s="1712"/>
      <c r="BY163" s="1712"/>
      <c r="BZ163" s="1712"/>
      <c r="CA163" s="1712"/>
      <c r="CB163" s="1712"/>
      <c r="CC163" s="1712"/>
      <c r="CD163" s="1712"/>
      <c r="CE163" s="1712"/>
      <c r="CF163" s="1712"/>
      <c r="CG163" s="1712"/>
      <c r="CH163" s="1712"/>
      <c r="CI163" s="1712"/>
      <c r="CJ163" s="1712"/>
      <c r="CK163" s="1712"/>
      <c r="CL163" s="1712"/>
      <c r="CM163" s="1712"/>
      <c r="CN163" s="1712"/>
      <c r="CO163" s="1712"/>
      <c r="CP163" s="1712"/>
      <c r="CQ163" s="1712"/>
      <c r="CR163" s="1712"/>
      <c r="CS163" s="1712"/>
      <c r="CT163" s="1712"/>
      <c r="CU163" s="1712"/>
      <c r="CV163" s="1712"/>
      <c r="CW163" s="1712"/>
      <c r="CX163" s="1712"/>
      <c r="CY163" s="1712"/>
      <c r="CZ163" s="1712"/>
      <c r="DA163" s="1712"/>
      <c r="DB163" s="1712"/>
      <c r="DC163" s="1712"/>
      <c r="DD163" s="1712"/>
      <c r="DE163" s="1712"/>
      <c r="DF163" s="1712"/>
      <c r="DG163" s="1712"/>
      <c r="DH163" s="1712"/>
      <c r="DI163" s="1712"/>
      <c r="DJ163" s="1712"/>
      <c r="DK163" s="1712"/>
      <c r="DL163" s="1712"/>
      <c r="DM163" s="1712"/>
      <c r="DN163" s="1712"/>
      <c r="DO163" s="1712"/>
      <c r="DP163" s="1712"/>
      <c r="DQ163" s="1712"/>
      <c r="DR163" s="1712"/>
      <c r="DS163" s="1712"/>
      <c r="DT163" s="1712"/>
      <c r="DU163" s="1712"/>
      <c r="DV163" s="1712"/>
      <c r="DW163" s="1712"/>
      <c r="DX163" s="1712"/>
      <c r="DY163" s="1712"/>
      <c r="DZ163" s="1712"/>
      <c r="EA163" s="1712"/>
      <c r="EB163" s="1712"/>
      <c r="EC163" s="1712"/>
      <c r="ED163" s="1712"/>
      <c r="EE163" s="1712"/>
      <c r="EF163" s="1712"/>
      <c r="EG163" s="1712"/>
      <c r="EH163" s="1712"/>
      <c r="EI163" s="1712"/>
      <c r="EJ163" s="1712"/>
      <c r="EK163" s="1712"/>
      <c r="EL163" s="1712"/>
      <c r="EM163" s="1712"/>
      <c r="EN163" s="1712"/>
      <c r="EO163" s="1712"/>
      <c r="EP163" s="1712"/>
      <c r="EQ163" s="1712"/>
      <c r="ER163" s="1712"/>
      <c r="ES163" s="1712"/>
      <c r="ET163" s="1712"/>
      <c r="EU163" s="1712"/>
      <c r="EV163" s="1712"/>
      <c r="EW163" s="1712"/>
      <c r="EX163" s="1712"/>
      <c r="EY163" s="1712"/>
      <c r="EZ163" s="1712"/>
      <c r="FA163" s="1712"/>
      <c r="FB163" s="1712"/>
      <c r="FC163" s="1712"/>
      <c r="FD163" s="1712"/>
      <c r="FE163" s="1712"/>
      <c r="FF163" s="1712"/>
      <c r="FG163" s="1712"/>
      <c r="FH163" s="1712"/>
      <c r="FI163" s="1712"/>
      <c r="FJ163" s="1712"/>
      <c r="FK163" s="1712"/>
      <c r="FL163" s="1712"/>
      <c r="FM163" s="1712"/>
      <c r="FN163" s="1712"/>
      <c r="FO163" s="1712"/>
      <c r="FP163" s="1712"/>
      <c r="FQ163" s="1712"/>
      <c r="FR163" s="1712"/>
      <c r="FS163" s="1712"/>
      <c r="FT163" s="1712"/>
      <c r="FU163" s="1712"/>
      <c r="FV163" s="1712"/>
      <c r="FW163" s="1712"/>
      <c r="FX163" s="1712"/>
      <c r="FY163" s="1712"/>
      <c r="FZ163" s="1712"/>
      <c r="GA163" s="1712"/>
      <c r="GB163" s="1712"/>
      <c r="GC163" s="1712"/>
      <c r="GD163" s="1712"/>
      <c r="GE163" s="1712"/>
      <c r="GF163" s="1712"/>
      <c r="GG163" s="1712"/>
      <c r="GH163" s="1712"/>
      <c r="GI163" s="1712"/>
      <c r="GJ163" s="1712"/>
      <c r="GK163" s="1712"/>
      <c r="GL163" s="1712"/>
      <c r="GM163" s="1712"/>
      <c r="GN163" s="1712"/>
      <c r="GO163" s="1712"/>
      <c r="GP163" s="1712"/>
      <c r="GQ163" s="1712"/>
      <c r="GR163" s="1712"/>
      <c r="GS163" s="1712"/>
      <c r="GT163" s="1712"/>
      <c r="GU163" s="1712"/>
      <c r="GV163" s="1712"/>
      <c r="GW163" s="1712"/>
      <c r="GX163" s="1712"/>
      <c r="GY163" s="1712"/>
      <c r="GZ163" s="1712"/>
      <c r="HA163" s="1712"/>
      <c r="HB163" s="1712"/>
      <c r="HC163" s="1712"/>
      <c r="HD163" s="1712"/>
      <c r="HE163" s="1712"/>
      <c r="HF163" s="1712"/>
      <c r="HG163" s="1712"/>
      <c r="HH163" s="1712"/>
      <c r="HI163" s="1712"/>
      <c r="HJ163" s="1712"/>
      <c r="HK163" s="1712"/>
      <c r="HL163" s="1712"/>
      <c r="HM163" s="1712"/>
      <c r="HN163" s="1712"/>
      <c r="HO163" s="1712"/>
      <c r="HP163" s="1712"/>
      <c r="HQ163" s="1712"/>
      <c r="HR163" s="1712"/>
      <c r="HS163" s="1712"/>
      <c r="HT163" s="1712"/>
      <c r="HU163" s="1712"/>
      <c r="HV163" s="1712"/>
      <c r="HW163" s="1712"/>
      <c r="HX163" s="1712"/>
      <c r="HY163" s="1712"/>
      <c r="HZ163" s="1712"/>
      <c r="IA163" s="1712"/>
      <c r="IB163" s="1712"/>
      <c r="IC163" s="1712"/>
      <c r="ID163" s="1712"/>
      <c r="IE163" s="1712"/>
      <c r="IF163" s="1712"/>
      <c r="IG163" s="1712"/>
      <c r="IH163" s="1712"/>
      <c r="II163" s="1712"/>
      <c r="IJ163" s="1712"/>
      <c r="IK163" s="1712"/>
      <c r="IL163" s="1712"/>
      <c r="IM163" s="1712"/>
      <c r="IN163" s="1712"/>
      <c r="IO163" s="1712"/>
      <c r="IP163" s="1712"/>
      <c r="IQ163" s="1712"/>
      <c r="IR163" s="1712"/>
      <c r="IS163" s="1712"/>
      <c r="IT163" s="1712"/>
      <c r="IU163" s="1712"/>
    </row>
    <row r="164" spans="1:255">
      <c r="A164" s="2721">
        <v>15</v>
      </c>
      <c r="B164" s="1744"/>
      <c r="C164" s="1744"/>
      <c r="D164" s="1744"/>
      <c r="E164" s="1723"/>
      <c r="F164" s="1716"/>
      <c r="G164" s="1744"/>
      <c r="H164" s="1744"/>
      <c r="I164" s="1744"/>
      <c r="J164" s="1744"/>
      <c r="K164" s="2761"/>
      <c r="L164" s="2761"/>
      <c r="M164" s="1748">
        <v>15</v>
      </c>
      <c r="N164" s="1716"/>
      <c r="O164" s="2761"/>
      <c r="P164" s="2761"/>
      <c r="Q164" s="2761"/>
      <c r="R164" s="2761">
        <f t="shared" si="2"/>
        <v>0</v>
      </c>
      <c r="S164" s="1748">
        <v>15</v>
      </c>
      <c r="T164" s="1712"/>
      <c r="U164" s="1712"/>
      <c r="V164" s="1712"/>
      <c r="W164" s="1712"/>
      <c r="X164" s="1712"/>
      <c r="Y164" s="1712"/>
      <c r="Z164" s="1712"/>
      <c r="AA164" s="1712"/>
      <c r="AB164" s="1712"/>
      <c r="AC164" s="1712"/>
      <c r="AD164" s="1712"/>
      <c r="AE164" s="1712"/>
      <c r="AF164" s="1712"/>
      <c r="AG164" s="1712"/>
      <c r="AH164" s="1712"/>
      <c r="AI164" s="1712"/>
      <c r="AJ164" s="1712"/>
      <c r="AK164" s="1712"/>
      <c r="AL164" s="1712"/>
      <c r="AM164" s="1712"/>
      <c r="AN164" s="1712"/>
      <c r="AO164" s="1712"/>
      <c r="AP164" s="1712"/>
      <c r="AQ164" s="1712"/>
      <c r="AR164" s="1712"/>
      <c r="AS164" s="1712"/>
      <c r="AT164" s="1712"/>
      <c r="AU164" s="1712"/>
      <c r="AV164" s="1712"/>
      <c r="AW164" s="1712"/>
      <c r="AX164" s="1712"/>
      <c r="AY164" s="1712"/>
      <c r="AZ164" s="1712"/>
      <c r="BA164" s="1712"/>
      <c r="BB164" s="1712"/>
      <c r="BC164" s="1712"/>
      <c r="BD164" s="1712"/>
      <c r="BE164" s="1712"/>
      <c r="BF164" s="1712"/>
      <c r="BG164" s="1712"/>
      <c r="BH164" s="1712"/>
      <c r="BI164" s="1712"/>
      <c r="BJ164" s="1712"/>
      <c r="BK164" s="1712"/>
      <c r="BL164" s="1712"/>
      <c r="BM164" s="1712"/>
      <c r="BN164" s="1712"/>
      <c r="BO164" s="1712"/>
      <c r="BP164" s="1712"/>
      <c r="BQ164" s="1712"/>
      <c r="BR164" s="1712"/>
      <c r="BS164" s="1712"/>
      <c r="BT164" s="1712"/>
      <c r="BU164" s="1712"/>
      <c r="BV164" s="1712"/>
      <c r="BW164" s="1712"/>
      <c r="BX164" s="1712"/>
      <c r="BY164" s="1712"/>
      <c r="BZ164" s="1712"/>
      <c r="CA164" s="1712"/>
      <c r="CB164" s="1712"/>
      <c r="CC164" s="1712"/>
      <c r="CD164" s="1712"/>
      <c r="CE164" s="1712"/>
      <c r="CF164" s="1712"/>
      <c r="CG164" s="1712"/>
      <c r="CH164" s="1712"/>
      <c r="CI164" s="1712"/>
      <c r="CJ164" s="1712"/>
      <c r="CK164" s="1712"/>
      <c r="CL164" s="1712"/>
      <c r="CM164" s="1712"/>
      <c r="CN164" s="1712"/>
      <c r="CO164" s="1712"/>
      <c r="CP164" s="1712"/>
      <c r="CQ164" s="1712"/>
      <c r="CR164" s="1712"/>
      <c r="CS164" s="1712"/>
      <c r="CT164" s="1712"/>
      <c r="CU164" s="1712"/>
      <c r="CV164" s="1712"/>
      <c r="CW164" s="1712"/>
      <c r="CX164" s="1712"/>
      <c r="CY164" s="1712"/>
      <c r="CZ164" s="1712"/>
      <c r="DA164" s="1712"/>
      <c r="DB164" s="1712"/>
      <c r="DC164" s="1712"/>
      <c r="DD164" s="1712"/>
      <c r="DE164" s="1712"/>
      <c r="DF164" s="1712"/>
      <c r="DG164" s="1712"/>
      <c r="DH164" s="1712"/>
      <c r="DI164" s="1712"/>
      <c r="DJ164" s="1712"/>
      <c r="DK164" s="1712"/>
      <c r="DL164" s="1712"/>
      <c r="DM164" s="1712"/>
      <c r="DN164" s="1712"/>
      <c r="DO164" s="1712"/>
      <c r="DP164" s="1712"/>
      <c r="DQ164" s="1712"/>
      <c r="DR164" s="1712"/>
      <c r="DS164" s="1712"/>
      <c r="DT164" s="1712"/>
      <c r="DU164" s="1712"/>
      <c r="DV164" s="1712"/>
      <c r="DW164" s="1712"/>
      <c r="DX164" s="1712"/>
      <c r="DY164" s="1712"/>
      <c r="DZ164" s="1712"/>
      <c r="EA164" s="1712"/>
      <c r="EB164" s="1712"/>
      <c r="EC164" s="1712"/>
      <c r="ED164" s="1712"/>
      <c r="EE164" s="1712"/>
      <c r="EF164" s="1712"/>
      <c r="EG164" s="1712"/>
      <c r="EH164" s="1712"/>
      <c r="EI164" s="1712"/>
      <c r="EJ164" s="1712"/>
      <c r="EK164" s="1712"/>
      <c r="EL164" s="1712"/>
      <c r="EM164" s="1712"/>
      <c r="EN164" s="1712"/>
      <c r="EO164" s="1712"/>
      <c r="EP164" s="1712"/>
      <c r="EQ164" s="1712"/>
      <c r="ER164" s="1712"/>
      <c r="ES164" s="1712"/>
      <c r="ET164" s="1712"/>
      <c r="EU164" s="1712"/>
      <c r="EV164" s="1712"/>
      <c r="EW164" s="1712"/>
      <c r="EX164" s="1712"/>
      <c r="EY164" s="1712"/>
      <c r="EZ164" s="1712"/>
      <c r="FA164" s="1712"/>
      <c r="FB164" s="1712"/>
      <c r="FC164" s="1712"/>
      <c r="FD164" s="1712"/>
      <c r="FE164" s="1712"/>
      <c r="FF164" s="1712"/>
      <c r="FG164" s="1712"/>
      <c r="FH164" s="1712"/>
      <c r="FI164" s="1712"/>
      <c r="FJ164" s="1712"/>
      <c r="FK164" s="1712"/>
      <c r="FL164" s="1712"/>
      <c r="FM164" s="1712"/>
      <c r="FN164" s="1712"/>
      <c r="FO164" s="1712"/>
      <c r="FP164" s="1712"/>
      <c r="FQ164" s="1712"/>
      <c r="FR164" s="1712"/>
      <c r="FS164" s="1712"/>
      <c r="FT164" s="1712"/>
      <c r="FU164" s="1712"/>
      <c r="FV164" s="1712"/>
      <c r="FW164" s="1712"/>
      <c r="FX164" s="1712"/>
      <c r="FY164" s="1712"/>
      <c r="FZ164" s="1712"/>
      <c r="GA164" s="1712"/>
      <c r="GB164" s="1712"/>
      <c r="GC164" s="1712"/>
      <c r="GD164" s="1712"/>
      <c r="GE164" s="1712"/>
      <c r="GF164" s="1712"/>
      <c r="GG164" s="1712"/>
      <c r="GH164" s="1712"/>
      <c r="GI164" s="1712"/>
      <c r="GJ164" s="1712"/>
      <c r="GK164" s="1712"/>
      <c r="GL164" s="1712"/>
      <c r="GM164" s="1712"/>
      <c r="GN164" s="1712"/>
      <c r="GO164" s="1712"/>
      <c r="GP164" s="1712"/>
      <c r="GQ164" s="1712"/>
      <c r="GR164" s="1712"/>
      <c r="GS164" s="1712"/>
      <c r="GT164" s="1712"/>
      <c r="GU164" s="1712"/>
      <c r="GV164" s="1712"/>
      <c r="GW164" s="1712"/>
      <c r="GX164" s="1712"/>
      <c r="GY164" s="1712"/>
      <c r="GZ164" s="1712"/>
      <c r="HA164" s="1712"/>
      <c r="HB164" s="1712"/>
      <c r="HC164" s="1712"/>
      <c r="HD164" s="1712"/>
      <c r="HE164" s="1712"/>
      <c r="HF164" s="1712"/>
      <c r="HG164" s="1712"/>
      <c r="HH164" s="1712"/>
      <c r="HI164" s="1712"/>
      <c r="HJ164" s="1712"/>
      <c r="HK164" s="1712"/>
      <c r="HL164" s="1712"/>
      <c r="HM164" s="1712"/>
      <c r="HN164" s="1712"/>
      <c r="HO164" s="1712"/>
      <c r="HP164" s="1712"/>
      <c r="HQ164" s="1712"/>
      <c r="HR164" s="1712"/>
      <c r="HS164" s="1712"/>
      <c r="HT164" s="1712"/>
      <c r="HU164" s="1712"/>
      <c r="HV164" s="1712"/>
      <c r="HW164" s="1712"/>
      <c r="HX164" s="1712"/>
      <c r="HY164" s="1712"/>
      <c r="HZ164" s="1712"/>
      <c r="IA164" s="1712"/>
      <c r="IB164" s="1712"/>
      <c r="IC164" s="1712"/>
      <c r="ID164" s="1712"/>
      <c r="IE164" s="1712"/>
      <c r="IF164" s="1712"/>
      <c r="IG164" s="1712"/>
      <c r="IH164" s="1712"/>
      <c r="II164" s="1712"/>
      <c r="IJ164" s="1712"/>
      <c r="IK164" s="1712"/>
      <c r="IL164" s="1712"/>
      <c r="IM164" s="1712"/>
      <c r="IN164" s="1712"/>
      <c r="IO164" s="1712"/>
      <c r="IP164" s="1712"/>
      <c r="IQ164" s="1712"/>
      <c r="IR164" s="1712"/>
      <c r="IS164" s="1712"/>
      <c r="IT164" s="1712"/>
      <c r="IU164" s="1712"/>
    </row>
    <row r="165" spans="1:255">
      <c r="A165" s="2721">
        <v>16</v>
      </c>
      <c r="B165" s="1744"/>
      <c r="C165" s="1744"/>
      <c r="D165" s="1744"/>
      <c r="E165" s="1723"/>
      <c r="F165" s="1716"/>
      <c r="G165" s="1744"/>
      <c r="H165" s="1744"/>
      <c r="I165" s="1744"/>
      <c r="J165" s="1744"/>
      <c r="K165" s="2761"/>
      <c r="L165" s="2761"/>
      <c r="M165" s="1748">
        <v>16</v>
      </c>
      <c r="N165" s="1716"/>
      <c r="O165" s="2761"/>
      <c r="P165" s="2761"/>
      <c r="Q165" s="2761"/>
      <c r="R165" s="2761">
        <f t="shared" si="2"/>
        <v>0</v>
      </c>
      <c r="S165" s="1748">
        <v>16</v>
      </c>
      <c r="T165" s="1712"/>
      <c r="U165" s="1712"/>
      <c r="V165" s="1712"/>
      <c r="W165" s="1712"/>
      <c r="X165" s="1712"/>
      <c r="Y165" s="1712"/>
      <c r="Z165" s="1712"/>
      <c r="AA165" s="1712"/>
      <c r="AB165" s="1712"/>
      <c r="AC165" s="1712"/>
      <c r="AD165" s="1712"/>
      <c r="AE165" s="1712"/>
      <c r="AF165" s="1712"/>
      <c r="AG165" s="1712"/>
      <c r="AH165" s="1712"/>
      <c r="AI165" s="1712"/>
      <c r="AJ165" s="1712"/>
      <c r="AK165" s="1712"/>
      <c r="AL165" s="1712"/>
      <c r="AM165" s="1712"/>
      <c r="AN165" s="1712"/>
      <c r="AO165" s="1712"/>
      <c r="AP165" s="1712"/>
      <c r="AQ165" s="1712"/>
      <c r="AR165" s="1712"/>
      <c r="AS165" s="1712"/>
      <c r="AT165" s="1712"/>
      <c r="AU165" s="1712"/>
      <c r="AV165" s="1712"/>
      <c r="AW165" s="1712"/>
      <c r="AX165" s="1712"/>
      <c r="AY165" s="1712"/>
      <c r="AZ165" s="1712"/>
      <c r="BA165" s="1712"/>
      <c r="BB165" s="1712"/>
      <c r="BC165" s="1712"/>
      <c r="BD165" s="1712"/>
      <c r="BE165" s="1712"/>
      <c r="BF165" s="1712"/>
      <c r="BG165" s="1712"/>
      <c r="BH165" s="1712"/>
      <c r="BI165" s="1712"/>
      <c r="BJ165" s="1712"/>
      <c r="BK165" s="1712"/>
      <c r="BL165" s="1712"/>
      <c r="BM165" s="1712"/>
      <c r="BN165" s="1712"/>
      <c r="BO165" s="1712"/>
      <c r="BP165" s="1712"/>
      <c r="BQ165" s="1712"/>
      <c r="BR165" s="1712"/>
      <c r="BS165" s="1712"/>
      <c r="BT165" s="1712"/>
      <c r="BU165" s="1712"/>
      <c r="BV165" s="1712"/>
      <c r="BW165" s="1712"/>
      <c r="BX165" s="1712"/>
      <c r="BY165" s="1712"/>
      <c r="BZ165" s="1712"/>
      <c r="CA165" s="1712"/>
      <c r="CB165" s="1712"/>
      <c r="CC165" s="1712"/>
      <c r="CD165" s="1712"/>
      <c r="CE165" s="1712"/>
      <c r="CF165" s="1712"/>
      <c r="CG165" s="1712"/>
      <c r="CH165" s="1712"/>
      <c r="CI165" s="1712"/>
      <c r="CJ165" s="1712"/>
      <c r="CK165" s="1712"/>
      <c r="CL165" s="1712"/>
      <c r="CM165" s="1712"/>
      <c r="CN165" s="1712"/>
      <c r="CO165" s="1712"/>
      <c r="CP165" s="1712"/>
      <c r="CQ165" s="1712"/>
      <c r="CR165" s="1712"/>
      <c r="CS165" s="1712"/>
      <c r="CT165" s="1712"/>
      <c r="CU165" s="1712"/>
      <c r="CV165" s="1712"/>
      <c r="CW165" s="1712"/>
      <c r="CX165" s="1712"/>
      <c r="CY165" s="1712"/>
      <c r="CZ165" s="1712"/>
      <c r="DA165" s="1712"/>
      <c r="DB165" s="1712"/>
      <c r="DC165" s="1712"/>
      <c r="DD165" s="1712"/>
      <c r="DE165" s="1712"/>
      <c r="DF165" s="1712"/>
      <c r="DG165" s="1712"/>
      <c r="DH165" s="1712"/>
      <c r="DI165" s="1712"/>
      <c r="DJ165" s="1712"/>
      <c r="DK165" s="1712"/>
      <c r="DL165" s="1712"/>
      <c r="DM165" s="1712"/>
      <c r="DN165" s="1712"/>
      <c r="DO165" s="1712"/>
      <c r="DP165" s="1712"/>
      <c r="DQ165" s="1712"/>
      <c r="DR165" s="1712"/>
      <c r="DS165" s="1712"/>
      <c r="DT165" s="1712"/>
      <c r="DU165" s="1712"/>
      <c r="DV165" s="1712"/>
      <c r="DW165" s="1712"/>
      <c r="DX165" s="1712"/>
      <c r="DY165" s="1712"/>
      <c r="DZ165" s="1712"/>
      <c r="EA165" s="1712"/>
      <c r="EB165" s="1712"/>
      <c r="EC165" s="1712"/>
      <c r="ED165" s="1712"/>
      <c r="EE165" s="1712"/>
      <c r="EF165" s="1712"/>
      <c r="EG165" s="1712"/>
      <c r="EH165" s="1712"/>
      <c r="EI165" s="1712"/>
      <c r="EJ165" s="1712"/>
      <c r="EK165" s="1712"/>
      <c r="EL165" s="1712"/>
      <c r="EM165" s="1712"/>
      <c r="EN165" s="1712"/>
      <c r="EO165" s="1712"/>
      <c r="EP165" s="1712"/>
      <c r="EQ165" s="1712"/>
      <c r="ER165" s="1712"/>
      <c r="ES165" s="1712"/>
      <c r="ET165" s="1712"/>
      <c r="EU165" s="1712"/>
      <c r="EV165" s="1712"/>
      <c r="EW165" s="1712"/>
      <c r="EX165" s="1712"/>
      <c r="EY165" s="1712"/>
      <c r="EZ165" s="1712"/>
      <c r="FA165" s="1712"/>
      <c r="FB165" s="1712"/>
      <c r="FC165" s="1712"/>
      <c r="FD165" s="1712"/>
      <c r="FE165" s="1712"/>
      <c r="FF165" s="1712"/>
      <c r="FG165" s="1712"/>
      <c r="FH165" s="1712"/>
      <c r="FI165" s="1712"/>
      <c r="FJ165" s="1712"/>
      <c r="FK165" s="1712"/>
      <c r="FL165" s="1712"/>
      <c r="FM165" s="1712"/>
      <c r="FN165" s="1712"/>
      <c r="FO165" s="1712"/>
      <c r="FP165" s="1712"/>
      <c r="FQ165" s="1712"/>
      <c r="FR165" s="1712"/>
      <c r="FS165" s="1712"/>
      <c r="FT165" s="1712"/>
      <c r="FU165" s="1712"/>
      <c r="FV165" s="1712"/>
      <c r="FW165" s="1712"/>
      <c r="FX165" s="1712"/>
      <c r="FY165" s="1712"/>
      <c r="FZ165" s="1712"/>
      <c r="GA165" s="1712"/>
      <c r="GB165" s="1712"/>
      <c r="GC165" s="1712"/>
      <c r="GD165" s="1712"/>
      <c r="GE165" s="1712"/>
      <c r="GF165" s="1712"/>
      <c r="GG165" s="1712"/>
      <c r="GH165" s="1712"/>
      <c r="GI165" s="1712"/>
      <c r="GJ165" s="1712"/>
      <c r="GK165" s="1712"/>
      <c r="GL165" s="1712"/>
      <c r="GM165" s="1712"/>
      <c r="GN165" s="1712"/>
      <c r="GO165" s="1712"/>
      <c r="GP165" s="1712"/>
      <c r="GQ165" s="1712"/>
      <c r="GR165" s="1712"/>
      <c r="GS165" s="1712"/>
      <c r="GT165" s="1712"/>
      <c r="GU165" s="1712"/>
      <c r="GV165" s="1712"/>
      <c r="GW165" s="1712"/>
      <c r="GX165" s="1712"/>
      <c r="GY165" s="1712"/>
      <c r="GZ165" s="1712"/>
      <c r="HA165" s="1712"/>
      <c r="HB165" s="1712"/>
      <c r="HC165" s="1712"/>
      <c r="HD165" s="1712"/>
      <c r="HE165" s="1712"/>
      <c r="HF165" s="1712"/>
      <c r="HG165" s="1712"/>
      <c r="HH165" s="1712"/>
      <c r="HI165" s="1712"/>
      <c r="HJ165" s="1712"/>
      <c r="HK165" s="1712"/>
      <c r="HL165" s="1712"/>
      <c r="HM165" s="1712"/>
      <c r="HN165" s="1712"/>
      <c r="HO165" s="1712"/>
      <c r="HP165" s="1712"/>
      <c r="HQ165" s="1712"/>
      <c r="HR165" s="1712"/>
      <c r="HS165" s="1712"/>
      <c r="HT165" s="1712"/>
      <c r="HU165" s="1712"/>
      <c r="HV165" s="1712"/>
      <c r="HW165" s="1712"/>
      <c r="HX165" s="1712"/>
      <c r="HY165" s="1712"/>
      <c r="HZ165" s="1712"/>
      <c r="IA165" s="1712"/>
      <c r="IB165" s="1712"/>
      <c r="IC165" s="1712"/>
      <c r="ID165" s="1712"/>
      <c r="IE165" s="1712"/>
      <c r="IF165" s="1712"/>
      <c r="IG165" s="1712"/>
      <c r="IH165" s="1712"/>
      <c r="II165" s="1712"/>
      <c r="IJ165" s="1712"/>
      <c r="IK165" s="1712"/>
      <c r="IL165" s="1712"/>
      <c r="IM165" s="1712"/>
      <c r="IN165" s="1712"/>
      <c r="IO165" s="1712"/>
      <c r="IP165" s="1712"/>
      <c r="IQ165" s="1712"/>
      <c r="IR165" s="1712"/>
      <c r="IS165" s="1712"/>
      <c r="IT165" s="1712"/>
      <c r="IU165" s="1712"/>
    </row>
    <row r="166" spans="1:255">
      <c r="A166" s="2721">
        <v>17</v>
      </c>
      <c r="B166" s="1744"/>
      <c r="C166" s="1744"/>
      <c r="D166" s="1744"/>
      <c r="E166" s="1723"/>
      <c r="F166" s="1716"/>
      <c r="G166" s="1744"/>
      <c r="H166" s="1744"/>
      <c r="I166" s="1744"/>
      <c r="J166" s="1744"/>
      <c r="K166" s="2761"/>
      <c r="L166" s="2761"/>
      <c r="M166" s="1748">
        <v>17</v>
      </c>
      <c r="N166" s="1716"/>
      <c r="O166" s="2761"/>
      <c r="P166" s="2761"/>
      <c r="Q166" s="2761"/>
      <c r="R166" s="2761">
        <f t="shared" si="2"/>
        <v>0</v>
      </c>
      <c r="S166" s="1748">
        <v>17</v>
      </c>
      <c r="T166" s="1712"/>
      <c r="U166" s="1712"/>
      <c r="V166" s="1712"/>
      <c r="W166" s="1712"/>
      <c r="X166" s="1712"/>
      <c r="Y166" s="1712"/>
      <c r="Z166" s="1712"/>
      <c r="AA166" s="1712"/>
      <c r="AB166" s="1712"/>
      <c r="AC166" s="1712"/>
      <c r="AD166" s="1712"/>
      <c r="AE166" s="1712"/>
      <c r="AF166" s="1712"/>
      <c r="AG166" s="1712"/>
      <c r="AH166" s="1712"/>
      <c r="AI166" s="1712"/>
      <c r="AJ166" s="1712"/>
      <c r="AK166" s="1712"/>
      <c r="AL166" s="1712"/>
      <c r="AM166" s="1712"/>
      <c r="AN166" s="1712"/>
      <c r="AO166" s="1712"/>
      <c r="AP166" s="1712"/>
      <c r="AQ166" s="1712"/>
      <c r="AR166" s="1712"/>
      <c r="AS166" s="1712"/>
      <c r="AT166" s="1712"/>
      <c r="AU166" s="1712"/>
      <c r="AV166" s="1712"/>
      <c r="AW166" s="1712"/>
      <c r="AX166" s="1712"/>
      <c r="AY166" s="1712"/>
      <c r="AZ166" s="1712"/>
      <c r="BA166" s="1712"/>
      <c r="BB166" s="1712"/>
      <c r="BC166" s="1712"/>
      <c r="BD166" s="1712"/>
      <c r="BE166" s="1712"/>
      <c r="BF166" s="1712"/>
      <c r="BG166" s="1712"/>
      <c r="BH166" s="1712"/>
      <c r="BI166" s="1712"/>
      <c r="BJ166" s="1712"/>
      <c r="BK166" s="1712"/>
      <c r="BL166" s="1712"/>
      <c r="BM166" s="1712"/>
      <c r="BN166" s="1712"/>
      <c r="BO166" s="1712"/>
      <c r="BP166" s="1712"/>
      <c r="BQ166" s="1712"/>
      <c r="BR166" s="1712"/>
      <c r="BS166" s="1712"/>
      <c r="BT166" s="1712"/>
      <c r="BU166" s="1712"/>
      <c r="BV166" s="1712"/>
      <c r="BW166" s="1712"/>
      <c r="BX166" s="1712"/>
      <c r="BY166" s="1712"/>
      <c r="BZ166" s="1712"/>
      <c r="CA166" s="1712"/>
      <c r="CB166" s="1712"/>
      <c r="CC166" s="1712"/>
      <c r="CD166" s="1712"/>
      <c r="CE166" s="1712"/>
      <c r="CF166" s="1712"/>
      <c r="CG166" s="1712"/>
      <c r="CH166" s="1712"/>
      <c r="CI166" s="1712"/>
      <c r="CJ166" s="1712"/>
      <c r="CK166" s="1712"/>
      <c r="CL166" s="1712"/>
      <c r="CM166" s="1712"/>
      <c r="CN166" s="1712"/>
      <c r="CO166" s="1712"/>
      <c r="CP166" s="1712"/>
      <c r="CQ166" s="1712"/>
      <c r="CR166" s="1712"/>
      <c r="CS166" s="1712"/>
      <c r="CT166" s="1712"/>
      <c r="CU166" s="1712"/>
      <c r="CV166" s="1712"/>
      <c r="CW166" s="1712"/>
      <c r="CX166" s="1712"/>
      <c r="CY166" s="1712"/>
      <c r="CZ166" s="1712"/>
      <c r="DA166" s="1712"/>
      <c r="DB166" s="1712"/>
      <c r="DC166" s="1712"/>
      <c r="DD166" s="1712"/>
      <c r="DE166" s="1712"/>
      <c r="DF166" s="1712"/>
      <c r="DG166" s="1712"/>
      <c r="DH166" s="1712"/>
      <c r="DI166" s="1712"/>
      <c r="DJ166" s="1712"/>
      <c r="DK166" s="1712"/>
      <c r="DL166" s="1712"/>
      <c r="DM166" s="1712"/>
      <c r="DN166" s="1712"/>
      <c r="DO166" s="1712"/>
      <c r="DP166" s="1712"/>
      <c r="DQ166" s="1712"/>
      <c r="DR166" s="1712"/>
      <c r="DS166" s="1712"/>
      <c r="DT166" s="1712"/>
      <c r="DU166" s="1712"/>
      <c r="DV166" s="1712"/>
      <c r="DW166" s="1712"/>
      <c r="DX166" s="1712"/>
      <c r="DY166" s="1712"/>
      <c r="DZ166" s="1712"/>
      <c r="EA166" s="1712"/>
      <c r="EB166" s="1712"/>
      <c r="EC166" s="1712"/>
      <c r="ED166" s="1712"/>
      <c r="EE166" s="1712"/>
      <c r="EF166" s="1712"/>
      <c r="EG166" s="1712"/>
      <c r="EH166" s="1712"/>
      <c r="EI166" s="1712"/>
      <c r="EJ166" s="1712"/>
      <c r="EK166" s="1712"/>
      <c r="EL166" s="1712"/>
      <c r="EM166" s="1712"/>
      <c r="EN166" s="1712"/>
      <c r="EO166" s="1712"/>
      <c r="EP166" s="1712"/>
      <c r="EQ166" s="1712"/>
      <c r="ER166" s="1712"/>
      <c r="ES166" s="1712"/>
      <c r="ET166" s="1712"/>
      <c r="EU166" s="1712"/>
      <c r="EV166" s="1712"/>
      <c r="EW166" s="1712"/>
      <c r="EX166" s="1712"/>
      <c r="EY166" s="1712"/>
      <c r="EZ166" s="1712"/>
      <c r="FA166" s="1712"/>
      <c r="FB166" s="1712"/>
      <c r="FC166" s="1712"/>
      <c r="FD166" s="1712"/>
      <c r="FE166" s="1712"/>
      <c r="FF166" s="1712"/>
      <c r="FG166" s="1712"/>
      <c r="FH166" s="1712"/>
      <c r="FI166" s="1712"/>
      <c r="FJ166" s="1712"/>
      <c r="FK166" s="1712"/>
      <c r="FL166" s="1712"/>
      <c r="FM166" s="1712"/>
      <c r="FN166" s="1712"/>
      <c r="FO166" s="1712"/>
      <c r="FP166" s="1712"/>
      <c r="FQ166" s="1712"/>
      <c r="FR166" s="1712"/>
      <c r="FS166" s="1712"/>
      <c r="FT166" s="1712"/>
      <c r="FU166" s="1712"/>
      <c r="FV166" s="1712"/>
      <c r="FW166" s="1712"/>
      <c r="FX166" s="1712"/>
      <c r="FY166" s="1712"/>
      <c r="FZ166" s="1712"/>
      <c r="GA166" s="1712"/>
      <c r="GB166" s="1712"/>
      <c r="GC166" s="1712"/>
      <c r="GD166" s="1712"/>
      <c r="GE166" s="1712"/>
      <c r="GF166" s="1712"/>
      <c r="GG166" s="1712"/>
      <c r="GH166" s="1712"/>
      <c r="GI166" s="1712"/>
      <c r="GJ166" s="1712"/>
      <c r="GK166" s="1712"/>
      <c r="GL166" s="1712"/>
      <c r="GM166" s="1712"/>
      <c r="GN166" s="1712"/>
      <c r="GO166" s="1712"/>
      <c r="GP166" s="1712"/>
      <c r="GQ166" s="1712"/>
      <c r="GR166" s="1712"/>
      <c r="GS166" s="1712"/>
      <c r="GT166" s="1712"/>
      <c r="GU166" s="1712"/>
      <c r="GV166" s="1712"/>
      <c r="GW166" s="1712"/>
      <c r="GX166" s="1712"/>
      <c r="GY166" s="1712"/>
      <c r="GZ166" s="1712"/>
      <c r="HA166" s="1712"/>
      <c r="HB166" s="1712"/>
      <c r="HC166" s="1712"/>
      <c r="HD166" s="1712"/>
      <c r="HE166" s="1712"/>
      <c r="HF166" s="1712"/>
      <c r="HG166" s="1712"/>
      <c r="HH166" s="1712"/>
      <c r="HI166" s="1712"/>
      <c r="HJ166" s="1712"/>
      <c r="HK166" s="1712"/>
      <c r="HL166" s="1712"/>
      <c r="HM166" s="1712"/>
      <c r="HN166" s="1712"/>
      <c r="HO166" s="1712"/>
      <c r="HP166" s="1712"/>
      <c r="HQ166" s="1712"/>
      <c r="HR166" s="1712"/>
      <c r="HS166" s="1712"/>
      <c r="HT166" s="1712"/>
      <c r="HU166" s="1712"/>
      <c r="HV166" s="1712"/>
      <c r="HW166" s="1712"/>
      <c r="HX166" s="1712"/>
      <c r="HY166" s="1712"/>
      <c r="HZ166" s="1712"/>
      <c r="IA166" s="1712"/>
      <c r="IB166" s="1712"/>
      <c r="IC166" s="1712"/>
      <c r="ID166" s="1712"/>
      <c r="IE166" s="1712"/>
      <c r="IF166" s="1712"/>
      <c r="IG166" s="1712"/>
      <c r="IH166" s="1712"/>
      <c r="II166" s="1712"/>
      <c r="IJ166" s="1712"/>
      <c r="IK166" s="1712"/>
      <c r="IL166" s="1712"/>
      <c r="IM166" s="1712"/>
      <c r="IN166" s="1712"/>
      <c r="IO166" s="1712"/>
      <c r="IP166" s="1712"/>
      <c r="IQ166" s="1712"/>
      <c r="IR166" s="1712"/>
      <c r="IS166" s="1712"/>
      <c r="IT166" s="1712"/>
      <c r="IU166" s="1712"/>
    </row>
    <row r="167" spans="1:255">
      <c r="A167" s="2721">
        <v>18</v>
      </c>
      <c r="B167" s="1744"/>
      <c r="C167" s="1744"/>
      <c r="D167" s="1744"/>
      <c r="E167" s="1723"/>
      <c r="F167" s="1716"/>
      <c r="G167" s="1744"/>
      <c r="H167" s="1744"/>
      <c r="I167" s="1744"/>
      <c r="J167" s="1744"/>
      <c r="K167" s="2761"/>
      <c r="L167" s="2761"/>
      <c r="M167" s="1748">
        <v>18</v>
      </c>
      <c r="N167" s="1716"/>
      <c r="O167" s="2761"/>
      <c r="P167" s="2761"/>
      <c r="Q167" s="2761"/>
      <c r="R167" s="2761">
        <f t="shared" si="2"/>
        <v>0</v>
      </c>
      <c r="S167" s="1748">
        <v>18</v>
      </c>
      <c r="T167" s="1712"/>
      <c r="U167" s="1712"/>
      <c r="V167" s="1712"/>
      <c r="W167" s="1712"/>
      <c r="X167" s="1712"/>
      <c r="Y167" s="1712"/>
      <c r="Z167" s="1712"/>
      <c r="AA167" s="1712"/>
      <c r="AB167" s="1712"/>
      <c r="AC167" s="1712"/>
      <c r="AD167" s="1712"/>
      <c r="AE167" s="1712"/>
      <c r="AF167" s="1712"/>
      <c r="AG167" s="1712"/>
      <c r="AH167" s="1712"/>
      <c r="AI167" s="1712"/>
      <c r="AJ167" s="1712"/>
      <c r="AK167" s="1712"/>
      <c r="AL167" s="1712"/>
      <c r="AM167" s="1712"/>
      <c r="AN167" s="1712"/>
      <c r="AO167" s="1712"/>
      <c r="AP167" s="1712"/>
      <c r="AQ167" s="1712"/>
      <c r="AR167" s="1712"/>
      <c r="AS167" s="1712"/>
      <c r="AT167" s="1712"/>
      <c r="AU167" s="1712"/>
      <c r="AV167" s="1712"/>
      <c r="AW167" s="1712"/>
      <c r="AX167" s="1712"/>
      <c r="AY167" s="1712"/>
      <c r="AZ167" s="1712"/>
      <c r="BA167" s="1712"/>
      <c r="BB167" s="1712"/>
      <c r="BC167" s="1712"/>
      <c r="BD167" s="1712"/>
      <c r="BE167" s="1712"/>
      <c r="BF167" s="1712"/>
      <c r="BG167" s="1712"/>
      <c r="BH167" s="1712"/>
      <c r="BI167" s="1712"/>
      <c r="BJ167" s="1712"/>
      <c r="BK167" s="1712"/>
      <c r="BL167" s="1712"/>
      <c r="BM167" s="1712"/>
      <c r="BN167" s="1712"/>
      <c r="BO167" s="1712"/>
      <c r="BP167" s="1712"/>
      <c r="BQ167" s="1712"/>
      <c r="BR167" s="1712"/>
      <c r="BS167" s="1712"/>
      <c r="BT167" s="1712"/>
      <c r="BU167" s="1712"/>
      <c r="BV167" s="1712"/>
      <c r="BW167" s="1712"/>
      <c r="BX167" s="1712"/>
      <c r="BY167" s="1712"/>
      <c r="BZ167" s="1712"/>
      <c r="CA167" s="1712"/>
      <c r="CB167" s="1712"/>
      <c r="CC167" s="1712"/>
      <c r="CD167" s="1712"/>
      <c r="CE167" s="1712"/>
      <c r="CF167" s="1712"/>
      <c r="CG167" s="1712"/>
      <c r="CH167" s="1712"/>
      <c r="CI167" s="1712"/>
      <c r="CJ167" s="1712"/>
      <c r="CK167" s="1712"/>
      <c r="CL167" s="1712"/>
      <c r="CM167" s="1712"/>
      <c r="CN167" s="1712"/>
      <c r="CO167" s="1712"/>
      <c r="CP167" s="1712"/>
      <c r="CQ167" s="1712"/>
      <c r="CR167" s="1712"/>
      <c r="CS167" s="1712"/>
      <c r="CT167" s="1712"/>
      <c r="CU167" s="1712"/>
      <c r="CV167" s="1712"/>
      <c r="CW167" s="1712"/>
      <c r="CX167" s="1712"/>
      <c r="CY167" s="1712"/>
      <c r="CZ167" s="1712"/>
      <c r="DA167" s="1712"/>
      <c r="DB167" s="1712"/>
      <c r="DC167" s="1712"/>
      <c r="DD167" s="1712"/>
      <c r="DE167" s="1712"/>
      <c r="DF167" s="1712"/>
      <c r="DG167" s="1712"/>
      <c r="DH167" s="1712"/>
      <c r="DI167" s="1712"/>
      <c r="DJ167" s="1712"/>
      <c r="DK167" s="1712"/>
      <c r="DL167" s="1712"/>
      <c r="DM167" s="1712"/>
      <c r="DN167" s="1712"/>
      <c r="DO167" s="1712"/>
      <c r="DP167" s="1712"/>
      <c r="DQ167" s="1712"/>
      <c r="DR167" s="1712"/>
      <c r="DS167" s="1712"/>
      <c r="DT167" s="1712"/>
      <c r="DU167" s="1712"/>
      <c r="DV167" s="1712"/>
      <c r="DW167" s="1712"/>
      <c r="DX167" s="1712"/>
      <c r="DY167" s="1712"/>
      <c r="DZ167" s="1712"/>
      <c r="EA167" s="1712"/>
      <c r="EB167" s="1712"/>
      <c r="EC167" s="1712"/>
      <c r="ED167" s="1712"/>
      <c r="EE167" s="1712"/>
      <c r="EF167" s="1712"/>
      <c r="EG167" s="1712"/>
      <c r="EH167" s="1712"/>
      <c r="EI167" s="1712"/>
      <c r="EJ167" s="1712"/>
      <c r="EK167" s="1712"/>
      <c r="EL167" s="1712"/>
      <c r="EM167" s="1712"/>
      <c r="EN167" s="1712"/>
      <c r="EO167" s="1712"/>
      <c r="EP167" s="1712"/>
      <c r="EQ167" s="1712"/>
      <c r="ER167" s="1712"/>
      <c r="ES167" s="1712"/>
      <c r="ET167" s="1712"/>
      <c r="EU167" s="1712"/>
      <c r="EV167" s="1712"/>
      <c r="EW167" s="1712"/>
      <c r="EX167" s="1712"/>
      <c r="EY167" s="1712"/>
      <c r="EZ167" s="1712"/>
      <c r="FA167" s="1712"/>
      <c r="FB167" s="1712"/>
      <c r="FC167" s="1712"/>
      <c r="FD167" s="1712"/>
      <c r="FE167" s="1712"/>
      <c r="FF167" s="1712"/>
      <c r="FG167" s="1712"/>
      <c r="FH167" s="1712"/>
      <c r="FI167" s="1712"/>
      <c r="FJ167" s="1712"/>
      <c r="FK167" s="1712"/>
      <c r="FL167" s="1712"/>
      <c r="FM167" s="1712"/>
      <c r="FN167" s="1712"/>
      <c r="FO167" s="1712"/>
      <c r="FP167" s="1712"/>
      <c r="FQ167" s="1712"/>
      <c r="FR167" s="1712"/>
      <c r="FS167" s="1712"/>
      <c r="FT167" s="1712"/>
      <c r="FU167" s="1712"/>
      <c r="FV167" s="1712"/>
      <c r="FW167" s="1712"/>
      <c r="FX167" s="1712"/>
      <c r="FY167" s="1712"/>
      <c r="FZ167" s="1712"/>
      <c r="GA167" s="1712"/>
      <c r="GB167" s="1712"/>
      <c r="GC167" s="1712"/>
      <c r="GD167" s="1712"/>
      <c r="GE167" s="1712"/>
      <c r="GF167" s="1712"/>
      <c r="GG167" s="1712"/>
      <c r="GH167" s="1712"/>
      <c r="GI167" s="1712"/>
      <c r="GJ167" s="1712"/>
      <c r="GK167" s="1712"/>
      <c r="GL167" s="1712"/>
      <c r="GM167" s="1712"/>
      <c r="GN167" s="1712"/>
      <c r="GO167" s="1712"/>
      <c r="GP167" s="1712"/>
      <c r="GQ167" s="1712"/>
      <c r="GR167" s="1712"/>
      <c r="GS167" s="1712"/>
      <c r="GT167" s="1712"/>
      <c r="GU167" s="1712"/>
      <c r="GV167" s="1712"/>
      <c r="GW167" s="1712"/>
      <c r="GX167" s="1712"/>
      <c r="GY167" s="1712"/>
      <c r="GZ167" s="1712"/>
      <c r="HA167" s="1712"/>
      <c r="HB167" s="1712"/>
      <c r="HC167" s="1712"/>
      <c r="HD167" s="1712"/>
      <c r="HE167" s="1712"/>
      <c r="HF167" s="1712"/>
      <c r="HG167" s="1712"/>
      <c r="HH167" s="1712"/>
      <c r="HI167" s="1712"/>
      <c r="HJ167" s="1712"/>
      <c r="HK167" s="1712"/>
      <c r="HL167" s="1712"/>
      <c r="HM167" s="1712"/>
      <c r="HN167" s="1712"/>
      <c r="HO167" s="1712"/>
      <c r="HP167" s="1712"/>
      <c r="HQ167" s="1712"/>
      <c r="HR167" s="1712"/>
      <c r="HS167" s="1712"/>
      <c r="HT167" s="1712"/>
      <c r="HU167" s="1712"/>
      <c r="HV167" s="1712"/>
      <c r="HW167" s="1712"/>
      <c r="HX167" s="1712"/>
      <c r="HY167" s="1712"/>
      <c r="HZ167" s="1712"/>
      <c r="IA167" s="1712"/>
      <c r="IB167" s="1712"/>
      <c r="IC167" s="1712"/>
      <c r="ID167" s="1712"/>
      <c r="IE167" s="1712"/>
      <c r="IF167" s="1712"/>
      <c r="IG167" s="1712"/>
      <c r="IH167" s="1712"/>
      <c r="II167" s="1712"/>
      <c r="IJ167" s="1712"/>
      <c r="IK167" s="1712"/>
      <c r="IL167" s="1712"/>
      <c r="IM167" s="1712"/>
      <c r="IN167" s="1712"/>
      <c r="IO167" s="1712"/>
      <c r="IP167" s="1712"/>
      <c r="IQ167" s="1712"/>
      <c r="IR167" s="1712"/>
      <c r="IS167" s="1712"/>
      <c r="IT167" s="1712"/>
      <c r="IU167" s="1712"/>
    </row>
    <row r="168" spans="1:255">
      <c r="A168" s="2721">
        <v>19</v>
      </c>
      <c r="B168" s="1744"/>
      <c r="C168" s="1744"/>
      <c r="D168" s="1744"/>
      <c r="E168" s="1723"/>
      <c r="F168" s="1716"/>
      <c r="G168" s="1744"/>
      <c r="H168" s="1744"/>
      <c r="I168" s="1744"/>
      <c r="J168" s="1744"/>
      <c r="K168" s="2761"/>
      <c r="L168" s="2761"/>
      <c r="M168" s="1748">
        <v>19</v>
      </c>
      <c r="N168" s="1716"/>
      <c r="O168" s="2761"/>
      <c r="P168" s="2761"/>
      <c r="Q168" s="2761"/>
      <c r="R168" s="2761">
        <f t="shared" si="2"/>
        <v>0</v>
      </c>
      <c r="S168" s="1748">
        <v>19</v>
      </c>
      <c r="T168" s="1712"/>
      <c r="U168" s="1712"/>
      <c r="V168" s="1712"/>
      <c r="W168" s="1712"/>
      <c r="X168" s="1712"/>
      <c r="Y168" s="1712"/>
      <c r="Z168" s="1712"/>
      <c r="AA168" s="1712"/>
      <c r="AB168" s="1712"/>
      <c r="AC168" s="1712"/>
      <c r="AD168" s="1712"/>
      <c r="AE168" s="1712"/>
      <c r="AF168" s="1712"/>
      <c r="AG168" s="1712"/>
      <c r="AH168" s="1712"/>
      <c r="AI168" s="1712"/>
      <c r="AJ168" s="1712"/>
      <c r="AK168" s="1712"/>
      <c r="AL168" s="1712"/>
      <c r="AM168" s="1712"/>
      <c r="AN168" s="1712"/>
      <c r="AO168" s="1712"/>
      <c r="AP168" s="1712"/>
      <c r="AQ168" s="1712"/>
      <c r="AR168" s="1712"/>
      <c r="AS168" s="1712"/>
      <c r="AT168" s="1712"/>
      <c r="AU168" s="1712"/>
      <c r="AV168" s="1712"/>
      <c r="AW168" s="1712"/>
      <c r="AX168" s="1712"/>
      <c r="AY168" s="1712"/>
      <c r="AZ168" s="1712"/>
      <c r="BA168" s="1712"/>
      <c r="BB168" s="1712"/>
      <c r="BC168" s="1712"/>
      <c r="BD168" s="1712"/>
      <c r="BE168" s="1712"/>
      <c r="BF168" s="1712"/>
      <c r="BG168" s="1712"/>
      <c r="BH168" s="1712"/>
      <c r="BI168" s="1712"/>
      <c r="BJ168" s="1712"/>
      <c r="BK168" s="1712"/>
      <c r="BL168" s="1712"/>
      <c r="BM168" s="1712"/>
      <c r="BN168" s="1712"/>
      <c r="BO168" s="1712"/>
      <c r="BP168" s="1712"/>
      <c r="BQ168" s="1712"/>
      <c r="BR168" s="1712"/>
      <c r="BS168" s="1712"/>
      <c r="BT168" s="1712"/>
      <c r="BU168" s="1712"/>
      <c r="BV168" s="1712"/>
      <c r="BW168" s="1712"/>
      <c r="BX168" s="1712"/>
      <c r="BY168" s="1712"/>
      <c r="BZ168" s="1712"/>
      <c r="CA168" s="1712"/>
      <c r="CB168" s="1712"/>
      <c r="CC168" s="1712"/>
      <c r="CD168" s="1712"/>
      <c r="CE168" s="1712"/>
      <c r="CF168" s="1712"/>
      <c r="CG168" s="1712"/>
      <c r="CH168" s="1712"/>
      <c r="CI168" s="1712"/>
      <c r="CJ168" s="1712"/>
      <c r="CK168" s="1712"/>
      <c r="CL168" s="1712"/>
      <c r="CM168" s="1712"/>
      <c r="CN168" s="1712"/>
      <c r="CO168" s="1712"/>
      <c r="CP168" s="1712"/>
      <c r="CQ168" s="1712"/>
      <c r="CR168" s="1712"/>
      <c r="CS168" s="1712"/>
      <c r="CT168" s="1712"/>
      <c r="CU168" s="1712"/>
      <c r="CV168" s="1712"/>
      <c r="CW168" s="1712"/>
      <c r="CX168" s="1712"/>
      <c r="CY168" s="1712"/>
      <c r="CZ168" s="1712"/>
      <c r="DA168" s="1712"/>
      <c r="DB168" s="1712"/>
      <c r="DC168" s="1712"/>
      <c r="DD168" s="1712"/>
      <c r="DE168" s="1712"/>
      <c r="DF168" s="1712"/>
      <c r="DG168" s="1712"/>
      <c r="DH168" s="1712"/>
      <c r="DI168" s="1712"/>
      <c r="DJ168" s="1712"/>
      <c r="DK168" s="1712"/>
      <c r="DL168" s="1712"/>
      <c r="DM168" s="1712"/>
      <c r="DN168" s="1712"/>
      <c r="DO168" s="1712"/>
      <c r="DP168" s="1712"/>
      <c r="DQ168" s="1712"/>
      <c r="DR168" s="1712"/>
      <c r="DS168" s="1712"/>
      <c r="DT168" s="1712"/>
      <c r="DU168" s="1712"/>
      <c r="DV168" s="1712"/>
      <c r="DW168" s="1712"/>
      <c r="DX168" s="1712"/>
      <c r="DY168" s="1712"/>
      <c r="DZ168" s="1712"/>
      <c r="EA168" s="1712"/>
      <c r="EB168" s="1712"/>
      <c r="EC168" s="1712"/>
      <c r="ED168" s="1712"/>
      <c r="EE168" s="1712"/>
      <c r="EF168" s="1712"/>
      <c r="EG168" s="1712"/>
      <c r="EH168" s="1712"/>
      <c r="EI168" s="1712"/>
      <c r="EJ168" s="1712"/>
      <c r="EK168" s="1712"/>
      <c r="EL168" s="1712"/>
      <c r="EM168" s="1712"/>
      <c r="EN168" s="1712"/>
      <c r="EO168" s="1712"/>
      <c r="EP168" s="1712"/>
      <c r="EQ168" s="1712"/>
      <c r="ER168" s="1712"/>
      <c r="ES168" s="1712"/>
      <c r="ET168" s="1712"/>
      <c r="EU168" s="1712"/>
      <c r="EV168" s="1712"/>
      <c r="EW168" s="1712"/>
      <c r="EX168" s="1712"/>
      <c r="EY168" s="1712"/>
      <c r="EZ168" s="1712"/>
      <c r="FA168" s="1712"/>
      <c r="FB168" s="1712"/>
      <c r="FC168" s="1712"/>
      <c r="FD168" s="1712"/>
      <c r="FE168" s="1712"/>
      <c r="FF168" s="1712"/>
      <c r="FG168" s="1712"/>
      <c r="FH168" s="1712"/>
      <c r="FI168" s="1712"/>
      <c r="FJ168" s="1712"/>
      <c r="FK168" s="1712"/>
      <c r="FL168" s="1712"/>
      <c r="FM168" s="1712"/>
      <c r="FN168" s="1712"/>
      <c r="FO168" s="1712"/>
      <c r="FP168" s="1712"/>
      <c r="FQ168" s="1712"/>
      <c r="FR168" s="1712"/>
      <c r="FS168" s="1712"/>
      <c r="FT168" s="1712"/>
      <c r="FU168" s="1712"/>
      <c r="FV168" s="1712"/>
      <c r="FW168" s="1712"/>
      <c r="FX168" s="1712"/>
      <c r="FY168" s="1712"/>
      <c r="FZ168" s="1712"/>
      <c r="GA168" s="1712"/>
      <c r="GB168" s="1712"/>
      <c r="GC168" s="1712"/>
      <c r="GD168" s="1712"/>
      <c r="GE168" s="1712"/>
      <c r="GF168" s="1712"/>
      <c r="GG168" s="1712"/>
      <c r="GH168" s="1712"/>
      <c r="GI168" s="1712"/>
      <c r="GJ168" s="1712"/>
      <c r="GK168" s="1712"/>
      <c r="GL168" s="1712"/>
      <c r="GM168" s="1712"/>
      <c r="GN168" s="1712"/>
      <c r="GO168" s="1712"/>
      <c r="GP168" s="1712"/>
      <c r="GQ168" s="1712"/>
      <c r="GR168" s="1712"/>
      <c r="GS168" s="1712"/>
      <c r="GT168" s="1712"/>
      <c r="GU168" s="1712"/>
      <c r="GV168" s="1712"/>
      <c r="GW168" s="1712"/>
      <c r="GX168" s="1712"/>
      <c r="GY168" s="1712"/>
      <c r="GZ168" s="1712"/>
      <c r="HA168" s="1712"/>
      <c r="HB168" s="1712"/>
      <c r="HC168" s="1712"/>
      <c r="HD168" s="1712"/>
      <c r="HE168" s="1712"/>
      <c r="HF168" s="1712"/>
      <c r="HG168" s="1712"/>
      <c r="HH168" s="1712"/>
      <c r="HI168" s="1712"/>
      <c r="HJ168" s="1712"/>
      <c r="HK168" s="1712"/>
      <c r="HL168" s="1712"/>
      <c r="HM168" s="1712"/>
      <c r="HN168" s="1712"/>
      <c r="HO168" s="1712"/>
      <c r="HP168" s="1712"/>
      <c r="HQ168" s="1712"/>
      <c r="HR168" s="1712"/>
      <c r="HS168" s="1712"/>
      <c r="HT168" s="1712"/>
      <c r="HU168" s="1712"/>
      <c r="HV168" s="1712"/>
      <c r="HW168" s="1712"/>
      <c r="HX168" s="1712"/>
      <c r="HY168" s="1712"/>
      <c r="HZ168" s="1712"/>
      <c r="IA168" s="1712"/>
      <c r="IB168" s="1712"/>
      <c r="IC168" s="1712"/>
      <c r="ID168" s="1712"/>
      <c r="IE168" s="1712"/>
      <c r="IF168" s="1712"/>
      <c r="IG168" s="1712"/>
      <c r="IH168" s="1712"/>
      <c r="II168" s="1712"/>
      <c r="IJ168" s="1712"/>
      <c r="IK168" s="1712"/>
      <c r="IL168" s="1712"/>
      <c r="IM168" s="1712"/>
      <c r="IN168" s="1712"/>
      <c r="IO168" s="1712"/>
      <c r="IP168" s="1712"/>
      <c r="IQ168" s="1712"/>
      <c r="IR168" s="1712"/>
      <c r="IS168" s="1712"/>
      <c r="IT168" s="1712"/>
      <c r="IU168" s="1712"/>
    </row>
    <row r="169" spans="1:255">
      <c r="A169" s="2721">
        <v>20</v>
      </c>
      <c r="B169" s="1744"/>
      <c r="C169" s="1744"/>
      <c r="D169" s="1744"/>
      <c r="E169" s="1723"/>
      <c r="F169" s="1716"/>
      <c r="G169" s="1744"/>
      <c r="H169" s="1744"/>
      <c r="I169" s="1744"/>
      <c r="J169" s="1744"/>
      <c r="K169" s="2761"/>
      <c r="L169" s="2761"/>
      <c r="M169" s="1748">
        <v>20</v>
      </c>
      <c r="N169" s="1716"/>
      <c r="O169" s="2761"/>
      <c r="P169" s="2761"/>
      <c r="Q169" s="2761"/>
      <c r="R169" s="2761">
        <f t="shared" si="2"/>
        <v>0</v>
      </c>
      <c r="S169" s="1748">
        <v>20</v>
      </c>
      <c r="T169" s="1712"/>
      <c r="U169" s="1712"/>
      <c r="V169" s="1712"/>
      <c r="W169" s="1712"/>
      <c r="X169" s="1712"/>
      <c r="Y169" s="1712"/>
      <c r="Z169" s="1712"/>
      <c r="AA169" s="1712"/>
      <c r="AB169" s="1712"/>
      <c r="AC169" s="1712"/>
      <c r="AD169" s="1712"/>
      <c r="AE169" s="1712"/>
      <c r="AF169" s="1712"/>
      <c r="AG169" s="1712"/>
      <c r="AH169" s="1712"/>
      <c r="AI169" s="1712"/>
      <c r="AJ169" s="1712"/>
      <c r="AK169" s="1712"/>
      <c r="AL169" s="1712"/>
      <c r="AM169" s="1712"/>
      <c r="AN169" s="1712"/>
      <c r="AO169" s="1712"/>
      <c r="AP169" s="1712"/>
      <c r="AQ169" s="1712"/>
      <c r="AR169" s="1712"/>
      <c r="AS169" s="1712"/>
      <c r="AT169" s="1712"/>
      <c r="AU169" s="1712"/>
      <c r="AV169" s="1712"/>
      <c r="AW169" s="1712"/>
      <c r="AX169" s="1712"/>
      <c r="AY169" s="1712"/>
      <c r="AZ169" s="1712"/>
      <c r="BA169" s="1712"/>
      <c r="BB169" s="1712"/>
      <c r="BC169" s="1712"/>
      <c r="BD169" s="1712"/>
      <c r="BE169" s="1712"/>
      <c r="BF169" s="1712"/>
      <c r="BG169" s="1712"/>
      <c r="BH169" s="1712"/>
      <c r="BI169" s="1712"/>
      <c r="BJ169" s="1712"/>
      <c r="BK169" s="1712"/>
      <c r="BL169" s="1712"/>
      <c r="BM169" s="1712"/>
      <c r="BN169" s="1712"/>
      <c r="BO169" s="1712"/>
      <c r="BP169" s="1712"/>
      <c r="BQ169" s="1712"/>
      <c r="BR169" s="1712"/>
      <c r="BS169" s="1712"/>
      <c r="BT169" s="1712"/>
      <c r="BU169" s="1712"/>
      <c r="BV169" s="1712"/>
      <c r="BW169" s="1712"/>
      <c r="BX169" s="1712"/>
      <c r="BY169" s="1712"/>
      <c r="BZ169" s="1712"/>
      <c r="CA169" s="1712"/>
      <c r="CB169" s="1712"/>
      <c r="CC169" s="1712"/>
      <c r="CD169" s="1712"/>
      <c r="CE169" s="1712"/>
      <c r="CF169" s="1712"/>
      <c r="CG169" s="1712"/>
      <c r="CH169" s="1712"/>
      <c r="CI169" s="1712"/>
      <c r="CJ169" s="1712"/>
      <c r="CK169" s="1712"/>
      <c r="CL169" s="1712"/>
      <c r="CM169" s="1712"/>
      <c r="CN169" s="1712"/>
      <c r="CO169" s="1712"/>
      <c r="CP169" s="1712"/>
      <c r="CQ169" s="1712"/>
      <c r="CR169" s="1712"/>
      <c r="CS169" s="1712"/>
      <c r="CT169" s="1712"/>
      <c r="CU169" s="1712"/>
      <c r="CV169" s="1712"/>
      <c r="CW169" s="1712"/>
      <c r="CX169" s="1712"/>
      <c r="CY169" s="1712"/>
      <c r="CZ169" s="1712"/>
      <c r="DA169" s="1712"/>
      <c r="DB169" s="1712"/>
      <c r="DC169" s="1712"/>
      <c r="DD169" s="1712"/>
      <c r="DE169" s="1712"/>
      <c r="DF169" s="1712"/>
      <c r="DG169" s="1712"/>
      <c r="DH169" s="1712"/>
      <c r="DI169" s="1712"/>
      <c r="DJ169" s="1712"/>
      <c r="DK169" s="1712"/>
      <c r="DL169" s="1712"/>
      <c r="DM169" s="1712"/>
      <c r="DN169" s="1712"/>
      <c r="DO169" s="1712"/>
      <c r="DP169" s="1712"/>
      <c r="DQ169" s="1712"/>
      <c r="DR169" s="1712"/>
      <c r="DS169" s="1712"/>
      <c r="DT169" s="1712"/>
      <c r="DU169" s="1712"/>
      <c r="DV169" s="1712"/>
      <c r="DW169" s="1712"/>
      <c r="DX169" s="1712"/>
      <c r="DY169" s="1712"/>
      <c r="DZ169" s="1712"/>
      <c r="EA169" s="1712"/>
      <c r="EB169" s="1712"/>
      <c r="EC169" s="1712"/>
      <c r="ED169" s="1712"/>
      <c r="EE169" s="1712"/>
      <c r="EF169" s="1712"/>
      <c r="EG169" s="1712"/>
      <c r="EH169" s="1712"/>
      <c r="EI169" s="1712"/>
      <c r="EJ169" s="1712"/>
      <c r="EK169" s="1712"/>
      <c r="EL169" s="1712"/>
      <c r="EM169" s="1712"/>
      <c r="EN169" s="1712"/>
      <c r="EO169" s="1712"/>
      <c r="EP169" s="1712"/>
      <c r="EQ169" s="1712"/>
      <c r="ER169" s="1712"/>
      <c r="ES169" s="1712"/>
      <c r="ET169" s="1712"/>
      <c r="EU169" s="1712"/>
      <c r="EV169" s="1712"/>
      <c r="EW169" s="1712"/>
      <c r="EX169" s="1712"/>
      <c r="EY169" s="1712"/>
      <c r="EZ169" s="1712"/>
      <c r="FA169" s="1712"/>
      <c r="FB169" s="1712"/>
      <c r="FC169" s="1712"/>
      <c r="FD169" s="1712"/>
      <c r="FE169" s="1712"/>
      <c r="FF169" s="1712"/>
      <c r="FG169" s="1712"/>
      <c r="FH169" s="1712"/>
      <c r="FI169" s="1712"/>
      <c r="FJ169" s="1712"/>
      <c r="FK169" s="1712"/>
      <c r="FL169" s="1712"/>
      <c r="FM169" s="1712"/>
      <c r="FN169" s="1712"/>
      <c r="FO169" s="1712"/>
      <c r="FP169" s="1712"/>
      <c r="FQ169" s="1712"/>
      <c r="FR169" s="1712"/>
      <c r="FS169" s="1712"/>
      <c r="FT169" s="1712"/>
      <c r="FU169" s="1712"/>
      <c r="FV169" s="1712"/>
      <c r="FW169" s="1712"/>
      <c r="FX169" s="1712"/>
      <c r="FY169" s="1712"/>
      <c r="FZ169" s="1712"/>
      <c r="GA169" s="1712"/>
      <c r="GB169" s="1712"/>
      <c r="GC169" s="1712"/>
      <c r="GD169" s="1712"/>
      <c r="GE169" s="1712"/>
      <c r="GF169" s="1712"/>
      <c r="GG169" s="1712"/>
      <c r="GH169" s="1712"/>
      <c r="GI169" s="1712"/>
      <c r="GJ169" s="1712"/>
      <c r="GK169" s="1712"/>
      <c r="GL169" s="1712"/>
      <c r="GM169" s="1712"/>
      <c r="GN169" s="1712"/>
      <c r="GO169" s="1712"/>
      <c r="GP169" s="1712"/>
      <c r="GQ169" s="1712"/>
      <c r="GR169" s="1712"/>
      <c r="GS169" s="1712"/>
      <c r="GT169" s="1712"/>
      <c r="GU169" s="1712"/>
      <c r="GV169" s="1712"/>
      <c r="GW169" s="1712"/>
      <c r="GX169" s="1712"/>
      <c r="GY169" s="1712"/>
      <c r="GZ169" s="1712"/>
      <c r="HA169" s="1712"/>
      <c r="HB169" s="1712"/>
      <c r="HC169" s="1712"/>
      <c r="HD169" s="1712"/>
      <c r="HE169" s="1712"/>
      <c r="HF169" s="1712"/>
      <c r="HG169" s="1712"/>
      <c r="HH169" s="1712"/>
      <c r="HI169" s="1712"/>
      <c r="HJ169" s="1712"/>
      <c r="HK169" s="1712"/>
      <c r="HL169" s="1712"/>
      <c r="HM169" s="1712"/>
      <c r="HN169" s="1712"/>
      <c r="HO169" s="1712"/>
      <c r="HP169" s="1712"/>
      <c r="HQ169" s="1712"/>
      <c r="HR169" s="1712"/>
      <c r="HS169" s="1712"/>
      <c r="HT169" s="1712"/>
      <c r="HU169" s="1712"/>
      <c r="HV169" s="1712"/>
      <c r="HW169" s="1712"/>
      <c r="HX169" s="1712"/>
      <c r="HY169" s="1712"/>
      <c r="HZ169" s="1712"/>
      <c r="IA169" s="1712"/>
      <c r="IB169" s="1712"/>
      <c r="IC169" s="1712"/>
      <c r="ID169" s="1712"/>
      <c r="IE169" s="1712"/>
      <c r="IF169" s="1712"/>
      <c r="IG169" s="1712"/>
      <c r="IH169" s="1712"/>
      <c r="II169" s="1712"/>
      <c r="IJ169" s="1712"/>
      <c r="IK169" s="1712"/>
      <c r="IL169" s="1712"/>
      <c r="IM169" s="1712"/>
      <c r="IN169" s="1712"/>
      <c r="IO169" s="1712"/>
      <c r="IP169" s="1712"/>
      <c r="IQ169" s="1712"/>
      <c r="IR169" s="1712"/>
      <c r="IS169" s="1712"/>
      <c r="IT169" s="1712"/>
      <c r="IU169" s="1712"/>
    </row>
    <row r="170" spans="1:255">
      <c r="A170" s="2721">
        <v>21</v>
      </c>
      <c r="B170" s="1744"/>
      <c r="C170" s="1744"/>
      <c r="D170" s="1744"/>
      <c r="E170" s="1723"/>
      <c r="F170" s="1716"/>
      <c r="G170" s="1744"/>
      <c r="H170" s="1744"/>
      <c r="I170" s="1744"/>
      <c r="J170" s="1744"/>
      <c r="K170" s="2761"/>
      <c r="L170" s="2761"/>
      <c r="M170" s="1748">
        <v>21</v>
      </c>
      <c r="N170" s="1716"/>
      <c r="O170" s="2761"/>
      <c r="P170" s="2761"/>
      <c r="Q170" s="2761"/>
      <c r="R170" s="2761">
        <f t="shared" si="2"/>
        <v>0</v>
      </c>
      <c r="S170" s="1748">
        <v>21</v>
      </c>
      <c r="T170" s="1712"/>
      <c r="U170" s="1712"/>
      <c r="V170" s="1712"/>
      <c r="W170" s="1712"/>
      <c r="X170" s="1712"/>
      <c r="Y170" s="1712"/>
      <c r="Z170" s="1712"/>
      <c r="AA170" s="1712"/>
      <c r="AB170" s="1712"/>
      <c r="AC170" s="1712"/>
      <c r="AD170" s="1712"/>
      <c r="AE170" s="1712"/>
      <c r="AF170" s="1712"/>
      <c r="AG170" s="1712"/>
      <c r="AH170" s="1712"/>
      <c r="AI170" s="1712"/>
      <c r="AJ170" s="1712"/>
      <c r="AK170" s="1712"/>
      <c r="AL170" s="1712"/>
      <c r="AM170" s="1712"/>
      <c r="AN170" s="1712"/>
      <c r="AO170" s="1712"/>
      <c r="AP170" s="1712"/>
      <c r="AQ170" s="1712"/>
      <c r="AR170" s="1712"/>
      <c r="AS170" s="1712"/>
      <c r="AT170" s="1712"/>
      <c r="AU170" s="1712"/>
      <c r="AV170" s="1712"/>
      <c r="AW170" s="1712"/>
      <c r="AX170" s="1712"/>
      <c r="AY170" s="1712"/>
      <c r="AZ170" s="1712"/>
      <c r="BA170" s="1712"/>
      <c r="BB170" s="1712"/>
      <c r="BC170" s="1712"/>
      <c r="BD170" s="1712"/>
      <c r="BE170" s="1712"/>
      <c r="BF170" s="1712"/>
      <c r="BG170" s="1712"/>
      <c r="BH170" s="1712"/>
      <c r="BI170" s="1712"/>
      <c r="BJ170" s="1712"/>
      <c r="BK170" s="1712"/>
      <c r="BL170" s="1712"/>
      <c r="BM170" s="1712"/>
      <c r="BN170" s="1712"/>
      <c r="BO170" s="1712"/>
      <c r="BP170" s="1712"/>
      <c r="BQ170" s="1712"/>
      <c r="BR170" s="1712"/>
      <c r="BS170" s="1712"/>
      <c r="BT170" s="1712"/>
      <c r="BU170" s="1712"/>
      <c r="BV170" s="1712"/>
      <c r="BW170" s="1712"/>
      <c r="BX170" s="1712"/>
      <c r="BY170" s="1712"/>
      <c r="BZ170" s="1712"/>
      <c r="CA170" s="1712"/>
      <c r="CB170" s="1712"/>
      <c r="CC170" s="1712"/>
      <c r="CD170" s="1712"/>
      <c r="CE170" s="1712"/>
      <c r="CF170" s="1712"/>
      <c r="CG170" s="1712"/>
      <c r="CH170" s="1712"/>
      <c r="CI170" s="1712"/>
      <c r="CJ170" s="1712"/>
      <c r="CK170" s="1712"/>
      <c r="CL170" s="1712"/>
      <c r="CM170" s="1712"/>
      <c r="CN170" s="1712"/>
      <c r="CO170" s="1712"/>
      <c r="CP170" s="1712"/>
      <c r="CQ170" s="1712"/>
      <c r="CR170" s="1712"/>
      <c r="CS170" s="1712"/>
      <c r="CT170" s="1712"/>
      <c r="CU170" s="1712"/>
      <c r="CV170" s="1712"/>
      <c r="CW170" s="1712"/>
      <c r="CX170" s="1712"/>
      <c r="CY170" s="1712"/>
      <c r="CZ170" s="1712"/>
      <c r="DA170" s="1712"/>
      <c r="DB170" s="1712"/>
      <c r="DC170" s="1712"/>
      <c r="DD170" s="1712"/>
      <c r="DE170" s="1712"/>
      <c r="DF170" s="1712"/>
      <c r="DG170" s="1712"/>
      <c r="DH170" s="1712"/>
      <c r="DI170" s="1712"/>
      <c r="DJ170" s="1712"/>
      <c r="DK170" s="1712"/>
      <c r="DL170" s="1712"/>
      <c r="DM170" s="1712"/>
      <c r="DN170" s="1712"/>
      <c r="DO170" s="1712"/>
      <c r="DP170" s="1712"/>
      <c r="DQ170" s="1712"/>
      <c r="DR170" s="1712"/>
      <c r="DS170" s="1712"/>
      <c r="DT170" s="1712"/>
      <c r="DU170" s="1712"/>
      <c r="DV170" s="1712"/>
      <c r="DW170" s="1712"/>
      <c r="DX170" s="1712"/>
      <c r="DY170" s="1712"/>
      <c r="DZ170" s="1712"/>
      <c r="EA170" s="1712"/>
      <c r="EB170" s="1712"/>
      <c r="EC170" s="1712"/>
      <c r="ED170" s="1712"/>
      <c r="EE170" s="1712"/>
      <c r="EF170" s="1712"/>
      <c r="EG170" s="1712"/>
      <c r="EH170" s="1712"/>
      <c r="EI170" s="1712"/>
      <c r="EJ170" s="1712"/>
      <c r="EK170" s="1712"/>
      <c r="EL170" s="1712"/>
      <c r="EM170" s="1712"/>
      <c r="EN170" s="1712"/>
      <c r="EO170" s="1712"/>
      <c r="EP170" s="1712"/>
      <c r="EQ170" s="1712"/>
      <c r="ER170" s="1712"/>
      <c r="ES170" s="1712"/>
      <c r="ET170" s="1712"/>
      <c r="EU170" s="1712"/>
      <c r="EV170" s="1712"/>
      <c r="EW170" s="1712"/>
      <c r="EX170" s="1712"/>
      <c r="EY170" s="1712"/>
      <c r="EZ170" s="1712"/>
      <c r="FA170" s="1712"/>
      <c r="FB170" s="1712"/>
      <c r="FC170" s="1712"/>
      <c r="FD170" s="1712"/>
      <c r="FE170" s="1712"/>
      <c r="FF170" s="1712"/>
      <c r="FG170" s="1712"/>
      <c r="FH170" s="1712"/>
      <c r="FI170" s="1712"/>
      <c r="FJ170" s="1712"/>
      <c r="FK170" s="1712"/>
      <c r="FL170" s="1712"/>
      <c r="FM170" s="1712"/>
      <c r="FN170" s="1712"/>
      <c r="FO170" s="1712"/>
      <c r="FP170" s="1712"/>
      <c r="FQ170" s="1712"/>
      <c r="FR170" s="1712"/>
      <c r="FS170" s="1712"/>
      <c r="FT170" s="1712"/>
      <c r="FU170" s="1712"/>
      <c r="FV170" s="1712"/>
      <c r="FW170" s="1712"/>
      <c r="FX170" s="1712"/>
      <c r="FY170" s="1712"/>
      <c r="FZ170" s="1712"/>
      <c r="GA170" s="1712"/>
      <c r="GB170" s="1712"/>
      <c r="GC170" s="1712"/>
      <c r="GD170" s="1712"/>
      <c r="GE170" s="1712"/>
      <c r="GF170" s="1712"/>
      <c r="GG170" s="1712"/>
      <c r="GH170" s="1712"/>
      <c r="GI170" s="1712"/>
      <c r="GJ170" s="1712"/>
      <c r="GK170" s="1712"/>
      <c r="GL170" s="1712"/>
      <c r="GM170" s="1712"/>
      <c r="GN170" s="1712"/>
      <c r="GO170" s="1712"/>
      <c r="GP170" s="1712"/>
      <c r="GQ170" s="1712"/>
      <c r="GR170" s="1712"/>
      <c r="GS170" s="1712"/>
      <c r="GT170" s="1712"/>
      <c r="GU170" s="1712"/>
      <c r="GV170" s="1712"/>
      <c r="GW170" s="1712"/>
      <c r="GX170" s="1712"/>
      <c r="GY170" s="1712"/>
      <c r="GZ170" s="1712"/>
      <c r="HA170" s="1712"/>
      <c r="HB170" s="1712"/>
      <c r="HC170" s="1712"/>
      <c r="HD170" s="1712"/>
      <c r="HE170" s="1712"/>
      <c r="HF170" s="1712"/>
      <c r="HG170" s="1712"/>
      <c r="HH170" s="1712"/>
      <c r="HI170" s="1712"/>
      <c r="HJ170" s="1712"/>
      <c r="HK170" s="1712"/>
      <c r="HL170" s="1712"/>
      <c r="HM170" s="1712"/>
      <c r="HN170" s="1712"/>
      <c r="HO170" s="1712"/>
      <c r="HP170" s="1712"/>
      <c r="HQ170" s="1712"/>
      <c r="HR170" s="1712"/>
      <c r="HS170" s="1712"/>
      <c r="HT170" s="1712"/>
      <c r="HU170" s="1712"/>
      <c r="HV170" s="1712"/>
      <c r="HW170" s="1712"/>
      <c r="HX170" s="1712"/>
      <c r="HY170" s="1712"/>
      <c r="HZ170" s="1712"/>
      <c r="IA170" s="1712"/>
      <c r="IB170" s="1712"/>
      <c r="IC170" s="1712"/>
      <c r="ID170" s="1712"/>
      <c r="IE170" s="1712"/>
      <c r="IF170" s="1712"/>
      <c r="IG170" s="1712"/>
      <c r="IH170" s="1712"/>
      <c r="II170" s="1712"/>
      <c r="IJ170" s="1712"/>
      <c r="IK170" s="1712"/>
      <c r="IL170" s="1712"/>
      <c r="IM170" s="1712"/>
      <c r="IN170" s="1712"/>
      <c r="IO170" s="1712"/>
      <c r="IP170" s="1712"/>
      <c r="IQ170" s="1712"/>
      <c r="IR170" s="1712"/>
      <c r="IS170" s="1712"/>
      <c r="IT170" s="1712"/>
      <c r="IU170" s="1712"/>
    </row>
    <row r="171" spans="1:255">
      <c r="A171" s="2721">
        <v>22</v>
      </c>
      <c r="B171" s="1744"/>
      <c r="C171" s="1744"/>
      <c r="D171" s="1744"/>
      <c r="E171" s="1723"/>
      <c r="F171" s="1716"/>
      <c r="G171" s="1744"/>
      <c r="H171" s="1744"/>
      <c r="I171" s="1744"/>
      <c r="J171" s="1744"/>
      <c r="K171" s="2761"/>
      <c r="L171" s="2761"/>
      <c r="M171" s="1748">
        <v>22</v>
      </c>
      <c r="N171" s="1716"/>
      <c r="O171" s="2761"/>
      <c r="P171" s="2761"/>
      <c r="Q171" s="2761"/>
      <c r="R171" s="2761">
        <f t="shared" si="2"/>
        <v>0</v>
      </c>
      <c r="S171" s="1748">
        <v>22</v>
      </c>
      <c r="T171" s="1712"/>
      <c r="U171" s="1712"/>
      <c r="V171" s="1712"/>
      <c r="W171" s="1712"/>
      <c r="X171" s="1712"/>
      <c r="Y171" s="1712"/>
      <c r="Z171" s="1712"/>
      <c r="AA171" s="1712"/>
      <c r="AB171" s="1712"/>
      <c r="AC171" s="1712"/>
      <c r="AD171" s="1712"/>
      <c r="AE171" s="1712"/>
      <c r="AF171" s="1712"/>
      <c r="AG171" s="1712"/>
      <c r="AH171" s="1712"/>
      <c r="AI171" s="1712"/>
      <c r="AJ171" s="1712"/>
      <c r="AK171" s="1712"/>
      <c r="AL171" s="1712"/>
      <c r="AM171" s="1712"/>
      <c r="AN171" s="1712"/>
      <c r="AO171" s="1712"/>
      <c r="AP171" s="1712"/>
      <c r="AQ171" s="1712"/>
      <c r="AR171" s="1712"/>
      <c r="AS171" s="1712"/>
      <c r="AT171" s="1712"/>
      <c r="AU171" s="1712"/>
      <c r="AV171" s="1712"/>
      <c r="AW171" s="1712"/>
      <c r="AX171" s="1712"/>
      <c r="AY171" s="1712"/>
      <c r="AZ171" s="1712"/>
      <c r="BA171" s="1712"/>
      <c r="BB171" s="1712"/>
      <c r="BC171" s="1712"/>
      <c r="BD171" s="1712"/>
      <c r="BE171" s="1712"/>
      <c r="BF171" s="1712"/>
      <c r="BG171" s="1712"/>
      <c r="BH171" s="1712"/>
      <c r="BI171" s="1712"/>
      <c r="BJ171" s="1712"/>
      <c r="BK171" s="1712"/>
      <c r="BL171" s="1712"/>
      <c r="BM171" s="1712"/>
      <c r="BN171" s="1712"/>
      <c r="BO171" s="1712"/>
      <c r="BP171" s="1712"/>
      <c r="BQ171" s="1712"/>
      <c r="BR171" s="1712"/>
      <c r="BS171" s="1712"/>
      <c r="BT171" s="1712"/>
      <c r="BU171" s="1712"/>
      <c r="BV171" s="1712"/>
      <c r="BW171" s="1712"/>
      <c r="BX171" s="1712"/>
      <c r="BY171" s="1712"/>
      <c r="BZ171" s="1712"/>
      <c r="CA171" s="1712"/>
      <c r="CB171" s="1712"/>
      <c r="CC171" s="1712"/>
      <c r="CD171" s="1712"/>
      <c r="CE171" s="1712"/>
      <c r="CF171" s="1712"/>
      <c r="CG171" s="1712"/>
      <c r="CH171" s="1712"/>
      <c r="CI171" s="1712"/>
      <c r="CJ171" s="1712"/>
      <c r="CK171" s="1712"/>
      <c r="CL171" s="1712"/>
      <c r="CM171" s="1712"/>
      <c r="CN171" s="1712"/>
      <c r="CO171" s="1712"/>
      <c r="CP171" s="1712"/>
      <c r="CQ171" s="1712"/>
      <c r="CR171" s="1712"/>
      <c r="CS171" s="1712"/>
      <c r="CT171" s="1712"/>
      <c r="CU171" s="1712"/>
      <c r="CV171" s="1712"/>
      <c r="CW171" s="1712"/>
      <c r="CX171" s="1712"/>
      <c r="CY171" s="1712"/>
      <c r="CZ171" s="1712"/>
      <c r="DA171" s="1712"/>
      <c r="DB171" s="1712"/>
      <c r="DC171" s="1712"/>
      <c r="DD171" s="1712"/>
      <c r="DE171" s="1712"/>
      <c r="DF171" s="1712"/>
      <c r="DG171" s="1712"/>
      <c r="DH171" s="1712"/>
      <c r="DI171" s="1712"/>
      <c r="DJ171" s="1712"/>
      <c r="DK171" s="1712"/>
      <c r="DL171" s="1712"/>
      <c r="DM171" s="1712"/>
      <c r="DN171" s="1712"/>
      <c r="DO171" s="1712"/>
      <c r="DP171" s="1712"/>
      <c r="DQ171" s="1712"/>
      <c r="DR171" s="1712"/>
      <c r="DS171" s="1712"/>
      <c r="DT171" s="1712"/>
      <c r="DU171" s="1712"/>
      <c r="DV171" s="1712"/>
      <c r="DW171" s="1712"/>
      <c r="DX171" s="1712"/>
      <c r="DY171" s="1712"/>
      <c r="DZ171" s="1712"/>
      <c r="EA171" s="1712"/>
      <c r="EB171" s="1712"/>
      <c r="EC171" s="1712"/>
      <c r="ED171" s="1712"/>
      <c r="EE171" s="1712"/>
      <c r="EF171" s="1712"/>
      <c r="EG171" s="1712"/>
      <c r="EH171" s="1712"/>
      <c r="EI171" s="1712"/>
      <c r="EJ171" s="1712"/>
      <c r="EK171" s="1712"/>
      <c r="EL171" s="1712"/>
      <c r="EM171" s="1712"/>
      <c r="EN171" s="1712"/>
      <c r="EO171" s="1712"/>
      <c r="EP171" s="1712"/>
      <c r="EQ171" s="1712"/>
      <c r="ER171" s="1712"/>
      <c r="ES171" s="1712"/>
      <c r="ET171" s="1712"/>
      <c r="EU171" s="1712"/>
      <c r="EV171" s="1712"/>
      <c r="EW171" s="1712"/>
      <c r="EX171" s="1712"/>
      <c r="EY171" s="1712"/>
      <c r="EZ171" s="1712"/>
      <c r="FA171" s="1712"/>
      <c r="FB171" s="1712"/>
      <c r="FC171" s="1712"/>
      <c r="FD171" s="1712"/>
      <c r="FE171" s="1712"/>
      <c r="FF171" s="1712"/>
      <c r="FG171" s="1712"/>
      <c r="FH171" s="1712"/>
      <c r="FI171" s="1712"/>
      <c r="FJ171" s="1712"/>
      <c r="FK171" s="1712"/>
      <c r="FL171" s="1712"/>
      <c r="FM171" s="1712"/>
      <c r="FN171" s="1712"/>
      <c r="FO171" s="1712"/>
      <c r="FP171" s="1712"/>
      <c r="FQ171" s="1712"/>
      <c r="FR171" s="1712"/>
      <c r="FS171" s="1712"/>
      <c r="FT171" s="1712"/>
      <c r="FU171" s="1712"/>
      <c r="FV171" s="1712"/>
      <c r="FW171" s="1712"/>
      <c r="FX171" s="1712"/>
      <c r="FY171" s="1712"/>
      <c r="FZ171" s="1712"/>
      <c r="GA171" s="1712"/>
      <c r="GB171" s="1712"/>
      <c r="GC171" s="1712"/>
      <c r="GD171" s="1712"/>
      <c r="GE171" s="1712"/>
      <c r="GF171" s="1712"/>
      <c r="GG171" s="1712"/>
      <c r="GH171" s="1712"/>
      <c r="GI171" s="1712"/>
      <c r="GJ171" s="1712"/>
      <c r="GK171" s="1712"/>
      <c r="GL171" s="1712"/>
      <c r="GM171" s="1712"/>
      <c r="GN171" s="1712"/>
      <c r="GO171" s="1712"/>
      <c r="GP171" s="1712"/>
      <c r="GQ171" s="1712"/>
      <c r="GR171" s="1712"/>
      <c r="GS171" s="1712"/>
      <c r="GT171" s="1712"/>
      <c r="GU171" s="1712"/>
      <c r="GV171" s="1712"/>
      <c r="GW171" s="1712"/>
      <c r="GX171" s="1712"/>
      <c r="GY171" s="1712"/>
      <c r="GZ171" s="1712"/>
      <c r="HA171" s="1712"/>
      <c r="HB171" s="1712"/>
      <c r="HC171" s="1712"/>
      <c r="HD171" s="1712"/>
      <c r="HE171" s="1712"/>
      <c r="HF171" s="1712"/>
      <c r="HG171" s="1712"/>
      <c r="HH171" s="1712"/>
      <c r="HI171" s="1712"/>
      <c r="HJ171" s="1712"/>
      <c r="HK171" s="1712"/>
      <c r="HL171" s="1712"/>
      <c r="HM171" s="1712"/>
      <c r="HN171" s="1712"/>
      <c r="HO171" s="1712"/>
      <c r="HP171" s="1712"/>
      <c r="HQ171" s="1712"/>
      <c r="HR171" s="1712"/>
      <c r="HS171" s="1712"/>
      <c r="HT171" s="1712"/>
      <c r="HU171" s="1712"/>
      <c r="HV171" s="1712"/>
      <c r="HW171" s="1712"/>
      <c r="HX171" s="1712"/>
      <c r="HY171" s="1712"/>
      <c r="HZ171" s="1712"/>
      <c r="IA171" s="1712"/>
      <c r="IB171" s="1712"/>
      <c r="IC171" s="1712"/>
      <c r="ID171" s="1712"/>
      <c r="IE171" s="1712"/>
      <c r="IF171" s="1712"/>
      <c r="IG171" s="1712"/>
      <c r="IH171" s="1712"/>
      <c r="II171" s="1712"/>
      <c r="IJ171" s="1712"/>
      <c r="IK171" s="1712"/>
      <c r="IL171" s="1712"/>
      <c r="IM171" s="1712"/>
      <c r="IN171" s="1712"/>
      <c r="IO171" s="1712"/>
      <c r="IP171" s="1712"/>
      <c r="IQ171" s="1712"/>
      <c r="IR171" s="1712"/>
      <c r="IS171" s="1712"/>
      <c r="IT171" s="1712"/>
      <c r="IU171" s="1712"/>
    </row>
    <row r="172" spans="1:255">
      <c r="A172" s="2721">
        <v>23</v>
      </c>
      <c r="B172" s="1744"/>
      <c r="C172" s="1744"/>
      <c r="D172" s="1744"/>
      <c r="E172" s="1723"/>
      <c r="F172" s="1716"/>
      <c r="G172" s="1744"/>
      <c r="H172" s="1744"/>
      <c r="I172" s="1744"/>
      <c r="J172" s="1744"/>
      <c r="K172" s="2761"/>
      <c r="L172" s="2761"/>
      <c r="M172" s="1748">
        <v>23</v>
      </c>
      <c r="N172" s="1716"/>
      <c r="O172" s="2761"/>
      <c r="P172" s="2761"/>
      <c r="Q172" s="2761"/>
      <c r="R172" s="2761">
        <f t="shared" si="2"/>
        <v>0</v>
      </c>
      <c r="S172" s="1748">
        <v>23</v>
      </c>
      <c r="T172" s="1712"/>
      <c r="U172" s="1712"/>
      <c r="V172" s="1712"/>
      <c r="W172" s="1712"/>
      <c r="X172" s="1712"/>
      <c r="Y172" s="1712"/>
      <c r="Z172" s="1712"/>
      <c r="AA172" s="1712"/>
      <c r="AB172" s="1712"/>
      <c r="AC172" s="1712"/>
      <c r="AD172" s="1712"/>
      <c r="AE172" s="1712"/>
      <c r="AF172" s="1712"/>
      <c r="AG172" s="1712"/>
      <c r="AH172" s="1712"/>
      <c r="AI172" s="1712"/>
      <c r="AJ172" s="1712"/>
      <c r="AK172" s="1712"/>
      <c r="AL172" s="1712"/>
      <c r="AM172" s="1712"/>
      <c r="AN172" s="1712"/>
      <c r="AO172" s="1712"/>
      <c r="AP172" s="1712"/>
      <c r="AQ172" s="1712"/>
      <c r="AR172" s="1712"/>
      <c r="AS172" s="1712"/>
      <c r="AT172" s="1712"/>
      <c r="AU172" s="1712"/>
      <c r="AV172" s="1712"/>
      <c r="AW172" s="1712"/>
      <c r="AX172" s="1712"/>
      <c r="AY172" s="1712"/>
      <c r="AZ172" s="1712"/>
      <c r="BA172" s="1712"/>
      <c r="BB172" s="1712"/>
      <c r="BC172" s="1712"/>
      <c r="BD172" s="1712"/>
      <c r="BE172" s="1712"/>
      <c r="BF172" s="1712"/>
      <c r="BG172" s="1712"/>
      <c r="BH172" s="1712"/>
      <c r="BI172" s="1712"/>
      <c r="BJ172" s="1712"/>
      <c r="BK172" s="1712"/>
      <c r="BL172" s="1712"/>
      <c r="BM172" s="1712"/>
      <c r="BN172" s="1712"/>
      <c r="BO172" s="1712"/>
      <c r="BP172" s="1712"/>
      <c r="BQ172" s="1712"/>
      <c r="BR172" s="1712"/>
      <c r="BS172" s="1712"/>
      <c r="BT172" s="1712"/>
      <c r="BU172" s="1712"/>
      <c r="BV172" s="1712"/>
      <c r="BW172" s="1712"/>
      <c r="BX172" s="1712"/>
      <c r="BY172" s="1712"/>
      <c r="BZ172" s="1712"/>
      <c r="CA172" s="1712"/>
      <c r="CB172" s="1712"/>
      <c r="CC172" s="1712"/>
      <c r="CD172" s="1712"/>
      <c r="CE172" s="1712"/>
      <c r="CF172" s="1712"/>
      <c r="CG172" s="1712"/>
      <c r="CH172" s="1712"/>
      <c r="CI172" s="1712"/>
      <c r="CJ172" s="1712"/>
      <c r="CK172" s="1712"/>
      <c r="CL172" s="1712"/>
      <c r="CM172" s="1712"/>
      <c r="CN172" s="1712"/>
      <c r="CO172" s="1712"/>
      <c r="CP172" s="1712"/>
      <c r="CQ172" s="1712"/>
      <c r="CR172" s="1712"/>
      <c r="CS172" s="1712"/>
      <c r="CT172" s="1712"/>
      <c r="CU172" s="1712"/>
      <c r="CV172" s="1712"/>
      <c r="CW172" s="1712"/>
      <c r="CX172" s="1712"/>
      <c r="CY172" s="1712"/>
      <c r="CZ172" s="1712"/>
      <c r="DA172" s="1712"/>
      <c r="DB172" s="1712"/>
      <c r="DC172" s="1712"/>
      <c r="DD172" s="1712"/>
      <c r="DE172" s="1712"/>
      <c r="DF172" s="1712"/>
      <c r="DG172" s="1712"/>
      <c r="DH172" s="1712"/>
      <c r="DI172" s="1712"/>
      <c r="DJ172" s="1712"/>
      <c r="DK172" s="1712"/>
      <c r="DL172" s="1712"/>
      <c r="DM172" s="1712"/>
      <c r="DN172" s="1712"/>
      <c r="DO172" s="1712"/>
      <c r="DP172" s="1712"/>
      <c r="DQ172" s="1712"/>
      <c r="DR172" s="1712"/>
      <c r="DS172" s="1712"/>
      <c r="DT172" s="1712"/>
      <c r="DU172" s="1712"/>
      <c r="DV172" s="1712"/>
      <c r="DW172" s="1712"/>
      <c r="DX172" s="1712"/>
      <c r="DY172" s="1712"/>
      <c r="DZ172" s="1712"/>
      <c r="EA172" s="1712"/>
      <c r="EB172" s="1712"/>
      <c r="EC172" s="1712"/>
      <c r="ED172" s="1712"/>
      <c r="EE172" s="1712"/>
      <c r="EF172" s="1712"/>
      <c r="EG172" s="1712"/>
      <c r="EH172" s="1712"/>
      <c r="EI172" s="1712"/>
      <c r="EJ172" s="1712"/>
      <c r="EK172" s="1712"/>
      <c r="EL172" s="1712"/>
      <c r="EM172" s="1712"/>
      <c r="EN172" s="1712"/>
      <c r="EO172" s="1712"/>
      <c r="EP172" s="1712"/>
      <c r="EQ172" s="1712"/>
      <c r="ER172" s="1712"/>
      <c r="ES172" s="1712"/>
      <c r="ET172" s="1712"/>
      <c r="EU172" s="1712"/>
      <c r="EV172" s="1712"/>
      <c r="EW172" s="1712"/>
      <c r="EX172" s="1712"/>
      <c r="EY172" s="1712"/>
      <c r="EZ172" s="1712"/>
      <c r="FA172" s="1712"/>
      <c r="FB172" s="1712"/>
      <c r="FC172" s="1712"/>
      <c r="FD172" s="1712"/>
      <c r="FE172" s="1712"/>
      <c r="FF172" s="1712"/>
      <c r="FG172" s="1712"/>
      <c r="FH172" s="1712"/>
      <c r="FI172" s="1712"/>
      <c r="FJ172" s="1712"/>
      <c r="FK172" s="1712"/>
      <c r="FL172" s="1712"/>
      <c r="FM172" s="1712"/>
      <c r="FN172" s="1712"/>
      <c r="FO172" s="1712"/>
      <c r="FP172" s="1712"/>
      <c r="FQ172" s="1712"/>
      <c r="FR172" s="1712"/>
      <c r="FS172" s="1712"/>
      <c r="FT172" s="1712"/>
      <c r="FU172" s="1712"/>
      <c r="FV172" s="1712"/>
      <c r="FW172" s="1712"/>
      <c r="FX172" s="1712"/>
      <c r="FY172" s="1712"/>
      <c r="FZ172" s="1712"/>
      <c r="GA172" s="1712"/>
      <c r="GB172" s="1712"/>
      <c r="GC172" s="1712"/>
      <c r="GD172" s="1712"/>
      <c r="GE172" s="1712"/>
      <c r="GF172" s="1712"/>
      <c r="GG172" s="1712"/>
      <c r="GH172" s="1712"/>
      <c r="GI172" s="1712"/>
      <c r="GJ172" s="1712"/>
      <c r="GK172" s="1712"/>
      <c r="GL172" s="1712"/>
      <c r="GM172" s="1712"/>
      <c r="GN172" s="1712"/>
      <c r="GO172" s="1712"/>
      <c r="GP172" s="1712"/>
      <c r="GQ172" s="1712"/>
      <c r="GR172" s="1712"/>
      <c r="GS172" s="1712"/>
      <c r="GT172" s="1712"/>
      <c r="GU172" s="1712"/>
      <c r="GV172" s="1712"/>
      <c r="GW172" s="1712"/>
      <c r="GX172" s="1712"/>
      <c r="GY172" s="1712"/>
      <c r="GZ172" s="1712"/>
      <c r="HA172" s="1712"/>
      <c r="HB172" s="1712"/>
      <c r="HC172" s="1712"/>
      <c r="HD172" s="1712"/>
      <c r="HE172" s="1712"/>
      <c r="HF172" s="1712"/>
      <c r="HG172" s="1712"/>
      <c r="HH172" s="1712"/>
      <c r="HI172" s="1712"/>
      <c r="HJ172" s="1712"/>
      <c r="HK172" s="1712"/>
      <c r="HL172" s="1712"/>
      <c r="HM172" s="1712"/>
      <c r="HN172" s="1712"/>
      <c r="HO172" s="1712"/>
      <c r="HP172" s="1712"/>
      <c r="HQ172" s="1712"/>
      <c r="HR172" s="1712"/>
      <c r="HS172" s="1712"/>
      <c r="HT172" s="1712"/>
      <c r="HU172" s="1712"/>
      <c r="HV172" s="1712"/>
      <c r="HW172" s="1712"/>
      <c r="HX172" s="1712"/>
      <c r="HY172" s="1712"/>
      <c r="HZ172" s="1712"/>
      <c r="IA172" s="1712"/>
      <c r="IB172" s="1712"/>
      <c r="IC172" s="1712"/>
      <c r="ID172" s="1712"/>
      <c r="IE172" s="1712"/>
      <c r="IF172" s="1712"/>
      <c r="IG172" s="1712"/>
      <c r="IH172" s="1712"/>
      <c r="II172" s="1712"/>
      <c r="IJ172" s="1712"/>
      <c r="IK172" s="1712"/>
      <c r="IL172" s="1712"/>
      <c r="IM172" s="1712"/>
      <c r="IN172" s="1712"/>
      <c r="IO172" s="1712"/>
      <c r="IP172" s="1712"/>
      <c r="IQ172" s="1712"/>
      <c r="IR172" s="1712"/>
      <c r="IS172" s="1712"/>
      <c r="IT172" s="1712"/>
      <c r="IU172" s="1712"/>
    </row>
    <row r="173" spans="1:255">
      <c r="A173" s="2721">
        <v>24</v>
      </c>
      <c r="B173" s="1744"/>
      <c r="C173" s="1744"/>
      <c r="D173" s="1744"/>
      <c r="E173" s="1723"/>
      <c r="F173" s="1716"/>
      <c r="G173" s="1744"/>
      <c r="H173" s="1744"/>
      <c r="I173" s="1744"/>
      <c r="J173" s="1744"/>
      <c r="K173" s="2761"/>
      <c r="L173" s="2761"/>
      <c r="M173" s="1748">
        <v>24</v>
      </c>
      <c r="N173" s="1716"/>
      <c r="O173" s="2761"/>
      <c r="P173" s="2761"/>
      <c r="Q173" s="2761"/>
      <c r="R173" s="2761">
        <f t="shared" si="2"/>
        <v>0</v>
      </c>
      <c r="S173" s="1748">
        <v>24</v>
      </c>
      <c r="T173" s="1712"/>
      <c r="U173" s="1712"/>
      <c r="V173" s="1712"/>
      <c r="W173" s="1712"/>
      <c r="X173" s="1712"/>
      <c r="Y173" s="1712"/>
      <c r="Z173" s="1712"/>
      <c r="AA173" s="1712"/>
      <c r="AB173" s="1712"/>
      <c r="AC173" s="1712"/>
      <c r="AD173" s="1712"/>
      <c r="AE173" s="1712"/>
      <c r="AF173" s="1712"/>
      <c r="AG173" s="1712"/>
      <c r="AH173" s="1712"/>
      <c r="AI173" s="1712"/>
      <c r="AJ173" s="1712"/>
      <c r="AK173" s="1712"/>
      <c r="AL173" s="1712"/>
      <c r="AM173" s="1712"/>
      <c r="AN173" s="1712"/>
      <c r="AO173" s="1712"/>
      <c r="AP173" s="1712"/>
      <c r="AQ173" s="1712"/>
      <c r="AR173" s="1712"/>
      <c r="AS173" s="1712"/>
      <c r="AT173" s="1712"/>
      <c r="AU173" s="1712"/>
      <c r="AV173" s="1712"/>
      <c r="AW173" s="1712"/>
      <c r="AX173" s="1712"/>
      <c r="AY173" s="1712"/>
      <c r="AZ173" s="1712"/>
      <c r="BA173" s="1712"/>
      <c r="BB173" s="1712"/>
      <c r="BC173" s="1712"/>
      <c r="BD173" s="1712"/>
      <c r="BE173" s="1712"/>
      <c r="BF173" s="1712"/>
      <c r="BG173" s="1712"/>
      <c r="BH173" s="1712"/>
      <c r="BI173" s="1712"/>
      <c r="BJ173" s="1712"/>
      <c r="BK173" s="1712"/>
      <c r="BL173" s="1712"/>
      <c r="BM173" s="1712"/>
      <c r="BN173" s="1712"/>
      <c r="BO173" s="1712"/>
      <c r="BP173" s="1712"/>
      <c r="BQ173" s="1712"/>
      <c r="BR173" s="1712"/>
      <c r="BS173" s="1712"/>
      <c r="BT173" s="1712"/>
      <c r="BU173" s="1712"/>
      <c r="BV173" s="1712"/>
      <c r="BW173" s="1712"/>
      <c r="BX173" s="1712"/>
      <c r="BY173" s="1712"/>
      <c r="BZ173" s="1712"/>
      <c r="CA173" s="1712"/>
      <c r="CB173" s="1712"/>
      <c r="CC173" s="1712"/>
      <c r="CD173" s="1712"/>
      <c r="CE173" s="1712"/>
      <c r="CF173" s="1712"/>
      <c r="CG173" s="1712"/>
      <c r="CH173" s="1712"/>
      <c r="CI173" s="1712"/>
      <c r="CJ173" s="1712"/>
      <c r="CK173" s="1712"/>
      <c r="CL173" s="1712"/>
      <c r="CM173" s="1712"/>
      <c r="CN173" s="1712"/>
      <c r="CO173" s="1712"/>
      <c r="CP173" s="1712"/>
      <c r="CQ173" s="1712"/>
      <c r="CR173" s="1712"/>
      <c r="CS173" s="1712"/>
      <c r="CT173" s="1712"/>
      <c r="CU173" s="1712"/>
      <c r="CV173" s="1712"/>
      <c r="CW173" s="1712"/>
      <c r="CX173" s="1712"/>
      <c r="CY173" s="1712"/>
      <c r="CZ173" s="1712"/>
      <c r="DA173" s="1712"/>
      <c r="DB173" s="1712"/>
      <c r="DC173" s="1712"/>
      <c r="DD173" s="1712"/>
      <c r="DE173" s="1712"/>
      <c r="DF173" s="1712"/>
      <c r="DG173" s="1712"/>
      <c r="DH173" s="1712"/>
      <c r="DI173" s="1712"/>
      <c r="DJ173" s="1712"/>
      <c r="DK173" s="1712"/>
      <c r="DL173" s="1712"/>
      <c r="DM173" s="1712"/>
      <c r="DN173" s="1712"/>
      <c r="DO173" s="1712"/>
      <c r="DP173" s="1712"/>
      <c r="DQ173" s="1712"/>
      <c r="DR173" s="1712"/>
      <c r="DS173" s="1712"/>
      <c r="DT173" s="1712"/>
      <c r="DU173" s="1712"/>
      <c r="DV173" s="1712"/>
      <c r="DW173" s="1712"/>
      <c r="DX173" s="1712"/>
      <c r="DY173" s="1712"/>
      <c r="DZ173" s="1712"/>
      <c r="EA173" s="1712"/>
      <c r="EB173" s="1712"/>
      <c r="EC173" s="1712"/>
      <c r="ED173" s="1712"/>
      <c r="EE173" s="1712"/>
      <c r="EF173" s="1712"/>
      <c r="EG173" s="1712"/>
      <c r="EH173" s="1712"/>
      <c r="EI173" s="1712"/>
      <c r="EJ173" s="1712"/>
      <c r="EK173" s="1712"/>
      <c r="EL173" s="1712"/>
      <c r="EM173" s="1712"/>
      <c r="EN173" s="1712"/>
      <c r="EO173" s="1712"/>
      <c r="EP173" s="1712"/>
      <c r="EQ173" s="1712"/>
      <c r="ER173" s="1712"/>
      <c r="ES173" s="1712"/>
      <c r="ET173" s="1712"/>
      <c r="EU173" s="1712"/>
      <c r="EV173" s="1712"/>
      <c r="EW173" s="1712"/>
      <c r="EX173" s="1712"/>
      <c r="EY173" s="1712"/>
      <c r="EZ173" s="1712"/>
      <c r="FA173" s="1712"/>
      <c r="FB173" s="1712"/>
      <c r="FC173" s="1712"/>
      <c r="FD173" s="1712"/>
      <c r="FE173" s="1712"/>
      <c r="FF173" s="1712"/>
      <c r="FG173" s="1712"/>
      <c r="FH173" s="1712"/>
      <c r="FI173" s="1712"/>
      <c r="FJ173" s="1712"/>
      <c r="FK173" s="1712"/>
      <c r="FL173" s="1712"/>
      <c r="FM173" s="1712"/>
      <c r="FN173" s="1712"/>
      <c r="FO173" s="1712"/>
      <c r="FP173" s="1712"/>
      <c r="FQ173" s="1712"/>
      <c r="FR173" s="1712"/>
      <c r="FS173" s="1712"/>
      <c r="FT173" s="1712"/>
      <c r="FU173" s="1712"/>
      <c r="FV173" s="1712"/>
      <c r="FW173" s="1712"/>
      <c r="FX173" s="1712"/>
      <c r="FY173" s="1712"/>
      <c r="FZ173" s="1712"/>
      <c r="GA173" s="1712"/>
      <c r="GB173" s="1712"/>
      <c r="GC173" s="1712"/>
      <c r="GD173" s="1712"/>
      <c r="GE173" s="1712"/>
      <c r="GF173" s="1712"/>
      <c r="GG173" s="1712"/>
      <c r="GH173" s="1712"/>
      <c r="GI173" s="1712"/>
      <c r="GJ173" s="1712"/>
      <c r="GK173" s="1712"/>
      <c r="GL173" s="1712"/>
      <c r="GM173" s="1712"/>
      <c r="GN173" s="1712"/>
      <c r="GO173" s="1712"/>
      <c r="GP173" s="1712"/>
      <c r="GQ173" s="1712"/>
      <c r="GR173" s="1712"/>
      <c r="GS173" s="1712"/>
      <c r="GT173" s="1712"/>
      <c r="GU173" s="1712"/>
      <c r="GV173" s="1712"/>
      <c r="GW173" s="1712"/>
      <c r="GX173" s="1712"/>
      <c r="GY173" s="1712"/>
      <c r="GZ173" s="1712"/>
      <c r="HA173" s="1712"/>
      <c r="HB173" s="1712"/>
      <c r="HC173" s="1712"/>
      <c r="HD173" s="1712"/>
      <c r="HE173" s="1712"/>
      <c r="HF173" s="1712"/>
      <c r="HG173" s="1712"/>
      <c r="HH173" s="1712"/>
      <c r="HI173" s="1712"/>
      <c r="HJ173" s="1712"/>
      <c r="HK173" s="1712"/>
      <c r="HL173" s="1712"/>
      <c r="HM173" s="1712"/>
      <c r="HN173" s="1712"/>
      <c r="HO173" s="1712"/>
      <c r="HP173" s="1712"/>
      <c r="HQ173" s="1712"/>
      <c r="HR173" s="1712"/>
      <c r="HS173" s="1712"/>
      <c r="HT173" s="1712"/>
      <c r="HU173" s="1712"/>
      <c r="HV173" s="1712"/>
      <c r="HW173" s="1712"/>
      <c r="HX173" s="1712"/>
      <c r="HY173" s="1712"/>
      <c r="HZ173" s="1712"/>
      <c r="IA173" s="1712"/>
      <c r="IB173" s="1712"/>
      <c r="IC173" s="1712"/>
      <c r="ID173" s="1712"/>
      <c r="IE173" s="1712"/>
      <c r="IF173" s="1712"/>
      <c r="IG173" s="1712"/>
      <c r="IH173" s="1712"/>
      <c r="II173" s="1712"/>
      <c r="IJ173" s="1712"/>
      <c r="IK173" s="1712"/>
      <c r="IL173" s="1712"/>
      <c r="IM173" s="1712"/>
      <c r="IN173" s="1712"/>
      <c r="IO173" s="1712"/>
      <c r="IP173" s="1712"/>
      <c r="IQ173" s="1712"/>
      <c r="IR173" s="1712"/>
      <c r="IS173" s="1712"/>
      <c r="IT173" s="1712"/>
      <c r="IU173" s="1712"/>
    </row>
    <row r="174" spans="1:255">
      <c r="A174" s="2721">
        <v>25</v>
      </c>
      <c r="B174" s="1744"/>
      <c r="C174" s="1744"/>
      <c r="D174" s="1744"/>
      <c r="E174" s="1723"/>
      <c r="F174" s="1716"/>
      <c r="G174" s="1744"/>
      <c r="H174" s="1744"/>
      <c r="I174" s="1744"/>
      <c r="J174" s="1744"/>
      <c r="K174" s="2761"/>
      <c r="L174" s="2761"/>
      <c r="M174" s="1748">
        <v>25</v>
      </c>
      <c r="N174" s="1716"/>
      <c r="O174" s="2761"/>
      <c r="P174" s="2761"/>
      <c r="Q174" s="2761"/>
      <c r="R174" s="2761">
        <f t="shared" si="2"/>
        <v>0</v>
      </c>
      <c r="S174" s="1748">
        <v>25</v>
      </c>
      <c r="T174" s="1712"/>
      <c r="U174" s="1712"/>
      <c r="V174" s="1712"/>
      <c r="W174" s="1712"/>
      <c r="X174" s="1712"/>
      <c r="Y174" s="1712"/>
      <c r="Z174" s="1712"/>
      <c r="AA174" s="1712"/>
      <c r="AB174" s="1712"/>
      <c r="AC174" s="1712"/>
      <c r="AD174" s="1712"/>
      <c r="AE174" s="1712"/>
      <c r="AF174" s="1712"/>
      <c r="AG174" s="1712"/>
      <c r="AH174" s="1712"/>
      <c r="AI174" s="1712"/>
      <c r="AJ174" s="1712"/>
      <c r="AK174" s="1712"/>
      <c r="AL174" s="1712"/>
      <c r="AM174" s="1712"/>
      <c r="AN174" s="1712"/>
      <c r="AO174" s="1712"/>
      <c r="AP174" s="1712"/>
      <c r="AQ174" s="1712"/>
      <c r="AR174" s="1712"/>
      <c r="AS174" s="1712"/>
      <c r="AT174" s="1712"/>
      <c r="AU174" s="1712"/>
      <c r="AV174" s="1712"/>
      <c r="AW174" s="1712"/>
      <c r="AX174" s="1712"/>
      <c r="AY174" s="1712"/>
      <c r="AZ174" s="1712"/>
      <c r="BA174" s="1712"/>
      <c r="BB174" s="1712"/>
      <c r="BC174" s="1712"/>
      <c r="BD174" s="1712"/>
      <c r="BE174" s="1712"/>
      <c r="BF174" s="1712"/>
      <c r="BG174" s="1712"/>
      <c r="BH174" s="1712"/>
      <c r="BI174" s="1712"/>
      <c r="BJ174" s="1712"/>
      <c r="BK174" s="1712"/>
      <c r="BL174" s="1712"/>
      <c r="BM174" s="1712"/>
      <c r="BN174" s="1712"/>
      <c r="BO174" s="1712"/>
      <c r="BP174" s="1712"/>
      <c r="BQ174" s="1712"/>
      <c r="BR174" s="1712"/>
      <c r="BS174" s="1712"/>
      <c r="BT174" s="1712"/>
      <c r="BU174" s="1712"/>
      <c r="BV174" s="1712"/>
      <c r="BW174" s="1712"/>
      <c r="BX174" s="1712"/>
      <c r="BY174" s="1712"/>
      <c r="BZ174" s="1712"/>
      <c r="CA174" s="1712"/>
      <c r="CB174" s="1712"/>
      <c r="CC174" s="1712"/>
      <c r="CD174" s="1712"/>
      <c r="CE174" s="1712"/>
      <c r="CF174" s="1712"/>
      <c r="CG174" s="1712"/>
      <c r="CH174" s="1712"/>
      <c r="CI174" s="1712"/>
      <c r="CJ174" s="1712"/>
      <c r="CK174" s="1712"/>
      <c r="CL174" s="1712"/>
      <c r="CM174" s="1712"/>
      <c r="CN174" s="1712"/>
      <c r="CO174" s="1712"/>
      <c r="CP174" s="1712"/>
      <c r="CQ174" s="1712"/>
      <c r="CR174" s="1712"/>
      <c r="CS174" s="1712"/>
      <c r="CT174" s="1712"/>
      <c r="CU174" s="1712"/>
      <c r="CV174" s="1712"/>
      <c r="CW174" s="1712"/>
      <c r="CX174" s="1712"/>
      <c r="CY174" s="1712"/>
      <c r="CZ174" s="1712"/>
      <c r="DA174" s="1712"/>
      <c r="DB174" s="1712"/>
      <c r="DC174" s="1712"/>
      <c r="DD174" s="1712"/>
      <c r="DE174" s="1712"/>
      <c r="DF174" s="1712"/>
      <c r="DG174" s="1712"/>
      <c r="DH174" s="1712"/>
      <c r="DI174" s="1712"/>
      <c r="DJ174" s="1712"/>
      <c r="DK174" s="1712"/>
      <c r="DL174" s="1712"/>
      <c r="DM174" s="1712"/>
      <c r="DN174" s="1712"/>
      <c r="DO174" s="1712"/>
      <c r="DP174" s="1712"/>
      <c r="DQ174" s="1712"/>
      <c r="DR174" s="1712"/>
      <c r="DS174" s="1712"/>
      <c r="DT174" s="1712"/>
      <c r="DU174" s="1712"/>
      <c r="DV174" s="1712"/>
      <c r="DW174" s="1712"/>
      <c r="DX174" s="1712"/>
      <c r="DY174" s="1712"/>
      <c r="DZ174" s="1712"/>
      <c r="EA174" s="1712"/>
      <c r="EB174" s="1712"/>
      <c r="EC174" s="1712"/>
      <c r="ED174" s="1712"/>
      <c r="EE174" s="1712"/>
      <c r="EF174" s="1712"/>
      <c r="EG174" s="1712"/>
      <c r="EH174" s="1712"/>
      <c r="EI174" s="1712"/>
      <c r="EJ174" s="1712"/>
      <c r="EK174" s="1712"/>
      <c r="EL174" s="1712"/>
      <c r="EM174" s="1712"/>
      <c r="EN174" s="1712"/>
      <c r="EO174" s="1712"/>
      <c r="EP174" s="1712"/>
      <c r="EQ174" s="1712"/>
      <c r="ER174" s="1712"/>
      <c r="ES174" s="1712"/>
      <c r="ET174" s="1712"/>
      <c r="EU174" s="1712"/>
      <c r="EV174" s="1712"/>
      <c r="EW174" s="1712"/>
      <c r="EX174" s="1712"/>
      <c r="EY174" s="1712"/>
      <c r="EZ174" s="1712"/>
      <c r="FA174" s="1712"/>
      <c r="FB174" s="1712"/>
      <c r="FC174" s="1712"/>
      <c r="FD174" s="1712"/>
      <c r="FE174" s="1712"/>
      <c r="FF174" s="1712"/>
      <c r="FG174" s="1712"/>
      <c r="FH174" s="1712"/>
      <c r="FI174" s="1712"/>
      <c r="FJ174" s="1712"/>
      <c r="FK174" s="1712"/>
      <c r="FL174" s="1712"/>
      <c r="FM174" s="1712"/>
      <c r="FN174" s="1712"/>
      <c r="FO174" s="1712"/>
      <c r="FP174" s="1712"/>
      <c r="FQ174" s="1712"/>
      <c r="FR174" s="1712"/>
      <c r="FS174" s="1712"/>
      <c r="FT174" s="1712"/>
      <c r="FU174" s="1712"/>
      <c r="FV174" s="1712"/>
      <c r="FW174" s="1712"/>
      <c r="FX174" s="1712"/>
      <c r="FY174" s="1712"/>
      <c r="FZ174" s="1712"/>
      <c r="GA174" s="1712"/>
      <c r="GB174" s="1712"/>
      <c r="GC174" s="1712"/>
      <c r="GD174" s="1712"/>
      <c r="GE174" s="1712"/>
      <c r="GF174" s="1712"/>
      <c r="GG174" s="1712"/>
      <c r="GH174" s="1712"/>
      <c r="GI174" s="1712"/>
      <c r="GJ174" s="1712"/>
      <c r="GK174" s="1712"/>
      <c r="GL174" s="1712"/>
      <c r="GM174" s="1712"/>
      <c r="GN174" s="1712"/>
      <c r="GO174" s="1712"/>
      <c r="GP174" s="1712"/>
      <c r="GQ174" s="1712"/>
      <c r="GR174" s="1712"/>
      <c r="GS174" s="1712"/>
      <c r="GT174" s="1712"/>
      <c r="GU174" s="1712"/>
      <c r="GV174" s="1712"/>
      <c r="GW174" s="1712"/>
      <c r="GX174" s="1712"/>
      <c r="GY174" s="1712"/>
      <c r="GZ174" s="1712"/>
      <c r="HA174" s="1712"/>
      <c r="HB174" s="1712"/>
      <c r="HC174" s="1712"/>
      <c r="HD174" s="1712"/>
      <c r="HE174" s="1712"/>
      <c r="HF174" s="1712"/>
      <c r="HG174" s="1712"/>
      <c r="HH174" s="1712"/>
      <c r="HI174" s="1712"/>
      <c r="HJ174" s="1712"/>
      <c r="HK174" s="1712"/>
      <c r="HL174" s="1712"/>
      <c r="HM174" s="1712"/>
      <c r="HN174" s="1712"/>
      <c r="HO174" s="1712"/>
      <c r="HP174" s="1712"/>
      <c r="HQ174" s="1712"/>
      <c r="HR174" s="1712"/>
      <c r="HS174" s="1712"/>
      <c r="HT174" s="1712"/>
      <c r="HU174" s="1712"/>
      <c r="HV174" s="1712"/>
      <c r="HW174" s="1712"/>
      <c r="HX174" s="1712"/>
      <c r="HY174" s="1712"/>
      <c r="HZ174" s="1712"/>
      <c r="IA174" s="1712"/>
      <c r="IB174" s="1712"/>
      <c r="IC174" s="1712"/>
      <c r="ID174" s="1712"/>
      <c r="IE174" s="1712"/>
      <c r="IF174" s="1712"/>
      <c r="IG174" s="1712"/>
      <c r="IH174" s="1712"/>
      <c r="II174" s="1712"/>
      <c r="IJ174" s="1712"/>
      <c r="IK174" s="1712"/>
      <c r="IL174" s="1712"/>
      <c r="IM174" s="1712"/>
      <c r="IN174" s="1712"/>
      <c r="IO174" s="1712"/>
      <c r="IP174" s="1712"/>
      <c r="IQ174" s="1712"/>
      <c r="IR174" s="1712"/>
      <c r="IS174" s="1712"/>
      <c r="IT174" s="1712"/>
      <c r="IU174" s="1712"/>
    </row>
    <row r="175" spans="1:255">
      <c r="A175" s="2721">
        <v>26</v>
      </c>
      <c r="B175" s="1744"/>
      <c r="C175" s="1744"/>
      <c r="D175" s="1744"/>
      <c r="E175" s="1723"/>
      <c r="F175" s="1716"/>
      <c r="G175" s="1744"/>
      <c r="H175" s="1744"/>
      <c r="I175" s="1744"/>
      <c r="J175" s="1744"/>
      <c r="K175" s="2761"/>
      <c r="L175" s="2761"/>
      <c r="M175" s="1748">
        <v>26</v>
      </c>
      <c r="N175" s="1716"/>
      <c r="O175" s="2761"/>
      <c r="P175" s="2761"/>
      <c r="Q175" s="2761"/>
      <c r="R175" s="2761">
        <f t="shared" si="2"/>
        <v>0</v>
      </c>
      <c r="S175" s="1748">
        <v>26</v>
      </c>
      <c r="T175" s="1712"/>
      <c r="U175" s="1712"/>
      <c r="V175" s="1712"/>
      <c r="W175" s="1712"/>
      <c r="X175" s="1712"/>
      <c r="Y175" s="1712"/>
      <c r="Z175" s="1712"/>
      <c r="AA175" s="1712"/>
      <c r="AB175" s="1712"/>
      <c r="AC175" s="1712"/>
      <c r="AD175" s="1712"/>
      <c r="AE175" s="1712"/>
      <c r="AF175" s="1712"/>
      <c r="AG175" s="1712"/>
      <c r="AH175" s="1712"/>
      <c r="AI175" s="1712"/>
      <c r="AJ175" s="1712"/>
      <c r="AK175" s="1712"/>
      <c r="AL175" s="1712"/>
      <c r="AM175" s="1712"/>
      <c r="AN175" s="1712"/>
      <c r="AO175" s="1712"/>
      <c r="AP175" s="1712"/>
      <c r="AQ175" s="1712"/>
      <c r="AR175" s="1712"/>
      <c r="AS175" s="1712"/>
      <c r="AT175" s="1712"/>
      <c r="AU175" s="1712"/>
      <c r="AV175" s="1712"/>
      <c r="AW175" s="1712"/>
      <c r="AX175" s="1712"/>
      <c r="AY175" s="1712"/>
      <c r="AZ175" s="1712"/>
      <c r="BA175" s="1712"/>
      <c r="BB175" s="1712"/>
      <c r="BC175" s="1712"/>
      <c r="BD175" s="1712"/>
      <c r="BE175" s="1712"/>
      <c r="BF175" s="1712"/>
      <c r="BG175" s="1712"/>
      <c r="BH175" s="1712"/>
      <c r="BI175" s="1712"/>
      <c r="BJ175" s="1712"/>
      <c r="BK175" s="1712"/>
      <c r="BL175" s="1712"/>
      <c r="BM175" s="1712"/>
      <c r="BN175" s="1712"/>
      <c r="BO175" s="1712"/>
      <c r="BP175" s="1712"/>
      <c r="BQ175" s="1712"/>
      <c r="BR175" s="1712"/>
      <c r="BS175" s="1712"/>
      <c r="BT175" s="1712"/>
      <c r="BU175" s="1712"/>
      <c r="BV175" s="1712"/>
      <c r="BW175" s="1712"/>
      <c r="BX175" s="1712"/>
      <c r="BY175" s="1712"/>
      <c r="BZ175" s="1712"/>
      <c r="CA175" s="1712"/>
      <c r="CB175" s="1712"/>
      <c r="CC175" s="1712"/>
      <c r="CD175" s="1712"/>
      <c r="CE175" s="1712"/>
      <c r="CF175" s="1712"/>
      <c r="CG175" s="1712"/>
      <c r="CH175" s="1712"/>
      <c r="CI175" s="1712"/>
      <c r="CJ175" s="1712"/>
      <c r="CK175" s="1712"/>
      <c r="CL175" s="1712"/>
      <c r="CM175" s="1712"/>
      <c r="CN175" s="1712"/>
      <c r="CO175" s="1712"/>
      <c r="CP175" s="1712"/>
      <c r="CQ175" s="1712"/>
      <c r="CR175" s="1712"/>
      <c r="CS175" s="1712"/>
      <c r="CT175" s="1712"/>
      <c r="CU175" s="1712"/>
      <c r="CV175" s="1712"/>
      <c r="CW175" s="1712"/>
      <c r="CX175" s="1712"/>
      <c r="CY175" s="1712"/>
      <c r="CZ175" s="1712"/>
      <c r="DA175" s="1712"/>
      <c r="DB175" s="1712"/>
      <c r="DC175" s="1712"/>
      <c r="DD175" s="1712"/>
      <c r="DE175" s="1712"/>
      <c r="DF175" s="1712"/>
      <c r="DG175" s="1712"/>
      <c r="DH175" s="1712"/>
      <c r="DI175" s="1712"/>
      <c r="DJ175" s="1712"/>
      <c r="DK175" s="1712"/>
      <c r="DL175" s="1712"/>
      <c r="DM175" s="1712"/>
      <c r="DN175" s="1712"/>
      <c r="DO175" s="1712"/>
      <c r="DP175" s="1712"/>
      <c r="DQ175" s="1712"/>
      <c r="DR175" s="1712"/>
      <c r="DS175" s="1712"/>
      <c r="DT175" s="1712"/>
      <c r="DU175" s="1712"/>
      <c r="DV175" s="1712"/>
      <c r="DW175" s="1712"/>
      <c r="DX175" s="1712"/>
      <c r="DY175" s="1712"/>
      <c r="DZ175" s="1712"/>
      <c r="EA175" s="1712"/>
      <c r="EB175" s="1712"/>
      <c r="EC175" s="1712"/>
      <c r="ED175" s="1712"/>
      <c r="EE175" s="1712"/>
      <c r="EF175" s="1712"/>
      <c r="EG175" s="1712"/>
      <c r="EH175" s="1712"/>
      <c r="EI175" s="1712"/>
      <c r="EJ175" s="1712"/>
      <c r="EK175" s="1712"/>
      <c r="EL175" s="1712"/>
      <c r="EM175" s="1712"/>
      <c r="EN175" s="1712"/>
      <c r="EO175" s="1712"/>
      <c r="EP175" s="1712"/>
      <c r="EQ175" s="1712"/>
      <c r="ER175" s="1712"/>
      <c r="ES175" s="1712"/>
      <c r="ET175" s="1712"/>
      <c r="EU175" s="1712"/>
      <c r="EV175" s="1712"/>
      <c r="EW175" s="1712"/>
      <c r="EX175" s="1712"/>
      <c r="EY175" s="1712"/>
      <c r="EZ175" s="1712"/>
      <c r="FA175" s="1712"/>
      <c r="FB175" s="1712"/>
      <c r="FC175" s="1712"/>
      <c r="FD175" s="1712"/>
      <c r="FE175" s="1712"/>
      <c r="FF175" s="1712"/>
      <c r="FG175" s="1712"/>
      <c r="FH175" s="1712"/>
      <c r="FI175" s="1712"/>
      <c r="FJ175" s="1712"/>
      <c r="FK175" s="1712"/>
      <c r="FL175" s="1712"/>
      <c r="FM175" s="1712"/>
      <c r="FN175" s="1712"/>
      <c r="FO175" s="1712"/>
      <c r="FP175" s="1712"/>
      <c r="FQ175" s="1712"/>
      <c r="FR175" s="1712"/>
      <c r="FS175" s="1712"/>
      <c r="FT175" s="1712"/>
      <c r="FU175" s="1712"/>
      <c r="FV175" s="1712"/>
      <c r="FW175" s="1712"/>
      <c r="FX175" s="1712"/>
      <c r="FY175" s="1712"/>
      <c r="FZ175" s="1712"/>
      <c r="GA175" s="1712"/>
      <c r="GB175" s="1712"/>
      <c r="GC175" s="1712"/>
      <c r="GD175" s="1712"/>
      <c r="GE175" s="1712"/>
      <c r="GF175" s="1712"/>
      <c r="GG175" s="1712"/>
      <c r="GH175" s="1712"/>
      <c r="GI175" s="1712"/>
      <c r="GJ175" s="1712"/>
      <c r="GK175" s="1712"/>
      <c r="GL175" s="1712"/>
      <c r="GM175" s="1712"/>
      <c r="GN175" s="1712"/>
      <c r="GO175" s="1712"/>
      <c r="GP175" s="1712"/>
      <c r="GQ175" s="1712"/>
      <c r="GR175" s="1712"/>
      <c r="GS175" s="1712"/>
      <c r="GT175" s="1712"/>
      <c r="GU175" s="1712"/>
      <c r="GV175" s="1712"/>
      <c r="GW175" s="1712"/>
      <c r="GX175" s="1712"/>
      <c r="GY175" s="1712"/>
      <c r="GZ175" s="1712"/>
      <c r="HA175" s="1712"/>
      <c r="HB175" s="1712"/>
      <c r="HC175" s="1712"/>
      <c r="HD175" s="1712"/>
      <c r="HE175" s="1712"/>
      <c r="HF175" s="1712"/>
      <c r="HG175" s="1712"/>
      <c r="HH175" s="1712"/>
      <c r="HI175" s="1712"/>
      <c r="HJ175" s="1712"/>
      <c r="HK175" s="1712"/>
      <c r="HL175" s="1712"/>
      <c r="HM175" s="1712"/>
      <c r="HN175" s="1712"/>
      <c r="HO175" s="1712"/>
      <c r="HP175" s="1712"/>
      <c r="HQ175" s="1712"/>
      <c r="HR175" s="1712"/>
      <c r="HS175" s="1712"/>
      <c r="HT175" s="1712"/>
      <c r="HU175" s="1712"/>
      <c r="HV175" s="1712"/>
      <c r="HW175" s="1712"/>
      <c r="HX175" s="1712"/>
      <c r="HY175" s="1712"/>
      <c r="HZ175" s="1712"/>
      <c r="IA175" s="1712"/>
      <c r="IB175" s="1712"/>
      <c r="IC175" s="1712"/>
      <c r="ID175" s="1712"/>
      <c r="IE175" s="1712"/>
      <c r="IF175" s="1712"/>
      <c r="IG175" s="1712"/>
      <c r="IH175" s="1712"/>
      <c r="II175" s="1712"/>
      <c r="IJ175" s="1712"/>
      <c r="IK175" s="1712"/>
      <c r="IL175" s="1712"/>
      <c r="IM175" s="1712"/>
      <c r="IN175" s="1712"/>
      <c r="IO175" s="1712"/>
      <c r="IP175" s="1712"/>
      <c r="IQ175" s="1712"/>
      <c r="IR175" s="1712"/>
      <c r="IS175" s="1712"/>
      <c r="IT175" s="1712"/>
      <c r="IU175" s="1712"/>
    </row>
    <row r="176" spans="1:255">
      <c r="A176" s="2721">
        <v>27</v>
      </c>
      <c r="B176" s="1744"/>
      <c r="C176" s="1744"/>
      <c r="D176" s="1744"/>
      <c r="E176" s="1723"/>
      <c r="F176" s="1716"/>
      <c r="G176" s="1744"/>
      <c r="H176" s="1744"/>
      <c r="I176" s="1744"/>
      <c r="J176" s="1744"/>
      <c r="K176" s="2761"/>
      <c r="L176" s="2761"/>
      <c r="M176" s="1748">
        <v>27</v>
      </c>
      <c r="N176" s="1716"/>
      <c r="O176" s="2761"/>
      <c r="P176" s="2761"/>
      <c r="Q176" s="2761"/>
      <c r="R176" s="2761">
        <f t="shared" si="2"/>
        <v>0</v>
      </c>
      <c r="S176" s="1748">
        <v>27</v>
      </c>
      <c r="T176" s="1712"/>
      <c r="U176" s="1712"/>
      <c r="V176" s="1712"/>
      <c r="W176" s="1712"/>
      <c r="X176" s="1712"/>
      <c r="Y176" s="1712"/>
      <c r="Z176" s="1712"/>
      <c r="AA176" s="1712"/>
      <c r="AB176" s="1712"/>
      <c r="AC176" s="1712"/>
      <c r="AD176" s="1712"/>
      <c r="AE176" s="1712"/>
      <c r="AF176" s="1712"/>
      <c r="AG176" s="1712"/>
      <c r="AH176" s="1712"/>
      <c r="AI176" s="1712"/>
      <c r="AJ176" s="1712"/>
      <c r="AK176" s="1712"/>
      <c r="AL176" s="1712"/>
      <c r="AM176" s="1712"/>
      <c r="AN176" s="1712"/>
      <c r="AO176" s="1712"/>
      <c r="AP176" s="1712"/>
      <c r="AQ176" s="1712"/>
      <c r="AR176" s="1712"/>
      <c r="AS176" s="1712"/>
      <c r="AT176" s="1712"/>
      <c r="AU176" s="1712"/>
      <c r="AV176" s="1712"/>
      <c r="AW176" s="1712"/>
      <c r="AX176" s="1712"/>
      <c r="AY176" s="1712"/>
      <c r="AZ176" s="1712"/>
      <c r="BA176" s="1712"/>
      <c r="BB176" s="1712"/>
      <c r="BC176" s="1712"/>
      <c r="BD176" s="1712"/>
      <c r="BE176" s="1712"/>
      <c r="BF176" s="1712"/>
      <c r="BG176" s="1712"/>
      <c r="BH176" s="1712"/>
      <c r="BI176" s="1712"/>
      <c r="BJ176" s="1712"/>
      <c r="BK176" s="1712"/>
      <c r="BL176" s="1712"/>
      <c r="BM176" s="1712"/>
      <c r="BN176" s="1712"/>
      <c r="BO176" s="1712"/>
      <c r="BP176" s="1712"/>
      <c r="BQ176" s="1712"/>
      <c r="BR176" s="1712"/>
      <c r="BS176" s="1712"/>
      <c r="BT176" s="1712"/>
      <c r="BU176" s="1712"/>
      <c r="BV176" s="1712"/>
      <c r="BW176" s="1712"/>
      <c r="BX176" s="1712"/>
      <c r="BY176" s="1712"/>
      <c r="BZ176" s="1712"/>
      <c r="CA176" s="1712"/>
      <c r="CB176" s="1712"/>
      <c r="CC176" s="1712"/>
      <c r="CD176" s="1712"/>
      <c r="CE176" s="1712"/>
      <c r="CF176" s="1712"/>
      <c r="CG176" s="1712"/>
      <c r="CH176" s="1712"/>
      <c r="CI176" s="1712"/>
      <c r="CJ176" s="1712"/>
      <c r="CK176" s="1712"/>
      <c r="CL176" s="1712"/>
      <c r="CM176" s="1712"/>
      <c r="CN176" s="1712"/>
      <c r="CO176" s="1712"/>
      <c r="CP176" s="1712"/>
      <c r="CQ176" s="1712"/>
      <c r="CR176" s="1712"/>
      <c r="CS176" s="1712"/>
      <c r="CT176" s="1712"/>
      <c r="CU176" s="1712"/>
      <c r="CV176" s="1712"/>
      <c r="CW176" s="1712"/>
      <c r="CX176" s="1712"/>
      <c r="CY176" s="1712"/>
      <c r="CZ176" s="1712"/>
      <c r="DA176" s="1712"/>
      <c r="DB176" s="1712"/>
      <c r="DC176" s="1712"/>
      <c r="DD176" s="1712"/>
      <c r="DE176" s="1712"/>
      <c r="DF176" s="1712"/>
      <c r="DG176" s="1712"/>
      <c r="DH176" s="1712"/>
      <c r="DI176" s="1712"/>
      <c r="DJ176" s="1712"/>
      <c r="DK176" s="1712"/>
      <c r="DL176" s="1712"/>
      <c r="DM176" s="1712"/>
      <c r="DN176" s="1712"/>
      <c r="DO176" s="1712"/>
      <c r="DP176" s="1712"/>
      <c r="DQ176" s="1712"/>
      <c r="DR176" s="1712"/>
      <c r="DS176" s="1712"/>
      <c r="DT176" s="1712"/>
      <c r="DU176" s="1712"/>
      <c r="DV176" s="1712"/>
      <c r="DW176" s="1712"/>
      <c r="DX176" s="1712"/>
      <c r="DY176" s="1712"/>
      <c r="DZ176" s="1712"/>
      <c r="EA176" s="1712"/>
      <c r="EB176" s="1712"/>
      <c r="EC176" s="1712"/>
      <c r="ED176" s="1712"/>
      <c r="EE176" s="1712"/>
      <c r="EF176" s="1712"/>
      <c r="EG176" s="1712"/>
      <c r="EH176" s="1712"/>
      <c r="EI176" s="1712"/>
      <c r="EJ176" s="1712"/>
      <c r="EK176" s="1712"/>
      <c r="EL176" s="1712"/>
      <c r="EM176" s="1712"/>
      <c r="EN176" s="1712"/>
      <c r="EO176" s="1712"/>
      <c r="EP176" s="1712"/>
      <c r="EQ176" s="1712"/>
      <c r="ER176" s="1712"/>
      <c r="ES176" s="1712"/>
      <c r="ET176" s="1712"/>
      <c r="EU176" s="1712"/>
      <c r="EV176" s="1712"/>
      <c r="EW176" s="1712"/>
      <c r="EX176" s="1712"/>
      <c r="EY176" s="1712"/>
      <c r="EZ176" s="1712"/>
      <c r="FA176" s="1712"/>
      <c r="FB176" s="1712"/>
      <c r="FC176" s="1712"/>
      <c r="FD176" s="1712"/>
      <c r="FE176" s="1712"/>
      <c r="FF176" s="1712"/>
      <c r="FG176" s="1712"/>
      <c r="FH176" s="1712"/>
      <c r="FI176" s="1712"/>
      <c r="FJ176" s="1712"/>
      <c r="FK176" s="1712"/>
      <c r="FL176" s="1712"/>
      <c r="FM176" s="1712"/>
      <c r="FN176" s="1712"/>
      <c r="FO176" s="1712"/>
      <c r="FP176" s="1712"/>
      <c r="FQ176" s="1712"/>
      <c r="FR176" s="1712"/>
      <c r="FS176" s="1712"/>
      <c r="FT176" s="1712"/>
      <c r="FU176" s="1712"/>
      <c r="FV176" s="1712"/>
      <c r="FW176" s="1712"/>
      <c r="FX176" s="1712"/>
      <c r="FY176" s="1712"/>
      <c r="FZ176" s="1712"/>
      <c r="GA176" s="1712"/>
      <c r="GB176" s="1712"/>
      <c r="GC176" s="1712"/>
      <c r="GD176" s="1712"/>
      <c r="GE176" s="1712"/>
      <c r="GF176" s="1712"/>
      <c r="GG176" s="1712"/>
      <c r="GH176" s="1712"/>
      <c r="GI176" s="1712"/>
      <c r="GJ176" s="1712"/>
      <c r="GK176" s="1712"/>
      <c r="GL176" s="1712"/>
      <c r="GM176" s="1712"/>
      <c r="GN176" s="1712"/>
      <c r="GO176" s="1712"/>
      <c r="GP176" s="1712"/>
      <c r="GQ176" s="1712"/>
      <c r="GR176" s="1712"/>
      <c r="GS176" s="1712"/>
      <c r="GT176" s="1712"/>
      <c r="GU176" s="1712"/>
      <c r="GV176" s="1712"/>
      <c r="GW176" s="1712"/>
      <c r="GX176" s="1712"/>
      <c r="GY176" s="1712"/>
      <c r="GZ176" s="1712"/>
      <c r="HA176" s="1712"/>
      <c r="HB176" s="1712"/>
      <c r="HC176" s="1712"/>
      <c r="HD176" s="1712"/>
      <c r="HE176" s="1712"/>
      <c r="HF176" s="1712"/>
      <c r="HG176" s="1712"/>
      <c r="HH176" s="1712"/>
      <c r="HI176" s="1712"/>
      <c r="HJ176" s="1712"/>
      <c r="HK176" s="1712"/>
      <c r="HL176" s="1712"/>
      <c r="HM176" s="1712"/>
      <c r="HN176" s="1712"/>
      <c r="HO176" s="1712"/>
      <c r="HP176" s="1712"/>
      <c r="HQ176" s="1712"/>
      <c r="HR176" s="1712"/>
      <c r="HS176" s="1712"/>
      <c r="HT176" s="1712"/>
      <c r="HU176" s="1712"/>
      <c r="HV176" s="1712"/>
      <c r="HW176" s="1712"/>
      <c r="HX176" s="1712"/>
      <c r="HY176" s="1712"/>
      <c r="HZ176" s="1712"/>
      <c r="IA176" s="1712"/>
      <c r="IB176" s="1712"/>
      <c r="IC176" s="1712"/>
      <c r="ID176" s="1712"/>
      <c r="IE176" s="1712"/>
      <c r="IF176" s="1712"/>
      <c r="IG176" s="1712"/>
      <c r="IH176" s="1712"/>
      <c r="II176" s="1712"/>
      <c r="IJ176" s="1712"/>
      <c r="IK176" s="1712"/>
      <c r="IL176" s="1712"/>
      <c r="IM176" s="1712"/>
      <c r="IN176" s="1712"/>
      <c r="IO176" s="1712"/>
      <c r="IP176" s="1712"/>
      <c r="IQ176" s="1712"/>
      <c r="IR176" s="1712"/>
      <c r="IS176" s="1712"/>
      <c r="IT176" s="1712"/>
      <c r="IU176" s="1712"/>
    </row>
    <row r="177" spans="1:255">
      <c r="A177" s="2721">
        <v>28</v>
      </c>
      <c r="B177" s="1744"/>
      <c r="C177" s="1744"/>
      <c r="D177" s="1744"/>
      <c r="E177" s="1723"/>
      <c r="F177" s="1716"/>
      <c r="G177" s="1744"/>
      <c r="H177" s="1744"/>
      <c r="I177" s="1744"/>
      <c r="J177" s="1744"/>
      <c r="K177" s="2761"/>
      <c r="L177" s="2761"/>
      <c r="M177" s="1748">
        <v>28</v>
      </c>
      <c r="N177" s="1716"/>
      <c r="O177" s="2761"/>
      <c r="P177" s="2761"/>
      <c r="Q177" s="2761"/>
      <c r="R177" s="2761">
        <f t="shared" si="2"/>
        <v>0</v>
      </c>
      <c r="S177" s="1748">
        <v>28</v>
      </c>
      <c r="T177" s="1712"/>
      <c r="U177" s="1712"/>
      <c r="V177" s="1712"/>
      <c r="W177" s="1712"/>
      <c r="X177" s="1712"/>
      <c r="Y177" s="1712"/>
      <c r="Z177" s="1712"/>
      <c r="AA177" s="1712"/>
      <c r="AB177" s="1712"/>
      <c r="AC177" s="1712"/>
      <c r="AD177" s="1712"/>
      <c r="AE177" s="1712"/>
      <c r="AF177" s="1712"/>
      <c r="AG177" s="1712"/>
      <c r="AH177" s="1712"/>
      <c r="AI177" s="1712"/>
      <c r="AJ177" s="1712"/>
      <c r="AK177" s="1712"/>
      <c r="AL177" s="1712"/>
      <c r="AM177" s="1712"/>
      <c r="AN177" s="1712"/>
      <c r="AO177" s="1712"/>
      <c r="AP177" s="1712"/>
      <c r="AQ177" s="1712"/>
      <c r="AR177" s="1712"/>
      <c r="AS177" s="1712"/>
      <c r="AT177" s="1712"/>
      <c r="AU177" s="1712"/>
      <c r="AV177" s="1712"/>
      <c r="AW177" s="1712"/>
      <c r="AX177" s="1712"/>
      <c r="AY177" s="1712"/>
      <c r="AZ177" s="1712"/>
      <c r="BA177" s="1712"/>
      <c r="BB177" s="1712"/>
      <c r="BC177" s="1712"/>
      <c r="BD177" s="1712"/>
      <c r="BE177" s="1712"/>
      <c r="BF177" s="1712"/>
      <c r="BG177" s="1712"/>
      <c r="BH177" s="1712"/>
      <c r="BI177" s="1712"/>
      <c r="BJ177" s="1712"/>
      <c r="BK177" s="1712"/>
      <c r="BL177" s="1712"/>
      <c r="BM177" s="1712"/>
      <c r="BN177" s="1712"/>
      <c r="BO177" s="1712"/>
      <c r="BP177" s="1712"/>
      <c r="BQ177" s="1712"/>
      <c r="BR177" s="1712"/>
      <c r="BS177" s="1712"/>
      <c r="BT177" s="1712"/>
      <c r="BU177" s="1712"/>
      <c r="BV177" s="1712"/>
      <c r="BW177" s="1712"/>
      <c r="BX177" s="1712"/>
      <c r="BY177" s="1712"/>
      <c r="BZ177" s="1712"/>
      <c r="CA177" s="1712"/>
      <c r="CB177" s="1712"/>
      <c r="CC177" s="1712"/>
      <c r="CD177" s="1712"/>
      <c r="CE177" s="1712"/>
      <c r="CF177" s="1712"/>
      <c r="CG177" s="1712"/>
      <c r="CH177" s="1712"/>
      <c r="CI177" s="1712"/>
      <c r="CJ177" s="1712"/>
      <c r="CK177" s="1712"/>
      <c r="CL177" s="1712"/>
      <c r="CM177" s="1712"/>
      <c r="CN177" s="1712"/>
      <c r="CO177" s="1712"/>
      <c r="CP177" s="1712"/>
      <c r="CQ177" s="1712"/>
      <c r="CR177" s="1712"/>
      <c r="CS177" s="1712"/>
      <c r="CT177" s="1712"/>
      <c r="CU177" s="1712"/>
      <c r="CV177" s="1712"/>
      <c r="CW177" s="1712"/>
      <c r="CX177" s="1712"/>
      <c r="CY177" s="1712"/>
      <c r="CZ177" s="1712"/>
      <c r="DA177" s="1712"/>
      <c r="DB177" s="1712"/>
      <c r="DC177" s="1712"/>
      <c r="DD177" s="1712"/>
      <c r="DE177" s="1712"/>
      <c r="DF177" s="1712"/>
      <c r="DG177" s="1712"/>
      <c r="DH177" s="1712"/>
      <c r="DI177" s="1712"/>
      <c r="DJ177" s="1712"/>
      <c r="DK177" s="1712"/>
      <c r="DL177" s="1712"/>
      <c r="DM177" s="1712"/>
      <c r="DN177" s="1712"/>
      <c r="DO177" s="1712"/>
      <c r="DP177" s="1712"/>
      <c r="DQ177" s="1712"/>
      <c r="DR177" s="1712"/>
      <c r="DS177" s="1712"/>
      <c r="DT177" s="1712"/>
      <c r="DU177" s="1712"/>
      <c r="DV177" s="1712"/>
      <c r="DW177" s="1712"/>
      <c r="DX177" s="1712"/>
      <c r="DY177" s="1712"/>
      <c r="DZ177" s="1712"/>
      <c r="EA177" s="1712"/>
      <c r="EB177" s="1712"/>
      <c r="EC177" s="1712"/>
      <c r="ED177" s="1712"/>
      <c r="EE177" s="1712"/>
      <c r="EF177" s="1712"/>
      <c r="EG177" s="1712"/>
      <c r="EH177" s="1712"/>
      <c r="EI177" s="1712"/>
      <c r="EJ177" s="1712"/>
      <c r="EK177" s="1712"/>
      <c r="EL177" s="1712"/>
      <c r="EM177" s="1712"/>
      <c r="EN177" s="1712"/>
      <c r="EO177" s="1712"/>
      <c r="EP177" s="1712"/>
      <c r="EQ177" s="1712"/>
      <c r="ER177" s="1712"/>
      <c r="ES177" s="1712"/>
      <c r="ET177" s="1712"/>
      <c r="EU177" s="1712"/>
      <c r="EV177" s="1712"/>
      <c r="EW177" s="1712"/>
      <c r="EX177" s="1712"/>
      <c r="EY177" s="1712"/>
      <c r="EZ177" s="1712"/>
      <c r="FA177" s="1712"/>
      <c r="FB177" s="1712"/>
      <c r="FC177" s="1712"/>
      <c r="FD177" s="1712"/>
      <c r="FE177" s="1712"/>
      <c r="FF177" s="1712"/>
      <c r="FG177" s="1712"/>
      <c r="FH177" s="1712"/>
      <c r="FI177" s="1712"/>
      <c r="FJ177" s="1712"/>
      <c r="FK177" s="1712"/>
      <c r="FL177" s="1712"/>
      <c r="FM177" s="1712"/>
      <c r="FN177" s="1712"/>
      <c r="FO177" s="1712"/>
      <c r="FP177" s="1712"/>
      <c r="FQ177" s="1712"/>
      <c r="FR177" s="1712"/>
      <c r="FS177" s="1712"/>
      <c r="FT177" s="1712"/>
      <c r="FU177" s="1712"/>
      <c r="FV177" s="1712"/>
      <c r="FW177" s="1712"/>
      <c r="FX177" s="1712"/>
      <c r="FY177" s="1712"/>
      <c r="FZ177" s="1712"/>
      <c r="GA177" s="1712"/>
      <c r="GB177" s="1712"/>
      <c r="GC177" s="1712"/>
      <c r="GD177" s="1712"/>
      <c r="GE177" s="1712"/>
      <c r="GF177" s="1712"/>
      <c r="GG177" s="1712"/>
      <c r="GH177" s="1712"/>
      <c r="GI177" s="1712"/>
      <c r="GJ177" s="1712"/>
      <c r="GK177" s="1712"/>
      <c r="GL177" s="1712"/>
      <c r="GM177" s="1712"/>
      <c r="GN177" s="1712"/>
      <c r="GO177" s="1712"/>
      <c r="GP177" s="1712"/>
      <c r="GQ177" s="1712"/>
      <c r="GR177" s="1712"/>
      <c r="GS177" s="1712"/>
      <c r="GT177" s="1712"/>
      <c r="GU177" s="1712"/>
      <c r="GV177" s="1712"/>
      <c r="GW177" s="1712"/>
      <c r="GX177" s="1712"/>
      <c r="GY177" s="1712"/>
      <c r="GZ177" s="1712"/>
      <c r="HA177" s="1712"/>
      <c r="HB177" s="1712"/>
      <c r="HC177" s="1712"/>
      <c r="HD177" s="1712"/>
      <c r="HE177" s="1712"/>
      <c r="HF177" s="1712"/>
      <c r="HG177" s="1712"/>
      <c r="HH177" s="1712"/>
      <c r="HI177" s="1712"/>
      <c r="HJ177" s="1712"/>
      <c r="HK177" s="1712"/>
      <c r="HL177" s="1712"/>
      <c r="HM177" s="1712"/>
      <c r="HN177" s="1712"/>
      <c r="HO177" s="1712"/>
      <c r="HP177" s="1712"/>
      <c r="HQ177" s="1712"/>
      <c r="HR177" s="1712"/>
      <c r="HS177" s="1712"/>
      <c r="HT177" s="1712"/>
      <c r="HU177" s="1712"/>
      <c r="HV177" s="1712"/>
      <c r="HW177" s="1712"/>
      <c r="HX177" s="1712"/>
      <c r="HY177" s="1712"/>
      <c r="HZ177" s="1712"/>
      <c r="IA177" s="1712"/>
      <c r="IB177" s="1712"/>
      <c r="IC177" s="1712"/>
      <c r="ID177" s="1712"/>
      <c r="IE177" s="1712"/>
      <c r="IF177" s="1712"/>
      <c r="IG177" s="1712"/>
      <c r="IH177" s="1712"/>
      <c r="II177" s="1712"/>
      <c r="IJ177" s="1712"/>
      <c r="IK177" s="1712"/>
      <c r="IL177" s="1712"/>
      <c r="IM177" s="1712"/>
      <c r="IN177" s="1712"/>
      <c r="IO177" s="1712"/>
      <c r="IP177" s="1712"/>
      <c r="IQ177" s="1712"/>
      <c r="IR177" s="1712"/>
      <c r="IS177" s="1712"/>
      <c r="IT177" s="1712"/>
      <c r="IU177" s="1712"/>
    </row>
    <row r="178" spans="1:255">
      <c r="A178" s="2721">
        <v>29</v>
      </c>
      <c r="B178" s="1744"/>
      <c r="C178" s="1744"/>
      <c r="D178" s="1744"/>
      <c r="E178" s="1723"/>
      <c r="F178" s="1716"/>
      <c r="G178" s="1744"/>
      <c r="H178" s="1744"/>
      <c r="I178" s="1744"/>
      <c r="J178" s="1744"/>
      <c r="K178" s="2761"/>
      <c r="L178" s="2761"/>
      <c r="M178" s="1748">
        <v>29</v>
      </c>
      <c r="N178" s="1716"/>
      <c r="O178" s="2761"/>
      <c r="P178" s="2761"/>
      <c r="Q178" s="2761"/>
      <c r="R178" s="2761">
        <f t="shared" si="2"/>
        <v>0</v>
      </c>
      <c r="S178" s="1748">
        <v>29</v>
      </c>
      <c r="T178" s="1712"/>
      <c r="U178" s="1712"/>
      <c r="V178" s="1712"/>
      <c r="W178" s="1712"/>
      <c r="X178" s="1712"/>
      <c r="Y178" s="1712"/>
      <c r="Z178" s="1712"/>
      <c r="AA178" s="1712"/>
      <c r="AB178" s="1712"/>
      <c r="AC178" s="1712"/>
      <c r="AD178" s="1712"/>
      <c r="AE178" s="1712"/>
      <c r="AF178" s="1712"/>
      <c r="AG178" s="1712"/>
      <c r="AH178" s="1712"/>
      <c r="AI178" s="1712"/>
      <c r="AJ178" s="1712"/>
      <c r="AK178" s="1712"/>
      <c r="AL178" s="1712"/>
      <c r="AM178" s="1712"/>
      <c r="AN178" s="1712"/>
      <c r="AO178" s="1712"/>
      <c r="AP178" s="1712"/>
      <c r="AQ178" s="1712"/>
      <c r="AR178" s="1712"/>
      <c r="AS178" s="1712"/>
      <c r="AT178" s="1712"/>
      <c r="AU178" s="1712"/>
      <c r="AV178" s="1712"/>
      <c r="AW178" s="1712"/>
      <c r="AX178" s="1712"/>
      <c r="AY178" s="1712"/>
      <c r="AZ178" s="1712"/>
      <c r="BA178" s="1712"/>
      <c r="BB178" s="1712"/>
      <c r="BC178" s="1712"/>
      <c r="BD178" s="1712"/>
      <c r="BE178" s="1712"/>
      <c r="BF178" s="1712"/>
      <c r="BG178" s="1712"/>
      <c r="BH178" s="1712"/>
      <c r="BI178" s="1712"/>
      <c r="BJ178" s="1712"/>
      <c r="BK178" s="1712"/>
      <c r="BL178" s="1712"/>
      <c r="BM178" s="1712"/>
      <c r="BN178" s="1712"/>
      <c r="BO178" s="1712"/>
      <c r="BP178" s="1712"/>
      <c r="BQ178" s="1712"/>
      <c r="BR178" s="1712"/>
      <c r="BS178" s="1712"/>
      <c r="BT178" s="1712"/>
      <c r="BU178" s="1712"/>
      <c r="BV178" s="1712"/>
      <c r="BW178" s="1712"/>
      <c r="BX178" s="1712"/>
      <c r="BY178" s="1712"/>
      <c r="BZ178" s="1712"/>
      <c r="CA178" s="1712"/>
      <c r="CB178" s="1712"/>
      <c r="CC178" s="1712"/>
      <c r="CD178" s="1712"/>
      <c r="CE178" s="1712"/>
      <c r="CF178" s="1712"/>
      <c r="CG178" s="1712"/>
      <c r="CH178" s="1712"/>
      <c r="CI178" s="1712"/>
      <c r="CJ178" s="1712"/>
      <c r="CK178" s="1712"/>
      <c r="CL178" s="1712"/>
      <c r="CM178" s="1712"/>
      <c r="CN178" s="1712"/>
      <c r="CO178" s="1712"/>
      <c r="CP178" s="1712"/>
      <c r="CQ178" s="1712"/>
      <c r="CR178" s="1712"/>
      <c r="CS178" s="1712"/>
      <c r="CT178" s="1712"/>
      <c r="CU178" s="1712"/>
      <c r="CV178" s="1712"/>
      <c r="CW178" s="1712"/>
      <c r="CX178" s="1712"/>
      <c r="CY178" s="1712"/>
      <c r="CZ178" s="1712"/>
      <c r="DA178" s="1712"/>
      <c r="DB178" s="1712"/>
      <c r="DC178" s="1712"/>
      <c r="DD178" s="1712"/>
      <c r="DE178" s="1712"/>
      <c r="DF178" s="1712"/>
      <c r="DG178" s="1712"/>
      <c r="DH178" s="1712"/>
      <c r="DI178" s="1712"/>
      <c r="DJ178" s="1712"/>
      <c r="DK178" s="1712"/>
      <c r="DL178" s="1712"/>
      <c r="DM178" s="1712"/>
      <c r="DN178" s="1712"/>
      <c r="DO178" s="1712"/>
      <c r="DP178" s="1712"/>
      <c r="DQ178" s="1712"/>
      <c r="DR178" s="1712"/>
      <c r="DS178" s="1712"/>
      <c r="DT178" s="1712"/>
      <c r="DU178" s="1712"/>
      <c r="DV178" s="1712"/>
      <c r="DW178" s="1712"/>
      <c r="DX178" s="1712"/>
      <c r="DY178" s="1712"/>
      <c r="DZ178" s="1712"/>
      <c r="EA178" s="1712"/>
      <c r="EB178" s="1712"/>
      <c r="EC178" s="1712"/>
      <c r="ED178" s="1712"/>
      <c r="EE178" s="1712"/>
      <c r="EF178" s="1712"/>
      <c r="EG178" s="1712"/>
      <c r="EH178" s="1712"/>
      <c r="EI178" s="1712"/>
      <c r="EJ178" s="1712"/>
      <c r="EK178" s="1712"/>
      <c r="EL178" s="1712"/>
      <c r="EM178" s="1712"/>
      <c r="EN178" s="1712"/>
      <c r="EO178" s="1712"/>
      <c r="EP178" s="1712"/>
      <c r="EQ178" s="1712"/>
      <c r="ER178" s="1712"/>
      <c r="ES178" s="1712"/>
      <c r="ET178" s="1712"/>
      <c r="EU178" s="1712"/>
      <c r="EV178" s="1712"/>
      <c r="EW178" s="1712"/>
      <c r="EX178" s="1712"/>
      <c r="EY178" s="1712"/>
      <c r="EZ178" s="1712"/>
      <c r="FA178" s="1712"/>
      <c r="FB178" s="1712"/>
      <c r="FC178" s="1712"/>
      <c r="FD178" s="1712"/>
      <c r="FE178" s="1712"/>
      <c r="FF178" s="1712"/>
      <c r="FG178" s="1712"/>
      <c r="FH178" s="1712"/>
      <c r="FI178" s="1712"/>
      <c r="FJ178" s="1712"/>
      <c r="FK178" s="1712"/>
      <c r="FL178" s="1712"/>
      <c r="FM178" s="1712"/>
      <c r="FN178" s="1712"/>
      <c r="FO178" s="1712"/>
      <c r="FP178" s="1712"/>
      <c r="FQ178" s="1712"/>
      <c r="FR178" s="1712"/>
      <c r="FS178" s="1712"/>
      <c r="FT178" s="1712"/>
      <c r="FU178" s="1712"/>
      <c r="FV178" s="1712"/>
      <c r="FW178" s="1712"/>
      <c r="FX178" s="1712"/>
      <c r="FY178" s="1712"/>
      <c r="FZ178" s="1712"/>
      <c r="GA178" s="1712"/>
      <c r="GB178" s="1712"/>
      <c r="GC178" s="1712"/>
      <c r="GD178" s="1712"/>
      <c r="GE178" s="1712"/>
      <c r="GF178" s="1712"/>
      <c r="GG178" s="1712"/>
      <c r="GH178" s="1712"/>
      <c r="GI178" s="1712"/>
      <c r="GJ178" s="1712"/>
      <c r="GK178" s="1712"/>
      <c r="GL178" s="1712"/>
      <c r="GM178" s="1712"/>
      <c r="GN178" s="1712"/>
      <c r="GO178" s="1712"/>
      <c r="GP178" s="1712"/>
      <c r="GQ178" s="1712"/>
      <c r="GR178" s="1712"/>
      <c r="GS178" s="1712"/>
      <c r="GT178" s="1712"/>
      <c r="GU178" s="1712"/>
      <c r="GV178" s="1712"/>
      <c r="GW178" s="1712"/>
      <c r="GX178" s="1712"/>
      <c r="GY178" s="1712"/>
      <c r="GZ178" s="1712"/>
      <c r="HA178" s="1712"/>
      <c r="HB178" s="1712"/>
      <c r="HC178" s="1712"/>
      <c r="HD178" s="1712"/>
      <c r="HE178" s="1712"/>
      <c r="HF178" s="1712"/>
      <c r="HG178" s="1712"/>
      <c r="HH178" s="1712"/>
      <c r="HI178" s="1712"/>
      <c r="HJ178" s="1712"/>
      <c r="HK178" s="1712"/>
      <c r="HL178" s="1712"/>
      <c r="HM178" s="1712"/>
      <c r="HN178" s="1712"/>
      <c r="HO178" s="1712"/>
      <c r="HP178" s="1712"/>
      <c r="HQ178" s="1712"/>
      <c r="HR178" s="1712"/>
      <c r="HS178" s="1712"/>
      <c r="HT178" s="1712"/>
      <c r="HU178" s="1712"/>
      <c r="HV178" s="1712"/>
      <c r="HW178" s="1712"/>
      <c r="HX178" s="1712"/>
      <c r="HY178" s="1712"/>
      <c r="HZ178" s="1712"/>
      <c r="IA178" s="1712"/>
      <c r="IB178" s="1712"/>
      <c r="IC178" s="1712"/>
      <c r="ID178" s="1712"/>
      <c r="IE178" s="1712"/>
      <c r="IF178" s="1712"/>
      <c r="IG178" s="1712"/>
      <c r="IH178" s="1712"/>
      <c r="II178" s="1712"/>
      <c r="IJ178" s="1712"/>
      <c r="IK178" s="1712"/>
      <c r="IL178" s="1712"/>
      <c r="IM178" s="1712"/>
      <c r="IN178" s="1712"/>
      <c r="IO178" s="1712"/>
      <c r="IP178" s="1712"/>
      <c r="IQ178" s="1712"/>
      <c r="IR178" s="1712"/>
      <c r="IS178" s="1712"/>
      <c r="IT178" s="1712"/>
      <c r="IU178" s="1712"/>
    </row>
    <row r="179" spans="1:255">
      <c r="A179" s="2721">
        <v>30</v>
      </c>
      <c r="B179" s="1744"/>
      <c r="C179" s="1744"/>
      <c r="D179" s="1744"/>
      <c r="E179" s="1723"/>
      <c r="F179" s="1716"/>
      <c r="G179" s="1744"/>
      <c r="H179" s="1744"/>
      <c r="I179" s="1744"/>
      <c r="J179" s="1744"/>
      <c r="K179" s="2761"/>
      <c r="L179" s="2761"/>
      <c r="M179" s="1748">
        <v>30</v>
      </c>
      <c r="N179" s="1716"/>
      <c r="O179" s="2761"/>
      <c r="P179" s="2761"/>
      <c r="Q179" s="2761"/>
      <c r="R179" s="2761">
        <f t="shared" si="2"/>
        <v>0</v>
      </c>
      <c r="S179" s="1748">
        <v>30</v>
      </c>
      <c r="T179" s="1712"/>
      <c r="U179" s="1712"/>
      <c r="V179" s="1712"/>
      <c r="W179" s="1712"/>
      <c r="X179" s="1712"/>
      <c r="Y179" s="1712"/>
      <c r="Z179" s="1712"/>
      <c r="AA179" s="1712"/>
      <c r="AB179" s="1712"/>
      <c r="AC179" s="1712"/>
      <c r="AD179" s="1712"/>
      <c r="AE179" s="1712"/>
      <c r="AF179" s="1712"/>
      <c r="AG179" s="1712"/>
      <c r="AH179" s="1712"/>
      <c r="AI179" s="1712"/>
      <c r="AJ179" s="1712"/>
      <c r="AK179" s="1712"/>
      <c r="AL179" s="1712"/>
      <c r="AM179" s="1712"/>
      <c r="AN179" s="1712"/>
      <c r="AO179" s="1712"/>
      <c r="AP179" s="1712"/>
      <c r="AQ179" s="1712"/>
      <c r="AR179" s="1712"/>
      <c r="AS179" s="1712"/>
      <c r="AT179" s="1712"/>
      <c r="AU179" s="1712"/>
      <c r="AV179" s="1712"/>
      <c r="AW179" s="1712"/>
      <c r="AX179" s="1712"/>
      <c r="AY179" s="1712"/>
      <c r="AZ179" s="1712"/>
      <c r="BA179" s="1712"/>
      <c r="BB179" s="1712"/>
      <c r="BC179" s="1712"/>
      <c r="BD179" s="1712"/>
      <c r="BE179" s="1712"/>
      <c r="BF179" s="1712"/>
      <c r="BG179" s="1712"/>
      <c r="BH179" s="1712"/>
      <c r="BI179" s="1712"/>
      <c r="BJ179" s="1712"/>
      <c r="BK179" s="1712"/>
      <c r="BL179" s="1712"/>
      <c r="BM179" s="1712"/>
      <c r="BN179" s="1712"/>
      <c r="BO179" s="1712"/>
      <c r="BP179" s="1712"/>
      <c r="BQ179" s="1712"/>
      <c r="BR179" s="1712"/>
      <c r="BS179" s="1712"/>
      <c r="BT179" s="1712"/>
      <c r="BU179" s="1712"/>
      <c r="BV179" s="1712"/>
      <c r="BW179" s="1712"/>
      <c r="BX179" s="1712"/>
      <c r="BY179" s="1712"/>
      <c r="BZ179" s="1712"/>
      <c r="CA179" s="1712"/>
      <c r="CB179" s="1712"/>
      <c r="CC179" s="1712"/>
      <c r="CD179" s="1712"/>
      <c r="CE179" s="1712"/>
      <c r="CF179" s="1712"/>
      <c r="CG179" s="1712"/>
      <c r="CH179" s="1712"/>
      <c r="CI179" s="1712"/>
      <c r="CJ179" s="1712"/>
      <c r="CK179" s="1712"/>
      <c r="CL179" s="1712"/>
      <c r="CM179" s="1712"/>
      <c r="CN179" s="1712"/>
      <c r="CO179" s="1712"/>
      <c r="CP179" s="1712"/>
      <c r="CQ179" s="1712"/>
      <c r="CR179" s="1712"/>
      <c r="CS179" s="1712"/>
      <c r="CT179" s="1712"/>
      <c r="CU179" s="1712"/>
      <c r="CV179" s="1712"/>
      <c r="CW179" s="1712"/>
      <c r="CX179" s="1712"/>
      <c r="CY179" s="1712"/>
      <c r="CZ179" s="1712"/>
      <c r="DA179" s="1712"/>
      <c r="DB179" s="1712"/>
      <c r="DC179" s="1712"/>
      <c r="DD179" s="1712"/>
      <c r="DE179" s="1712"/>
      <c r="DF179" s="1712"/>
      <c r="DG179" s="1712"/>
      <c r="DH179" s="1712"/>
      <c r="DI179" s="1712"/>
      <c r="DJ179" s="1712"/>
      <c r="DK179" s="1712"/>
      <c r="DL179" s="1712"/>
      <c r="DM179" s="1712"/>
      <c r="DN179" s="1712"/>
      <c r="DO179" s="1712"/>
      <c r="DP179" s="1712"/>
      <c r="DQ179" s="1712"/>
      <c r="DR179" s="1712"/>
      <c r="DS179" s="1712"/>
      <c r="DT179" s="1712"/>
      <c r="DU179" s="1712"/>
      <c r="DV179" s="1712"/>
      <c r="DW179" s="1712"/>
      <c r="DX179" s="1712"/>
      <c r="DY179" s="1712"/>
      <c r="DZ179" s="1712"/>
      <c r="EA179" s="1712"/>
      <c r="EB179" s="1712"/>
      <c r="EC179" s="1712"/>
      <c r="ED179" s="1712"/>
      <c r="EE179" s="1712"/>
      <c r="EF179" s="1712"/>
      <c r="EG179" s="1712"/>
      <c r="EH179" s="1712"/>
      <c r="EI179" s="1712"/>
      <c r="EJ179" s="1712"/>
      <c r="EK179" s="1712"/>
      <c r="EL179" s="1712"/>
      <c r="EM179" s="1712"/>
      <c r="EN179" s="1712"/>
      <c r="EO179" s="1712"/>
      <c r="EP179" s="1712"/>
      <c r="EQ179" s="1712"/>
      <c r="ER179" s="1712"/>
      <c r="ES179" s="1712"/>
      <c r="ET179" s="1712"/>
      <c r="EU179" s="1712"/>
      <c r="EV179" s="1712"/>
      <c r="EW179" s="1712"/>
      <c r="EX179" s="1712"/>
      <c r="EY179" s="1712"/>
      <c r="EZ179" s="1712"/>
      <c r="FA179" s="1712"/>
      <c r="FB179" s="1712"/>
      <c r="FC179" s="1712"/>
      <c r="FD179" s="1712"/>
      <c r="FE179" s="1712"/>
      <c r="FF179" s="1712"/>
      <c r="FG179" s="1712"/>
      <c r="FH179" s="1712"/>
      <c r="FI179" s="1712"/>
      <c r="FJ179" s="1712"/>
      <c r="FK179" s="1712"/>
      <c r="FL179" s="1712"/>
      <c r="FM179" s="1712"/>
      <c r="FN179" s="1712"/>
      <c r="FO179" s="1712"/>
      <c r="FP179" s="1712"/>
      <c r="FQ179" s="1712"/>
      <c r="FR179" s="1712"/>
      <c r="FS179" s="1712"/>
      <c r="FT179" s="1712"/>
      <c r="FU179" s="1712"/>
      <c r="FV179" s="1712"/>
      <c r="FW179" s="1712"/>
      <c r="FX179" s="1712"/>
      <c r="FY179" s="1712"/>
      <c r="FZ179" s="1712"/>
      <c r="GA179" s="1712"/>
      <c r="GB179" s="1712"/>
      <c r="GC179" s="1712"/>
      <c r="GD179" s="1712"/>
      <c r="GE179" s="1712"/>
      <c r="GF179" s="1712"/>
      <c r="GG179" s="1712"/>
      <c r="GH179" s="1712"/>
      <c r="GI179" s="1712"/>
      <c r="GJ179" s="1712"/>
      <c r="GK179" s="1712"/>
      <c r="GL179" s="1712"/>
      <c r="GM179" s="1712"/>
      <c r="GN179" s="1712"/>
      <c r="GO179" s="1712"/>
      <c r="GP179" s="1712"/>
      <c r="GQ179" s="1712"/>
      <c r="GR179" s="1712"/>
      <c r="GS179" s="1712"/>
      <c r="GT179" s="1712"/>
      <c r="GU179" s="1712"/>
      <c r="GV179" s="1712"/>
      <c r="GW179" s="1712"/>
      <c r="GX179" s="1712"/>
      <c r="GY179" s="1712"/>
      <c r="GZ179" s="1712"/>
      <c r="HA179" s="1712"/>
      <c r="HB179" s="1712"/>
      <c r="HC179" s="1712"/>
      <c r="HD179" s="1712"/>
      <c r="HE179" s="1712"/>
      <c r="HF179" s="1712"/>
      <c r="HG179" s="1712"/>
      <c r="HH179" s="1712"/>
      <c r="HI179" s="1712"/>
      <c r="HJ179" s="1712"/>
      <c r="HK179" s="1712"/>
      <c r="HL179" s="1712"/>
      <c r="HM179" s="1712"/>
      <c r="HN179" s="1712"/>
      <c r="HO179" s="1712"/>
      <c r="HP179" s="1712"/>
      <c r="HQ179" s="1712"/>
      <c r="HR179" s="1712"/>
      <c r="HS179" s="1712"/>
      <c r="HT179" s="1712"/>
      <c r="HU179" s="1712"/>
      <c r="HV179" s="1712"/>
      <c r="HW179" s="1712"/>
      <c r="HX179" s="1712"/>
      <c r="HY179" s="1712"/>
      <c r="HZ179" s="1712"/>
      <c r="IA179" s="1712"/>
      <c r="IB179" s="1712"/>
      <c r="IC179" s="1712"/>
      <c r="ID179" s="1712"/>
      <c r="IE179" s="1712"/>
      <c r="IF179" s="1712"/>
      <c r="IG179" s="1712"/>
      <c r="IH179" s="1712"/>
      <c r="II179" s="1712"/>
      <c r="IJ179" s="1712"/>
      <c r="IK179" s="1712"/>
      <c r="IL179" s="1712"/>
      <c r="IM179" s="1712"/>
      <c r="IN179" s="1712"/>
      <c r="IO179" s="1712"/>
      <c r="IP179" s="1712"/>
      <c r="IQ179" s="1712"/>
      <c r="IR179" s="1712"/>
      <c r="IS179" s="1712"/>
      <c r="IT179" s="1712"/>
      <c r="IU179" s="1712"/>
    </row>
    <row r="180" spans="1:255">
      <c r="A180" s="2721">
        <v>31</v>
      </c>
      <c r="B180" s="1744"/>
      <c r="C180" s="1744"/>
      <c r="D180" s="1744"/>
      <c r="E180" s="1723"/>
      <c r="F180" s="1716"/>
      <c r="G180" s="1744"/>
      <c r="H180" s="1744"/>
      <c r="I180" s="1744"/>
      <c r="J180" s="1744"/>
      <c r="K180" s="2761"/>
      <c r="L180" s="2761"/>
      <c r="M180" s="1748">
        <v>31</v>
      </c>
      <c r="N180" s="1716"/>
      <c r="O180" s="2761"/>
      <c r="P180" s="2761"/>
      <c r="Q180" s="2761"/>
      <c r="R180" s="2761">
        <f t="shared" si="2"/>
        <v>0</v>
      </c>
      <c r="S180" s="1748">
        <v>31</v>
      </c>
      <c r="T180" s="1712"/>
      <c r="U180" s="1712"/>
      <c r="V180" s="1712"/>
      <c r="W180" s="1712"/>
      <c r="X180" s="1712"/>
      <c r="Y180" s="1712"/>
      <c r="Z180" s="1712"/>
      <c r="AA180" s="1712"/>
      <c r="AB180" s="1712"/>
      <c r="AC180" s="1712"/>
      <c r="AD180" s="1712"/>
      <c r="AE180" s="1712"/>
      <c r="AF180" s="1712"/>
      <c r="AG180" s="1712"/>
      <c r="AH180" s="1712"/>
      <c r="AI180" s="1712"/>
      <c r="AJ180" s="1712"/>
      <c r="AK180" s="1712"/>
      <c r="AL180" s="1712"/>
      <c r="AM180" s="1712"/>
      <c r="AN180" s="1712"/>
      <c r="AO180" s="1712"/>
      <c r="AP180" s="1712"/>
      <c r="AQ180" s="1712"/>
      <c r="AR180" s="1712"/>
      <c r="AS180" s="1712"/>
      <c r="AT180" s="1712"/>
      <c r="AU180" s="1712"/>
      <c r="AV180" s="1712"/>
      <c r="AW180" s="1712"/>
      <c r="AX180" s="1712"/>
      <c r="AY180" s="1712"/>
      <c r="AZ180" s="1712"/>
      <c r="BA180" s="1712"/>
      <c r="BB180" s="1712"/>
      <c r="BC180" s="1712"/>
      <c r="BD180" s="1712"/>
      <c r="BE180" s="1712"/>
      <c r="BF180" s="1712"/>
      <c r="BG180" s="1712"/>
      <c r="BH180" s="1712"/>
      <c r="BI180" s="1712"/>
      <c r="BJ180" s="1712"/>
      <c r="BK180" s="1712"/>
      <c r="BL180" s="1712"/>
      <c r="BM180" s="1712"/>
      <c r="BN180" s="1712"/>
      <c r="BO180" s="1712"/>
      <c r="BP180" s="1712"/>
      <c r="BQ180" s="1712"/>
      <c r="BR180" s="1712"/>
      <c r="BS180" s="1712"/>
      <c r="BT180" s="1712"/>
      <c r="BU180" s="1712"/>
      <c r="BV180" s="1712"/>
      <c r="BW180" s="1712"/>
      <c r="BX180" s="1712"/>
      <c r="BY180" s="1712"/>
      <c r="BZ180" s="1712"/>
      <c r="CA180" s="1712"/>
      <c r="CB180" s="1712"/>
      <c r="CC180" s="1712"/>
      <c r="CD180" s="1712"/>
      <c r="CE180" s="1712"/>
      <c r="CF180" s="1712"/>
      <c r="CG180" s="1712"/>
      <c r="CH180" s="1712"/>
      <c r="CI180" s="1712"/>
      <c r="CJ180" s="1712"/>
      <c r="CK180" s="1712"/>
      <c r="CL180" s="1712"/>
      <c r="CM180" s="1712"/>
      <c r="CN180" s="1712"/>
      <c r="CO180" s="1712"/>
      <c r="CP180" s="1712"/>
      <c r="CQ180" s="1712"/>
      <c r="CR180" s="1712"/>
      <c r="CS180" s="1712"/>
      <c r="CT180" s="1712"/>
      <c r="CU180" s="1712"/>
      <c r="CV180" s="1712"/>
      <c r="CW180" s="1712"/>
      <c r="CX180" s="1712"/>
      <c r="CY180" s="1712"/>
      <c r="CZ180" s="1712"/>
      <c r="DA180" s="1712"/>
      <c r="DB180" s="1712"/>
      <c r="DC180" s="1712"/>
      <c r="DD180" s="1712"/>
      <c r="DE180" s="1712"/>
      <c r="DF180" s="1712"/>
      <c r="DG180" s="1712"/>
      <c r="DH180" s="1712"/>
      <c r="DI180" s="1712"/>
      <c r="DJ180" s="1712"/>
      <c r="DK180" s="1712"/>
      <c r="DL180" s="1712"/>
      <c r="DM180" s="1712"/>
      <c r="DN180" s="1712"/>
      <c r="DO180" s="1712"/>
      <c r="DP180" s="1712"/>
      <c r="DQ180" s="1712"/>
      <c r="DR180" s="1712"/>
      <c r="DS180" s="1712"/>
      <c r="DT180" s="1712"/>
      <c r="DU180" s="1712"/>
      <c r="DV180" s="1712"/>
      <c r="DW180" s="1712"/>
      <c r="DX180" s="1712"/>
      <c r="DY180" s="1712"/>
      <c r="DZ180" s="1712"/>
      <c r="EA180" s="1712"/>
      <c r="EB180" s="1712"/>
      <c r="EC180" s="1712"/>
      <c r="ED180" s="1712"/>
      <c r="EE180" s="1712"/>
      <c r="EF180" s="1712"/>
      <c r="EG180" s="1712"/>
      <c r="EH180" s="1712"/>
      <c r="EI180" s="1712"/>
      <c r="EJ180" s="1712"/>
      <c r="EK180" s="1712"/>
      <c r="EL180" s="1712"/>
      <c r="EM180" s="1712"/>
      <c r="EN180" s="1712"/>
      <c r="EO180" s="1712"/>
      <c r="EP180" s="1712"/>
      <c r="EQ180" s="1712"/>
      <c r="ER180" s="1712"/>
      <c r="ES180" s="1712"/>
      <c r="ET180" s="1712"/>
      <c r="EU180" s="1712"/>
      <c r="EV180" s="1712"/>
      <c r="EW180" s="1712"/>
      <c r="EX180" s="1712"/>
      <c r="EY180" s="1712"/>
      <c r="EZ180" s="1712"/>
      <c r="FA180" s="1712"/>
      <c r="FB180" s="1712"/>
      <c r="FC180" s="1712"/>
      <c r="FD180" s="1712"/>
      <c r="FE180" s="1712"/>
      <c r="FF180" s="1712"/>
      <c r="FG180" s="1712"/>
      <c r="FH180" s="1712"/>
      <c r="FI180" s="1712"/>
      <c r="FJ180" s="1712"/>
      <c r="FK180" s="1712"/>
      <c r="FL180" s="1712"/>
      <c r="FM180" s="1712"/>
      <c r="FN180" s="1712"/>
      <c r="FO180" s="1712"/>
      <c r="FP180" s="1712"/>
      <c r="FQ180" s="1712"/>
      <c r="FR180" s="1712"/>
      <c r="FS180" s="1712"/>
      <c r="FT180" s="1712"/>
      <c r="FU180" s="1712"/>
      <c r="FV180" s="1712"/>
      <c r="FW180" s="1712"/>
      <c r="FX180" s="1712"/>
      <c r="FY180" s="1712"/>
      <c r="FZ180" s="1712"/>
      <c r="GA180" s="1712"/>
      <c r="GB180" s="1712"/>
      <c r="GC180" s="1712"/>
      <c r="GD180" s="1712"/>
      <c r="GE180" s="1712"/>
      <c r="GF180" s="1712"/>
      <c r="GG180" s="1712"/>
      <c r="GH180" s="1712"/>
      <c r="GI180" s="1712"/>
      <c r="GJ180" s="1712"/>
      <c r="GK180" s="1712"/>
      <c r="GL180" s="1712"/>
      <c r="GM180" s="1712"/>
      <c r="GN180" s="1712"/>
      <c r="GO180" s="1712"/>
      <c r="GP180" s="1712"/>
      <c r="GQ180" s="1712"/>
      <c r="GR180" s="1712"/>
      <c r="GS180" s="1712"/>
      <c r="GT180" s="1712"/>
      <c r="GU180" s="1712"/>
      <c r="GV180" s="1712"/>
      <c r="GW180" s="1712"/>
      <c r="GX180" s="1712"/>
      <c r="GY180" s="1712"/>
      <c r="GZ180" s="1712"/>
      <c r="HA180" s="1712"/>
      <c r="HB180" s="1712"/>
      <c r="HC180" s="1712"/>
      <c r="HD180" s="1712"/>
      <c r="HE180" s="1712"/>
      <c r="HF180" s="1712"/>
      <c r="HG180" s="1712"/>
      <c r="HH180" s="1712"/>
      <c r="HI180" s="1712"/>
      <c r="HJ180" s="1712"/>
      <c r="HK180" s="1712"/>
      <c r="HL180" s="1712"/>
      <c r="HM180" s="1712"/>
      <c r="HN180" s="1712"/>
      <c r="HO180" s="1712"/>
      <c r="HP180" s="1712"/>
      <c r="HQ180" s="1712"/>
      <c r="HR180" s="1712"/>
      <c r="HS180" s="1712"/>
      <c r="HT180" s="1712"/>
      <c r="HU180" s="1712"/>
      <c r="HV180" s="1712"/>
      <c r="HW180" s="1712"/>
      <c r="HX180" s="1712"/>
      <c r="HY180" s="1712"/>
      <c r="HZ180" s="1712"/>
      <c r="IA180" s="1712"/>
      <c r="IB180" s="1712"/>
      <c r="IC180" s="1712"/>
      <c r="ID180" s="1712"/>
      <c r="IE180" s="1712"/>
      <c r="IF180" s="1712"/>
      <c r="IG180" s="1712"/>
      <c r="IH180" s="1712"/>
      <c r="II180" s="1712"/>
      <c r="IJ180" s="1712"/>
      <c r="IK180" s="1712"/>
      <c r="IL180" s="1712"/>
      <c r="IM180" s="1712"/>
      <c r="IN180" s="1712"/>
      <c r="IO180" s="1712"/>
      <c r="IP180" s="1712"/>
      <c r="IQ180" s="1712"/>
      <c r="IR180" s="1712"/>
      <c r="IS180" s="1712"/>
      <c r="IT180" s="1712"/>
      <c r="IU180" s="1712"/>
    </row>
    <row r="181" spans="1:255">
      <c r="A181" s="2721">
        <v>32</v>
      </c>
      <c r="B181" s="1744"/>
      <c r="C181" s="1744"/>
      <c r="D181" s="1744"/>
      <c r="E181" s="1723"/>
      <c r="F181" s="1716"/>
      <c r="G181" s="1744"/>
      <c r="H181" s="1744"/>
      <c r="I181" s="1744"/>
      <c r="J181" s="1744"/>
      <c r="K181" s="2761"/>
      <c r="L181" s="2761"/>
      <c r="M181" s="1748">
        <v>32</v>
      </c>
      <c r="N181" s="1716"/>
      <c r="O181" s="2761"/>
      <c r="P181" s="2761"/>
      <c r="Q181" s="2761"/>
      <c r="R181" s="2761">
        <f t="shared" si="2"/>
        <v>0</v>
      </c>
      <c r="S181" s="1748">
        <v>32</v>
      </c>
      <c r="T181" s="1712"/>
      <c r="U181" s="1712"/>
      <c r="V181" s="1712"/>
      <c r="W181" s="1712"/>
      <c r="X181" s="1712"/>
      <c r="Y181" s="1712"/>
      <c r="Z181" s="1712"/>
      <c r="AA181" s="1712"/>
      <c r="AB181" s="1712"/>
      <c r="AC181" s="1712"/>
      <c r="AD181" s="1712"/>
      <c r="AE181" s="1712"/>
      <c r="AF181" s="1712"/>
      <c r="AG181" s="1712"/>
      <c r="AH181" s="1712"/>
      <c r="AI181" s="1712"/>
      <c r="AJ181" s="1712"/>
      <c r="AK181" s="1712"/>
      <c r="AL181" s="1712"/>
      <c r="AM181" s="1712"/>
      <c r="AN181" s="1712"/>
      <c r="AO181" s="1712"/>
      <c r="AP181" s="1712"/>
      <c r="AQ181" s="1712"/>
      <c r="AR181" s="1712"/>
      <c r="AS181" s="1712"/>
      <c r="AT181" s="1712"/>
      <c r="AU181" s="1712"/>
      <c r="AV181" s="1712"/>
      <c r="AW181" s="1712"/>
      <c r="AX181" s="1712"/>
      <c r="AY181" s="1712"/>
      <c r="AZ181" s="1712"/>
      <c r="BA181" s="1712"/>
      <c r="BB181" s="1712"/>
      <c r="BC181" s="1712"/>
      <c r="BD181" s="1712"/>
      <c r="BE181" s="1712"/>
      <c r="BF181" s="1712"/>
      <c r="BG181" s="1712"/>
      <c r="BH181" s="1712"/>
      <c r="BI181" s="1712"/>
      <c r="BJ181" s="1712"/>
      <c r="BK181" s="1712"/>
      <c r="BL181" s="1712"/>
      <c r="BM181" s="1712"/>
      <c r="BN181" s="1712"/>
      <c r="BO181" s="1712"/>
      <c r="BP181" s="1712"/>
      <c r="BQ181" s="1712"/>
      <c r="BR181" s="1712"/>
      <c r="BS181" s="1712"/>
      <c r="BT181" s="1712"/>
      <c r="BU181" s="1712"/>
      <c r="BV181" s="1712"/>
      <c r="BW181" s="1712"/>
      <c r="BX181" s="1712"/>
      <c r="BY181" s="1712"/>
      <c r="BZ181" s="1712"/>
      <c r="CA181" s="1712"/>
      <c r="CB181" s="1712"/>
      <c r="CC181" s="1712"/>
      <c r="CD181" s="1712"/>
      <c r="CE181" s="1712"/>
      <c r="CF181" s="1712"/>
      <c r="CG181" s="1712"/>
      <c r="CH181" s="1712"/>
      <c r="CI181" s="1712"/>
      <c r="CJ181" s="1712"/>
      <c r="CK181" s="1712"/>
      <c r="CL181" s="1712"/>
      <c r="CM181" s="1712"/>
      <c r="CN181" s="1712"/>
      <c r="CO181" s="1712"/>
      <c r="CP181" s="1712"/>
      <c r="CQ181" s="1712"/>
      <c r="CR181" s="1712"/>
      <c r="CS181" s="1712"/>
      <c r="CT181" s="1712"/>
      <c r="CU181" s="1712"/>
      <c r="CV181" s="1712"/>
      <c r="CW181" s="1712"/>
      <c r="CX181" s="1712"/>
      <c r="CY181" s="1712"/>
      <c r="CZ181" s="1712"/>
      <c r="DA181" s="1712"/>
      <c r="DB181" s="1712"/>
      <c r="DC181" s="1712"/>
      <c r="DD181" s="1712"/>
      <c r="DE181" s="1712"/>
      <c r="DF181" s="1712"/>
      <c r="DG181" s="1712"/>
      <c r="DH181" s="1712"/>
      <c r="DI181" s="1712"/>
      <c r="DJ181" s="1712"/>
      <c r="DK181" s="1712"/>
      <c r="DL181" s="1712"/>
      <c r="DM181" s="1712"/>
      <c r="DN181" s="1712"/>
      <c r="DO181" s="1712"/>
      <c r="DP181" s="1712"/>
      <c r="DQ181" s="1712"/>
      <c r="DR181" s="1712"/>
      <c r="DS181" s="1712"/>
      <c r="DT181" s="1712"/>
      <c r="DU181" s="1712"/>
      <c r="DV181" s="1712"/>
      <c r="DW181" s="1712"/>
      <c r="DX181" s="1712"/>
      <c r="DY181" s="1712"/>
      <c r="DZ181" s="1712"/>
      <c r="EA181" s="1712"/>
      <c r="EB181" s="1712"/>
      <c r="EC181" s="1712"/>
      <c r="ED181" s="1712"/>
      <c r="EE181" s="1712"/>
      <c r="EF181" s="1712"/>
      <c r="EG181" s="1712"/>
      <c r="EH181" s="1712"/>
      <c r="EI181" s="1712"/>
      <c r="EJ181" s="1712"/>
      <c r="EK181" s="1712"/>
      <c r="EL181" s="1712"/>
      <c r="EM181" s="1712"/>
      <c r="EN181" s="1712"/>
      <c r="EO181" s="1712"/>
      <c r="EP181" s="1712"/>
      <c r="EQ181" s="1712"/>
      <c r="ER181" s="1712"/>
      <c r="ES181" s="1712"/>
      <c r="ET181" s="1712"/>
      <c r="EU181" s="1712"/>
      <c r="EV181" s="1712"/>
      <c r="EW181" s="1712"/>
      <c r="EX181" s="1712"/>
      <c r="EY181" s="1712"/>
      <c r="EZ181" s="1712"/>
      <c r="FA181" s="1712"/>
      <c r="FB181" s="1712"/>
      <c r="FC181" s="1712"/>
      <c r="FD181" s="1712"/>
      <c r="FE181" s="1712"/>
      <c r="FF181" s="1712"/>
      <c r="FG181" s="1712"/>
      <c r="FH181" s="1712"/>
      <c r="FI181" s="1712"/>
      <c r="FJ181" s="1712"/>
      <c r="FK181" s="1712"/>
      <c r="FL181" s="1712"/>
      <c r="FM181" s="1712"/>
      <c r="FN181" s="1712"/>
      <c r="FO181" s="1712"/>
      <c r="FP181" s="1712"/>
      <c r="FQ181" s="1712"/>
      <c r="FR181" s="1712"/>
      <c r="FS181" s="1712"/>
      <c r="FT181" s="1712"/>
      <c r="FU181" s="1712"/>
      <c r="FV181" s="1712"/>
      <c r="FW181" s="1712"/>
      <c r="FX181" s="1712"/>
      <c r="FY181" s="1712"/>
      <c r="FZ181" s="1712"/>
      <c r="GA181" s="1712"/>
      <c r="GB181" s="1712"/>
      <c r="GC181" s="1712"/>
      <c r="GD181" s="1712"/>
      <c r="GE181" s="1712"/>
      <c r="GF181" s="1712"/>
      <c r="GG181" s="1712"/>
      <c r="GH181" s="1712"/>
      <c r="GI181" s="1712"/>
      <c r="GJ181" s="1712"/>
      <c r="GK181" s="1712"/>
      <c r="GL181" s="1712"/>
      <c r="GM181" s="1712"/>
      <c r="GN181" s="1712"/>
      <c r="GO181" s="1712"/>
      <c r="GP181" s="1712"/>
      <c r="GQ181" s="1712"/>
      <c r="GR181" s="1712"/>
      <c r="GS181" s="1712"/>
      <c r="GT181" s="1712"/>
      <c r="GU181" s="1712"/>
      <c r="GV181" s="1712"/>
      <c r="GW181" s="1712"/>
      <c r="GX181" s="1712"/>
      <c r="GY181" s="1712"/>
      <c r="GZ181" s="1712"/>
      <c r="HA181" s="1712"/>
      <c r="HB181" s="1712"/>
      <c r="HC181" s="1712"/>
      <c r="HD181" s="1712"/>
      <c r="HE181" s="1712"/>
      <c r="HF181" s="1712"/>
      <c r="HG181" s="1712"/>
      <c r="HH181" s="1712"/>
      <c r="HI181" s="1712"/>
      <c r="HJ181" s="1712"/>
      <c r="HK181" s="1712"/>
      <c r="HL181" s="1712"/>
      <c r="HM181" s="1712"/>
      <c r="HN181" s="1712"/>
      <c r="HO181" s="1712"/>
      <c r="HP181" s="1712"/>
      <c r="HQ181" s="1712"/>
      <c r="HR181" s="1712"/>
      <c r="HS181" s="1712"/>
      <c r="HT181" s="1712"/>
      <c r="HU181" s="1712"/>
      <c r="HV181" s="1712"/>
      <c r="HW181" s="1712"/>
      <c r="HX181" s="1712"/>
      <c r="HY181" s="1712"/>
      <c r="HZ181" s="1712"/>
      <c r="IA181" s="1712"/>
      <c r="IB181" s="1712"/>
      <c r="IC181" s="1712"/>
      <c r="ID181" s="1712"/>
      <c r="IE181" s="1712"/>
      <c r="IF181" s="1712"/>
      <c r="IG181" s="1712"/>
      <c r="IH181" s="1712"/>
      <c r="II181" s="1712"/>
      <c r="IJ181" s="1712"/>
      <c r="IK181" s="1712"/>
      <c r="IL181" s="1712"/>
      <c r="IM181" s="1712"/>
      <c r="IN181" s="1712"/>
      <c r="IO181" s="1712"/>
      <c r="IP181" s="1712"/>
      <c r="IQ181" s="1712"/>
      <c r="IR181" s="1712"/>
      <c r="IS181" s="1712"/>
      <c r="IT181" s="1712"/>
      <c r="IU181" s="1712"/>
    </row>
    <row r="182" spans="1:255">
      <c r="A182" s="2721">
        <v>33</v>
      </c>
      <c r="B182" s="1744"/>
      <c r="C182" s="1744"/>
      <c r="D182" s="1744"/>
      <c r="E182" s="1723"/>
      <c r="F182" s="1716"/>
      <c r="G182" s="1744"/>
      <c r="H182" s="1744"/>
      <c r="I182" s="1744"/>
      <c r="J182" s="1744"/>
      <c r="K182" s="2761"/>
      <c r="L182" s="2761"/>
      <c r="M182" s="1748">
        <v>33</v>
      </c>
      <c r="N182" s="1716"/>
      <c r="O182" s="2761"/>
      <c r="P182" s="2761"/>
      <c r="Q182" s="2761"/>
      <c r="R182" s="2761">
        <f t="shared" si="2"/>
        <v>0</v>
      </c>
      <c r="S182" s="1748">
        <v>33</v>
      </c>
      <c r="T182" s="1712"/>
      <c r="U182" s="1712"/>
      <c r="V182" s="1712"/>
      <c r="W182" s="1712"/>
      <c r="X182" s="1712"/>
      <c r="Y182" s="1712"/>
      <c r="Z182" s="1712"/>
      <c r="AA182" s="1712"/>
      <c r="AB182" s="1712"/>
      <c r="AC182" s="1712"/>
      <c r="AD182" s="1712"/>
      <c r="AE182" s="1712"/>
      <c r="AF182" s="1712"/>
      <c r="AG182" s="1712"/>
      <c r="AH182" s="1712"/>
      <c r="AI182" s="1712"/>
      <c r="AJ182" s="1712"/>
      <c r="AK182" s="1712"/>
      <c r="AL182" s="1712"/>
      <c r="AM182" s="1712"/>
      <c r="AN182" s="1712"/>
      <c r="AO182" s="1712"/>
      <c r="AP182" s="1712"/>
      <c r="AQ182" s="1712"/>
      <c r="AR182" s="1712"/>
      <c r="AS182" s="1712"/>
      <c r="AT182" s="1712"/>
      <c r="AU182" s="1712"/>
      <c r="AV182" s="1712"/>
      <c r="AW182" s="1712"/>
      <c r="AX182" s="1712"/>
      <c r="AY182" s="1712"/>
      <c r="AZ182" s="1712"/>
      <c r="BA182" s="1712"/>
      <c r="BB182" s="1712"/>
      <c r="BC182" s="1712"/>
      <c r="BD182" s="1712"/>
      <c r="BE182" s="1712"/>
      <c r="BF182" s="1712"/>
      <c r="BG182" s="1712"/>
      <c r="BH182" s="1712"/>
      <c r="BI182" s="1712"/>
      <c r="BJ182" s="1712"/>
      <c r="BK182" s="1712"/>
      <c r="BL182" s="1712"/>
      <c r="BM182" s="1712"/>
      <c r="BN182" s="1712"/>
      <c r="BO182" s="1712"/>
      <c r="BP182" s="1712"/>
      <c r="BQ182" s="1712"/>
      <c r="BR182" s="1712"/>
      <c r="BS182" s="1712"/>
      <c r="BT182" s="1712"/>
      <c r="BU182" s="1712"/>
      <c r="BV182" s="1712"/>
      <c r="BW182" s="1712"/>
      <c r="BX182" s="1712"/>
      <c r="BY182" s="1712"/>
      <c r="BZ182" s="1712"/>
      <c r="CA182" s="1712"/>
      <c r="CB182" s="1712"/>
      <c r="CC182" s="1712"/>
      <c r="CD182" s="1712"/>
      <c r="CE182" s="1712"/>
      <c r="CF182" s="1712"/>
      <c r="CG182" s="1712"/>
      <c r="CH182" s="1712"/>
      <c r="CI182" s="1712"/>
      <c r="CJ182" s="1712"/>
      <c r="CK182" s="1712"/>
      <c r="CL182" s="1712"/>
      <c r="CM182" s="1712"/>
      <c r="CN182" s="1712"/>
      <c r="CO182" s="1712"/>
      <c r="CP182" s="1712"/>
      <c r="CQ182" s="1712"/>
      <c r="CR182" s="1712"/>
      <c r="CS182" s="1712"/>
      <c r="CT182" s="1712"/>
      <c r="CU182" s="1712"/>
      <c r="CV182" s="1712"/>
      <c r="CW182" s="1712"/>
      <c r="CX182" s="1712"/>
      <c r="CY182" s="1712"/>
      <c r="CZ182" s="1712"/>
      <c r="DA182" s="1712"/>
      <c r="DB182" s="1712"/>
      <c r="DC182" s="1712"/>
      <c r="DD182" s="1712"/>
      <c r="DE182" s="1712"/>
      <c r="DF182" s="1712"/>
      <c r="DG182" s="1712"/>
      <c r="DH182" s="1712"/>
      <c r="DI182" s="1712"/>
      <c r="DJ182" s="1712"/>
      <c r="DK182" s="1712"/>
      <c r="DL182" s="1712"/>
      <c r="DM182" s="1712"/>
      <c r="DN182" s="1712"/>
      <c r="DO182" s="1712"/>
      <c r="DP182" s="1712"/>
      <c r="DQ182" s="1712"/>
      <c r="DR182" s="1712"/>
      <c r="DS182" s="1712"/>
      <c r="DT182" s="1712"/>
      <c r="DU182" s="1712"/>
      <c r="DV182" s="1712"/>
      <c r="DW182" s="1712"/>
      <c r="DX182" s="1712"/>
      <c r="DY182" s="1712"/>
      <c r="DZ182" s="1712"/>
      <c r="EA182" s="1712"/>
      <c r="EB182" s="1712"/>
      <c r="EC182" s="1712"/>
      <c r="ED182" s="1712"/>
      <c r="EE182" s="1712"/>
      <c r="EF182" s="1712"/>
      <c r="EG182" s="1712"/>
      <c r="EH182" s="1712"/>
      <c r="EI182" s="1712"/>
      <c r="EJ182" s="1712"/>
      <c r="EK182" s="1712"/>
      <c r="EL182" s="1712"/>
      <c r="EM182" s="1712"/>
      <c r="EN182" s="1712"/>
      <c r="EO182" s="1712"/>
      <c r="EP182" s="1712"/>
      <c r="EQ182" s="1712"/>
      <c r="ER182" s="1712"/>
      <c r="ES182" s="1712"/>
      <c r="ET182" s="1712"/>
      <c r="EU182" s="1712"/>
      <c r="EV182" s="1712"/>
      <c r="EW182" s="1712"/>
      <c r="EX182" s="1712"/>
      <c r="EY182" s="1712"/>
      <c r="EZ182" s="1712"/>
      <c r="FA182" s="1712"/>
      <c r="FB182" s="1712"/>
      <c r="FC182" s="1712"/>
      <c r="FD182" s="1712"/>
      <c r="FE182" s="1712"/>
      <c r="FF182" s="1712"/>
      <c r="FG182" s="1712"/>
      <c r="FH182" s="1712"/>
      <c r="FI182" s="1712"/>
      <c r="FJ182" s="1712"/>
      <c r="FK182" s="1712"/>
      <c r="FL182" s="1712"/>
      <c r="FM182" s="1712"/>
      <c r="FN182" s="1712"/>
      <c r="FO182" s="1712"/>
      <c r="FP182" s="1712"/>
      <c r="FQ182" s="1712"/>
      <c r="FR182" s="1712"/>
      <c r="FS182" s="1712"/>
      <c r="FT182" s="1712"/>
      <c r="FU182" s="1712"/>
      <c r="FV182" s="1712"/>
      <c r="FW182" s="1712"/>
      <c r="FX182" s="1712"/>
      <c r="FY182" s="1712"/>
      <c r="FZ182" s="1712"/>
      <c r="GA182" s="1712"/>
      <c r="GB182" s="1712"/>
      <c r="GC182" s="1712"/>
      <c r="GD182" s="1712"/>
      <c r="GE182" s="1712"/>
      <c r="GF182" s="1712"/>
      <c r="GG182" s="1712"/>
      <c r="GH182" s="1712"/>
      <c r="GI182" s="1712"/>
      <c r="GJ182" s="1712"/>
      <c r="GK182" s="1712"/>
      <c r="GL182" s="1712"/>
      <c r="GM182" s="1712"/>
      <c r="GN182" s="1712"/>
      <c r="GO182" s="1712"/>
      <c r="GP182" s="1712"/>
      <c r="GQ182" s="1712"/>
      <c r="GR182" s="1712"/>
      <c r="GS182" s="1712"/>
      <c r="GT182" s="1712"/>
      <c r="GU182" s="1712"/>
      <c r="GV182" s="1712"/>
      <c r="GW182" s="1712"/>
      <c r="GX182" s="1712"/>
      <c r="GY182" s="1712"/>
      <c r="GZ182" s="1712"/>
      <c r="HA182" s="1712"/>
      <c r="HB182" s="1712"/>
      <c r="HC182" s="1712"/>
      <c r="HD182" s="1712"/>
      <c r="HE182" s="1712"/>
      <c r="HF182" s="1712"/>
      <c r="HG182" s="1712"/>
      <c r="HH182" s="1712"/>
      <c r="HI182" s="1712"/>
      <c r="HJ182" s="1712"/>
      <c r="HK182" s="1712"/>
      <c r="HL182" s="1712"/>
      <c r="HM182" s="1712"/>
      <c r="HN182" s="1712"/>
      <c r="HO182" s="1712"/>
      <c r="HP182" s="1712"/>
      <c r="HQ182" s="1712"/>
      <c r="HR182" s="1712"/>
      <c r="HS182" s="1712"/>
      <c r="HT182" s="1712"/>
      <c r="HU182" s="1712"/>
      <c r="HV182" s="1712"/>
      <c r="HW182" s="1712"/>
      <c r="HX182" s="1712"/>
      <c r="HY182" s="1712"/>
      <c r="HZ182" s="1712"/>
      <c r="IA182" s="1712"/>
      <c r="IB182" s="1712"/>
      <c r="IC182" s="1712"/>
      <c r="ID182" s="1712"/>
      <c r="IE182" s="1712"/>
      <c r="IF182" s="1712"/>
      <c r="IG182" s="1712"/>
      <c r="IH182" s="1712"/>
      <c r="II182" s="1712"/>
      <c r="IJ182" s="1712"/>
      <c r="IK182" s="1712"/>
      <c r="IL182" s="1712"/>
      <c r="IM182" s="1712"/>
      <c r="IN182" s="1712"/>
      <c r="IO182" s="1712"/>
      <c r="IP182" s="1712"/>
      <c r="IQ182" s="1712"/>
      <c r="IR182" s="1712"/>
      <c r="IS182" s="1712"/>
      <c r="IT182" s="1712"/>
      <c r="IU182" s="1712"/>
    </row>
    <row r="183" spans="1:255">
      <c r="A183" s="2721">
        <v>34</v>
      </c>
      <c r="B183" s="1744"/>
      <c r="C183" s="1744"/>
      <c r="D183" s="1744"/>
      <c r="E183" s="1723"/>
      <c r="F183" s="1716"/>
      <c r="G183" s="1744"/>
      <c r="H183" s="1744"/>
      <c r="I183" s="1744"/>
      <c r="J183" s="1744"/>
      <c r="K183" s="2761"/>
      <c r="L183" s="2761"/>
      <c r="M183" s="1748">
        <v>34</v>
      </c>
      <c r="N183" s="1716"/>
      <c r="O183" s="2761"/>
      <c r="P183" s="2761"/>
      <c r="Q183" s="2761"/>
      <c r="R183" s="2761">
        <f t="shared" si="2"/>
        <v>0</v>
      </c>
      <c r="S183" s="1748">
        <v>34</v>
      </c>
      <c r="T183" s="1712"/>
      <c r="U183" s="1712"/>
      <c r="V183" s="1712"/>
      <c r="W183" s="1712"/>
      <c r="X183" s="1712"/>
      <c r="Y183" s="1712"/>
      <c r="Z183" s="1712"/>
      <c r="AA183" s="1712"/>
      <c r="AB183" s="1712"/>
      <c r="AC183" s="1712"/>
      <c r="AD183" s="1712"/>
      <c r="AE183" s="1712"/>
      <c r="AF183" s="1712"/>
      <c r="AG183" s="1712"/>
      <c r="AH183" s="1712"/>
      <c r="AI183" s="1712"/>
      <c r="AJ183" s="1712"/>
      <c r="AK183" s="1712"/>
      <c r="AL183" s="1712"/>
      <c r="AM183" s="1712"/>
      <c r="AN183" s="1712"/>
      <c r="AO183" s="1712"/>
      <c r="AP183" s="1712"/>
      <c r="AQ183" s="1712"/>
      <c r="AR183" s="1712"/>
      <c r="AS183" s="1712"/>
      <c r="AT183" s="1712"/>
      <c r="AU183" s="1712"/>
      <c r="AV183" s="1712"/>
      <c r="AW183" s="1712"/>
      <c r="AX183" s="1712"/>
      <c r="AY183" s="1712"/>
      <c r="AZ183" s="1712"/>
      <c r="BA183" s="1712"/>
      <c r="BB183" s="1712"/>
      <c r="BC183" s="1712"/>
      <c r="BD183" s="1712"/>
      <c r="BE183" s="1712"/>
      <c r="BF183" s="1712"/>
      <c r="BG183" s="1712"/>
      <c r="BH183" s="1712"/>
      <c r="BI183" s="1712"/>
      <c r="BJ183" s="1712"/>
      <c r="BK183" s="1712"/>
      <c r="BL183" s="1712"/>
      <c r="BM183" s="1712"/>
      <c r="BN183" s="1712"/>
      <c r="BO183" s="1712"/>
      <c r="BP183" s="1712"/>
      <c r="BQ183" s="1712"/>
      <c r="BR183" s="1712"/>
      <c r="BS183" s="1712"/>
      <c r="BT183" s="1712"/>
      <c r="BU183" s="1712"/>
      <c r="BV183" s="1712"/>
      <c r="BW183" s="1712"/>
      <c r="BX183" s="1712"/>
      <c r="BY183" s="1712"/>
      <c r="BZ183" s="1712"/>
      <c r="CA183" s="1712"/>
      <c r="CB183" s="1712"/>
      <c r="CC183" s="1712"/>
      <c r="CD183" s="1712"/>
      <c r="CE183" s="1712"/>
      <c r="CF183" s="1712"/>
      <c r="CG183" s="1712"/>
      <c r="CH183" s="1712"/>
      <c r="CI183" s="1712"/>
      <c r="CJ183" s="1712"/>
      <c r="CK183" s="1712"/>
      <c r="CL183" s="1712"/>
      <c r="CM183" s="1712"/>
      <c r="CN183" s="1712"/>
      <c r="CO183" s="1712"/>
      <c r="CP183" s="1712"/>
      <c r="CQ183" s="1712"/>
      <c r="CR183" s="1712"/>
      <c r="CS183" s="1712"/>
      <c r="CT183" s="1712"/>
      <c r="CU183" s="1712"/>
      <c r="CV183" s="1712"/>
      <c r="CW183" s="1712"/>
      <c r="CX183" s="1712"/>
      <c r="CY183" s="1712"/>
      <c r="CZ183" s="1712"/>
      <c r="DA183" s="1712"/>
      <c r="DB183" s="1712"/>
      <c r="DC183" s="1712"/>
      <c r="DD183" s="1712"/>
      <c r="DE183" s="1712"/>
      <c r="DF183" s="1712"/>
      <c r="DG183" s="1712"/>
      <c r="DH183" s="1712"/>
      <c r="DI183" s="1712"/>
      <c r="DJ183" s="1712"/>
      <c r="DK183" s="1712"/>
      <c r="DL183" s="1712"/>
      <c r="DM183" s="1712"/>
      <c r="DN183" s="1712"/>
      <c r="DO183" s="1712"/>
      <c r="DP183" s="1712"/>
      <c r="DQ183" s="1712"/>
      <c r="DR183" s="1712"/>
      <c r="DS183" s="1712"/>
      <c r="DT183" s="1712"/>
      <c r="DU183" s="1712"/>
      <c r="DV183" s="1712"/>
      <c r="DW183" s="1712"/>
      <c r="DX183" s="1712"/>
      <c r="DY183" s="1712"/>
      <c r="DZ183" s="1712"/>
      <c r="EA183" s="1712"/>
      <c r="EB183" s="1712"/>
      <c r="EC183" s="1712"/>
      <c r="ED183" s="1712"/>
      <c r="EE183" s="1712"/>
      <c r="EF183" s="1712"/>
      <c r="EG183" s="1712"/>
      <c r="EH183" s="1712"/>
      <c r="EI183" s="1712"/>
      <c r="EJ183" s="1712"/>
      <c r="EK183" s="1712"/>
      <c r="EL183" s="1712"/>
      <c r="EM183" s="1712"/>
      <c r="EN183" s="1712"/>
      <c r="EO183" s="1712"/>
      <c r="EP183" s="1712"/>
      <c r="EQ183" s="1712"/>
      <c r="ER183" s="1712"/>
      <c r="ES183" s="1712"/>
      <c r="ET183" s="1712"/>
      <c r="EU183" s="1712"/>
      <c r="EV183" s="1712"/>
      <c r="EW183" s="1712"/>
      <c r="EX183" s="1712"/>
      <c r="EY183" s="1712"/>
      <c r="EZ183" s="1712"/>
      <c r="FA183" s="1712"/>
      <c r="FB183" s="1712"/>
      <c r="FC183" s="1712"/>
      <c r="FD183" s="1712"/>
      <c r="FE183" s="1712"/>
      <c r="FF183" s="1712"/>
      <c r="FG183" s="1712"/>
      <c r="FH183" s="1712"/>
      <c r="FI183" s="1712"/>
      <c r="FJ183" s="1712"/>
      <c r="FK183" s="1712"/>
      <c r="FL183" s="1712"/>
      <c r="FM183" s="1712"/>
      <c r="FN183" s="1712"/>
      <c r="FO183" s="1712"/>
      <c r="FP183" s="1712"/>
      <c r="FQ183" s="1712"/>
      <c r="FR183" s="1712"/>
      <c r="FS183" s="1712"/>
      <c r="FT183" s="1712"/>
      <c r="FU183" s="1712"/>
      <c r="FV183" s="1712"/>
      <c r="FW183" s="1712"/>
      <c r="FX183" s="1712"/>
      <c r="FY183" s="1712"/>
      <c r="FZ183" s="1712"/>
      <c r="GA183" s="1712"/>
      <c r="GB183" s="1712"/>
      <c r="GC183" s="1712"/>
      <c r="GD183" s="1712"/>
      <c r="GE183" s="1712"/>
      <c r="GF183" s="1712"/>
      <c r="GG183" s="1712"/>
      <c r="GH183" s="1712"/>
      <c r="GI183" s="1712"/>
      <c r="GJ183" s="1712"/>
      <c r="GK183" s="1712"/>
      <c r="GL183" s="1712"/>
      <c r="GM183" s="1712"/>
      <c r="GN183" s="1712"/>
      <c r="GO183" s="1712"/>
      <c r="GP183" s="1712"/>
      <c r="GQ183" s="1712"/>
      <c r="GR183" s="1712"/>
      <c r="GS183" s="1712"/>
      <c r="GT183" s="1712"/>
      <c r="GU183" s="1712"/>
      <c r="GV183" s="1712"/>
      <c r="GW183" s="1712"/>
      <c r="GX183" s="1712"/>
      <c r="GY183" s="1712"/>
      <c r="GZ183" s="1712"/>
      <c r="HA183" s="1712"/>
      <c r="HB183" s="1712"/>
      <c r="HC183" s="1712"/>
      <c r="HD183" s="1712"/>
      <c r="HE183" s="1712"/>
      <c r="HF183" s="1712"/>
      <c r="HG183" s="1712"/>
      <c r="HH183" s="1712"/>
      <c r="HI183" s="1712"/>
      <c r="HJ183" s="1712"/>
      <c r="HK183" s="1712"/>
      <c r="HL183" s="1712"/>
      <c r="HM183" s="1712"/>
      <c r="HN183" s="1712"/>
      <c r="HO183" s="1712"/>
      <c r="HP183" s="1712"/>
      <c r="HQ183" s="1712"/>
      <c r="HR183" s="1712"/>
      <c r="HS183" s="1712"/>
      <c r="HT183" s="1712"/>
      <c r="HU183" s="1712"/>
      <c r="HV183" s="1712"/>
      <c r="HW183" s="1712"/>
      <c r="HX183" s="1712"/>
      <c r="HY183" s="1712"/>
      <c r="HZ183" s="1712"/>
      <c r="IA183" s="1712"/>
      <c r="IB183" s="1712"/>
      <c r="IC183" s="1712"/>
      <c r="ID183" s="1712"/>
      <c r="IE183" s="1712"/>
      <c r="IF183" s="1712"/>
      <c r="IG183" s="1712"/>
      <c r="IH183" s="1712"/>
      <c r="II183" s="1712"/>
      <c r="IJ183" s="1712"/>
      <c r="IK183" s="1712"/>
      <c r="IL183" s="1712"/>
      <c r="IM183" s="1712"/>
      <c r="IN183" s="1712"/>
      <c r="IO183" s="1712"/>
      <c r="IP183" s="1712"/>
      <c r="IQ183" s="1712"/>
      <c r="IR183" s="1712"/>
      <c r="IS183" s="1712"/>
      <c r="IT183" s="1712"/>
      <c r="IU183" s="1712"/>
    </row>
    <row r="184" spans="1:255">
      <c r="A184" s="2721">
        <v>35</v>
      </c>
      <c r="B184" s="1744"/>
      <c r="C184" s="1744"/>
      <c r="D184" s="1744"/>
      <c r="E184" s="1723"/>
      <c r="F184" s="1716"/>
      <c r="G184" s="1744"/>
      <c r="H184" s="1744"/>
      <c r="I184" s="1744"/>
      <c r="J184" s="1744"/>
      <c r="K184" s="2761"/>
      <c r="L184" s="2761"/>
      <c r="M184" s="1748">
        <v>35</v>
      </c>
      <c r="N184" s="1716"/>
      <c r="O184" s="2761"/>
      <c r="P184" s="2761"/>
      <c r="Q184" s="2761"/>
      <c r="R184" s="2761">
        <f t="shared" si="2"/>
        <v>0</v>
      </c>
      <c r="S184" s="1748">
        <v>35</v>
      </c>
      <c r="T184" s="1712"/>
      <c r="U184" s="1712"/>
      <c r="V184" s="1712"/>
      <c r="W184" s="1712"/>
      <c r="X184" s="1712"/>
      <c r="Y184" s="1712"/>
      <c r="Z184" s="1712"/>
      <c r="AA184" s="1712"/>
      <c r="AB184" s="1712"/>
      <c r="AC184" s="1712"/>
      <c r="AD184" s="1712"/>
      <c r="AE184" s="1712"/>
      <c r="AF184" s="1712"/>
      <c r="AG184" s="1712"/>
      <c r="AH184" s="1712"/>
      <c r="AI184" s="1712"/>
      <c r="AJ184" s="1712"/>
      <c r="AK184" s="1712"/>
      <c r="AL184" s="1712"/>
      <c r="AM184" s="1712"/>
      <c r="AN184" s="1712"/>
      <c r="AO184" s="1712"/>
      <c r="AP184" s="1712"/>
      <c r="AQ184" s="1712"/>
      <c r="AR184" s="1712"/>
      <c r="AS184" s="1712"/>
      <c r="AT184" s="1712"/>
      <c r="AU184" s="1712"/>
      <c r="AV184" s="1712"/>
      <c r="AW184" s="1712"/>
      <c r="AX184" s="1712"/>
      <c r="AY184" s="1712"/>
      <c r="AZ184" s="1712"/>
      <c r="BA184" s="1712"/>
      <c r="BB184" s="1712"/>
      <c r="BC184" s="1712"/>
      <c r="BD184" s="1712"/>
      <c r="BE184" s="1712"/>
      <c r="BF184" s="1712"/>
      <c r="BG184" s="1712"/>
      <c r="BH184" s="1712"/>
      <c r="BI184" s="1712"/>
      <c r="BJ184" s="1712"/>
      <c r="BK184" s="1712"/>
      <c r="BL184" s="1712"/>
      <c r="BM184" s="1712"/>
      <c r="BN184" s="1712"/>
      <c r="BO184" s="1712"/>
      <c r="BP184" s="1712"/>
      <c r="BQ184" s="1712"/>
      <c r="BR184" s="1712"/>
      <c r="BS184" s="1712"/>
      <c r="BT184" s="1712"/>
      <c r="BU184" s="1712"/>
      <c r="BV184" s="1712"/>
      <c r="BW184" s="1712"/>
      <c r="BX184" s="1712"/>
      <c r="BY184" s="1712"/>
      <c r="BZ184" s="1712"/>
      <c r="CA184" s="1712"/>
      <c r="CB184" s="1712"/>
      <c r="CC184" s="1712"/>
      <c r="CD184" s="1712"/>
      <c r="CE184" s="1712"/>
      <c r="CF184" s="1712"/>
      <c r="CG184" s="1712"/>
      <c r="CH184" s="1712"/>
      <c r="CI184" s="1712"/>
      <c r="CJ184" s="1712"/>
      <c r="CK184" s="1712"/>
      <c r="CL184" s="1712"/>
      <c r="CM184" s="1712"/>
      <c r="CN184" s="1712"/>
      <c r="CO184" s="1712"/>
      <c r="CP184" s="1712"/>
      <c r="CQ184" s="1712"/>
      <c r="CR184" s="1712"/>
      <c r="CS184" s="1712"/>
      <c r="CT184" s="1712"/>
      <c r="CU184" s="1712"/>
      <c r="CV184" s="1712"/>
      <c r="CW184" s="1712"/>
      <c r="CX184" s="1712"/>
      <c r="CY184" s="1712"/>
      <c r="CZ184" s="1712"/>
      <c r="DA184" s="1712"/>
      <c r="DB184" s="1712"/>
      <c r="DC184" s="1712"/>
      <c r="DD184" s="1712"/>
      <c r="DE184" s="1712"/>
      <c r="DF184" s="1712"/>
      <c r="DG184" s="1712"/>
      <c r="DH184" s="1712"/>
      <c r="DI184" s="1712"/>
      <c r="DJ184" s="1712"/>
      <c r="DK184" s="1712"/>
      <c r="DL184" s="1712"/>
      <c r="DM184" s="1712"/>
      <c r="DN184" s="1712"/>
      <c r="DO184" s="1712"/>
      <c r="DP184" s="1712"/>
      <c r="DQ184" s="1712"/>
      <c r="DR184" s="1712"/>
      <c r="DS184" s="1712"/>
      <c r="DT184" s="1712"/>
      <c r="DU184" s="1712"/>
      <c r="DV184" s="1712"/>
      <c r="DW184" s="1712"/>
      <c r="DX184" s="1712"/>
      <c r="DY184" s="1712"/>
      <c r="DZ184" s="1712"/>
      <c r="EA184" s="1712"/>
      <c r="EB184" s="1712"/>
      <c r="EC184" s="1712"/>
      <c r="ED184" s="1712"/>
      <c r="EE184" s="1712"/>
      <c r="EF184" s="1712"/>
      <c r="EG184" s="1712"/>
      <c r="EH184" s="1712"/>
      <c r="EI184" s="1712"/>
      <c r="EJ184" s="1712"/>
      <c r="EK184" s="1712"/>
      <c r="EL184" s="1712"/>
      <c r="EM184" s="1712"/>
      <c r="EN184" s="1712"/>
      <c r="EO184" s="1712"/>
      <c r="EP184" s="1712"/>
      <c r="EQ184" s="1712"/>
      <c r="ER184" s="1712"/>
      <c r="ES184" s="1712"/>
      <c r="ET184" s="1712"/>
      <c r="EU184" s="1712"/>
      <c r="EV184" s="1712"/>
      <c r="EW184" s="1712"/>
      <c r="EX184" s="1712"/>
      <c r="EY184" s="1712"/>
      <c r="EZ184" s="1712"/>
      <c r="FA184" s="1712"/>
      <c r="FB184" s="1712"/>
      <c r="FC184" s="1712"/>
      <c r="FD184" s="1712"/>
      <c r="FE184" s="1712"/>
      <c r="FF184" s="1712"/>
      <c r="FG184" s="1712"/>
      <c r="FH184" s="1712"/>
      <c r="FI184" s="1712"/>
      <c r="FJ184" s="1712"/>
      <c r="FK184" s="1712"/>
      <c r="FL184" s="1712"/>
      <c r="FM184" s="1712"/>
      <c r="FN184" s="1712"/>
      <c r="FO184" s="1712"/>
      <c r="FP184" s="1712"/>
      <c r="FQ184" s="1712"/>
      <c r="FR184" s="1712"/>
      <c r="FS184" s="1712"/>
      <c r="FT184" s="1712"/>
      <c r="FU184" s="1712"/>
      <c r="FV184" s="1712"/>
      <c r="FW184" s="1712"/>
      <c r="FX184" s="1712"/>
      <c r="FY184" s="1712"/>
      <c r="FZ184" s="1712"/>
      <c r="GA184" s="1712"/>
      <c r="GB184" s="1712"/>
      <c r="GC184" s="1712"/>
      <c r="GD184" s="1712"/>
      <c r="GE184" s="1712"/>
      <c r="GF184" s="1712"/>
      <c r="GG184" s="1712"/>
      <c r="GH184" s="1712"/>
      <c r="GI184" s="1712"/>
      <c r="GJ184" s="1712"/>
      <c r="GK184" s="1712"/>
      <c r="GL184" s="1712"/>
      <c r="GM184" s="1712"/>
      <c r="GN184" s="1712"/>
      <c r="GO184" s="1712"/>
      <c r="GP184" s="1712"/>
      <c r="GQ184" s="1712"/>
      <c r="GR184" s="1712"/>
      <c r="GS184" s="1712"/>
      <c r="GT184" s="1712"/>
      <c r="GU184" s="1712"/>
      <c r="GV184" s="1712"/>
      <c r="GW184" s="1712"/>
      <c r="GX184" s="1712"/>
      <c r="GY184" s="1712"/>
      <c r="GZ184" s="1712"/>
      <c r="HA184" s="1712"/>
      <c r="HB184" s="1712"/>
      <c r="HC184" s="1712"/>
      <c r="HD184" s="1712"/>
      <c r="HE184" s="1712"/>
      <c r="HF184" s="1712"/>
      <c r="HG184" s="1712"/>
      <c r="HH184" s="1712"/>
      <c r="HI184" s="1712"/>
      <c r="HJ184" s="1712"/>
      <c r="HK184" s="1712"/>
      <c r="HL184" s="1712"/>
      <c r="HM184" s="1712"/>
      <c r="HN184" s="1712"/>
      <c r="HO184" s="1712"/>
      <c r="HP184" s="1712"/>
      <c r="HQ184" s="1712"/>
      <c r="HR184" s="1712"/>
      <c r="HS184" s="1712"/>
      <c r="HT184" s="1712"/>
      <c r="HU184" s="1712"/>
      <c r="HV184" s="1712"/>
      <c r="HW184" s="1712"/>
      <c r="HX184" s="1712"/>
      <c r="HY184" s="1712"/>
      <c r="HZ184" s="1712"/>
      <c r="IA184" s="1712"/>
      <c r="IB184" s="1712"/>
      <c r="IC184" s="1712"/>
      <c r="ID184" s="1712"/>
      <c r="IE184" s="1712"/>
      <c r="IF184" s="1712"/>
      <c r="IG184" s="1712"/>
      <c r="IH184" s="1712"/>
      <c r="II184" s="1712"/>
      <c r="IJ184" s="1712"/>
      <c r="IK184" s="1712"/>
      <c r="IL184" s="1712"/>
      <c r="IM184" s="1712"/>
      <c r="IN184" s="1712"/>
      <c r="IO184" s="1712"/>
      <c r="IP184" s="1712"/>
      <c r="IQ184" s="1712"/>
      <c r="IR184" s="1712"/>
      <c r="IS184" s="1712"/>
      <c r="IT184" s="1712"/>
      <c r="IU184" s="1712"/>
    </row>
    <row r="185" spans="1:255">
      <c r="A185" s="2721">
        <v>36</v>
      </c>
      <c r="B185" s="1744"/>
      <c r="C185" s="1744"/>
      <c r="D185" s="1744"/>
      <c r="E185" s="1723"/>
      <c r="F185" s="1716"/>
      <c r="G185" s="1744"/>
      <c r="H185" s="1744"/>
      <c r="I185" s="1744"/>
      <c r="J185" s="1744"/>
      <c r="K185" s="2761"/>
      <c r="L185" s="2761"/>
      <c r="M185" s="1748">
        <v>36</v>
      </c>
      <c r="N185" s="1716"/>
      <c r="O185" s="2761"/>
      <c r="P185" s="2761"/>
      <c r="Q185" s="2761"/>
      <c r="R185" s="2761">
        <f t="shared" si="2"/>
        <v>0</v>
      </c>
      <c r="S185" s="1748">
        <v>36</v>
      </c>
      <c r="T185" s="1712"/>
      <c r="U185" s="1712"/>
      <c r="V185" s="1712"/>
      <c r="W185" s="1712"/>
      <c r="X185" s="1712"/>
      <c r="Y185" s="1712"/>
      <c r="Z185" s="1712"/>
      <c r="AA185" s="1712"/>
      <c r="AB185" s="1712"/>
      <c r="AC185" s="1712"/>
      <c r="AD185" s="1712"/>
      <c r="AE185" s="1712"/>
      <c r="AF185" s="1712"/>
      <c r="AG185" s="1712"/>
      <c r="AH185" s="1712"/>
      <c r="AI185" s="1712"/>
      <c r="AJ185" s="1712"/>
      <c r="AK185" s="1712"/>
      <c r="AL185" s="1712"/>
      <c r="AM185" s="1712"/>
      <c r="AN185" s="1712"/>
      <c r="AO185" s="1712"/>
      <c r="AP185" s="1712"/>
      <c r="AQ185" s="1712"/>
      <c r="AR185" s="1712"/>
      <c r="AS185" s="1712"/>
      <c r="AT185" s="1712"/>
      <c r="AU185" s="1712"/>
      <c r="AV185" s="1712"/>
      <c r="AW185" s="1712"/>
      <c r="AX185" s="1712"/>
      <c r="AY185" s="1712"/>
      <c r="AZ185" s="1712"/>
      <c r="BA185" s="1712"/>
      <c r="BB185" s="1712"/>
      <c r="BC185" s="1712"/>
      <c r="BD185" s="1712"/>
      <c r="BE185" s="1712"/>
      <c r="BF185" s="1712"/>
      <c r="BG185" s="1712"/>
      <c r="BH185" s="1712"/>
      <c r="BI185" s="1712"/>
      <c r="BJ185" s="1712"/>
      <c r="BK185" s="1712"/>
      <c r="BL185" s="1712"/>
      <c r="BM185" s="1712"/>
      <c r="BN185" s="1712"/>
      <c r="BO185" s="1712"/>
      <c r="BP185" s="1712"/>
      <c r="BQ185" s="1712"/>
      <c r="BR185" s="1712"/>
      <c r="BS185" s="1712"/>
      <c r="BT185" s="1712"/>
      <c r="BU185" s="1712"/>
      <c r="BV185" s="1712"/>
      <c r="BW185" s="1712"/>
      <c r="BX185" s="1712"/>
      <c r="BY185" s="1712"/>
      <c r="BZ185" s="1712"/>
      <c r="CA185" s="1712"/>
      <c r="CB185" s="1712"/>
      <c r="CC185" s="1712"/>
      <c r="CD185" s="1712"/>
      <c r="CE185" s="1712"/>
      <c r="CF185" s="1712"/>
      <c r="CG185" s="1712"/>
      <c r="CH185" s="1712"/>
      <c r="CI185" s="1712"/>
      <c r="CJ185" s="1712"/>
      <c r="CK185" s="1712"/>
      <c r="CL185" s="1712"/>
      <c r="CM185" s="1712"/>
      <c r="CN185" s="1712"/>
      <c r="CO185" s="1712"/>
      <c r="CP185" s="1712"/>
      <c r="CQ185" s="1712"/>
      <c r="CR185" s="1712"/>
      <c r="CS185" s="1712"/>
      <c r="CT185" s="1712"/>
      <c r="CU185" s="1712"/>
      <c r="CV185" s="1712"/>
      <c r="CW185" s="1712"/>
      <c r="CX185" s="1712"/>
      <c r="CY185" s="1712"/>
      <c r="CZ185" s="1712"/>
      <c r="DA185" s="1712"/>
      <c r="DB185" s="1712"/>
      <c r="DC185" s="1712"/>
      <c r="DD185" s="1712"/>
      <c r="DE185" s="1712"/>
      <c r="DF185" s="1712"/>
      <c r="DG185" s="1712"/>
      <c r="DH185" s="1712"/>
      <c r="DI185" s="1712"/>
      <c r="DJ185" s="1712"/>
      <c r="DK185" s="1712"/>
      <c r="DL185" s="1712"/>
      <c r="DM185" s="1712"/>
      <c r="DN185" s="1712"/>
      <c r="DO185" s="1712"/>
      <c r="DP185" s="1712"/>
      <c r="DQ185" s="1712"/>
      <c r="DR185" s="1712"/>
      <c r="DS185" s="1712"/>
      <c r="DT185" s="1712"/>
      <c r="DU185" s="1712"/>
      <c r="DV185" s="1712"/>
      <c r="DW185" s="1712"/>
      <c r="DX185" s="1712"/>
      <c r="DY185" s="1712"/>
      <c r="DZ185" s="1712"/>
      <c r="EA185" s="1712"/>
      <c r="EB185" s="1712"/>
      <c r="EC185" s="1712"/>
      <c r="ED185" s="1712"/>
      <c r="EE185" s="1712"/>
      <c r="EF185" s="1712"/>
      <c r="EG185" s="1712"/>
      <c r="EH185" s="1712"/>
      <c r="EI185" s="1712"/>
      <c r="EJ185" s="1712"/>
      <c r="EK185" s="1712"/>
      <c r="EL185" s="1712"/>
      <c r="EM185" s="1712"/>
      <c r="EN185" s="1712"/>
      <c r="EO185" s="1712"/>
      <c r="EP185" s="1712"/>
      <c r="EQ185" s="1712"/>
      <c r="ER185" s="1712"/>
      <c r="ES185" s="1712"/>
      <c r="ET185" s="1712"/>
      <c r="EU185" s="1712"/>
      <c r="EV185" s="1712"/>
      <c r="EW185" s="1712"/>
      <c r="EX185" s="1712"/>
      <c r="EY185" s="1712"/>
      <c r="EZ185" s="1712"/>
      <c r="FA185" s="1712"/>
      <c r="FB185" s="1712"/>
      <c r="FC185" s="1712"/>
      <c r="FD185" s="1712"/>
      <c r="FE185" s="1712"/>
      <c r="FF185" s="1712"/>
      <c r="FG185" s="1712"/>
      <c r="FH185" s="1712"/>
      <c r="FI185" s="1712"/>
      <c r="FJ185" s="1712"/>
      <c r="FK185" s="1712"/>
      <c r="FL185" s="1712"/>
      <c r="FM185" s="1712"/>
      <c r="FN185" s="1712"/>
      <c r="FO185" s="1712"/>
      <c r="FP185" s="1712"/>
      <c r="FQ185" s="1712"/>
      <c r="FR185" s="1712"/>
      <c r="FS185" s="1712"/>
      <c r="FT185" s="1712"/>
      <c r="FU185" s="1712"/>
      <c r="FV185" s="1712"/>
      <c r="FW185" s="1712"/>
      <c r="FX185" s="1712"/>
      <c r="FY185" s="1712"/>
      <c r="FZ185" s="1712"/>
      <c r="GA185" s="1712"/>
      <c r="GB185" s="1712"/>
      <c r="GC185" s="1712"/>
      <c r="GD185" s="1712"/>
      <c r="GE185" s="1712"/>
      <c r="GF185" s="1712"/>
      <c r="GG185" s="1712"/>
      <c r="GH185" s="1712"/>
      <c r="GI185" s="1712"/>
      <c r="GJ185" s="1712"/>
      <c r="GK185" s="1712"/>
      <c r="GL185" s="1712"/>
      <c r="GM185" s="1712"/>
      <c r="GN185" s="1712"/>
      <c r="GO185" s="1712"/>
      <c r="GP185" s="1712"/>
      <c r="GQ185" s="1712"/>
      <c r="GR185" s="1712"/>
      <c r="GS185" s="1712"/>
      <c r="GT185" s="1712"/>
      <c r="GU185" s="1712"/>
      <c r="GV185" s="1712"/>
      <c r="GW185" s="1712"/>
      <c r="GX185" s="1712"/>
      <c r="GY185" s="1712"/>
      <c r="GZ185" s="1712"/>
      <c r="HA185" s="1712"/>
      <c r="HB185" s="1712"/>
      <c r="HC185" s="1712"/>
      <c r="HD185" s="1712"/>
      <c r="HE185" s="1712"/>
      <c r="HF185" s="1712"/>
      <c r="HG185" s="1712"/>
      <c r="HH185" s="1712"/>
      <c r="HI185" s="1712"/>
      <c r="HJ185" s="1712"/>
      <c r="HK185" s="1712"/>
      <c r="HL185" s="1712"/>
      <c r="HM185" s="1712"/>
      <c r="HN185" s="1712"/>
      <c r="HO185" s="1712"/>
      <c r="HP185" s="1712"/>
      <c r="HQ185" s="1712"/>
      <c r="HR185" s="1712"/>
      <c r="HS185" s="1712"/>
      <c r="HT185" s="1712"/>
      <c r="HU185" s="1712"/>
      <c r="HV185" s="1712"/>
      <c r="HW185" s="1712"/>
      <c r="HX185" s="1712"/>
      <c r="HY185" s="1712"/>
      <c r="HZ185" s="1712"/>
      <c r="IA185" s="1712"/>
      <c r="IB185" s="1712"/>
      <c r="IC185" s="1712"/>
      <c r="ID185" s="1712"/>
      <c r="IE185" s="1712"/>
      <c r="IF185" s="1712"/>
      <c r="IG185" s="1712"/>
      <c r="IH185" s="1712"/>
      <c r="II185" s="1712"/>
      <c r="IJ185" s="1712"/>
      <c r="IK185" s="1712"/>
      <c r="IL185" s="1712"/>
      <c r="IM185" s="1712"/>
      <c r="IN185" s="1712"/>
      <c r="IO185" s="1712"/>
      <c r="IP185" s="1712"/>
      <c r="IQ185" s="1712"/>
      <c r="IR185" s="1712"/>
      <c r="IS185" s="1712"/>
      <c r="IT185" s="1712"/>
      <c r="IU185" s="1712"/>
    </row>
    <row r="186" spans="1:255">
      <c r="A186" s="2721">
        <v>37</v>
      </c>
      <c r="B186" s="1744"/>
      <c r="C186" s="1744"/>
      <c r="D186" s="1744"/>
      <c r="E186" s="1723"/>
      <c r="F186" s="1716"/>
      <c r="G186" s="1744"/>
      <c r="H186" s="1744"/>
      <c r="I186" s="1744"/>
      <c r="J186" s="1744"/>
      <c r="K186" s="2761"/>
      <c r="L186" s="2761"/>
      <c r="M186" s="1748">
        <v>37</v>
      </c>
      <c r="N186" s="1716"/>
      <c r="O186" s="2761"/>
      <c r="P186" s="2761"/>
      <c r="Q186" s="2761"/>
      <c r="R186" s="2761">
        <f t="shared" si="2"/>
        <v>0</v>
      </c>
      <c r="S186" s="1748">
        <v>37</v>
      </c>
      <c r="T186" s="1712"/>
      <c r="U186" s="1712"/>
      <c r="V186" s="1712"/>
      <c r="W186" s="1712"/>
      <c r="X186" s="1712"/>
      <c r="Y186" s="1712"/>
      <c r="Z186" s="1712"/>
      <c r="AA186" s="1712"/>
      <c r="AB186" s="1712"/>
      <c r="AC186" s="1712"/>
      <c r="AD186" s="1712"/>
      <c r="AE186" s="1712"/>
      <c r="AF186" s="1712"/>
      <c r="AG186" s="1712"/>
      <c r="AH186" s="1712"/>
      <c r="AI186" s="1712"/>
      <c r="AJ186" s="1712"/>
      <c r="AK186" s="1712"/>
      <c r="AL186" s="1712"/>
      <c r="AM186" s="1712"/>
      <c r="AN186" s="1712"/>
      <c r="AO186" s="1712"/>
      <c r="AP186" s="1712"/>
      <c r="AQ186" s="1712"/>
      <c r="AR186" s="1712"/>
      <c r="AS186" s="1712"/>
      <c r="AT186" s="1712"/>
      <c r="AU186" s="1712"/>
      <c r="AV186" s="1712"/>
      <c r="AW186" s="1712"/>
      <c r="AX186" s="1712"/>
      <c r="AY186" s="1712"/>
      <c r="AZ186" s="1712"/>
      <c r="BA186" s="1712"/>
      <c r="BB186" s="1712"/>
      <c r="BC186" s="1712"/>
      <c r="BD186" s="1712"/>
      <c r="BE186" s="1712"/>
      <c r="BF186" s="1712"/>
      <c r="BG186" s="1712"/>
      <c r="BH186" s="1712"/>
      <c r="BI186" s="1712"/>
      <c r="BJ186" s="1712"/>
      <c r="BK186" s="1712"/>
      <c r="BL186" s="1712"/>
      <c r="BM186" s="1712"/>
      <c r="BN186" s="1712"/>
      <c r="BO186" s="1712"/>
      <c r="BP186" s="1712"/>
      <c r="BQ186" s="1712"/>
      <c r="BR186" s="1712"/>
      <c r="BS186" s="1712"/>
      <c r="BT186" s="1712"/>
      <c r="BU186" s="1712"/>
      <c r="BV186" s="1712"/>
      <c r="BW186" s="1712"/>
      <c r="BX186" s="1712"/>
      <c r="BY186" s="1712"/>
      <c r="BZ186" s="1712"/>
      <c r="CA186" s="1712"/>
      <c r="CB186" s="1712"/>
      <c r="CC186" s="1712"/>
      <c r="CD186" s="1712"/>
      <c r="CE186" s="1712"/>
      <c r="CF186" s="1712"/>
      <c r="CG186" s="1712"/>
      <c r="CH186" s="1712"/>
      <c r="CI186" s="1712"/>
      <c r="CJ186" s="1712"/>
      <c r="CK186" s="1712"/>
      <c r="CL186" s="1712"/>
      <c r="CM186" s="1712"/>
      <c r="CN186" s="1712"/>
      <c r="CO186" s="1712"/>
      <c r="CP186" s="1712"/>
      <c r="CQ186" s="1712"/>
      <c r="CR186" s="1712"/>
      <c r="CS186" s="1712"/>
      <c r="CT186" s="1712"/>
      <c r="CU186" s="1712"/>
      <c r="CV186" s="1712"/>
      <c r="CW186" s="1712"/>
      <c r="CX186" s="1712"/>
      <c r="CY186" s="1712"/>
      <c r="CZ186" s="1712"/>
      <c r="DA186" s="1712"/>
      <c r="DB186" s="1712"/>
      <c r="DC186" s="1712"/>
      <c r="DD186" s="1712"/>
      <c r="DE186" s="1712"/>
      <c r="DF186" s="1712"/>
      <c r="DG186" s="1712"/>
      <c r="DH186" s="1712"/>
      <c r="DI186" s="1712"/>
      <c r="DJ186" s="1712"/>
      <c r="DK186" s="1712"/>
      <c r="DL186" s="1712"/>
      <c r="DM186" s="1712"/>
      <c r="DN186" s="1712"/>
      <c r="DO186" s="1712"/>
      <c r="DP186" s="1712"/>
      <c r="DQ186" s="1712"/>
      <c r="DR186" s="1712"/>
      <c r="DS186" s="1712"/>
      <c r="DT186" s="1712"/>
      <c r="DU186" s="1712"/>
      <c r="DV186" s="1712"/>
      <c r="DW186" s="1712"/>
      <c r="DX186" s="1712"/>
      <c r="DY186" s="1712"/>
      <c r="DZ186" s="1712"/>
      <c r="EA186" s="1712"/>
      <c r="EB186" s="1712"/>
      <c r="EC186" s="1712"/>
      <c r="ED186" s="1712"/>
      <c r="EE186" s="1712"/>
      <c r="EF186" s="1712"/>
      <c r="EG186" s="1712"/>
      <c r="EH186" s="1712"/>
      <c r="EI186" s="1712"/>
      <c r="EJ186" s="1712"/>
      <c r="EK186" s="1712"/>
      <c r="EL186" s="1712"/>
      <c r="EM186" s="1712"/>
      <c r="EN186" s="1712"/>
      <c r="EO186" s="1712"/>
      <c r="EP186" s="1712"/>
      <c r="EQ186" s="1712"/>
      <c r="ER186" s="1712"/>
      <c r="ES186" s="1712"/>
      <c r="ET186" s="1712"/>
      <c r="EU186" s="1712"/>
      <c r="EV186" s="1712"/>
      <c r="EW186" s="1712"/>
      <c r="EX186" s="1712"/>
      <c r="EY186" s="1712"/>
      <c r="EZ186" s="1712"/>
      <c r="FA186" s="1712"/>
      <c r="FB186" s="1712"/>
      <c r="FC186" s="1712"/>
      <c r="FD186" s="1712"/>
      <c r="FE186" s="1712"/>
      <c r="FF186" s="1712"/>
      <c r="FG186" s="1712"/>
      <c r="FH186" s="1712"/>
      <c r="FI186" s="1712"/>
      <c r="FJ186" s="1712"/>
      <c r="FK186" s="1712"/>
      <c r="FL186" s="1712"/>
      <c r="FM186" s="1712"/>
      <c r="FN186" s="1712"/>
      <c r="FO186" s="1712"/>
      <c r="FP186" s="1712"/>
      <c r="FQ186" s="1712"/>
      <c r="FR186" s="1712"/>
      <c r="FS186" s="1712"/>
      <c r="FT186" s="1712"/>
      <c r="FU186" s="1712"/>
      <c r="FV186" s="1712"/>
      <c r="FW186" s="1712"/>
      <c r="FX186" s="1712"/>
      <c r="FY186" s="1712"/>
      <c r="FZ186" s="1712"/>
      <c r="GA186" s="1712"/>
      <c r="GB186" s="1712"/>
      <c r="GC186" s="1712"/>
      <c r="GD186" s="1712"/>
      <c r="GE186" s="1712"/>
      <c r="GF186" s="1712"/>
      <c r="GG186" s="1712"/>
      <c r="GH186" s="1712"/>
      <c r="GI186" s="1712"/>
      <c r="GJ186" s="1712"/>
      <c r="GK186" s="1712"/>
      <c r="GL186" s="1712"/>
      <c r="GM186" s="1712"/>
      <c r="GN186" s="1712"/>
      <c r="GO186" s="1712"/>
      <c r="GP186" s="1712"/>
      <c r="GQ186" s="1712"/>
      <c r="GR186" s="1712"/>
      <c r="GS186" s="1712"/>
      <c r="GT186" s="1712"/>
      <c r="GU186" s="1712"/>
      <c r="GV186" s="1712"/>
      <c r="GW186" s="1712"/>
      <c r="GX186" s="1712"/>
      <c r="GY186" s="1712"/>
      <c r="GZ186" s="1712"/>
      <c r="HA186" s="1712"/>
      <c r="HB186" s="1712"/>
      <c r="HC186" s="1712"/>
      <c r="HD186" s="1712"/>
      <c r="HE186" s="1712"/>
      <c r="HF186" s="1712"/>
      <c r="HG186" s="1712"/>
      <c r="HH186" s="1712"/>
      <c r="HI186" s="1712"/>
      <c r="HJ186" s="1712"/>
      <c r="HK186" s="1712"/>
      <c r="HL186" s="1712"/>
      <c r="HM186" s="1712"/>
      <c r="HN186" s="1712"/>
      <c r="HO186" s="1712"/>
      <c r="HP186" s="1712"/>
      <c r="HQ186" s="1712"/>
      <c r="HR186" s="1712"/>
      <c r="HS186" s="1712"/>
      <c r="HT186" s="1712"/>
      <c r="HU186" s="1712"/>
      <c r="HV186" s="1712"/>
      <c r="HW186" s="1712"/>
      <c r="HX186" s="1712"/>
      <c r="HY186" s="1712"/>
      <c r="HZ186" s="1712"/>
      <c r="IA186" s="1712"/>
      <c r="IB186" s="1712"/>
      <c r="IC186" s="1712"/>
      <c r="ID186" s="1712"/>
      <c r="IE186" s="1712"/>
      <c r="IF186" s="1712"/>
      <c r="IG186" s="1712"/>
      <c r="IH186" s="1712"/>
      <c r="II186" s="1712"/>
      <c r="IJ186" s="1712"/>
      <c r="IK186" s="1712"/>
      <c r="IL186" s="1712"/>
      <c r="IM186" s="1712"/>
      <c r="IN186" s="1712"/>
      <c r="IO186" s="1712"/>
      <c r="IP186" s="1712"/>
      <c r="IQ186" s="1712"/>
      <c r="IR186" s="1712"/>
      <c r="IS186" s="1712"/>
      <c r="IT186" s="1712"/>
      <c r="IU186" s="1712"/>
    </row>
    <row r="187" spans="1:255">
      <c r="A187" s="2721">
        <v>38</v>
      </c>
      <c r="B187" s="1744"/>
      <c r="C187" s="1744"/>
      <c r="D187" s="1744"/>
      <c r="E187" s="1723"/>
      <c r="F187" s="1716"/>
      <c r="G187" s="1744"/>
      <c r="H187" s="1744"/>
      <c r="I187" s="1744"/>
      <c r="J187" s="1744"/>
      <c r="K187" s="2761"/>
      <c r="L187" s="2761"/>
      <c r="M187" s="1748">
        <v>38</v>
      </c>
      <c r="N187" s="1716"/>
      <c r="O187" s="2761"/>
      <c r="P187" s="2761"/>
      <c r="Q187" s="2761"/>
      <c r="R187" s="2761">
        <f t="shared" si="2"/>
        <v>0</v>
      </c>
      <c r="S187" s="1748">
        <v>38</v>
      </c>
      <c r="T187" s="1712"/>
      <c r="U187" s="1712"/>
      <c r="V187" s="1712"/>
      <c r="W187" s="1712"/>
      <c r="X187" s="1712"/>
      <c r="Y187" s="1712"/>
      <c r="Z187" s="1712"/>
      <c r="AA187" s="1712"/>
      <c r="AB187" s="1712"/>
      <c r="AC187" s="1712"/>
      <c r="AD187" s="1712"/>
      <c r="AE187" s="1712"/>
      <c r="AF187" s="1712"/>
      <c r="AG187" s="1712"/>
      <c r="AH187" s="1712"/>
      <c r="AI187" s="1712"/>
      <c r="AJ187" s="1712"/>
      <c r="AK187" s="1712"/>
      <c r="AL187" s="1712"/>
      <c r="AM187" s="1712"/>
      <c r="AN187" s="1712"/>
      <c r="AO187" s="1712"/>
      <c r="AP187" s="1712"/>
      <c r="AQ187" s="1712"/>
      <c r="AR187" s="1712"/>
      <c r="AS187" s="1712"/>
      <c r="AT187" s="1712"/>
      <c r="AU187" s="1712"/>
      <c r="AV187" s="1712"/>
      <c r="AW187" s="1712"/>
      <c r="AX187" s="1712"/>
      <c r="AY187" s="1712"/>
      <c r="AZ187" s="1712"/>
      <c r="BA187" s="1712"/>
      <c r="BB187" s="1712"/>
      <c r="BC187" s="1712"/>
      <c r="BD187" s="1712"/>
      <c r="BE187" s="1712"/>
      <c r="BF187" s="1712"/>
      <c r="BG187" s="1712"/>
      <c r="BH187" s="1712"/>
      <c r="BI187" s="1712"/>
      <c r="BJ187" s="1712"/>
      <c r="BK187" s="1712"/>
      <c r="BL187" s="1712"/>
      <c r="BM187" s="1712"/>
      <c r="BN187" s="1712"/>
      <c r="BO187" s="1712"/>
      <c r="BP187" s="1712"/>
      <c r="BQ187" s="1712"/>
      <c r="BR187" s="1712"/>
      <c r="BS187" s="1712"/>
      <c r="BT187" s="1712"/>
      <c r="BU187" s="1712"/>
      <c r="BV187" s="1712"/>
      <c r="BW187" s="1712"/>
      <c r="BX187" s="1712"/>
      <c r="BY187" s="1712"/>
      <c r="BZ187" s="1712"/>
      <c r="CA187" s="1712"/>
      <c r="CB187" s="1712"/>
      <c r="CC187" s="1712"/>
      <c r="CD187" s="1712"/>
      <c r="CE187" s="1712"/>
      <c r="CF187" s="1712"/>
      <c r="CG187" s="1712"/>
      <c r="CH187" s="1712"/>
      <c r="CI187" s="1712"/>
      <c r="CJ187" s="1712"/>
      <c r="CK187" s="1712"/>
      <c r="CL187" s="1712"/>
      <c r="CM187" s="1712"/>
      <c r="CN187" s="1712"/>
      <c r="CO187" s="1712"/>
      <c r="CP187" s="1712"/>
      <c r="CQ187" s="1712"/>
      <c r="CR187" s="1712"/>
      <c r="CS187" s="1712"/>
      <c r="CT187" s="1712"/>
      <c r="CU187" s="1712"/>
      <c r="CV187" s="1712"/>
      <c r="CW187" s="1712"/>
      <c r="CX187" s="1712"/>
      <c r="CY187" s="1712"/>
      <c r="CZ187" s="1712"/>
      <c r="DA187" s="1712"/>
      <c r="DB187" s="1712"/>
      <c r="DC187" s="1712"/>
      <c r="DD187" s="1712"/>
      <c r="DE187" s="1712"/>
      <c r="DF187" s="1712"/>
      <c r="DG187" s="1712"/>
      <c r="DH187" s="1712"/>
      <c r="DI187" s="1712"/>
      <c r="DJ187" s="1712"/>
      <c r="DK187" s="1712"/>
      <c r="DL187" s="1712"/>
      <c r="DM187" s="1712"/>
      <c r="DN187" s="1712"/>
      <c r="DO187" s="1712"/>
      <c r="DP187" s="1712"/>
      <c r="DQ187" s="1712"/>
      <c r="DR187" s="1712"/>
      <c r="DS187" s="1712"/>
      <c r="DT187" s="1712"/>
      <c r="DU187" s="1712"/>
      <c r="DV187" s="1712"/>
      <c r="DW187" s="1712"/>
      <c r="DX187" s="1712"/>
      <c r="DY187" s="1712"/>
      <c r="DZ187" s="1712"/>
      <c r="EA187" s="1712"/>
      <c r="EB187" s="1712"/>
      <c r="EC187" s="1712"/>
      <c r="ED187" s="1712"/>
      <c r="EE187" s="1712"/>
      <c r="EF187" s="1712"/>
      <c r="EG187" s="1712"/>
      <c r="EH187" s="1712"/>
      <c r="EI187" s="1712"/>
      <c r="EJ187" s="1712"/>
      <c r="EK187" s="1712"/>
      <c r="EL187" s="1712"/>
      <c r="EM187" s="1712"/>
      <c r="EN187" s="1712"/>
      <c r="EO187" s="1712"/>
      <c r="EP187" s="1712"/>
      <c r="EQ187" s="1712"/>
      <c r="ER187" s="1712"/>
      <c r="ES187" s="1712"/>
      <c r="ET187" s="1712"/>
      <c r="EU187" s="1712"/>
      <c r="EV187" s="1712"/>
      <c r="EW187" s="1712"/>
      <c r="EX187" s="1712"/>
      <c r="EY187" s="1712"/>
      <c r="EZ187" s="1712"/>
      <c r="FA187" s="1712"/>
      <c r="FB187" s="1712"/>
      <c r="FC187" s="1712"/>
      <c r="FD187" s="1712"/>
      <c r="FE187" s="1712"/>
      <c r="FF187" s="1712"/>
      <c r="FG187" s="1712"/>
      <c r="FH187" s="1712"/>
      <c r="FI187" s="1712"/>
      <c r="FJ187" s="1712"/>
      <c r="FK187" s="1712"/>
      <c r="FL187" s="1712"/>
      <c r="FM187" s="1712"/>
      <c r="FN187" s="1712"/>
      <c r="FO187" s="1712"/>
      <c r="FP187" s="1712"/>
      <c r="FQ187" s="1712"/>
      <c r="FR187" s="1712"/>
      <c r="FS187" s="1712"/>
      <c r="FT187" s="1712"/>
      <c r="FU187" s="1712"/>
      <c r="FV187" s="1712"/>
      <c r="FW187" s="1712"/>
      <c r="FX187" s="1712"/>
      <c r="FY187" s="1712"/>
      <c r="FZ187" s="1712"/>
      <c r="GA187" s="1712"/>
      <c r="GB187" s="1712"/>
      <c r="GC187" s="1712"/>
      <c r="GD187" s="1712"/>
      <c r="GE187" s="1712"/>
      <c r="GF187" s="1712"/>
      <c r="GG187" s="1712"/>
      <c r="GH187" s="1712"/>
      <c r="GI187" s="1712"/>
      <c r="GJ187" s="1712"/>
      <c r="GK187" s="1712"/>
      <c r="GL187" s="1712"/>
      <c r="GM187" s="1712"/>
      <c r="GN187" s="1712"/>
      <c r="GO187" s="1712"/>
      <c r="GP187" s="1712"/>
      <c r="GQ187" s="1712"/>
      <c r="GR187" s="1712"/>
      <c r="GS187" s="1712"/>
      <c r="GT187" s="1712"/>
      <c r="GU187" s="1712"/>
      <c r="GV187" s="1712"/>
      <c r="GW187" s="1712"/>
      <c r="GX187" s="1712"/>
      <c r="GY187" s="1712"/>
      <c r="GZ187" s="1712"/>
      <c r="HA187" s="1712"/>
      <c r="HB187" s="1712"/>
      <c r="HC187" s="1712"/>
      <c r="HD187" s="1712"/>
      <c r="HE187" s="1712"/>
      <c r="HF187" s="1712"/>
      <c r="HG187" s="1712"/>
      <c r="HH187" s="1712"/>
      <c r="HI187" s="1712"/>
      <c r="HJ187" s="1712"/>
      <c r="HK187" s="1712"/>
      <c r="HL187" s="1712"/>
      <c r="HM187" s="1712"/>
      <c r="HN187" s="1712"/>
      <c r="HO187" s="1712"/>
      <c r="HP187" s="1712"/>
      <c r="HQ187" s="1712"/>
      <c r="HR187" s="1712"/>
      <c r="HS187" s="1712"/>
      <c r="HT187" s="1712"/>
      <c r="HU187" s="1712"/>
      <c r="HV187" s="1712"/>
      <c r="HW187" s="1712"/>
      <c r="HX187" s="1712"/>
      <c r="HY187" s="1712"/>
      <c r="HZ187" s="1712"/>
      <c r="IA187" s="1712"/>
      <c r="IB187" s="1712"/>
      <c r="IC187" s="1712"/>
      <c r="ID187" s="1712"/>
      <c r="IE187" s="1712"/>
      <c r="IF187" s="1712"/>
      <c r="IG187" s="1712"/>
      <c r="IH187" s="1712"/>
      <c r="II187" s="1712"/>
      <c r="IJ187" s="1712"/>
      <c r="IK187" s="1712"/>
      <c r="IL187" s="1712"/>
      <c r="IM187" s="1712"/>
      <c r="IN187" s="1712"/>
      <c r="IO187" s="1712"/>
      <c r="IP187" s="1712"/>
      <c r="IQ187" s="1712"/>
      <c r="IR187" s="1712"/>
      <c r="IS187" s="1712"/>
      <c r="IT187" s="1712"/>
      <c r="IU187" s="1712"/>
    </row>
    <row r="188" spans="1:255">
      <c r="A188" s="2721">
        <v>39</v>
      </c>
      <c r="B188" s="1744"/>
      <c r="C188" s="1744"/>
      <c r="D188" s="1744"/>
      <c r="E188" s="1723"/>
      <c r="F188" s="1716"/>
      <c r="G188" s="1744"/>
      <c r="H188" s="1744"/>
      <c r="I188" s="1744"/>
      <c r="J188" s="1744"/>
      <c r="K188" s="2761"/>
      <c r="L188" s="2761"/>
      <c r="M188" s="1748">
        <v>39</v>
      </c>
      <c r="N188" s="1716"/>
      <c r="O188" s="2761"/>
      <c r="P188" s="2761"/>
      <c r="Q188" s="2761"/>
      <c r="R188" s="2761">
        <f t="shared" si="2"/>
        <v>0</v>
      </c>
      <c r="S188" s="1748">
        <v>39</v>
      </c>
      <c r="T188" s="1712"/>
      <c r="U188" s="1712"/>
      <c r="V188" s="1712"/>
      <c r="W188" s="1712"/>
      <c r="X188" s="1712"/>
      <c r="Y188" s="1712"/>
      <c r="Z188" s="1712"/>
      <c r="AA188" s="1712"/>
      <c r="AB188" s="1712"/>
      <c r="AC188" s="1712"/>
      <c r="AD188" s="1712"/>
      <c r="AE188" s="1712"/>
      <c r="AF188" s="1712"/>
      <c r="AG188" s="1712"/>
      <c r="AH188" s="1712"/>
      <c r="AI188" s="1712"/>
      <c r="AJ188" s="1712"/>
      <c r="AK188" s="1712"/>
      <c r="AL188" s="1712"/>
      <c r="AM188" s="1712"/>
      <c r="AN188" s="1712"/>
      <c r="AO188" s="1712"/>
      <c r="AP188" s="1712"/>
      <c r="AQ188" s="1712"/>
      <c r="AR188" s="1712"/>
      <c r="AS188" s="1712"/>
      <c r="AT188" s="1712"/>
      <c r="AU188" s="1712"/>
      <c r="AV188" s="1712"/>
      <c r="AW188" s="1712"/>
      <c r="AX188" s="1712"/>
      <c r="AY188" s="1712"/>
      <c r="AZ188" s="1712"/>
      <c r="BA188" s="1712"/>
      <c r="BB188" s="1712"/>
      <c r="BC188" s="1712"/>
      <c r="BD188" s="1712"/>
      <c r="BE188" s="1712"/>
      <c r="BF188" s="1712"/>
      <c r="BG188" s="1712"/>
      <c r="BH188" s="1712"/>
      <c r="BI188" s="1712"/>
      <c r="BJ188" s="1712"/>
      <c r="BK188" s="1712"/>
      <c r="BL188" s="1712"/>
      <c r="BM188" s="1712"/>
      <c r="BN188" s="1712"/>
      <c r="BO188" s="1712"/>
      <c r="BP188" s="1712"/>
      <c r="BQ188" s="1712"/>
      <c r="BR188" s="1712"/>
      <c r="BS188" s="1712"/>
      <c r="BT188" s="1712"/>
      <c r="BU188" s="1712"/>
      <c r="BV188" s="1712"/>
      <c r="BW188" s="1712"/>
      <c r="BX188" s="1712"/>
      <c r="BY188" s="1712"/>
      <c r="BZ188" s="1712"/>
      <c r="CA188" s="1712"/>
      <c r="CB188" s="1712"/>
      <c r="CC188" s="1712"/>
      <c r="CD188" s="1712"/>
      <c r="CE188" s="1712"/>
      <c r="CF188" s="1712"/>
      <c r="CG188" s="1712"/>
      <c r="CH188" s="1712"/>
      <c r="CI188" s="1712"/>
      <c r="CJ188" s="1712"/>
      <c r="CK188" s="1712"/>
      <c r="CL188" s="1712"/>
      <c r="CM188" s="1712"/>
      <c r="CN188" s="1712"/>
      <c r="CO188" s="1712"/>
      <c r="CP188" s="1712"/>
      <c r="CQ188" s="1712"/>
      <c r="CR188" s="1712"/>
      <c r="CS188" s="1712"/>
      <c r="CT188" s="1712"/>
      <c r="CU188" s="1712"/>
      <c r="CV188" s="1712"/>
      <c r="CW188" s="1712"/>
      <c r="CX188" s="1712"/>
      <c r="CY188" s="1712"/>
      <c r="CZ188" s="1712"/>
      <c r="DA188" s="1712"/>
      <c r="DB188" s="1712"/>
      <c r="DC188" s="1712"/>
      <c r="DD188" s="1712"/>
      <c r="DE188" s="1712"/>
      <c r="DF188" s="1712"/>
      <c r="DG188" s="1712"/>
      <c r="DH188" s="1712"/>
      <c r="DI188" s="1712"/>
      <c r="DJ188" s="1712"/>
      <c r="DK188" s="1712"/>
      <c r="DL188" s="1712"/>
      <c r="DM188" s="1712"/>
      <c r="DN188" s="1712"/>
      <c r="DO188" s="1712"/>
      <c r="DP188" s="1712"/>
      <c r="DQ188" s="1712"/>
      <c r="DR188" s="1712"/>
      <c r="DS188" s="1712"/>
      <c r="DT188" s="1712"/>
      <c r="DU188" s="1712"/>
      <c r="DV188" s="1712"/>
      <c r="DW188" s="1712"/>
      <c r="DX188" s="1712"/>
      <c r="DY188" s="1712"/>
      <c r="DZ188" s="1712"/>
      <c r="EA188" s="1712"/>
      <c r="EB188" s="1712"/>
      <c r="EC188" s="1712"/>
      <c r="ED188" s="1712"/>
      <c r="EE188" s="1712"/>
      <c r="EF188" s="1712"/>
      <c r="EG188" s="1712"/>
      <c r="EH188" s="1712"/>
      <c r="EI188" s="1712"/>
      <c r="EJ188" s="1712"/>
      <c r="EK188" s="1712"/>
      <c r="EL188" s="1712"/>
      <c r="EM188" s="1712"/>
      <c r="EN188" s="1712"/>
      <c r="EO188" s="1712"/>
      <c r="EP188" s="1712"/>
      <c r="EQ188" s="1712"/>
      <c r="ER188" s="1712"/>
      <c r="ES188" s="1712"/>
      <c r="ET188" s="1712"/>
      <c r="EU188" s="1712"/>
      <c r="EV188" s="1712"/>
      <c r="EW188" s="1712"/>
      <c r="EX188" s="1712"/>
      <c r="EY188" s="1712"/>
      <c r="EZ188" s="1712"/>
      <c r="FA188" s="1712"/>
      <c r="FB188" s="1712"/>
      <c r="FC188" s="1712"/>
      <c r="FD188" s="1712"/>
      <c r="FE188" s="1712"/>
      <c r="FF188" s="1712"/>
      <c r="FG188" s="1712"/>
      <c r="FH188" s="1712"/>
      <c r="FI188" s="1712"/>
      <c r="FJ188" s="1712"/>
      <c r="FK188" s="1712"/>
      <c r="FL188" s="1712"/>
      <c r="FM188" s="1712"/>
      <c r="FN188" s="1712"/>
      <c r="FO188" s="1712"/>
      <c r="FP188" s="1712"/>
      <c r="FQ188" s="1712"/>
      <c r="FR188" s="1712"/>
      <c r="FS188" s="1712"/>
      <c r="FT188" s="1712"/>
      <c r="FU188" s="1712"/>
      <c r="FV188" s="1712"/>
      <c r="FW188" s="1712"/>
      <c r="FX188" s="1712"/>
      <c r="FY188" s="1712"/>
      <c r="FZ188" s="1712"/>
      <c r="GA188" s="1712"/>
      <c r="GB188" s="1712"/>
      <c r="GC188" s="1712"/>
      <c r="GD188" s="1712"/>
      <c r="GE188" s="1712"/>
      <c r="GF188" s="1712"/>
      <c r="GG188" s="1712"/>
      <c r="GH188" s="1712"/>
      <c r="GI188" s="1712"/>
      <c r="GJ188" s="1712"/>
      <c r="GK188" s="1712"/>
      <c r="GL188" s="1712"/>
      <c r="GM188" s="1712"/>
      <c r="GN188" s="1712"/>
      <c r="GO188" s="1712"/>
      <c r="GP188" s="1712"/>
      <c r="GQ188" s="1712"/>
      <c r="GR188" s="1712"/>
      <c r="GS188" s="1712"/>
      <c r="GT188" s="1712"/>
      <c r="GU188" s="1712"/>
      <c r="GV188" s="1712"/>
      <c r="GW188" s="1712"/>
      <c r="GX188" s="1712"/>
      <c r="GY188" s="1712"/>
      <c r="GZ188" s="1712"/>
      <c r="HA188" s="1712"/>
      <c r="HB188" s="1712"/>
      <c r="HC188" s="1712"/>
      <c r="HD188" s="1712"/>
      <c r="HE188" s="1712"/>
      <c r="HF188" s="1712"/>
      <c r="HG188" s="1712"/>
      <c r="HH188" s="1712"/>
      <c r="HI188" s="1712"/>
      <c r="HJ188" s="1712"/>
      <c r="HK188" s="1712"/>
      <c r="HL188" s="1712"/>
      <c r="HM188" s="1712"/>
      <c r="HN188" s="1712"/>
      <c r="HO188" s="1712"/>
      <c r="HP188" s="1712"/>
      <c r="HQ188" s="1712"/>
      <c r="HR188" s="1712"/>
      <c r="HS188" s="1712"/>
      <c r="HT188" s="1712"/>
      <c r="HU188" s="1712"/>
      <c r="HV188" s="1712"/>
      <c r="HW188" s="1712"/>
      <c r="HX188" s="1712"/>
      <c r="HY188" s="1712"/>
      <c r="HZ188" s="1712"/>
      <c r="IA188" s="1712"/>
      <c r="IB188" s="1712"/>
      <c r="IC188" s="1712"/>
      <c r="ID188" s="1712"/>
      <c r="IE188" s="1712"/>
      <c r="IF188" s="1712"/>
      <c r="IG188" s="1712"/>
      <c r="IH188" s="1712"/>
      <c r="II188" s="1712"/>
      <c r="IJ188" s="1712"/>
      <c r="IK188" s="1712"/>
      <c r="IL188" s="1712"/>
      <c r="IM188" s="1712"/>
      <c r="IN188" s="1712"/>
      <c r="IO188" s="1712"/>
      <c r="IP188" s="1712"/>
      <c r="IQ188" s="1712"/>
      <c r="IR188" s="1712"/>
      <c r="IS188" s="1712"/>
      <c r="IT188" s="1712"/>
      <c r="IU188" s="1712"/>
    </row>
    <row r="189" spans="1:255">
      <c r="A189" s="2721">
        <v>40</v>
      </c>
      <c r="B189" s="1744"/>
      <c r="C189" s="1744"/>
      <c r="D189" s="1744"/>
      <c r="E189" s="1723"/>
      <c r="F189" s="1716"/>
      <c r="G189" s="1744"/>
      <c r="H189" s="1744"/>
      <c r="I189" s="1744"/>
      <c r="J189" s="1744"/>
      <c r="K189" s="2761"/>
      <c r="L189" s="2761"/>
      <c r="M189" s="1748">
        <v>40</v>
      </c>
      <c r="N189" s="1716"/>
      <c r="O189" s="2761"/>
      <c r="P189" s="2761"/>
      <c r="Q189" s="2761"/>
      <c r="R189" s="2761">
        <f t="shared" si="2"/>
        <v>0</v>
      </c>
      <c r="S189" s="1748">
        <v>40</v>
      </c>
      <c r="T189" s="1712"/>
      <c r="U189" s="1712"/>
      <c r="V189" s="1712"/>
      <c r="W189" s="1712"/>
      <c r="X189" s="1712"/>
      <c r="Y189" s="1712"/>
      <c r="Z189" s="1712"/>
      <c r="AA189" s="1712"/>
      <c r="AB189" s="1712"/>
      <c r="AC189" s="1712"/>
      <c r="AD189" s="1712"/>
      <c r="AE189" s="1712"/>
      <c r="AF189" s="1712"/>
      <c r="AG189" s="1712"/>
      <c r="AH189" s="1712"/>
      <c r="AI189" s="1712"/>
      <c r="AJ189" s="1712"/>
      <c r="AK189" s="1712"/>
      <c r="AL189" s="1712"/>
      <c r="AM189" s="1712"/>
      <c r="AN189" s="1712"/>
      <c r="AO189" s="1712"/>
      <c r="AP189" s="1712"/>
      <c r="AQ189" s="1712"/>
      <c r="AR189" s="1712"/>
      <c r="AS189" s="1712"/>
      <c r="AT189" s="1712"/>
      <c r="AU189" s="1712"/>
      <c r="AV189" s="1712"/>
      <c r="AW189" s="1712"/>
      <c r="AX189" s="1712"/>
      <c r="AY189" s="1712"/>
      <c r="AZ189" s="1712"/>
      <c r="BA189" s="1712"/>
      <c r="BB189" s="1712"/>
      <c r="BC189" s="1712"/>
      <c r="BD189" s="1712"/>
      <c r="BE189" s="1712"/>
      <c r="BF189" s="1712"/>
      <c r="BG189" s="1712"/>
      <c r="BH189" s="1712"/>
      <c r="BI189" s="1712"/>
      <c r="BJ189" s="1712"/>
      <c r="BK189" s="1712"/>
      <c r="BL189" s="1712"/>
      <c r="BM189" s="1712"/>
      <c r="BN189" s="1712"/>
      <c r="BO189" s="1712"/>
      <c r="BP189" s="1712"/>
      <c r="BQ189" s="1712"/>
      <c r="BR189" s="1712"/>
      <c r="BS189" s="1712"/>
      <c r="BT189" s="1712"/>
      <c r="BU189" s="1712"/>
      <c r="BV189" s="1712"/>
      <c r="BW189" s="1712"/>
      <c r="BX189" s="1712"/>
      <c r="BY189" s="1712"/>
      <c r="BZ189" s="1712"/>
      <c r="CA189" s="1712"/>
      <c r="CB189" s="1712"/>
      <c r="CC189" s="1712"/>
      <c r="CD189" s="1712"/>
      <c r="CE189" s="1712"/>
      <c r="CF189" s="1712"/>
      <c r="CG189" s="1712"/>
      <c r="CH189" s="1712"/>
      <c r="CI189" s="1712"/>
      <c r="CJ189" s="1712"/>
      <c r="CK189" s="1712"/>
      <c r="CL189" s="1712"/>
      <c r="CM189" s="1712"/>
      <c r="CN189" s="1712"/>
      <c r="CO189" s="1712"/>
      <c r="CP189" s="1712"/>
      <c r="CQ189" s="1712"/>
      <c r="CR189" s="1712"/>
      <c r="CS189" s="1712"/>
      <c r="CT189" s="1712"/>
      <c r="CU189" s="1712"/>
      <c r="CV189" s="1712"/>
      <c r="CW189" s="1712"/>
      <c r="CX189" s="1712"/>
      <c r="CY189" s="1712"/>
      <c r="CZ189" s="1712"/>
      <c r="DA189" s="1712"/>
      <c r="DB189" s="1712"/>
      <c r="DC189" s="1712"/>
      <c r="DD189" s="1712"/>
      <c r="DE189" s="1712"/>
      <c r="DF189" s="1712"/>
      <c r="DG189" s="1712"/>
      <c r="DH189" s="1712"/>
      <c r="DI189" s="1712"/>
      <c r="DJ189" s="1712"/>
      <c r="DK189" s="1712"/>
      <c r="DL189" s="1712"/>
      <c r="DM189" s="1712"/>
      <c r="DN189" s="1712"/>
      <c r="DO189" s="1712"/>
      <c r="DP189" s="1712"/>
      <c r="DQ189" s="1712"/>
      <c r="DR189" s="1712"/>
      <c r="DS189" s="1712"/>
      <c r="DT189" s="1712"/>
      <c r="DU189" s="1712"/>
      <c r="DV189" s="1712"/>
      <c r="DW189" s="1712"/>
      <c r="DX189" s="1712"/>
      <c r="DY189" s="1712"/>
      <c r="DZ189" s="1712"/>
      <c r="EA189" s="1712"/>
      <c r="EB189" s="1712"/>
      <c r="EC189" s="1712"/>
      <c r="ED189" s="1712"/>
      <c r="EE189" s="1712"/>
      <c r="EF189" s="1712"/>
      <c r="EG189" s="1712"/>
      <c r="EH189" s="1712"/>
      <c r="EI189" s="1712"/>
      <c r="EJ189" s="1712"/>
      <c r="EK189" s="1712"/>
      <c r="EL189" s="1712"/>
      <c r="EM189" s="1712"/>
      <c r="EN189" s="1712"/>
      <c r="EO189" s="1712"/>
      <c r="EP189" s="1712"/>
      <c r="EQ189" s="1712"/>
      <c r="ER189" s="1712"/>
      <c r="ES189" s="1712"/>
      <c r="ET189" s="1712"/>
      <c r="EU189" s="1712"/>
      <c r="EV189" s="1712"/>
      <c r="EW189" s="1712"/>
      <c r="EX189" s="1712"/>
      <c r="EY189" s="1712"/>
      <c r="EZ189" s="1712"/>
      <c r="FA189" s="1712"/>
      <c r="FB189" s="1712"/>
      <c r="FC189" s="1712"/>
      <c r="FD189" s="1712"/>
      <c r="FE189" s="1712"/>
      <c r="FF189" s="1712"/>
      <c r="FG189" s="1712"/>
      <c r="FH189" s="1712"/>
      <c r="FI189" s="1712"/>
      <c r="FJ189" s="1712"/>
      <c r="FK189" s="1712"/>
      <c r="FL189" s="1712"/>
      <c r="FM189" s="1712"/>
      <c r="FN189" s="1712"/>
      <c r="FO189" s="1712"/>
      <c r="FP189" s="1712"/>
      <c r="FQ189" s="1712"/>
      <c r="FR189" s="1712"/>
      <c r="FS189" s="1712"/>
      <c r="FT189" s="1712"/>
      <c r="FU189" s="1712"/>
      <c r="FV189" s="1712"/>
      <c r="FW189" s="1712"/>
      <c r="FX189" s="1712"/>
      <c r="FY189" s="1712"/>
      <c r="FZ189" s="1712"/>
      <c r="GA189" s="1712"/>
      <c r="GB189" s="1712"/>
      <c r="GC189" s="1712"/>
      <c r="GD189" s="1712"/>
      <c r="GE189" s="1712"/>
      <c r="GF189" s="1712"/>
      <c r="GG189" s="1712"/>
      <c r="GH189" s="1712"/>
      <c r="GI189" s="1712"/>
      <c r="GJ189" s="1712"/>
      <c r="GK189" s="1712"/>
      <c r="GL189" s="1712"/>
      <c r="GM189" s="1712"/>
      <c r="GN189" s="1712"/>
      <c r="GO189" s="1712"/>
      <c r="GP189" s="1712"/>
      <c r="GQ189" s="1712"/>
      <c r="GR189" s="1712"/>
      <c r="GS189" s="1712"/>
      <c r="GT189" s="1712"/>
      <c r="GU189" s="1712"/>
      <c r="GV189" s="1712"/>
      <c r="GW189" s="1712"/>
      <c r="GX189" s="1712"/>
      <c r="GY189" s="1712"/>
      <c r="GZ189" s="1712"/>
      <c r="HA189" s="1712"/>
      <c r="HB189" s="1712"/>
      <c r="HC189" s="1712"/>
      <c r="HD189" s="1712"/>
      <c r="HE189" s="1712"/>
      <c r="HF189" s="1712"/>
      <c r="HG189" s="1712"/>
      <c r="HH189" s="1712"/>
      <c r="HI189" s="1712"/>
      <c r="HJ189" s="1712"/>
      <c r="HK189" s="1712"/>
      <c r="HL189" s="1712"/>
      <c r="HM189" s="1712"/>
      <c r="HN189" s="1712"/>
      <c r="HO189" s="1712"/>
      <c r="HP189" s="1712"/>
      <c r="HQ189" s="1712"/>
      <c r="HR189" s="1712"/>
      <c r="HS189" s="1712"/>
      <c r="HT189" s="1712"/>
      <c r="HU189" s="1712"/>
      <c r="HV189" s="1712"/>
      <c r="HW189" s="1712"/>
      <c r="HX189" s="1712"/>
      <c r="HY189" s="1712"/>
      <c r="HZ189" s="1712"/>
      <c r="IA189" s="1712"/>
      <c r="IB189" s="1712"/>
      <c r="IC189" s="1712"/>
      <c r="ID189" s="1712"/>
      <c r="IE189" s="1712"/>
      <c r="IF189" s="1712"/>
      <c r="IG189" s="1712"/>
      <c r="IH189" s="1712"/>
      <c r="II189" s="1712"/>
      <c r="IJ189" s="1712"/>
      <c r="IK189" s="1712"/>
      <c r="IL189" s="1712"/>
      <c r="IM189" s="1712"/>
      <c r="IN189" s="1712"/>
      <c r="IO189" s="1712"/>
      <c r="IP189" s="1712"/>
      <c r="IQ189" s="1712"/>
      <c r="IR189" s="1712"/>
      <c r="IS189" s="1712"/>
      <c r="IT189" s="1712"/>
      <c r="IU189" s="1712"/>
    </row>
    <row r="190" spans="1:255">
      <c r="A190" s="2721">
        <v>41</v>
      </c>
      <c r="B190" s="1744"/>
      <c r="C190" s="1744"/>
      <c r="D190" s="1744"/>
      <c r="E190" s="1723"/>
      <c r="F190" s="1716"/>
      <c r="G190" s="1744"/>
      <c r="H190" s="1744"/>
      <c r="I190" s="1744"/>
      <c r="J190" s="1744"/>
      <c r="K190" s="2761"/>
      <c r="L190" s="2761"/>
      <c r="M190" s="1748">
        <v>41</v>
      </c>
      <c r="N190" s="1716"/>
      <c r="O190" s="2761"/>
      <c r="P190" s="2761"/>
      <c r="Q190" s="2761"/>
      <c r="R190" s="2761">
        <f t="shared" si="2"/>
        <v>0</v>
      </c>
      <c r="S190" s="1748">
        <v>41</v>
      </c>
      <c r="T190" s="1712"/>
      <c r="U190" s="1712"/>
      <c r="V190" s="1712"/>
      <c r="W190" s="1712"/>
      <c r="X190" s="1712"/>
      <c r="Y190" s="1712"/>
      <c r="Z190" s="1712"/>
      <c r="AA190" s="1712"/>
      <c r="AB190" s="1712"/>
      <c r="AC190" s="1712"/>
      <c r="AD190" s="1712"/>
      <c r="AE190" s="1712"/>
      <c r="AF190" s="1712"/>
      <c r="AG190" s="1712"/>
      <c r="AH190" s="1712"/>
      <c r="AI190" s="1712"/>
      <c r="AJ190" s="1712"/>
      <c r="AK190" s="1712"/>
      <c r="AL190" s="1712"/>
      <c r="AM190" s="1712"/>
      <c r="AN190" s="1712"/>
      <c r="AO190" s="1712"/>
      <c r="AP190" s="1712"/>
      <c r="AQ190" s="1712"/>
      <c r="AR190" s="1712"/>
      <c r="AS190" s="1712"/>
      <c r="AT190" s="1712"/>
      <c r="AU190" s="1712"/>
      <c r="AV190" s="1712"/>
      <c r="AW190" s="1712"/>
      <c r="AX190" s="1712"/>
      <c r="AY190" s="1712"/>
      <c r="AZ190" s="1712"/>
      <c r="BA190" s="1712"/>
      <c r="BB190" s="1712"/>
      <c r="BC190" s="1712"/>
      <c r="BD190" s="1712"/>
      <c r="BE190" s="1712"/>
      <c r="BF190" s="1712"/>
      <c r="BG190" s="1712"/>
      <c r="BH190" s="1712"/>
      <c r="BI190" s="1712"/>
      <c r="BJ190" s="1712"/>
      <c r="BK190" s="1712"/>
      <c r="BL190" s="1712"/>
      <c r="BM190" s="1712"/>
      <c r="BN190" s="1712"/>
      <c r="BO190" s="1712"/>
      <c r="BP190" s="1712"/>
      <c r="BQ190" s="1712"/>
      <c r="BR190" s="1712"/>
      <c r="BS190" s="1712"/>
      <c r="BT190" s="1712"/>
      <c r="BU190" s="1712"/>
      <c r="BV190" s="1712"/>
      <c r="BW190" s="1712"/>
      <c r="BX190" s="1712"/>
      <c r="BY190" s="1712"/>
      <c r="BZ190" s="1712"/>
      <c r="CA190" s="1712"/>
      <c r="CB190" s="1712"/>
      <c r="CC190" s="1712"/>
      <c r="CD190" s="1712"/>
      <c r="CE190" s="1712"/>
      <c r="CF190" s="1712"/>
      <c r="CG190" s="1712"/>
      <c r="CH190" s="1712"/>
      <c r="CI190" s="1712"/>
      <c r="CJ190" s="1712"/>
      <c r="CK190" s="1712"/>
      <c r="CL190" s="1712"/>
      <c r="CM190" s="1712"/>
      <c r="CN190" s="1712"/>
      <c r="CO190" s="1712"/>
      <c r="CP190" s="1712"/>
      <c r="CQ190" s="1712"/>
      <c r="CR190" s="1712"/>
      <c r="CS190" s="1712"/>
      <c r="CT190" s="1712"/>
      <c r="CU190" s="1712"/>
      <c r="CV190" s="1712"/>
      <c r="CW190" s="1712"/>
      <c r="CX190" s="1712"/>
      <c r="CY190" s="1712"/>
      <c r="CZ190" s="1712"/>
      <c r="DA190" s="1712"/>
      <c r="DB190" s="1712"/>
      <c r="DC190" s="1712"/>
      <c r="DD190" s="1712"/>
      <c r="DE190" s="1712"/>
      <c r="DF190" s="1712"/>
      <c r="DG190" s="1712"/>
      <c r="DH190" s="1712"/>
      <c r="DI190" s="1712"/>
      <c r="DJ190" s="1712"/>
      <c r="DK190" s="1712"/>
      <c r="DL190" s="1712"/>
      <c r="DM190" s="1712"/>
      <c r="DN190" s="1712"/>
      <c r="DO190" s="1712"/>
      <c r="DP190" s="1712"/>
      <c r="DQ190" s="1712"/>
      <c r="DR190" s="1712"/>
      <c r="DS190" s="1712"/>
      <c r="DT190" s="1712"/>
      <c r="DU190" s="1712"/>
      <c r="DV190" s="1712"/>
      <c r="DW190" s="1712"/>
      <c r="DX190" s="1712"/>
      <c r="DY190" s="1712"/>
      <c r="DZ190" s="1712"/>
      <c r="EA190" s="1712"/>
      <c r="EB190" s="1712"/>
      <c r="EC190" s="1712"/>
      <c r="ED190" s="1712"/>
      <c r="EE190" s="1712"/>
      <c r="EF190" s="1712"/>
      <c r="EG190" s="1712"/>
      <c r="EH190" s="1712"/>
      <c r="EI190" s="1712"/>
      <c r="EJ190" s="1712"/>
      <c r="EK190" s="1712"/>
      <c r="EL190" s="1712"/>
      <c r="EM190" s="1712"/>
      <c r="EN190" s="1712"/>
      <c r="EO190" s="1712"/>
      <c r="EP190" s="1712"/>
      <c r="EQ190" s="1712"/>
      <c r="ER190" s="1712"/>
      <c r="ES190" s="1712"/>
      <c r="ET190" s="1712"/>
      <c r="EU190" s="1712"/>
      <c r="EV190" s="1712"/>
      <c r="EW190" s="1712"/>
      <c r="EX190" s="1712"/>
      <c r="EY190" s="1712"/>
      <c r="EZ190" s="1712"/>
      <c r="FA190" s="1712"/>
      <c r="FB190" s="1712"/>
      <c r="FC190" s="1712"/>
      <c r="FD190" s="1712"/>
      <c r="FE190" s="1712"/>
      <c r="FF190" s="1712"/>
      <c r="FG190" s="1712"/>
      <c r="FH190" s="1712"/>
      <c r="FI190" s="1712"/>
      <c r="FJ190" s="1712"/>
      <c r="FK190" s="1712"/>
      <c r="FL190" s="1712"/>
      <c r="FM190" s="1712"/>
      <c r="FN190" s="1712"/>
      <c r="FO190" s="1712"/>
      <c r="FP190" s="1712"/>
      <c r="FQ190" s="1712"/>
      <c r="FR190" s="1712"/>
      <c r="FS190" s="1712"/>
      <c r="FT190" s="1712"/>
      <c r="FU190" s="1712"/>
      <c r="FV190" s="1712"/>
      <c r="FW190" s="1712"/>
      <c r="FX190" s="1712"/>
      <c r="FY190" s="1712"/>
      <c r="FZ190" s="1712"/>
      <c r="GA190" s="1712"/>
      <c r="GB190" s="1712"/>
      <c r="GC190" s="1712"/>
      <c r="GD190" s="1712"/>
      <c r="GE190" s="1712"/>
      <c r="GF190" s="1712"/>
      <c r="GG190" s="1712"/>
      <c r="GH190" s="1712"/>
      <c r="GI190" s="1712"/>
      <c r="GJ190" s="1712"/>
      <c r="GK190" s="1712"/>
      <c r="GL190" s="1712"/>
      <c r="GM190" s="1712"/>
      <c r="GN190" s="1712"/>
      <c r="GO190" s="1712"/>
      <c r="GP190" s="1712"/>
      <c r="GQ190" s="1712"/>
      <c r="GR190" s="1712"/>
      <c r="GS190" s="1712"/>
      <c r="GT190" s="1712"/>
      <c r="GU190" s="1712"/>
      <c r="GV190" s="1712"/>
      <c r="GW190" s="1712"/>
      <c r="GX190" s="1712"/>
      <c r="GY190" s="1712"/>
      <c r="GZ190" s="1712"/>
      <c r="HA190" s="1712"/>
      <c r="HB190" s="1712"/>
      <c r="HC190" s="1712"/>
      <c r="HD190" s="1712"/>
      <c r="HE190" s="1712"/>
      <c r="HF190" s="1712"/>
      <c r="HG190" s="1712"/>
      <c r="HH190" s="1712"/>
      <c r="HI190" s="1712"/>
      <c r="HJ190" s="1712"/>
      <c r="HK190" s="1712"/>
      <c r="HL190" s="1712"/>
      <c r="HM190" s="1712"/>
      <c r="HN190" s="1712"/>
      <c r="HO190" s="1712"/>
      <c r="HP190" s="1712"/>
      <c r="HQ190" s="1712"/>
      <c r="HR190" s="1712"/>
      <c r="HS190" s="1712"/>
      <c r="HT190" s="1712"/>
      <c r="HU190" s="1712"/>
      <c r="HV190" s="1712"/>
      <c r="HW190" s="1712"/>
      <c r="HX190" s="1712"/>
      <c r="HY190" s="1712"/>
      <c r="HZ190" s="1712"/>
      <c r="IA190" s="1712"/>
      <c r="IB190" s="1712"/>
      <c r="IC190" s="1712"/>
      <c r="ID190" s="1712"/>
      <c r="IE190" s="1712"/>
      <c r="IF190" s="1712"/>
      <c r="IG190" s="1712"/>
      <c r="IH190" s="1712"/>
      <c r="II190" s="1712"/>
      <c r="IJ190" s="1712"/>
      <c r="IK190" s="1712"/>
      <c r="IL190" s="1712"/>
      <c r="IM190" s="1712"/>
      <c r="IN190" s="1712"/>
      <c r="IO190" s="1712"/>
      <c r="IP190" s="1712"/>
      <c r="IQ190" s="1712"/>
      <c r="IR190" s="1712"/>
      <c r="IS190" s="1712"/>
      <c r="IT190" s="1712"/>
      <c r="IU190" s="1712"/>
    </row>
    <row r="191" spans="1:255">
      <c r="A191" s="2721">
        <v>42</v>
      </c>
      <c r="B191" s="1744"/>
      <c r="C191" s="1744"/>
      <c r="D191" s="1744"/>
      <c r="E191" s="1723"/>
      <c r="F191" s="1716"/>
      <c r="G191" s="1744"/>
      <c r="H191" s="1744"/>
      <c r="I191" s="1744"/>
      <c r="J191" s="1744"/>
      <c r="K191" s="2761"/>
      <c r="L191" s="2761"/>
      <c r="M191" s="1748">
        <v>42</v>
      </c>
      <c r="N191" s="1716"/>
      <c r="O191" s="2761"/>
      <c r="P191" s="2761"/>
      <c r="Q191" s="2761"/>
      <c r="R191" s="2761">
        <f t="shared" si="2"/>
        <v>0</v>
      </c>
      <c r="S191" s="1748">
        <v>42</v>
      </c>
      <c r="T191" s="1712"/>
      <c r="U191" s="1712"/>
      <c r="V191" s="1712"/>
      <c r="W191" s="1712"/>
      <c r="X191" s="1712"/>
      <c r="Y191" s="1712"/>
      <c r="Z191" s="1712"/>
      <c r="AA191" s="1712"/>
      <c r="AB191" s="1712"/>
      <c r="AC191" s="1712"/>
      <c r="AD191" s="1712"/>
      <c r="AE191" s="1712"/>
      <c r="AF191" s="1712"/>
      <c r="AG191" s="1712"/>
      <c r="AH191" s="1712"/>
      <c r="AI191" s="1712"/>
      <c r="AJ191" s="1712"/>
      <c r="AK191" s="1712"/>
      <c r="AL191" s="1712"/>
      <c r="AM191" s="1712"/>
      <c r="AN191" s="1712"/>
      <c r="AO191" s="1712"/>
      <c r="AP191" s="1712"/>
      <c r="AQ191" s="1712"/>
      <c r="AR191" s="1712"/>
      <c r="AS191" s="1712"/>
      <c r="AT191" s="1712"/>
      <c r="AU191" s="1712"/>
      <c r="AV191" s="1712"/>
      <c r="AW191" s="1712"/>
      <c r="AX191" s="1712"/>
      <c r="AY191" s="1712"/>
      <c r="AZ191" s="1712"/>
      <c r="BA191" s="1712"/>
      <c r="BB191" s="1712"/>
      <c r="BC191" s="1712"/>
      <c r="BD191" s="1712"/>
      <c r="BE191" s="1712"/>
      <c r="BF191" s="1712"/>
      <c r="BG191" s="1712"/>
      <c r="BH191" s="1712"/>
      <c r="BI191" s="1712"/>
      <c r="BJ191" s="1712"/>
      <c r="BK191" s="1712"/>
      <c r="BL191" s="1712"/>
      <c r="BM191" s="1712"/>
      <c r="BN191" s="1712"/>
      <c r="BO191" s="1712"/>
      <c r="BP191" s="1712"/>
      <c r="BQ191" s="1712"/>
      <c r="BR191" s="1712"/>
      <c r="BS191" s="1712"/>
      <c r="BT191" s="1712"/>
      <c r="BU191" s="1712"/>
      <c r="BV191" s="1712"/>
      <c r="BW191" s="1712"/>
      <c r="BX191" s="1712"/>
      <c r="BY191" s="1712"/>
      <c r="BZ191" s="1712"/>
      <c r="CA191" s="1712"/>
      <c r="CB191" s="1712"/>
      <c r="CC191" s="1712"/>
      <c r="CD191" s="1712"/>
      <c r="CE191" s="1712"/>
      <c r="CF191" s="1712"/>
      <c r="CG191" s="1712"/>
      <c r="CH191" s="1712"/>
      <c r="CI191" s="1712"/>
      <c r="CJ191" s="1712"/>
      <c r="CK191" s="1712"/>
      <c r="CL191" s="1712"/>
      <c r="CM191" s="1712"/>
      <c r="CN191" s="1712"/>
      <c r="CO191" s="1712"/>
      <c r="CP191" s="1712"/>
      <c r="CQ191" s="1712"/>
      <c r="CR191" s="1712"/>
      <c r="CS191" s="1712"/>
      <c r="CT191" s="1712"/>
      <c r="CU191" s="1712"/>
      <c r="CV191" s="1712"/>
      <c r="CW191" s="1712"/>
      <c r="CX191" s="1712"/>
      <c r="CY191" s="1712"/>
      <c r="CZ191" s="1712"/>
      <c r="DA191" s="1712"/>
      <c r="DB191" s="1712"/>
      <c r="DC191" s="1712"/>
      <c r="DD191" s="1712"/>
      <c r="DE191" s="1712"/>
      <c r="DF191" s="1712"/>
      <c r="DG191" s="1712"/>
      <c r="DH191" s="1712"/>
      <c r="DI191" s="1712"/>
      <c r="DJ191" s="1712"/>
      <c r="DK191" s="1712"/>
      <c r="DL191" s="1712"/>
      <c r="DM191" s="1712"/>
      <c r="DN191" s="1712"/>
      <c r="DO191" s="1712"/>
      <c r="DP191" s="1712"/>
      <c r="DQ191" s="1712"/>
      <c r="DR191" s="1712"/>
      <c r="DS191" s="1712"/>
      <c r="DT191" s="1712"/>
      <c r="DU191" s="1712"/>
      <c r="DV191" s="1712"/>
      <c r="DW191" s="1712"/>
      <c r="DX191" s="1712"/>
      <c r="DY191" s="1712"/>
      <c r="DZ191" s="1712"/>
      <c r="EA191" s="1712"/>
      <c r="EB191" s="1712"/>
      <c r="EC191" s="1712"/>
      <c r="ED191" s="1712"/>
      <c r="EE191" s="1712"/>
      <c r="EF191" s="1712"/>
      <c r="EG191" s="1712"/>
      <c r="EH191" s="1712"/>
      <c r="EI191" s="1712"/>
      <c r="EJ191" s="1712"/>
      <c r="EK191" s="1712"/>
      <c r="EL191" s="1712"/>
      <c r="EM191" s="1712"/>
      <c r="EN191" s="1712"/>
      <c r="EO191" s="1712"/>
      <c r="EP191" s="1712"/>
      <c r="EQ191" s="1712"/>
      <c r="ER191" s="1712"/>
      <c r="ES191" s="1712"/>
      <c r="ET191" s="1712"/>
      <c r="EU191" s="1712"/>
      <c r="EV191" s="1712"/>
      <c r="EW191" s="1712"/>
      <c r="EX191" s="1712"/>
      <c r="EY191" s="1712"/>
      <c r="EZ191" s="1712"/>
      <c r="FA191" s="1712"/>
      <c r="FB191" s="1712"/>
      <c r="FC191" s="1712"/>
      <c r="FD191" s="1712"/>
      <c r="FE191" s="1712"/>
      <c r="FF191" s="1712"/>
      <c r="FG191" s="1712"/>
      <c r="FH191" s="1712"/>
      <c r="FI191" s="1712"/>
      <c r="FJ191" s="1712"/>
      <c r="FK191" s="1712"/>
      <c r="FL191" s="1712"/>
      <c r="FM191" s="1712"/>
      <c r="FN191" s="1712"/>
      <c r="FO191" s="1712"/>
      <c r="FP191" s="1712"/>
      <c r="FQ191" s="1712"/>
      <c r="FR191" s="1712"/>
      <c r="FS191" s="1712"/>
      <c r="FT191" s="1712"/>
      <c r="FU191" s="1712"/>
      <c r="FV191" s="1712"/>
      <c r="FW191" s="1712"/>
      <c r="FX191" s="1712"/>
      <c r="FY191" s="1712"/>
      <c r="FZ191" s="1712"/>
      <c r="GA191" s="1712"/>
      <c r="GB191" s="1712"/>
      <c r="GC191" s="1712"/>
      <c r="GD191" s="1712"/>
      <c r="GE191" s="1712"/>
      <c r="GF191" s="1712"/>
      <c r="GG191" s="1712"/>
      <c r="GH191" s="1712"/>
      <c r="GI191" s="1712"/>
      <c r="GJ191" s="1712"/>
      <c r="GK191" s="1712"/>
      <c r="GL191" s="1712"/>
      <c r="GM191" s="1712"/>
      <c r="GN191" s="1712"/>
      <c r="GO191" s="1712"/>
      <c r="GP191" s="1712"/>
      <c r="GQ191" s="1712"/>
      <c r="GR191" s="1712"/>
      <c r="GS191" s="1712"/>
      <c r="GT191" s="1712"/>
      <c r="GU191" s="1712"/>
      <c r="GV191" s="1712"/>
      <c r="GW191" s="1712"/>
      <c r="GX191" s="1712"/>
      <c r="GY191" s="1712"/>
      <c r="GZ191" s="1712"/>
      <c r="HA191" s="1712"/>
      <c r="HB191" s="1712"/>
      <c r="HC191" s="1712"/>
      <c r="HD191" s="1712"/>
      <c r="HE191" s="1712"/>
      <c r="HF191" s="1712"/>
      <c r="HG191" s="1712"/>
      <c r="HH191" s="1712"/>
      <c r="HI191" s="1712"/>
      <c r="HJ191" s="1712"/>
      <c r="HK191" s="1712"/>
      <c r="HL191" s="1712"/>
      <c r="HM191" s="1712"/>
      <c r="HN191" s="1712"/>
      <c r="HO191" s="1712"/>
      <c r="HP191" s="1712"/>
      <c r="HQ191" s="1712"/>
      <c r="HR191" s="1712"/>
      <c r="HS191" s="1712"/>
      <c r="HT191" s="1712"/>
      <c r="HU191" s="1712"/>
      <c r="HV191" s="1712"/>
      <c r="HW191" s="1712"/>
      <c r="HX191" s="1712"/>
      <c r="HY191" s="1712"/>
      <c r="HZ191" s="1712"/>
      <c r="IA191" s="1712"/>
      <c r="IB191" s="1712"/>
      <c r="IC191" s="1712"/>
      <c r="ID191" s="1712"/>
      <c r="IE191" s="1712"/>
      <c r="IF191" s="1712"/>
      <c r="IG191" s="1712"/>
      <c r="IH191" s="1712"/>
      <c r="II191" s="1712"/>
      <c r="IJ191" s="1712"/>
      <c r="IK191" s="1712"/>
      <c r="IL191" s="1712"/>
      <c r="IM191" s="1712"/>
      <c r="IN191" s="1712"/>
      <c r="IO191" s="1712"/>
      <c r="IP191" s="1712"/>
      <c r="IQ191" s="1712"/>
      <c r="IR191" s="1712"/>
      <c r="IS191" s="1712"/>
      <c r="IT191" s="1712"/>
      <c r="IU191" s="1712"/>
    </row>
    <row r="192" spans="1:255">
      <c r="A192" s="2721">
        <v>43</v>
      </c>
      <c r="B192" s="1744"/>
      <c r="C192" s="1744"/>
      <c r="D192" s="1744"/>
      <c r="E192" s="1723"/>
      <c r="F192" s="1716"/>
      <c r="G192" s="1744"/>
      <c r="H192" s="1744"/>
      <c r="I192" s="1744"/>
      <c r="J192" s="1744"/>
      <c r="K192" s="2761"/>
      <c r="L192" s="2761"/>
      <c r="M192" s="1748">
        <v>43</v>
      </c>
      <c r="N192" s="1716"/>
      <c r="O192" s="2761"/>
      <c r="P192" s="2761"/>
      <c r="Q192" s="2761"/>
      <c r="R192" s="2761">
        <f t="shared" si="2"/>
        <v>0</v>
      </c>
      <c r="S192" s="1748">
        <v>43</v>
      </c>
      <c r="T192" s="1712"/>
      <c r="U192" s="1712"/>
      <c r="V192" s="1712"/>
      <c r="W192" s="1712"/>
      <c r="X192" s="1712"/>
      <c r="Y192" s="1712"/>
      <c r="Z192" s="1712"/>
      <c r="AA192" s="1712"/>
      <c r="AB192" s="1712"/>
      <c r="AC192" s="1712"/>
      <c r="AD192" s="1712"/>
      <c r="AE192" s="1712"/>
      <c r="AF192" s="1712"/>
      <c r="AG192" s="1712"/>
      <c r="AH192" s="1712"/>
      <c r="AI192" s="1712"/>
      <c r="AJ192" s="1712"/>
      <c r="AK192" s="1712"/>
      <c r="AL192" s="1712"/>
      <c r="AM192" s="1712"/>
      <c r="AN192" s="1712"/>
      <c r="AO192" s="1712"/>
      <c r="AP192" s="1712"/>
      <c r="AQ192" s="1712"/>
      <c r="AR192" s="1712"/>
      <c r="AS192" s="1712"/>
      <c r="AT192" s="1712"/>
      <c r="AU192" s="1712"/>
      <c r="AV192" s="1712"/>
      <c r="AW192" s="1712"/>
      <c r="AX192" s="1712"/>
      <c r="AY192" s="1712"/>
      <c r="AZ192" s="1712"/>
      <c r="BA192" s="1712"/>
      <c r="BB192" s="1712"/>
      <c r="BC192" s="1712"/>
      <c r="BD192" s="1712"/>
      <c r="BE192" s="1712"/>
      <c r="BF192" s="1712"/>
      <c r="BG192" s="1712"/>
      <c r="BH192" s="1712"/>
      <c r="BI192" s="1712"/>
      <c r="BJ192" s="1712"/>
      <c r="BK192" s="1712"/>
      <c r="BL192" s="1712"/>
      <c r="BM192" s="1712"/>
      <c r="BN192" s="1712"/>
      <c r="BO192" s="1712"/>
      <c r="BP192" s="1712"/>
      <c r="BQ192" s="1712"/>
      <c r="BR192" s="1712"/>
      <c r="BS192" s="1712"/>
      <c r="BT192" s="1712"/>
      <c r="BU192" s="1712"/>
      <c r="BV192" s="1712"/>
      <c r="BW192" s="1712"/>
      <c r="BX192" s="1712"/>
      <c r="BY192" s="1712"/>
      <c r="BZ192" s="1712"/>
      <c r="CA192" s="1712"/>
      <c r="CB192" s="1712"/>
      <c r="CC192" s="1712"/>
      <c r="CD192" s="1712"/>
      <c r="CE192" s="1712"/>
      <c r="CF192" s="1712"/>
      <c r="CG192" s="1712"/>
      <c r="CH192" s="1712"/>
      <c r="CI192" s="1712"/>
      <c r="CJ192" s="1712"/>
      <c r="CK192" s="1712"/>
      <c r="CL192" s="1712"/>
      <c r="CM192" s="1712"/>
      <c r="CN192" s="1712"/>
      <c r="CO192" s="1712"/>
      <c r="CP192" s="1712"/>
      <c r="CQ192" s="1712"/>
      <c r="CR192" s="1712"/>
      <c r="CS192" s="1712"/>
      <c r="CT192" s="1712"/>
      <c r="CU192" s="1712"/>
      <c r="CV192" s="1712"/>
      <c r="CW192" s="1712"/>
      <c r="CX192" s="1712"/>
      <c r="CY192" s="1712"/>
      <c r="CZ192" s="1712"/>
      <c r="DA192" s="1712"/>
      <c r="DB192" s="1712"/>
      <c r="DC192" s="1712"/>
      <c r="DD192" s="1712"/>
      <c r="DE192" s="1712"/>
      <c r="DF192" s="1712"/>
      <c r="DG192" s="1712"/>
      <c r="DH192" s="1712"/>
      <c r="DI192" s="1712"/>
      <c r="DJ192" s="1712"/>
      <c r="DK192" s="1712"/>
      <c r="DL192" s="1712"/>
      <c r="DM192" s="1712"/>
      <c r="DN192" s="1712"/>
      <c r="DO192" s="1712"/>
      <c r="DP192" s="1712"/>
      <c r="DQ192" s="1712"/>
      <c r="DR192" s="1712"/>
      <c r="DS192" s="1712"/>
      <c r="DT192" s="1712"/>
      <c r="DU192" s="1712"/>
      <c r="DV192" s="1712"/>
      <c r="DW192" s="1712"/>
      <c r="DX192" s="1712"/>
      <c r="DY192" s="1712"/>
      <c r="DZ192" s="1712"/>
      <c r="EA192" s="1712"/>
      <c r="EB192" s="1712"/>
      <c r="EC192" s="1712"/>
      <c r="ED192" s="1712"/>
      <c r="EE192" s="1712"/>
      <c r="EF192" s="1712"/>
      <c r="EG192" s="1712"/>
      <c r="EH192" s="1712"/>
      <c r="EI192" s="1712"/>
      <c r="EJ192" s="1712"/>
      <c r="EK192" s="1712"/>
      <c r="EL192" s="1712"/>
      <c r="EM192" s="1712"/>
      <c r="EN192" s="1712"/>
      <c r="EO192" s="1712"/>
      <c r="EP192" s="1712"/>
      <c r="EQ192" s="1712"/>
      <c r="ER192" s="1712"/>
      <c r="ES192" s="1712"/>
      <c r="ET192" s="1712"/>
      <c r="EU192" s="1712"/>
      <c r="EV192" s="1712"/>
      <c r="EW192" s="1712"/>
      <c r="EX192" s="1712"/>
      <c r="EY192" s="1712"/>
      <c r="EZ192" s="1712"/>
      <c r="FA192" s="1712"/>
      <c r="FB192" s="1712"/>
      <c r="FC192" s="1712"/>
      <c r="FD192" s="1712"/>
      <c r="FE192" s="1712"/>
      <c r="FF192" s="1712"/>
      <c r="FG192" s="1712"/>
      <c r="FH192" s="1712"/>
      <c r="FI192" s="1712"/>
      <c r="FJ192" s="1712"/>
      <c r="FK192" s="1712"/>
      <c r="FL192" s="1712"/>
      <c r="FM192" s="1712"/>
      <c r="FN192" s="1712"/>
      <c r="FO192" s="1712"/>
      <c r="FP192" s="1712"/>
      <c r="FQ192" s="1712"/>
      <c r="FR192" s="1712"/>
      <c r="FS192" s="1712"/>
      <c r="FT192" s="1712"/>
      <c r="FU192" s="1712"/>
      <c r="FV192" s="1712"/>
      <c r="FW192" s="1712"/>
      <c r="FX192" s="1712"/>
      <c r="FY192" s="1712"/>
      <c r="FZ192" s="1712"/>
      <c r="GA192" s="1712"/>
      <c r="GB192" s="1712"/>
      <c r="GC192" s="1712"/>
      <c r="GD192" s="1712"/>
      <c r="GE192" s="1712"/>
      <c r="GF192" s="1712"/>
      <c r="GG192" s="1712"/>
      <c r="GH192" s="1712"/>
      <c r="GI192" s="1712"/>
      <c r="GJ192" s="1712"/>
      <c r="GK192" s="1712"/>
      <c r="GL192" s="1712"/>
      <c r="GM192" s="1712"/>
      <c r="GN192" s="1712"/>
      <c r="GO192" s="1712"/>
      <c r="GP192" s="1712"/>
      <c r="GQ192" s="1712"/>
      <c r="GR192" s="1712"/>
      <c r="GS192" s="1712"/>
      <c r="GT192" s="1712"/>
      <c r="GU192" s="1712"/>
      <c r="GV192" s="1712"/>
      <c r="GW192" s="1712"/>
      <c r="GX192" s="1712"/>
      <c r="GY192" s="1712"/>
      <c r="GZ192" s="1712"/>
      <c r="HA192" s="1712"/>
      <c r="HB192" s="1712"/>
      <c r="HC192" s="1712"/>
      <c r="HD192" s="1712"/>
      <c r="HE192" s="1712"/>
      <c r="HF192" s="1712"/>
      <c r="HG192" s="1712"/>
      <c r="HH192" s="1712"/>
      <c r="HI192" s="1712"/>
      <c r="HJ192" s="1712"/>
      <c r="HK192" s="1712"/>
      <c r="HL192" s="1712"/>
      <c r="HM192" s="1712"/>
      <c r="HN192" s="1712"/>
      <c r="HO192" s="1712"/>
      <c r="HP192" s="1712"/>
      <c r="HQ192" s="1712"/>
      <c r="HR192" s="1712"/>
      <c r="HS192" s="1712"/>
      <c r="HT192" s="1712"/>
      <c r="HU192" s="1712"/>
      <c r="HV192" s="1712"/>
      <c r="HW192" s="1712"/>
      <c r="HX192" s="1712"/>
      <c r="HY192" s="1712"/>
      <c r="HZ192" s="1712"/>
      <c r="IA192" s="1712"/>
      <c r="IB192" s="1712"/>
      <c r="IC192" s="1712"/>
      <c r="ID192" s="1712"/>
      <c r="IE192" s="1712"/>
      <c r="IF192" s="1712"/>
      <c r="IG192" s="1712"/>
      <c r="IH192" s="1712"/>
      <c r="II192" s="1712"/>
      <c r="IJ192" s="1712"/>
      <c r="IK192" s="1712"/>
      <c r="IL192" s="1712"/>
      <c r="IM192" s="1712"/>
      <c r="IN192" s="1712"/>
      <c r="IO192" s="1712"/>
      <c r="IP192" s="1712"/>
      <c r="IQ192" s="1712"/>
      <c r="IR192" s="1712"/>
      <c r="IS192" s="1712"/>
      <c r="IT192" s="1712"/>
      <c r="IU192" s="1712"/>
    </row>
    <row r="193" spans="1:255">
      <c r="A193" s="2721">
        <v>44</v>
      </c>
      <c r="B193" s="1744"/>
      <c r="C193" s="1744"/>
      <c r="D193" s="1744"/>
      <c r="E193" s="1723"/>
      <c r="F193" s="1716"/>
      <c r="G193" s="1744"/>
      <c r="H193" s="1744"/>
      <c r="I193" s="1744"/>
      <c r="J193" s="1744"/>
      <c r="K193" s="2761"/>
      <c r="L193" s="2761"/>
      <c r="M193" s="1748">
        <v>44</v>
      </c>
      <c r="N193" s="1716"/>
      <c r="O193" s="2761"/>
      <c r="P193" s="2761"/>
      <c r="Q193" s="2761"/>
      <c r="R193" s="2761">
        <f t="shared" si="2"/>
        <v>0</v>
      </c>
      <c r="S193" s="1748">
        <v>44</v>
      </c>
      <c r="T193" s="1712"/>
      <c r="U193" s="1712"/>
      <c r="V193" s="1712"/>
      <c r="W193" s="1712"/>
      <c r="X193" s="1712"/>
      <c r="Y193" s="1712"/>
      <c r="Z193" s="1712"/>
      <c r="AA193" s="1712"/>
      <c r="AB193" s="1712"/>
      <c r="AC193" s="1712"/>
      <c r="AD193" s="1712"/>
      <c r="AE193" s="1712"/>
      <c r="AF193" s="1712"/>
      <c r="AG193" s="1712"/>
      <c r="AH193" s="1712"/>
      <c r="AI193" s="1712"/>
      <c r="AJ193" s="1712"/>
      <c r="AK193" s="1712"/>
      <c r="AL193" s="1712"/>
      <c r="AM193" s="1712"/>
      <c r="AN193" s="1712"/>
      <c r="AO193" s="1712"/>
      <c r="AP193" s="1712"/>
      <c r="AQ193" s="1712"/>
      <c r="AR193" s="1712"/>
      <c r="AS193" s="1712"/>
      <c r="AT193" s="1712"/>
      <c r="AU193" s="1712"/>
      <c r="AV193" s="1712"/>
      <c r="AW193" s="1712"/>
      <c r="AX193" s="1712"/>
      <c r="AY193" s="1712"/>
      <c r="AZ193" s="1712"/>
      <c r="BA193" s="1712"/>
      <c r="BB193" s="1712"/>
      <c r="BC193" s="1712"/>
      <c r="BD193" s="1712"/>
      <c r="BE193" s="1712"/>
      <c r="BF193" s="1712"/>
      <c r="BG193" s="1712"/>
      <c r="BH193" s="1712"/>
      <c r="BI193" s="1712"/>
      <c r="BJ193" s="1712"/>
      <c r="BK193" s="1712"/>
      <c r="BL193" s="1712"/>
      <c r="BM193" s="1712"/>
      <c r="BN193" s="1712"/>
      <c r="BO193" s="1712"/>
      <c r="BP193" s="1712"/>
      <c r="BQ193" s="1712"/>
      <c r="BR193" s="1712"/>
      <c r="BS193" s="1712"/>
      <c r="BT193" s="1712"/>
      <c r="BU193" s="1712"/>
      <c r="BV193" s="1712"/>
      <c r="BW193" s="1712"/>
      <c r="BX193" s="1712"/>
      <c r="BY193" s="1712"/>
      <c r="BZ193" s="1712"/>
      <c r="CA193" s="1712"/>
      <c r="CB193" s="1712"/>
      <c r="CC193" s="1712"/>
      <c r="CD193" s="1712"/>
      <c r="CE193" s="1712"/>
      <c r="CF193" s="1712"/>
      <c r="CG193" s="1712"/>
      <c r="CH193" s="1712"/>
      <c r="CI193" s="1712"/>
      <c r="CJ193" s="1712"/>
      <c r="CK193" s="1712"/>
      <c r="CL193" s="1712"/>
      <c r="CM193" s="1712"/>
      <c r="CN193" s="1712"/>
      <c r="CO193" s="1712"/>
      <c r="CP193" s="1712"/>
      <c r="CQ193" s="1712"/>
      <c r="CR193" s="1712"/>
      <c r="CS193" s="1712"/>
      <c r="CT193" s="1712"/>
      <c r="CU193" s="1712"/>
      <c r="CV193" s="1712"/>
      <c r="CW193" s="1712"/>
      <c r="CX193" s="1712"/>
      <c r="CY193" s="1712"/>
      <c r="CZ193" s="1712"/>
      <c r="DA193" s="1712"/>
      <c r="DB193" s="1712"/>
      <c r="DC193" s="1712"/>
      <c r="DD193" s="1712"/>
      <c r="DE193" s="1712"/>
      <c r="DF193" s="1712"/>
      <c r="DG193" s="1712"/>
      <c r="DH193" s="1712"/>
      <c r="DI193" s="1712"/>
      <c r="DJ193" s="1712"/>
      <c r="DK193" s="1712"/>
      <c r="DL193" s="1712"/>
      <c r="DM193" s="1712"/>
      <c r="DN193" s="1712"/>
      <c r="DO193" s="1712"/>
      <c r="DP193" s="1712"/>
      <c r="DQ193" s="1712"/>
      <c r="DR193" s="1712"/>
      <c r="DS193" s="1712"/>
      <c r="DT193" s="1712"/>
      <c r="DU193" s="1712"/>
      <c r="DV193" s="1712"/>
      <c r="DW193" s="1712"/>
      <c r="DX193" s="1712"/>
      <c r="DY193" s="1712"/>
      <c r="DZ193" s="1712"/>
      <c r="EA193" s="1712"/>
      <c r="EB193" s="1712"/>
      <c r="EC193" s="1712"/>
      <c r="ED193" s="1712"/>
      <c r="EE193" s="1712"/>
      <c r="EF193" s="1712"/>
      <c r="EG193" s="1712"/>
      <c r="EH193" s="1712"/>
      <c r="EI193" s="1712"/>
      <c r="EJ193" s="1712"/>
      <c r="EK193" s="1712"/>
      <c r="EL193" s="1712"/>
      <c r="EM193" s="1712"/>
      <c r="EN193" s="1712"/>
      <c r="EO193" s="1712"/>
      <c r="EP193" s="1712"/>
      <c r="EQ193" s="1712"/>
      <c r="ER193" s="1712"/>
      <c r="ES193" s="1712"/>
      <c r="ET193" s="1712"/>
      <c r="EU193" s="1712"/>
      <c r="EV193" s="1712"/>
      <c r="EW193" s="1712"/>
      <c r="EX193" s="1712"/>
      <c r="EY193" s="1712"/>
      <c r="EZ193" s="1712"/>
      <c r="FA193" s="1712"/>
      <c r="FB193" s="1712"/>
      <c r="FC193" s="1712"/>
      <c r="FD193" s="1712"/>
      <c r="FE193" s="1712"/>
      <c r="FF193" s="1712"/>
      <c r="FG193" s="1712"/>
      <c r="FH193" s="1712"/>
      <c r="FI193" s="1712"/>
      <c r="FJ193" s="1712"/>
      <c r="FK193" s="1712"/>
      <c r="FL193" s="1712"/>
      <c r="FM193" s="1712"/>
      <c r="FN193" s="1712"/>
      <c r="FO193" s="1712"/>
      <c r="FP193" s="1712"/>
      <c r="FQ193" s="1712"/>
      <c r="FR193" s="1712"/>
      <c r="FS193" s="1712"/>
      <c r="FT193" s="1712"/>
      <c r="FU193" s="1712"/>
      <c r="FV193" s="1712"/>
      <c r="FW193" s="1712"/>
      <c r="FX193" s="1712"/>
      <c r="FY193" s="1712"/>
      <c r="FZ193" s="1712"/>
      <c r="GA193" s="1712"/>
      <c r="GB193" s="1712"/>
      <c r="GC193" s="1712"/>
      <c r="GD193" s="1712"/>
      <c r="GE193" s="1712"/>
      <c r="GF193" s="1712"/>
      <c r="GG193" s="1712"/>
      <c r="GH193" s="1712"/>
      <c r="GI193" s="1712"/>
      <c r="GJ193" s="1712"/>
      <c r="GK193" s="1712"/>
      <c r="GL193" s="1712"/>
      <c r="GM193" s="1712"/>
      <c r="GN193" s="1712"/>
      <c r="GO193" s="1712"/>
      <c r="GP193" s="1712"/>
      <c r="GQ193" s="1712"/>
      <c r="GR193" s="1712"/>
      <c r="GS193" s="1712"/>
      <c r="GT193" s="1712"/>
      <c r="GU193" s="1712"/>
      <c r="GV193" s="1712"/>
      <c r="GW193" s="1712"/>
      <c r="GX193" s="1712"/>
      <c r="GY193" s="1712"/>
      <c r="GZ193" s="1712"/>
      <c r="HA193" s="1712"/>
      <c r="HB193" s="1712"/>
      <c r="HC193" s="1712"/>
      <c r="HD193" s="1712"/>
      <c r="HE193" s="1712"/>
      <c r="HF193" s="1712"/>
      <c r="HG193" s="1712"/>
      <c r="HH193" s="1712"/>
      <c r="HI193" s="1712"/>
      <c r="HJ193" s="1712"/>
      <c r="HK193" s="1712"/>
      <c r="HL193" s="1712"/>
      <c r="HM193" s="1712"/>
      <c r="HN193" s="1712"/>
      <c r="HO193" s="1712"/>
      <c r="HP193" s="1712"/>
      <c r="HQ193" s="1712"/>
      <c r="HR193" s="1712"/>
      <c r="HS193" s="1712"/>
      <c r="HT193" s="1712"/>
      <c r="HU193" s="1712"/>
      <c r="HV193" s="1712"/>
      <c r="HW193" s="1712"/>
      <c r="HX193" s="1712"/>
      <c r="HY193" s="1712"/>
      <c r="HZ193" s="1712"/>
      <c r="IA193" s="1712"/>
      <c r="IB193" s="1712"/>
      <c r="IC193" s="1712"/>
      <c r="ID193" s="1712"/>
      <c r="IE193" s="1712"/>
      <c r="IF193" s="1712"/>
      <c r="IG193" s="1712"/>
      <c r="IH193" s="1712"/>
      <c r="II193" s="1712"/>
      <c r="IJ193" s="1712"/>
      <c r="IK193" s="1712"/>
      <c r="IL193" s="1712"/>
      <c r="IM193" s="1712"/>
      <c r="IN193" s="1712"/>
      <c r="IO193" s="1712"/>
      <c r="IP193" s="1712"/>
      <c r="IQ193" s="1712"/>
      <c r="IR193" s="1712"/>
      <c r="IS193" s="1712"/>
      <c r="IT193" s="1712"/>
      <c r="IU193" s="1712"/>
    </row>
    <row r="194" spans="1:255">
      <c r="A194" s="2721">
        <v>45</v>
      </c>
      <c r="B194" s="1744"/>
      <c r="C194" s="1744"/>
      <c r="D194" s="1744"/>
      <c r="E194" s="1723"/>
      <c r="F194" s="1716"/>
      <c r="G194" s="1744"/>
      <c r="H194" s="1744"/>
      <c r="I194" s="1744"/>
      <c r="J194" s="1744"/>
      <c r="K194" s="2761"/>
      <c r="L194" s="2761"/>
      <c r="M194" s="1748">
        <v>45</v>
      </c>
      <c r="N194" s="1716"/>
      <c r="O194" s="2761"/>
      <c r="P194" s="2761"/>
      <c r="Q194" s="2761"/>
      <c r="R194" s="2761">
        <f t="shared" si="2"/>
        <v>0</v>
      </c>
      <c r="S194" s="1748">
        <v>45</v>
      </c>
      <c r="T194" s="1712"/>
      <c r="U194" s="1712"/>
      <c r="V194" s="1712"/>
      <c r="W194" s="1712"/>
      <c r="X194" s="1712"/>
      <c r="Y194" s="1712"/>
      <c r="Z194" s="1712"/>
      <c r="AA194" s="1712"/>
      <c r="AB194" s="1712"/>
      <c r="AC194" s="1712"/>
      <c r="AD194" s="1712"/>
      <c r="AE194" s="1712"/>
      <c r="AF194" s="1712"/>
      <c r="AG194" s="1712"/>
      <c r="AH194" s="1712"/>
      <c r="AI194" s="1712"/>
      <c r="AJ194" s="1712"/>
      <c r="AK194" s="1712"/>
      <c r="AL194" s="1712"/>
      <c r="AM194" s="1712"/>
      <c r="AN194" s="1712"/>
      <c r="AO194" s="1712"/>
      <c r="AP194" s="1712"/>
      <c r="AQ194" s="1712"/>
      <c r="AR194" s="1712"/>
      <c r="AS194" s="1712"/>
      <c r="AT194" s="1712"/>
      <c r="AU194" s="1712"/>
      <c r="AV194" s="1712"/>
      <c r="AW194" s="1712"/>
      <c r="AX194" s="1712"/>
      <c r="AY194" s="1712"/>
      <c r="AZ194" s="1712"/>
      <c r="BA194" s="1712"/>
      <c r="BB194" s="1712"/>
      <c r="BC194" s="1712"/>
      <c r="BD194" s="1712"/>
      <c r="BE194" s="1712"/>
      <c r="BF194" s="1712"/>
      <c r="BG194" s="1712"/>
      <c r="BH194" s="1712"/>
      <c r="BI194" s="1712"/>
      <c r="BJ194" s="1712"/>
      <c r="BK194" s="1712"/>
      <c r="BL194" s="1712"/>
      <c r="BM194" s="1712"/>
      <c r="BN194" s="1712"/>
      <c r="BO194" s="1712"/>
      <c r="BP194" s="1712"/>
      <c r="BQ194" s="1712"/>
      <c r="BR194" s="1712"/>
      <c r="BS194" s="1712"/>
      <c r="BT194" s="1712"/>
      <c r="BU194" s="1712"/>
      <c r="BV194" s="1712"/>
      <c r="BW194" s="1712"/>
      <c r="BX194" s="1712"/>
      <c r="BY194" s="1712"/>
      <c r="BZ194" s="1712"/>
      <c r="CA194" s="1712"/>
      <c r="CB194" s="1712"/>
      <c r="CC194" s="1712"/>
      <c r="CD194" s="1712"/>
      <c r="CE194" s="1712"/>
      <c r="CF194" s="1712"/>
      <c r="CG194" s="1712"/>
      <c r="CH194" s="1712"/>
      <c r="CI194" s="1712"/>
      <c r="CJ194" s="1712"/>
      <c r="CK194" s="1712"/>
      <c r="CL194" s="1712"/>
      <c r="CM194" s="1712"/>
      <c r="CN194" s="1712"/>
      <c r="CO194" s="1712"/>
      <c r="CP194" s="1712"/>
      <c r="CQ194" s="1712"/>
      <c r="CR194" s="1712"/>
      <c r="CS194" s="1712"/>
      <c r="CT194" s="1712"/>
      <c r="CU194" s="1712"/>
      <c r="CV194" s="1712"/>
      <c r="CW194" s="1712"/>
      <c r="CX194" s="1712"/>
      <c r="CY194" s="1712"/>
      <c r="CZ194" s="1712"/>
      <c r="DA194" s="1712"/>
      <c r="DB194" s="1712"/>
      <c r="DC194" s="1712"/>
      <c r="DD194" s="1712"/>
      <c r="DE194" s="1712"/>
      <c r="DF194" s="1712"/>
      <c r="DG194" s="1712"/>
      <c r="DH194" s="1712"/>
      <c r="DI194" s="1712"/>
      <c r="DJ194" s="1712"/>
      <c r="DK194" s="1712"/>
      <c r="DL194" s="1712"/>
      <c r="DM194" s="1712"/>
      <c r="DN194" s="1712"/>
      <c r="DO194" s="1712"/>
      <c r="DP194" s="1712"/>
      <c r="DQ194" s="1712"/>
      <c r="DR194" s="1712"/>
      <c r="DS194" s="1712"/>
      <c r="DT194" s="1712"/>
      <c r="DU194" s="1712"/>
      <c r="DV194" s="1712"/>
      <c r="DW194" s="1712"/>
      <c r="DX194" s="1712"/>
      <c r="DY194" s="1712"/>
      <c r="DZ194" s="1712"/>
      <c r="EA194" s="1712"/>
      <c r="EB194" s="1712"/>
      <c r="EC194" s="1712"/>
      <c r="ED194" s="1712"/>
      <c r="EE194" s="1712"/>
      <c r="EF194" s="1712"/>
      <c r="EG194" s="1712"/>
      <c r="EH194" s="1712"/>
      <c r="EI194" s="1712"/>
      <c r="EJ194" s="1712"/>
      <c r="EK194" s="1712"/>
      <c r="EL194" s="1712"/>
      <c r="EM194" s="1712"/>
      <c r="EN194" s="1712"/>
      <c r="EO194" s="1712"/>
      <c r="EP194" s="1712"/>
      <c r="EQ194" s="1712"/>
      <c r="ER194" s="1712"/>
      <c r="ES194" s="1712"/>
      <c r="ET194" s="1712"/>
      <c r="EU194" s="1712"/>
      <c r="EV194" s="1712"/>
      <c r="EW194" s="1712"/>
      <c r="EX194" s="1712"/>
      <c r="EY194" s="1712"/>
      <c r="EZ194" s="1712"/>
      <c r="FA194" s="1712"/>
      <c r="FB194" s="1712"/>
      <c r="FC194" s="1712"/>
      <c r="FD194" s="1712"/>
      <c r="FE194" s="1712"/>
      <c r="FF194" s="1712"/>
      <c r="FG194" s="1712"/>
      <c r="FH194" s="1712"/>
      <c r="FI194" s="1712"/>
      <c r="FJ194" s="1712"/>
      <c r="FK194" s="1712"/>
      <c r="FL194" s="1712"/>
      <c r="FM194" s="1712"/>
      <c r="FN194" s="1712"/>
      <c r="FO194" s="1712"/>
      <c r="FP194" s="1712"/>
      <c r="FQ194" s="1712"/>
      <c r="FR194" s="1712"/>
      <c r="FS194" s="1712"/>
      <c r="FT194" s="1712"/>
      <c r="FU194" s="1712"/>
      <c r="FV194" s="1712"/>
      <c r="FW194" s="1712"/>
      <c r="FX194" s="1712"/>
      <c r="FY194" s="1712"/>
      <c r="FZ194" s="1712"/>
      <c r="GA194" s="1712"/>
      <c r="GB194" s="1712"/>
      <c r="GC194" s="1712"/>
      <c r="GD194" s="1712"/>
      <c r="GE194" s="1712"/>
      <c r="GF194" s="1712"/>
      <c r="GG194" s="1712"/>
      <c r="GH194" s="1712"/>
      <c r="GI194" s="1712"/>
      <c r="GJ194" s="1712"/>
      <c r="GK194" s="1712"/>
      <c r="GL194" s="1712"/>
      <c r="GM194" s="1712"/>
      <c r="GN194" s="1712"/>
      <c r="GO194" s="1712"/>
      <c r="GP194" s="1712"/>
      <c r="GQ194" s="1712"/>
      <c r="GR194" s="1712"/>
      <c r="GS194" s="1712"/>
      <c r="GT194" s="1712"/>
      <c r="GU194" s="1712"/>
      <c r="GV194" s="1712"/>
      <c r="GW194" s="1712"/>
      <c r="GX194" s="1712"/>
      <c r="GY194" s="1712"/>
      <c r="GZ194" s="1712"/>
      <c r="HA194" s="1712"/>
      <c r="HB194" s="1712"/>
      <c r="HC194" s="1712"/>
      <c r="HD194" s="1712"/>
      <c r="HE194" s="1712"/>
      <c r="HF194" s="1712"/>
      <c r="HG194" s="1712"/>
      <c r="HH194" s="1712"/>
      <c r="HI194" s="1712"/>
      <c r="HJ194" s="1712"/>
      <c r="HK194" s="1712"/>
      <c r="HL194" s="1712"/>
      <c r="HM194" s="1712"/>
      <c r="HN194" s="1712"/>
      <c r="HO194" s="1712"/>
      <c r="HP194" s="1712"/>
      <c r="HQ194" s="1712"/>
      <c r="HR194" s="1712"/>
      <c r="HS194" s="1712"/>
      <c r="HT194" s="1712"/>
      <c r="HU194" s="1712"/>
      <c r="HV194" s="1712"/>
      <c r="HW194" s="1712"/>
      <c r="HX194" s="1712"/>
      <c r="HY194" s="1712"/>
      <c r="HZ194" s="1712"/>
      <c r="IA194" s="1712"/>
      <c r="IB194" s="1712"/>
      <c r="IC194" s="1712"/>
      <c r="ID194" s="1712"/>
      <c r="IE194" s="1712"/>
      <c r="IF194" s="1712"/>
      <c r="IG194" s="1712"/>
      <c r="IH194" s="1712"/>
      <c r="II194" s="1712"/>
      <c r="IJ194" s="1712"/>
      <c r="IK194" s="1712"/>
      <c r="IL194" s="1712"/>
      <c r="IM194" s="1712"/>
      <c r="IN194" s="1712"/>
      <c r="IO194" s="1712"/>
      <c r="IP194" s="1712"/>
      <c r="IQ194" s="1712"/>
      <c r="IR194" s="1712"/>
      <c r="IS194" s="1712"/>
      <c r="IT194" s="1712"/>
      <c r="IU194" s="1712"/>
    </row>
    <row r="195" spans="1:255">
      <c r="A195" s="2721">
        <v>46</v>
      </c>
      <c r="B195" s="1744"/>
      <c r="C195" s="1744"/>
      <c r="D195" s="1744"/>
      <c r="E195" s="1723"/>
      <c r="F195" s="1716"/>
      <c r="G195" s="1744"/>
      <c r="H195" s="1744"/>
      <c r="I195" s="1744"/>
      <c r="J195" s="1744"/>
      <c r="K195" s="2761"/>
      <c r="L195" s="2761"/>
      <c r="M195" s="1748">
        <v>46</v>
      </c>
      <c r="N195" s="1716"/>
      <c r="O195" s="2761"/>
      <c r="P195" s="2761"/>
      <c r="Q195" s="2761"/>
      <c r="R195" s="2761">
        <f t="shared" si="2"/>
        <v>0</v>
      </c>
      <c r="S195" s="1748">
        <v>46</v>
      </c>
      <c r="T195" s="1712"/>
      <c r="U195" s="1712"/>
      <c r="V195" s="1712"/>
      <c r="W195" s="1712"/>
      <c r="X195" s="1712"/>
      <c r="Y195" s="1712"/>
      <c r="Z195" s="1712"/>
      <c r="AA195" s="1712"/>
      <c r="AB195" s="1712"/>
      <c r="AC195" s="1712"/>
      <c r="AD195" s="1712"/>
      <c r="AE195" s="1712"/>
      <c r="AF195" s="1712"/>
      <c r="AG195" s="1712"/>
      <c r="AH195" s="1712"/>
      <c r="AI195" s="1712"/>
      <c r="AJ195" s="1712"/>
      <c r="AK195" s="1712"/>
      <c r="AL195" s="1712"/>
      <c r="AM195" s="1712"/>
      <c r="AN195" s="1712"/>
      <c r="AO195" s="1712"/>
      <c r="AP195" s="1712"/>
      <c r="AQ195" s="1712"/>
      <c r="AR195" s="1712"/>
      <c r="AS195" s="1712"/>
      <c r="AT195" s="1712"/>
      <c r="AU195" s="1712"/>
      <c r="AV195" s="1712"/>
      <c r="AW195" s="1712"/>
      <c r="AX195" s="1712"/>
      <c r="AY195" s="1712"/>
      <c r="AZ195" s="1712"/>
      <c r="BA195" s="1712"/>
      <c r="BB195" s="1712"/>
      <c r="BC195" s="1712"/>
      <c r="BD195" s="1712"/>
      <c r="BE195" s="1712"/>
      <c r="BF195" s="1712"/>
      <c r="BG195" s="1712"/>
      <c r="BH195" s="1712"/>
      <c r="BI195" s="1712"/>
      <c r="BJ195" s="1712"/>
      <c r="BK195" s="1712"/>
      <c r="BL195" s="1712"/>
      <c r="BM195" s="1712"/>
      <c r="BN195" s="1712"/>
      <c r="BO195" s="1712"/>
      <c r="BP195" s="1712"/>
      <c r="BQ195" s="1712"/>
      <c r="BR195" s="1712"/>
      <c r="BS195" s="1712"/>
      <c r="BT195" s="1712"/>
      <c r="BU195" s="1712"/>
      <c r="BV195" s="1712"/>
      <c r="BW195" s="1712"/>
      <c r="BX195" s="1712"/>
      <c r="BY195" s="1712"/>
      <c r="BZ195" s="1712"/>
      <c r="CA195" s="1712"/>
      <c r="CB195" s="1712"/>
      <c r="CC195" s="1712"/>
      <c r="CD195" s="1712"/>
      <c r="CE195" s="1712"/>
      <c r="CF195" s="1712"/>
      <c r="CG195" s="1712"/>
      <c r="CH195" s="1712"/>
      <c r="CI195" s="1712"/>
      <c r="CJ195" s="1712"/>
      <c r="CK195" s="1712"/>
      <c r="CL195" s="1712"/>
      <c r="CM195" s="1712"/>
      <c r="CN195" s="1712"/>
      <c r="CO195" s="1712"/>
      <c r="CP195" s="1712"/>
      <c r="CQ195" s="1712"/>
      <c r="CR195" s="1712"/>
      <c r="CS195" s="1712"/>
      <c r="CT195" s="1712"/>
      <c r="CU195" s="1712"/>
      <c r="CV195" s="1712"/>
      <c r="CW195" s="1712"/>
      <c r="CX195" s="1712"/>
      <c r="CY195" s="1712"/>
      <c r="CZ195" s="1712"/>
      <c r="DA195" s="1712"/>
      <c r="DB195" s="1712"/>
      <c r="DC195" s="1712"/>
      <c r="DD195" s="1712"/>
      <c r="DE195" s="1712"/>
      <c r="DF195" s="1712"/>
      <c r="DG195" s="1712"/>
      <c r="DH195" s="1712"/>
      <c r="DI195" s="1712"/>
      <c r="DJ195" s="1712"/>
      <c r="DK195" s="1712"/>
      <c r="DL195" s="1712"/>
      <c r="DM195" s="1712"/>
      <c r="DN195" s="1712"/>
      <c r="DO195" s="1712"/>
      <c r="DP195" s="1712"/>
      <c r="DQ195" s="1712"/>
      <c r="DR195" s="1712"/>
      <c r="DS195" s="1712"/>
      <c r="DT195" s="1712"/>
      <c r="DU195" s="1712"/>
      <c r="DV195" s="1712"/>
      <c r="DW195" s="1712"/>
      <c r="DX195" s="1712"/>
      <c r="DY195" s="1712"/>
      <c r="DZ195" s="1712"/>
      <c r="EA195" s="1712"/>
      <c r="EB195" s="1712"/>
      <c r="EC195" s="1712"/>
      <c r="ED195" s="1712"/>
      <c r="EE195" s="1712"/>
      <c r="EF195" s="1712"/>
      <c r="EG195" s="1712"/>
      <c r="EH195" s="1712"/>
      <c r="EI195" s="1712"/>
      <c r="EJ195" s="1712"/>
      <c r="EK195" s="1712"/>
      <c r="EL195" s="1712"/>
      <c r="EM195" s="1712"/>
      <c r="EN195" s="1712"/>
      <c r="EO195" s="1712"/>
      <c r="EP195" s="1712"/>
      <c r="EQ195" s="1712"/>
      <c r="ER195" s="1712"/>
      <c r="ES195" s="1712"/>
      <c r="ET195" s="1712"/>
      <c r="EU195" s="1712"/>
      <c r="EV195" s="1712"/>
      <c r="EW195" s="1712"/>
      <c r="EX195" s="1712"/>
      <c r="EY195" s="1712"/>
      <c r="EZ195" s="1712"/>
      <c r="FA195" s="1712"/>
      <c r="FB195" s="1712"/>
      <c r="FC195" s="1712"/>
      <c r="FD195" s="1712"/>
      <c r="FE195" s="1712"/>
      <c r="FF195" s="1712"/>
      <c r="FG195" s="1712"/>
      <c r="FH195" s="1712"/>
      <c r="FI195" s="1712"/>
      <c r="FJ195" s="1712"/>
      <c r="FK195" s="1712"/>
      <c r="FL195" s="1712"/>
      <c r="FM195" s="1712"/>
      <c r="FN195" s="1712"/>
      <c r="FO195" s="1712"/>
      <c r="FP195" s="1712"/>
      <c r="FQ195" s="1712"/>
      <c r="FR195" s="1712"/>
      <c r="FS195" s="1712"/>
      <c r="FT195" s="1712"/>
      <c r="FU195" s="1712"/>
      <c r="FV195" s="1712"/>
      <c r="FW195" s="1712"/>
      <c r="FX195" s="1712"/>
      <c r="FY195" s="1712"/>
      <c r="FZ195" s="1712"/>
      <c r="GA195" s="1712"/>
      <c r="GB195" s="1712"/>
      <c r="GC195" s="1712"/>
      <c r="GD195" s="1712"/>
      <c r="GE195" s="1712"/>
      <c r="GF195" s="1712"/>
      <c r="GG195" s="1712"/>
      <c r="GH195" s="1712"/>
      <c r="GI195" s="1712"/>
      <c r="GJ195" s="1712"/>
      <c r="GK195" s="1712"/>
      <c r="GL195" s="1712"/>
      <c r="GM195" s="1712"/>
      <c r="GN195" s="1712"/>
      <c r="GO195" s="1712"/>
      <c r="GP195" s="1712"/>
      <c r="GQ195" s="1712"/>
      <c r="GR195" s="1712"/>
      <c r="GS195" s="1712"/>
      <c r="GT195" s="1712"/>
      <c r="GU195" s="1712"/>
      <c r="GV195" s="1712"/>
      <c r="GW195" s="1712"/>
      <c r="GX195" s="1712"/>
      <c r="GY195" s="1712"/>
      <c r="GZ195" s="1712"/>
      <c r="HA195" s="1712"/>
      <c r="HB195" s="1712"/>
      <c r="HC195" s="1712"/>
      <c r="HD195" s="1712"/>
      <c r="HE195" s="1712"/>
      <c r="HF195" s="1712"/>
      <c r="HG195" s="1712"/>
      <c r="HH195" s="1712"/>
      <c r="HI195" s="1712"/>
      <c r="HJ195" s="1712"/>
      <c r="HK195" s="1712"/>
      <c r="HL195" s="1712"/>
      <c r="HM195" s="1712"/>
      <c r="HN195" s="1712"/>
      <c r="HO195" s="1712"/>
      <c r="HP195" s="1712"/>
      <c r="HQ195" s="1712"/>
      <c r="HR195" s="1712"/>
      <c r="HS195" s="1712"/>
      <c r="HT195" s="1712"/>
      <c r="HU195" s="1712"/>
      <c r="HV195" s="1712"/>
      <c r="HW195" s="1712"/>
      <c r="HX195" s="1712"/>
      <c r="HY195" s="1712"/>
      <c r="HZ195" s="1712"/>
      <c r="IA195" s="1712"/>
      <c r="IB195" s="1712"/>
      <c r="IC195" s="1712"/>
      <c r="ID195" s="1712"/>
      <c r="IE195" s="1712"/>
      <c r="IF195" s="1712"/>
      <c r="IG195" s="1712"/>
      <c r="IH195" s="1712"/>
      <c r="II195" s="1712"/>
      <c r="IJ195" s="1712"/>
      <c r="IK195" s="1712"/>
      <c r="IL195" s="1712"/>
      <c r="IM195" s="1712"/>
      <c r="IN195" s="1712"/>
      <c r="IO195" s="1712"/>
      <c r="IP195" s="1712"/>
      <c r="IQ195" s="1712"/>
      <c r="IR195" s="1712"/>
      <c r="IS195" s="1712"/>
      <c r="IT195" s="1712"/>
      <c r="IU195" s="1712"/>
    </row>
    <row r="196" spans="1:255">
      <c r="A196" s="2721">
        <v>47</v>
      </c>
      <c r="B196" s="1744"/>
      <c r="C196" s="1744"/>
      <c r="D196" s="1744"/>
      <c r="E196" s="1723"/>
      <c r="F196" s="1716"/>
      <c r="G196" s="1744"/>
      <c r="H196" s="1744"/>
      <c r="I196" s="1744"/>
      <c r="J196" s="1744"/>
      <c r="K196" s="2761"/>
      <c r="L196" s="2761"/>
      <c r="M196" s="1748">
        <v>47</v>
      </c>
      <c r="N196" s="1716"/>
      <c r="O196" s="2761"/>
      <c r="P196" s="2761"/>
      <c r="Q196" s="2761"/>
      <c r="R196" s="2761">
        <f t="shared" si="2"/>
        <v>0</v>
      </c>
      <c r="S196" s="1748">
        <v>47</v>
      </c>
      <c r="T196" s="1712"/>
      <c r="U196" s="1712"/>
      <c r="V196" s="1712"/>
      <c r="W196" s="1712"/>
      <c r="X196" s="1712"/>
      <c r="Y196" s="1712"/>
      <c r="Z196" s="1712"/>
      <c r="AA196" s="1712"/>
      <c r="AB196" s="1712"/>
      <c r="AC196" s="1712"/>
      <c r="AD196" s="1712"/>
      <c r="AE196" s="1712"/>
      <c r="AF196" s="1712"/>
      <c r="AG196" s="1712"/>
      <c r="AH196" s="1712"/>
      <c r="AI196" s="1712"/>
      <c r="AJ196" s="1712"/>
      <c r="AK196" s="1712"/>
      <c r="AL196" s="1712"/>
      <c r="AM196" s="1712"/>
      <c r="AN196" s="1712"/>
      <c r="AO196" s="1712"/>
      <c r="AP196" s="1712"/>
      <c r="AQ196" s="1712"/>
      <c r="AR196" s="1712"/>
      <c r="AS196" s="1712"/>
      <c r="AT196" s="1712"/>
      <c r="AU196" s="1712"/>
      <c r="AV196" s="1712"/>
      <c r="AW196" s="1712"/>
      <c r="AX196" s="1712"/>
      <c r="AY196" s="1712"/>
      <c r="AZ196" s="1712"/>
      <c r="BA196" s="1712"/>
      <c r="BB196" s="1712"/>
      <c r="BC196" s="1712"/>
      <c r="BD196" s="1712"/>
      <c r="BE196" s="1712"/>
      <c r="BF196" s="1712"/>
      <c r="BG196" s="1712"/>
      <c r="BH196" s="1712"/>
      <c r="BI196" s="1712"/>
      <c r="BJ196" s="1712"/>
      <c r="BK196" s="1712"/>
      <c r="BL196" s="1712"/>
      <c r="BM196" s="1712"/>
      <c r="BN196" s="1712"/>
      <c r="BO196" s="1712"/>
      <c r="BP196" s="1712"/>
      <c r="BQ196" s="1712"/>
      <c r="BR196" s="1712"/>
      <c r="BS196" s="1712"/>
      <c r="BT196" s="1712"/>
      <c r="BU196" s="1712"/>
      <c r="BV196" s="1712"/>
      <c r="BW196" s="1712"/>
      <c r="BX196" s="1712"/>
      <c r="BY196" s="1712"/>
      <c r="BZ196" s="1712"/>
      <c r="CA196" s="1712"/>
      <c r="CB196" s="1712"/>
      <c r="CC196" s="1712"/>
      <c r="CD196" s="1712"/>
      <c r="CE196" s="1712"/>
      <c r="CF196" s="1712"/>
      <c r="CG196" s="1712"/>
      <c r="CH196" s="1712"/>
      <c r="CI196" s="1712"/>
      <c r="CJ196" s="1712"/>
      <c r="CK196" s="1712"/>
      <c r="CL196" s="1712"/>
      <c r="CM196" s="1712"/>
      <c r="CN196" s="1712"/>
      <c r="CO196" s="1712"/>
      <c r="CP196" s="1712"/>
      <c r="CQ196" s="1712"/>
      <c r="CR196" s="1712"/>
      <c r="CS196" s="1712"/>
      <c r="CT196" s="1712"/>
      <c r="CU196" s="1712"/>
      <c r="CV196" s="1712"/>
      <c r="CW196" s="1712"/>
      <c r="CX196" s="1712"/>
      <c r="CY196" s="1712"/>
      <c r="CZ196" s="1712"/>
      <c r="DA196" s="1712"/>
      <c r="DB196" s="1712"/>
      <c r="DC196" s="1712"/>
      <c r="DD196" s="1712"/>
      <c r="DE196" s="1712"/>
      <c r="DF196" s="1712"/>
      <c r="DG196" s="1712"/>
      <c r="DH196" s="1712"/>
      <c r="DI196" s="1712"/>
      <c r="DJ196" s="1712"/>
      <c r="DK196" s="1712"/>
      <c r="DL196" s="1712"/>
      <c r="DM196" s="1712"/>
      <c r="DN196" s="1712"/>
      <c r="DO196" s="1712"/>
      <c r="DP196" s="1712"/>
      <c r="DQ196" s="1712"/>
      <c r="DR196" s="1712"/>
      <c r="DS196" s="1712"/>
      <c r="DT196" s="1712"/>
      <c r="DU196" s="1712"/>
      <c r="DV196" s="1712"/>
      <c r="DW196" s="1712"/>
      <c r="DX196" s="1712"/>
      <c r="DY196" s="1712"/>
      <c r="DZ196" s="1712"/>
      <c r="EA196" s="1712"/>
      <c r="EB196" s="1712"/>
      <c r="EC196" s="1712"/>
      <c r="ED196" s="1712"/>
      <c r="EE196" s="1712"/>
      <c r="EF196" s="1712"/>
      <c r="EG196" s="1712"/>
      <c r="EH196" s="1712"/>
      <c r="EI196" s="1712"/>
      <c r="EJ196" s="1712"/>
      <c r="EK196" s="1712"/>
      <c r="EL196" s="1712"/>
      <c r="EM196" s="1712"/>
      <c r="EN196" s="1712"/>
      <c r="EO196" s="1712"/>
      <c r="EP196" s="1712"/>
      <c r="EQ196" s="1712"/>
      <c r="ER196" s="1712"/>
      <c r="ES196" s="1712"/>
      <c r="ET196" s="1712"/>
      <c r="EU196" s="1712"/>
      <c r="EV196" s="1712"/>
      <c r="EW196" s="1712"/>
      <c r="EX196" s="1712"/>
      <c r="EY196" s="1712"/>
      <c r="EZ196" s="1712"/>
      <c r="FA196" s="1712"/>
      <c r="FB196" s="1712"/>
      <c r="FC196" s="1712"/>
      <c r="FD196" s="1712"/>
      <c r="FE196" s="1712"/>
      <c r="FF196" s="1712"/>
      <c r="FG196" s="1712"/>
      <c r="FH196" s="1712"/>
      <c r="FI196" s="1712"/>
      <c r="FJ196" s="1712"/>
      <c r="FK196" s="1712"/>
      <c r="FL196" s="1712"/>
      <c r="FM196" s="1712"/>
      <c r="FN196" s="1712"/>
      <c r="FO196" s="1712"/>
      <c r="FP196" s="1712"/>
      <c r="FQ196" s="1712"/>
      <c r="FR196" s="1712"/>
      <c r="FS196" s="1712"/>
      <c r="FT196" s="1712"/>
      <c r="FU196" s="1712"/>
      <c r="FV196" s="1712"/>
      <c r="FW196" s="1712"/>
      <c r="FX196" s="1712"/>
      <c r="FY196" s="1712"/>
      <c r="FZ196" s="1712"/>
      <c r="GA196" s="1712"/>
      <c r="GB196" s="1712"/>
      <c r="GC196" s="1712"/>
      <c r="GD196" s="1712"/>
      <c r="GE196" s="1712"/>
      <c r="GF196" s="1712"/>
      <c r="GG196" s="1712"/>
      <c r="GH196" s="1712"/>
      <c r="GI196" s="1712"/>
      <c r="GJ196" s="1712"/>
      <c r="GK196" s="1712"/>
      <c r="GL196" s="1712"/>
      <c r="GM196" s="1712"/>
      <c r="GN196" s="1712"/>
      <c r="GO196" s="1712"/>
      <c r="GP196" s="1712"/>
      <c r="GQ196" s="1712"/>
      <c r="GR196" s="1712"/>
      <c r="GS196" s="1712"/>
      <c r="GT196" s="1712"/>
      <c r="GU196" s="1712"/>
      <c r="GV196" s="1712"/>
      <c r="GW196" s="1712"/>
      <c r="GX196" s="1712"/>
      <c r="GY196" s="1712"/>
      <c r="GZ196" s="1712"/>
      <c r="HA196" s="1712"/>
      <c r="HB196" s="1712"/>
      <c r="HC196" s="1712"/>
      <c r="HD196" s="1712"/>
      <c r="HE196" s="1712"/>
      <c r="HF196" s="1712"/>
      <c r="HG196" s="1712"/>
      <c r="HH196" s="1712"/>
      <c r="HI196" s="1712"/>
      <c r="HJ196" s="1712"/>
      <c r="HK196" s="1712"/>
      <c r="HL196" s="1712"/>
      <c r="HM196" s="1712"/>
      <c r="HN196" s="1712"/>
      <c r="HO196" s="1712"/>
      <c r="HP196" s="1712"/>
      <c r="HQ196" s="1712"/>
      <c r="HR196" s="1712"/>
      <c r="HS196" s="1712"/>
      <c r="HT196" s="1712"/>
      <c r="HU196" s="1712"/>
      <c r="HV196" s="1712"/>
      <c r="HW196" s="1712"/>
      <c r="HX196" s="1712"/>
      <c r="HY196" s="1712"/>
      <c r="HZ196" s="1712"/>
      <c r="IA196" s="1712"/>
      <c r="IB196" s="1712"/>
      <c r="IC196" s="1712"/>
      <c r="ID196" s="1712"/>
      <c r="IE196" s="1712"/>
      <c r="IF196" s="1712"/>
      <c r="IG196" s="1712"/>
      <c r="IH196" s="1712"/>
      <c r="II196" s="1712"/>
      <c r="IJ196" s="1712"/>
      <c r="IK196" s="1712"/>
      <c r="IL196" s="1712"/>
      <c r="IM196" s="1712"/>
      <c r="IN196" s="1712"/>
      <c r="IO196" s="1712"/>
      <c r="IP196" s="1712"/>
      <c r="IQ196" s="1712"/>
      <c r="IR196" s="1712"/>
      <c r="IS196" s="1712"/>
      <c r="IT196" s="1712"/>
      <c r="IU196" s="1712"/>
    </row>
    <row r="197" spans="1:255">
      <c r="A197" s="2721">
        <v>48</v>
      </c>
      <c r="B197" s="1744"/>
      <c r="C197" s="1744"/>
      <c r="D197" s="1744"/>
      <c r="E197" s="1723"/>
      <c r="F197" s="1716"/>
      <c r="G197" s="1744"/>
      <c r="H197" s="1744"/>
      <c r="I197" s="1744"/>
      <c r="J197" s="1744"/>
      <c r="K197" s="2761"/>
      <c r="L197" s="2761"/>
      <c r="M197" s="1748">
        <v>48</v>
      </c>
      <c r="N197" s="1716"/>
      <c r="O197" s="2761"/>
      <c r="P197" s="2761"/>
      <c r="Q197" s="2761"/>
      <c r="R197" s="2761">
        <f t="shared" si="2"/>
        <v>0</v>
      </c>
      <c r="S197" s="1748">
        <v>48</v>
      </c>
      <c r="T197" s="1712"/>
      <c r="U197" s="1712"/>
      <c r="V197" s="1712"/>
      <c r="W197" s="1712"/>
      <c r="X197" s="1712"/>
      <c r="Y197" s="1712"/>
      <c r="Z197" s="1712"/>
      <c r="AA197" s="1712"/>
      <c r="AB197" s="1712"/>
      <c r="AC197" s="1712"/>
      <c r="AD197" s="1712"/>
      <c r="AE197" s="1712"/>
      <c r="AF197" s="1712"/>
      <c r="AG197" s="1712"/>
      <c r="AH197" s="1712"/>
      <c r="AI197" s="1712"/>
      <c r="AJ197" s="1712"/>
      <c r="AK197" s="1712"/>
      <c r="AL197" s="1712"/>
      <c r="AM197" s="1712"/>
      <c r="AN197" s="1712"/>
      <c r="AO197" s="1712"/>
      <c r="AP197" s="1712"/>
      <c r="AQ197" s="1712"/>
      <c r="AR197" s="1712"/>
      <c r="AS197" s="1712"/>
      <c r="AT197" s="1712"/>
      <c r="AU197" s="1712"/>
      <c r="AV197" s="1712"/>
      <c r="AW197" s="1712"/>
      <c r="AX197" s="1712"/>
      <c r="AY197" s="1712"/>
      <c r="AZ197" s="1712"/>
      <c r="BA197" s="1712"/>
      <c r="BB197" s="1712"/>
      <c r="BC197" s="1712"/>
      <c r="BD197" s="1712"/>
      <c r="BE197" s="1712"/>
      <c r="BF197" s="1712"/>
      <c r="BG197" s="1712"/>
      <c r="BH197" s="1712"/>
      <c r="BI197" s="1712"/>
      <c r="BJ197" s="1712"/>
      <c r="BK197" s="1712"/>
      <c r="BL197" s="1712"/>
      <c r="BM197" s="1712"/>
      <c r="BN197" s="1712"/>
      <c r="BO197" s="1712"/>
      <c r="BP197" s="1712"/>
      <c r="BQ197" s="1712"/>
      <c r="BR197" s="1712"/>
      <c r="BS197" s="1712"/>
      <c r="BT197" s="1712"/>
      <c r="BU197" s="1712"/>
      <c r="BV197" s="1712"/>
      <c r="BW197" s="1712"/>
      <c r="BX197" s="1712"/>
      <c r="BY197" s="1712"/>
      <c r="BZ197" s="1712"/>
      <c r="CA197" s="1712"/>
      <c r="CB197" s="1712"/>
      <c r="CC197" s="1712"/>
      <c r="CD197" s="1712"/>
      <c r="CE197" s="1712"/>
      <c r="CF197" s="1712"/>
      <c r="CG197" s="1712"/>
      <c r="CH197" s="1712"/>
      <c r="CI197" s="1712"/>
      <c r="CJ197" s="1712"/>
      <c r="CK197" s="1712"/>
      <c r="CL197" s="1712"/>
      <c r="CM197" s="1712"/>
      <c r="CN197" s="1712"/>
      <c r="CO197" s="1712"/>
      <c r="CP197" s="1712"/>
      <c r="CQ197" s="1712"/>
      <c r="CR197" s="1712"/>
      <c r="CS197" s="1712"/>
      <c r="CT197" s="1712"/>
      <c r="CU197" s="1712"/>
      <c r="CV197" s="1712"/>
      <c r="CW197" s="1712"/>
      <c r="CX197" s="1712"/>
      <c r="CY197" s="1712"/>
      <c r="CZ197" s="1712"/>
      <c r="DA197" s="1712"/>
      <c r="DB197" s="1712"/>
      <c r="DC197" s="1712"/>
      <c r="DD197" s="1712"/>
      <c r="DE197" s="1712"/>
      <c r="DF197" s="1712"/>
      <c r="DG197" s="1712"/>
      <c r="DH197" s="1712"/>
      <c r="DI197" s="1712"/>
      <c r="DJ197" s="1712"/>
      <c r="DK197" s="1712"/>
      <c r="DL197" s="1712"/>
      <c r="DM197" s="1712"/>
      <c r="DN197" s="1712"/>
      <c r="DO197" s="1712"/>
      <c r="DP197" s="1712"/>
      <c r="DQ197" s="1712"/>
      <c r="DR197" s="1712"/>
      <c r="DS197" s="1712"/>
      <c r="DT197" s="1712"/>
      <c r="DU197" s="1712"/>
      <c r="DV197" s="1712"/>
      <c r="DW197" s="1712"/>
      <c r="DX197" s="1712"/>
      <c r="DY197" s="1712"/>
      <c r="DZ197" s="1712"/>
      <c r="EA197" s="1712"/>
      <c r="EB197" s="1712"/>
      <c r="EC197" s="1712"/>
      <c r="ED197" s="1712"/>
      <c r="EE197" s="1712"/>
      <c r="EF197" s="1712"/>
      <c r="EG197" s="1712"/>
      <c r="EH197" s="1712"/>
      <c r="EI197" s="1712"/>
      <c r="EJ197" s="1712"/>
      <c r="EK197" s="1712"/>
      <c r="EL197" s="1712"/>
      <c r="EM197" s="1712"/>
      <c r="EN197" s="1712"/>
      <c r="EO197" s="1712"/>
      <c r="EP197" s="1712"/>
      <c r="EQ197" s="1712"/>
      <c r="ER197" s="1712"/>
      <c r="ES197" s="1712"/>
      <c r="ET197" s="1712"/>
      <c r="EU197" s="1712"/>
      <c r="EV197" s="1712"/>
      <c r="EW197" s="1712"/>
      <c r="EX197" s="1712"/>
      <c r="EY197" s="1712"/>
      <c r="EZ197" s="1712"/>
      <c r="FA197" s="1712"/>
      <c r="FB197" s="1712"/>
      <c r="FC197" s="1712"/>
      <c r="FD197" s="1712"/>
      <c r="FE197" s="1712"/>
      <c r="FF197" s="1712"/>
      <c r="FG197" s="1712"/>
      <c r="FH197" s="1712"/>
      <c r="FI197" s="1712"/>
      <c r="FJ197" s="1712"/>
      <c r="FK197" s="1712"/>
      <c r="FL197" s="1712"/>
      <c r="FM197" s="1712"/>
      <c r="FN197" s="1712"/>
      <c r="FO197" s="1712"/>
      <c r="FP197" s="1712"/>
      <c r="FQ197" s="1712"/>
      <c r="FR197" s="1712"/>
      <c r="FS197" s="1712"/>
      <c r="FT197" s="1712"/>
      <c r="FU197" s="1712"/>
      <c r="FV197" s="1712"/>
      <c r="FW197" s="1712"/>
      <c r="FX197" s="1712"/>
      <c r="FY197" s="1712"/>
      <c r="FZ197" s="1712"/>
      <c r="GA197" s="1712"/>
      <c r="GB197" s="1712"/>
      <c r="GC197" s="1712"/>
      <c r="GD197" s="1712"/>
      <c r="GE197" s="1712"/>
      <c r="GF197" s="1712"/>
      <c r="GG197" s="1712"/>
      <c r="GH197" s="1712"/>
      <c r="GI197" s="1712"/>
      <c r="GJ197" s="1712"/>
      <c r="GK197" s="1712"/>
      <c r="GL197" s="1712"/>
      <c r="GM197" s="1712"/>
      <c r="GN197" s="1712"/>
      <c r="GO197" s="1712"/>
      <c r="GP197" s="1712"/>
      <c r="GQ197" s="1712"/>
      <c r="GR197" s="1712"/>
      <c r="GS197" s="1712"/>
      <c r="GT197" s="1712"/>
      <c r="GU197" s="1712"/>
      <c r="GV197" s="1712"/>
      <c r="GW197" s="1712"/>
      <c r="GX197" s="1712"/>
      <c r="GY197" s="1712"/>
      <c r="GZ197" s="1712"/>
      <c r="HA197" s="1712"/>
      <c r="HB197" s="1712"/>
      <c r="HC197" s="1712"/>
      <c r="HD197" s="1712"/>
      <c r="HE197" s="1712"/>
      <c r="HF197" s="1712"/>
      <c r="HG197" s="1712"/>
      <c r="HH197" s="1712"/>
      <c r="HI197" s="1712"/>
      <c r="HJ197" s="1712"/>
      <c r="HK197" s="1712"/>
      <c r="HL197" s="1712"/>
      <c r="HM197" s="1712"/>
      <c r="HN197" s="1712"/>
      <c r="HO197" s="1712"/>
      <c r="HP197" s="1712"/>
      <c r="HQ197" s="1712"/>
      <c r="HR197" s="1712"/>
      <c r="HS197" s="1712"/>
      <c r="HT197" s="1712"/>
      <c r="HU197" s="1712"/>
      <c r="HV197" s="1712"/>
      <c r="HW197" s="1712"/>
      <c r="HX197" s="1712"/>
      <c r="HY197" s="1712"/>
      <c r="HZ197" s="1712"/>
      <c r="IA197" s="1712"/>
      <c r="IB197" s="1712"/>
      <c r="IC197" s="1712"/>
      <c r="ID197" s="1712"/>
      <c r="IE197" s="1712"/>
      <c r="IF197" s="1712"/>
      <c r="IG197" s="1712"/>
      <c r="IH197" s="1712"/>
      <c r="II197" s="1712"/>
      <c r="IJ197" s="1712"/>
      <c r="IK197" s="1712"/>
      <c r="IL197" s="1712"/>
      <c r="IM197" s="1712"/>
      <c r="IN197" s="1712"/>
      <c r="IO197" s="1712"/>
      <c r="IP197" s="1712"/>
      <c r="IQ197" s="1712"/>
      <c r="IR197" s="1712"/>
      <c r="IS197" s="1712"/>
      <c r="IT197" s="1712"/>
      <c r="IU197" s="1712"/>
    </row>
    <row r="198" spans="1:255">
      <c r="A198" s="2721">
        <v>49</v>
      </c>
      <c r="B198" s="1744"/>
      <c r="C198" s="1744"/>
      <c r="D198" s="1744"/>
      <c r="E198" s="1723"/>
      <c r="F198" s="1716"/>
      <c r="G198" s="1744"/>
      <c r="H198" s="1744"/>
      <c r="I198" s="1744"/>
      <c r="J198" s="1744"/>
      <c r="K198" s="2761"/>
      <c r="L198" s="2761"/>
      <c r="M198" s="1748">
        <v>49</v>
      </c>
      <c r="N198" s="1716"/>
      <c r="O198" s="2761"/>
      <c r="P198" s="2761"/>
      <c r="Q198" s="2761"/>
      <c r="R198" s="2761">
        <f t="shared" si="2"/>
        <v>0</v>
      </c>
      <c r="S198" s="1748">
        <v>49</v>
      </c>
      <c r="T198" s="1712"/>
      <c r="U198" s="1712"/>
      <c r="V198" s="1712"/>
      <c r="W198" s="1712"/>
      <c r="X198" s="1712"/>
      <c r="Y198" s="1712"/>
      <c r="Z198" s="1712"/>
      <c r="AA198" s="1712"/>
      <c r="AB198" s="1712"/>
      <c r="AC198" s="1712"/>
      <c r="AD198" s="1712"/>
      <c r="AE198" s="1712"/>
      <c r="AF198" s="1712"/>
      <c r="AG198" s="1712"/>
      <c r="AH198" s="1712"/>
      <c r="AI198" s="1712"/>
      <c r="AJ198" s="1712"/>
      <c r="AK198" s="1712"/>
      <c r="AL198" s="1712"/>
      <c r="AM198" s="1712"/>
      <c r="AN198" s="1712"/>
      <c r="AO198" s="1712"/>
      <c r="AP198" s="1712"/>
      <c r="AQ198" s="1712"/>
      <c r="AR198" s="1712"/>
      <c r="AS198" s="1712"/>
      <c r="AT198" s="1712"/>
      <c r="AU198" s="1712"/>
      <c r="AV198" s="1712"/>
      <c r="AW198" s="1712"/>
      <c r="AX198" s="1712"/>
      <c r="AY198" s="1712"/>
      <c r="AZ198" s="1712"/>
      <c r="BA198" s="1712"/>
      <c r="BB198" s="1712"/>
      <c r="BC198" s="1712"/>
      <c r="BD198" s="1712"/>
      <c r="BE198" s="1712"/>
      <c r="BF198" s="1712"/>
      <c r="BG198" s="1712"/>
      <c r="BH198" s="1712"/>
      <c r="BI198" s="1712"/>
      <c r="BJ198" s="1712"/>
      <c r="BK198" s="1712"/>
      <c r="BL198" s="1712"/>
      <c r="BM198" s="1712"/>
      <c r="BN198" s="1712"/>
      <c r="BO198" s="1712"/>
      <c r="BP198" s="1712"/>
      <c r="BQ198" s="1712"/>
      <c r="BR198" s="1712"/>
      <c r="BS198" s="1712"/>
      <c r="BT198" s="1712"/>
      <c r="BU198" s="1712"/>
      <c r="BV198" s="1712"/>
      <c r="BW198" s="1712"/>
      <c r="BX198" s="1712"/>
      <c r="BY198" s="1712"/>
      <c r="BZ198" s="1712"/>
      <c r="CA198" s="1712"/>
      <c r="CB198" s="1712"/>
      <c r="CC198" s="1712"/>
      <c r="CD198" s="1712"/>
      <c r="CE198" s="1712"/>
      <c r="CF198" s="1712"/>
      <c r="CG198" s="1712"/>
      <c r="CH198" s="1712"/>
      <c r="CI198" s="1712"/>
      <c r="CJ198" s="1712"/>
      <c r="CK198" s="1712"/>
      <c r="CL198" s="1712"/>
      <c r="CM198" s="1712"/>
      <c r="CN198" s="1712"/>
      <c r="CO198" s="1712"/>
      <c r="CP198" s="1712"/>
      <c r="CQ198" s="1712"/>
      <c r="CR198" s="1712"/>
      <c r="CS198" s="1712"/>
      <c r="CT198" s="1712"/>
      <c r="CU198" s="1712"/>
      <c r="CV198" s="1712"/>
      <c r="CW198" s="1712"/>
      <c r="CX198" s="1712"/>
      <c r="CY198" s="1712"/>
      <c r="CZ198" s="1712"/>
      <c r="DA198" s="1712"/>
      <c r="DB198" s="1712"/>
      <c r="DC198" s="1712"/>
      <c r="DD198" s="1712"/>
      <c r="DE198" s="1712"/>
      <c r="DF198" s="1712"/>
      <c r="DG198" s="1712"/>
      <c r="DH198" s="1712"/>
      <c r="DI198" s="1712"/>
      <c r="DJ198" s="1712"/>
      <c r="DK198" s="1712"/>
      <c r="DL198" s="1712"/>
      <c r="DM198" s="1712"/>
      <c r="DN198" s="1712"/>
      <c r="DO198" s="1712"/>
      <c r="DP198" s="1712"/>
      <c r="DQ198" s="1712"/>
      <c r="DR198" s="1712"/>
      <c r="DS198" s="1712"/>
      <c r="DT198" s="1712"/>
      <c r="DU198" s="1712"/>
      <c r="DV198" s="1712"/>
      <c r="DW198" s="1712"/>
      <c r="DX198" s="1712"/>
      <c r="DY198" s="1712"/>
      <c r="DZ198" s="1712"/>
      <c r="EA198" s="1712"/>
      <c r="EB198" s="1712"/>
      <c r="EC198" s="1712"/>
      <c r="ED198" s="1712"/>
      <c r="EE198" s="1712"/>
      <c r="EF198" s="1712"/>
      <c r="EG198" s="1712"/>
      <c r="EH198" s="1712"/>
      <c r="EI198" s="1712"/>
      <c r="EJ198" s="1712"/>
      <c r="EK198" s="1712"/>
      <c r="EL198" s="1712"/>
      <c r="EM198" s="1712"/>
      <c r="EN198" s="1712"/>
      <c r="EO198" s="1712"/>
      <c r="EP198" s="1712"/>
      <c r="EQ198" s="1712"/>
      <c r="ER198" s="1712"/>
      <c r="ES198" s="1712"/>
      <c r="ET198" s="1712"/>
      <c r="EU198" s="1712"/>
      <c r="EV198" s="1712"/>
      <c r="EW198" s="1712"/>
      <c r="EX198" s="1712"/>
      <c r="EY198" s="1712"/>
      <c r="EZ198" s="1712"/>
      <c r="FA198" s="1712"/>
      <c r="FB198" s="1712"/>
      <c r="FC198" s="1712"/>
      <c r="FD198" s="1712"/>
      <c r="FE198" s="1712"/>
      <c r="FF198" s="1712"/>
      <c r="FG198" s="1712"/>
      <c r="FH198" s="1712"/>
      <c r="FI198" s="1712"/>
      <c r="FJ198" s="1712"/>
      <c r="FK198" s="1712"/>
      <c r="FL198" s="1712"/>
      <c r="FM198" s="1712"/>
      <c r="FN198" s="1712"/>
      <c r="FO198" s="1712"/>
      <c r="FP198" s="1712"/>
      <c r="FQ198" s="1712"/>
      <c r="FR198" s="1712"/>
      <c r="FS198" s="1712"/>
      <c r="FT198" s="1712"/>
      <c r="FU198" s="1712"/>
      <c r="FV198" s="1712"/>
      <c r="FW198" s="1712"/>
      <c r="FX198" s="1712"/>
      <c r="FY198" s="1712"/>
      <c r="FZ198" s="1712"/>
      <c r="GA198" s="1712"/>
      <c r="GB198" s="1712"/>
      <c r="GC198" s="1712"/>
      <c r="GD198" s="1712"/>
      <c r="GE198" s="1712"/>
      <c r="GF198" s="1712"/>
      <c r="GG198" s="1712"/>
      <c r="GH198" s="1712"/>
      <c r="GI198" s="1712"/>
      <c r="GJ198" s="1712"/>
      <c r="GK198" s="1712"/>
      <c r="GL198" s="1712"/>
      <c r="GM198" s="1712"/>
      <c r="GN198" s="1712"/>
      <c r="GO198" s="1712"/>
      <c r="GP198" s="1712"/>
      <c r="GQ198" s="1712"/>
      <c r="GR198" s="1712"/>
      <c r="GS198" s="1712"/>
      <c r="GT198" s="1712"/>
      <c r="GU198" s="1712"/>
      <c r="GV198" s="1712"/>
      <c r="GW198" s="1712"/>
      <c r="GX198" s="1712"/>
      <c r="GY198" s="1712"/>
      <c r="GZ198" s="1712"/>
      <c r="HA198" s="1712"/>
      <c r="HB198" s="1712"/>
      <c r="HC198" s="1712"/>
      <c r="HD198" s="1712"/>
      <c r="HE198" s="1712"/>
      <c r="HF198" s="1712"/>
      <c r="HG198" s="1712"/>
      <c r="HH198" s="1712"/>
      <c r="HI198" s="1712"/>
      <c r="HJ198" s="1712"/>
      <c r="HK198" s="1712"/>
      <c r="HL198" s="1712"/>
      <c r="HM198" s="1712"/>
      <c r="HN198" s="1712"/>
      <c r="HO198" s="1712"/>
      <c r="HP198" s="1712"/>
      <c r="HQ198" s="1712"/>
      <c r="HR198" s="1712"/>
      <c r="HS198" s="1712"/>
      <c r="HT198" s="1712"/>
      <c r="HU198" s="1712"/>
      <c r="HV198" s="1712"/>
      <c r="HW198" s="1712"/>
      <c r="HX198" s="1712"/>
      <c r="HY198" s="1712"/>
      <c r="HZ198" s="1712"/>
      <c r="IA198" s="1712"/>
      <c r="IB198" s="1712"/>
      <c r="IC198" s="1712"/>
      <c r="ID198" s="1712"/>
      <c r="IE198" s="1712"/>
      <c r="IF198" s="1712"/>
      <c r="IG198" s="1712"/>
      <c r="IH198" s="1712"/>
      <c r="II198" s="1712"/>
      <c r="IJ198" s="1712"/>
      <c r="IK198" s="1712"/>
      <c r="IL198" s="1712"/>
      <c r="IM198" s="1712"/>
      <c r="IN198" s="1712"/>
      <c r="IO198" s="1712"/>
      <c r="IP198" s="1712"/>
      <c r="IQ198" s="1712"/>
      <c r="IR198" s="1712"/>
      <c r="IS198" s="1712"/>
      <c r="IT198" s="1712"/>
      <c r="IU198" s="1712"/>
    </row>
    <row r="199" spans="1:255">
      <c r="A199" s="2721">
        <v>50</v>
      </c>
      <c r="B199" s="1744"/>
      <c r="C199" s="1744"/>
      <c r="D199" s="1744"/>
      <c r="E199" s="1723"/>
      <c r="F199" s="1716"/>
      <c r="G199" s="1744"/>
      <c r="H199" s="1744"/>
      <c r="I199" s="1744"/>
      <c r="J199" s="1744"/>
      <c r="K199" s="2761"/>
      <c r="L199" s="2761"/>
      <c r="M199" s="1748">
        <v>50</v>
      </c>
      <c r="N199" s="1716"/>
      <c r="O199" s="2761"/>
      <c r="P199" s="2761"/>
      <c r="Q199" s="2761"/>
      <c r="R199" s="2761">
        <f t="shared" si="2"/>
        <v>0</v>
      </c>
      <c r="S199" s="1748">
        <v>50</v>
      </c>
    </row>
    <row r="200" spans="1:255">
      <c r="A200" s="2721">
        <v>51</v>
      </c>
      <c r="B200" s="1744"/>
      <c r="C200" s="1744"/>
      <c r="D200" s="1744"/>
      <c r="E200" s="1723"/>
      <c r="F200" s="1716"/>
      <c r="G200" s="1744"/>
      <c r="H200" s="1744"/>
      <c r="I200" s="1744"/>
      <c r="J200" s="1744"/>
      <c r="K200" s="2761"/>
      <c r="L200" s="2761"/>
      <c r="M200" s="1748">
        <v>51</v>
      </c>
      <c r="N200" s="1716"/>
      <c r="O200" s="2761"/>
      <c r="P200" s="2761"/>
      <c r="Q200" s="2761"/>
      <c r="R200" s="2761">
        <f t="shared" si="2"/>
        <v>0</v>
      </c>
      <c r="S200" s="1748">
        <v>51</v>
      </c>
    </row>
    <row r="201" spans="1:255">
      <c r="A201" s="2721">
        <v>52</v>
      </c>
      <c r="B201" s="1744"/>
      <c r="C201" s="1744"/>
      <c r="D201" s="1744"/>
      <c r="E201" s="1723"/>
      <c r="F201" s="1716"/>
      <c r="G201" s="1744"/>
      <c r="H201" s="1744"/>
      <c r="I201" s="1744"/>
      <c r="J201" s="1744"/>
      <c r="K201" s="2761"/>
      <c r="L201" s="2761"/>
      <c r="M201" s="1748">
        <v>52</v>
      </c>
      <c r="N201" s="1716"/>
      <c r="O201" s="2761"/>
      <c r="P201" s="2761"/>
      <c r="Q201" s="2761"/>
      <c r="R201" s="2761">
        <f t="shared" si="2"/>
        <v>0</v>
      </c>
      <c r="S201" s="1748">
        <v>52</v>
      </c>
    </row>
    <row r="202" spans="1:255">
      <c r="A202" s="2721">
        <v>53</v>
      </c>
      <c r="B202" s="1744"/>
      <c r="C202" s="1744"/>
      <c r="D202" s="1744"/>
      <c r="E202" s="1723"/>
      <c r="F202" s="1716"/>
      <c r="G202" s="1744"/>
      <c r="H202" s="1744"/>
      <c r="I202" s="1744"/>
      <c r="J202" s="1744"/>
      <c r="K202" s="2761"/>
      <c r="L202" s="2761"/>
      <c r="M202" s="1748">
        <v>53</v>
      </c>
      <c r="N202" s="1716"/>
      <c r="O202" s="2761"/>
      <c r="P202" s="2761"/>
      <c r="Q202" s="2761"/>
      <c r="R202" s="2761">
        <f t="shared" si="2"/>
        <v>0</v>
      </c>
      <c r="S202" s="1748">
        <v>53</v>
      </c>
    </row>
    <row r="203" spans="1:255">
      <c r="A203" s="2721">
        <v>54</v>
      </c>
      <c r="B203" s="1744"/>
      <c r="C203" s="1744"/>
      <c r="D203" s="1744"/>
      <c r="E203" s="1723"/>
      <c r="F203" s="1716"/>
      <c r="G203" s="1744"/>
      <c r="H203" s="1744"/>
      <c r="I203" s="1744"/>
      <c r="J203" s="1744"/>
      <c r="K203" s="2761"/>
      <c r="L203" s="2761"/>
      <c r="M203" s="1748">
        <v>54</v>
      </c>
      <c r="N203" s="1716"/>
      <c r="O203" s="2761"/>
      <c r="P203" s="2761"/>
      <c r="Q203" s="2761"/>
      <c r="R203" s="2761">
        <f t="shared" si="2"/>
        <v>0</v>
      </c>
      <c r="S203" s="1748">
        <v>54</v>
      </c>
    </row>
    <row r="204" spans="1:255">
      <c r="A204" s="2721">
        <v>55</v>
      </c>
      <c r="B204" s="1744"/>
      <c r="C204" s="1744"/>
      <c r="D204" s="1744"/>
      <c r="E204" s="1723"/>
      <c r="F204" s="1716"/>
      <c r="G204" s="1744"/>
      <c r="H204" s="1744"/>
      <c r="I204" s="1744"/>
      <c r="J204" s="1744"/>
      <c r="K204" s="2761"/>
      <c r="L204" s="2761"/>
      <c r="M204" s="1748">
        <v>55</v>
      </c>
      <c r="N204" s="1716"/>
      <c r="O204" s="2761"/>
      <c r="P204" s="2761"/>
      <c r="Q204" s="2761"/>
      <c r="R204" s="2761">
        <f t="shared" si="2"/>
        <v>0</v>
      </c>
      <c r="S204" s="1748">
        <v>55</v>
      </c>
    </row>
    <row r="205" spans="1:255">
      <c r="A205" s="2721">
        <v>56</v>
      </c>
      <c r="B205" s="1744"/>
      <c r="C205" s="1744"/>
      <c r="D205" s="1744"/>
      <c r="E205" s="1723"/>
      <c r="F205" s="1716"/>
      <c r="G205" s="1744"/>
      <c r="H205" s="1744"/>
      <c r="I205" s="1744"/>
      <c r="J205" s="1744"/>
      <c r="K205" s="2761"/>
      <c r="L205" s="2761"/>
      <c r="M205" s="1748">
        <v>56</v>
      </c>
      <c r="N205" s="1716"/>
      <c r="O205" s="2761"/>
      <c r="P205" s="2761"/>
      <c r="Q205" s="2761"/>
      <c r="R205" s="2761">
        <f t="shared" si="2"/>
        <v>0</v>
      </c>
      <c r="S205" s="1748">
        <v>56</v>
      </c>
    </row>
    <row r="206" spans="1:255">
      <c r="A206" s="2721">
        <v>57</v>
      </c>
      <c r="B206" s="1744"/>
      <c r="C206" s="1744"/>
      <c r="D206" s="1744"/>
      <c r="E206" s="1723"/>
      <c r="F206" s="1716"/>
      <c r="G206" s="1744"/>
      <c r="H206" s="1744"/>
      <c r="I206" s="1744"/>
      <c r="J206" s="1744"/>
      <c r="K206" s="2761"/>
      <c r="L206" s="2761"/>
      <c r="M206" s="1748">
        <v>57</v>
      </c>
      <c r="N206" s="1716"/>
      <c r="O206" s="2761"/>
      <c r="P206" s="2761"/>
      <c r="Q206" s="2761"/>
      <c r="R206" s="2761">
        <f t="shared" si="2"/>
        <v>0</v>
      </c>
      <c r="S206" s="1748">
        <v>57</v>
      </c>
    </row>
    <row r="207" spans="1:255">
      <c r="A207" s="2721">
        <v>58</v>
      </c>
      <c r="B207" s="1744"/>
      <c r="C207" s="1744"/>
      <c r="D207" s="1744"/>
      <c r="E207" s="1723"/>
      <c r="F207" s="1716"/>
      <c r="G207" s="1744"/>
      <c r="H207" s="1744"/>
      <c r="I207" s="1744"/>
      <c r="J207" s="1744"/>
      <c r="K207" s="2761"/>
      <c r="L207" s="2761"/>
      <c r="M207" s="1748">
        <v>58</v>
      </c>
      <c r="N207" s="1716"/>
      <c r="O207" s="2761"/>
      <c r="P207" s="2761"/>
      <c r="Q207" s="2761"/>
      <c r="R207" s="2761">
        <f t="shared" si="2"/>
        <v>0</v>
      </c>
      <c r="S207" s="1748">
        <v>58</v>
      </c>
    </row>
    <row r="208" spans="1:255">
      <c r="A208" s="2721">
        <v>59</v>
      </c>
      <c r="B208" s="1744"/>
      <c r="C208" s="1744"/>
      <c r="D208" s="1744"/>
      <c r="E208" s="1723"/>
      <c r="F208" s="1716"/>
      <c r="G208" s="1744"/>
      <c r="H208" s="1744"/>
      <c r="I208" s="1744"/>
      <c r="J208" s="1744"/>
      <c r="K208" s="2761"/>
      <c r="L208" s="2761"/>
      <c r="M208" s="1748">
        <v>59</v>
      </c>
      <c r="N208" s="1716"/>
      <c r="O208" s="2761"/>
      <c r="P208" s="2761"/>
      <c r="Q208" s="2761"/>
      <c r="R208" s="2761">
        <f t="shared" si="2"/>
        <v>0</v>
      </c>
      <c r="S208" s="1748">
        <v>59</v>
      </c>
    </row>
    <row r="209" spans="1:19">
      <c r="A209" s="2721">
        <v>60</v>
      </c>
      <c r="B209" s="1744"/>
      <c r="C209" s="1744"/>
      <c r="D209" s="1744"/>
      <c r="E209" s="1723"/>
      <c r="F209" s="1716"/>
      <c r="G209" s="1744"/>
      <c r="H209" s="1744"/>
      <c r="I209" s="1744"/>
      <c r="J209" s="1744"/>
      <c r="K209" s="2761"/>
      <c r="L209" s="2761"/>
      <c r="M209" s="1748">
        <v>60</v>
      </c>
      <c r="N209" s="1716"/>
      <c r="O209" s="2761"/>
      <c r="P209" s="2761"/>
      <c r="Q209" s="2761"/>
      <c r="R209" s="2761">
        <f t="shared" si="2"/>
        <v>0</v>
      </c>
      <c r="S209" s="1748">
        <v>60</v>
      </c>
    </row>
    <row r="210" spans="1:19">
      <c r="A210" s="2721">
        <v>61</v>
      </c>
      <c r="B210" s="1744"/>
      <c r="C210" s="1744"/>
      <c r="D210" s="1744"/>
      <c r="E210" s="1723"/>
      <c r="F210" s="1716"/>
      <c r="G210" s="1744"/>
      <c r="H210" s="1744"/>
      <c r="I210" s="1744"/>
      <c r="J210" s="1744"/>
      <c r="K210" s="2761"/>
      <c r="L210" s="2761"/>
      <c r="M210" s="1748">
        <v>61</v>
      </c>
      <c r="N210" s="1716"/>
      <c r="O210" s="2761"/>
      <c r="P210" s="2761"/>
      <c r="Q210" s="2761"/>
      <c r="R210" s="2761">
        <f t="shared" si="2"/>
        <v>0</v>
      </c>
      <c r="S210" s="1748">
        <v>61</v>
      </c>
    </row>
    <row r="211" spans="1:19">
      <c r="A211" s="2721">
        <v>62</v>
      </c>
      <c r="B211" s="1744"/>
      <c r="C211" s="1744"/>
      <c r="D211" s="1744"/>
      <c r="E211" s="1723"/>
      <c r="F211" s="1716"/>
      <c r="G211" s="1744"/>
      <c r="H211" s="1744"/>
      <c r="I211" s="1744"/>
      <c r="J211" s="1744"/>
      <c r="K211" s="2761"/>
      <c r="L211" s="2761"/>
      <c r="M211" s="1748">
        <v>62</v>
      </c>
      <c r="N211" s="1716"/>
      <c r="O211" s="2761"/>
      <c r="P211" s="2761"/>
      <c r="Q211" s="2761"/>
      <c r="R211" s="2761">
        <f t="shared" si="2"/>
        <v>0</v>
      </c>
      <c r="S211" s="1748">
        <v>62</v>
      </c>
    </row>
    <row r="212" spans="1:19">
      <c r="A212" s="2721">
        <v>63</v>
      </c>
      <c r="B212" s="1744"/>
      <c r="C212" s="1744"/>
      <c r="D212" s="1744"/>
      <c r="E212" s="1723"/>
      <c r="F212" s="1716"/>
      <c r="G212" s="1744"/>
      <c r="H212" s="1744"/>
      <c r="I212" s="1744"/>
      <c r="J212" s="1744"/>
      <c r="K212" s="2761"/>
      <c r="L212" s="2761"/>
      <c r="M212" s="1748">
        <v>63</v>
      </c>
      <c r="N212" s="1716"/>
      <c r="O212" s="2761"/>
      <c r="P212" s="2761"/>
      <c r="Q212" s="2761"/>
      <c r="R212" s="2761">
        <f t="shared" si="2"/>
        <v>0</v>
      </c>
      <c r="S212" s="1748">
        <v>63</v>
      </c>
    </row>
    <row r="213" spans="1:19">
      <c r="A213" s="2721">
        <v>64</v>
      </c>
      <c r="B213" s="1744"/>
      <c r="C213" s="1744"/>
      <c r="D213" s="1744"/>
      <c r="E213" s="1723"/>
      <c r="F213" s="1716"/>
      <c r="G213" s="1744"/>
      <c r="H213" s="1744"/>
      <c r="I213" s="1744"/>
      <c r="J213" s="1744"/>
      <c r="K213" s="2761"/>
      <c r="L213" s="2761"/>
      <c r="M213" s="1748">
        <v>64</v>
      </c>
      <c r="N213" s="1716"/>
      <c r="O213" s="2761"/>
      <c r="P213" s="2761"/>
      <c r="Q213" s="2761"/>
      <c r="R213" s="2761">
        <f t="shared" si="2"/>
        <v>0</v>
      </c>
      <c r="S213" s="1748">
        <v>64</v>
      </c>
    </row>
    <row r="214" spans="1:19" ht="15.75" thickBot="1">
      <c r="A214" s="2206">
        <v>65</v>
      </c>
      <c r="B214" s="2798" t="s">
        <v>2332</v>
      </c>
      <c r="C214" s="2819"/>
      <c r="D214" s="2819"/>
      <c r="E214" s="2880"/>
      <c r="F214" s="2881"/>
      <c r="G214" s="2819"/>
      <c r="H214" s="2819"/>
      <c r="I214" s="2819"/>
      <c r="J214" s="1827">
        <f>SUM(J150:J213)</f>
        <v>0</v>
      </c>
      <c r="K214" s="2803">
        <f>SUM(K150:K213)</f>
        <v>0</v>
      </c>
      <c r="L214" s="2803">
        <f>SUM(L150:L213)</f>
        <v>0</v>
      </c>
      <c r="M214" s="2801">
        <v>65</v>
      </c>
      <c r="N214" s="1929"/>
      <c r="O214" s="2804">
        <f>SUM(O150:O213)</f>
        <v>0</v>
      </c>
      <c r="P214" s="2804">
        <f>SUM(P150:P213)</f>
        <v>0</v>
      </c>
      <c r="Q214" s="2804">
        <f>SUM(Q150:Q213)</f>
        <v>0</v>
      </c>
      <c r="R214" s="2804">
        <f>SUM(R150:R213)</f>
        <v>0</v>
      </c>
      <c r="S214" s="2801">
        <v>65</v>
      </c>
    </row>
    <row r="215" spans="1:19">
      <c r="A215" s="2481"/>
      <c r="B215" s="2481"/>
      <c r="C215" s="1836"/>
      <c r="D215" s="1836"/>
      <c r="E215" s="1836"/>
      <c r="F215" s="1836"/>
      <c r="G215" s="1836"/>
      <c r="H215" s="1836"/>
      <c r="I215" s="1836"/>
      <c r="J215" s="2122"/>
      <c r="K215" s="2752"/>
      <c r="L215" s="2752"/>
      <c r="M215" s="2481"/>
      <c r="N215" s="2122"/>
      <c r="O215" s="2823"/>
      <c r="P215" s="2823"/>
      <c r="Q215" s="2823"/>
      <c r="R215" s="2823"/>
      <c r="S215" s="2481"/>
    </row>
    <row r="216" spans="1:19">
      <c r="A216" s="2478" t="s">
        <v>4687</v>
      </c>
      <c r="B216" s="2765"/>
      <c r="C216" s="2765"/>
      <c r="D216" s="1799"/>
      <c r="E216" s="1799"/>
      <c r="F216" s="2478" t="s">
        <v>4687</v>
      </c>
      <c r="G216" s="2765"/>
      <c r="H216" s="2765"/>
      <c r="I216" s="1712"/>
      <c r="J216" s="1712"/>
      <c r="K216" s="1712"/>
      <c r="L216" s="1712"/>
      <c r="M216" s="1712"/>
      <c r="N216" s="2478" t="s">
        <v>4687</v>
      </c>
      <c r="O216" s="1712"/>
      <c r="P216" s="1712"/>
      <c r="Q216" s="1712"/>
      <c r="R216" s="1712"/>
      <c r="S216" s="1712"/>
    </row>
    <row r="217" spans="1:19">
      <c r="A217" s="1799" t="s">
        <v>1416</v>
      </c>
      <c r="B217" s="1799"/>
      <c r="C217" s="1799"/>
      <c r="D217" s="1799"/>
      <c r="E217" s="1799"/>
      <c r="F217" s="1799" t="s">
        <v>1417</v>
      </c>
      <c r="G217" s="1799"/>
      <c r="H217" s="1799"/>
      <c r="I217" s="1799"/>
      <c r="J217" s="2871"/>
      <c r="K217" s="2871"/>
      <c r="L217" s="2871"/>
      <c r="M217" s="1799"/>
      <c r="N217" s="1799" t="s">
        <v>1418</v>
      </c>
      <c r="O217" s="1799"/>
      <c r="P217" s="2871"/>
      <c r="Q217" s="2871"/>
      <c r="R217" s="2871"/>
      <c r="S217" s="1799"/>
    </row>
    <row r="218" spans="1:19">
      <c r="A218" s="1836"/>
      <c r="B218" s="1836"/>
      <c r="C218" s="1836"/>
      <c r="D218" s="1836"/>
      <c r="E218" s="1836"/>
      <c r="F218" s="1836"/>
      <c r="G218" s="1836"/>
      <c r="H218" s="1836"/>
      <c r="I218" s="1836"/>
      <c r="J218" s="1836"/>
      <c r="K218" s="1836"/>
      <c r="L218" s="1836"/>
      <c r="M218" s="1836"/>
      <c r="N218" s="1836"/>
      <c r="O218" s="1836"/>
      <c r="P218" s="1836"/>
      <c r="Q218" s="1836"/>
      <c r="R218" s="1836"/>
      <c r="S218" s="1836"/>
    </row>
    <row r="219" spans="1:19">
      <c r="A219" s="1836"/>
      <c r="B219" s="1836"/>
      <c r="C219" s="1836"/>
      <c r="D219" s="1836"/>
      <c r="E219" s="1836"/>
      <c r="F219" s="1836"/>
      <c r="G219" s="1836"/>
      <c r="H219" s="1836"/>
      <c r="I219" s="1836"/>
      <c r="J219" s="1836"/>
      <c r="K219" s="1836"/>
      <c r="L219" s="1836"/>
      <c r="M219" s="1836"/>
      <c r="N219" s="1836"/>
      <c r="O219" s="1836"/>
      <c r="P219" s="1836"/>
      <c r="Q219" s="1836"/>
      <c r="R219" s="1836"/>
      <c r="S219" s="1836"/>
    </row>
    <row r="220" spans="1:19">
      <c r="A220" s="1836"/>
      <c r="B220" s="1836"/>
      <c r="C220" s="1836"/>
      <c r="D220" s="1836"/>
      <c r="E220" s="1836"/>
      <c r="F220" s="1836"/>
      <c r="G220" s="1836"/>
      <c r="H220" s="1836"/>
      <c r="I220" s="1836"/>
      <c r="J220" s="1836"/>
      <c r="K220" s="1836"/>
      <c r="L220" s="1836"/>
      <c r="M220" s="1836"/>
      <c r="N220" s="1836"/>
      <c r="O220" s="1836"/>
      <c r="P220" s="1836"/>
      <c r="Q220" s="1836"/>
      <c r="R220" s="1836"/>
      <c r="S220" s="1836"/>
    </row>
    <row r="221" spans="1:19">
      <c r="A221" s="1836"/>
      <c r="B221" s="1836"/>
      <c r="C221" s="1836"/>
      <c r="D221" s="1836"/>
      <c r="E221" s="1836"/>
      <c r="F221" s="1836"/>
      <c r="G221" s="1836"/>
      <c r="H221" s="1836"/>
      <c r="I221" s="1836"/>
      <c r="J221" s="1836"/>
      <c r="K221" s="1836"/>
      <c r="L221" s="1836"/>
      <c r="M221" s="1836"/>
      <c r="N221" s="1836"/>
      <c r="O221" s="1836"/>
      <c r="P221" s="1836"/>
      <c r="Q221" s="1836"/>
      <c r="R221" s="1836"/>
      <c r="S221" s="1836"/>
    </row>
    <row r="222" spans="1:19">
      <c r="A222" s="1836"/>
      <c r="B222" s="1836"/>
      <c r="C222" s="1836"/>
      <c r="D222" s="1836"/>
      <c r="E222" s="1836"/>
      <c r="F222" s="1836"/>
      <c r="G222" s="1836"/>
      <c r="H222" s="1836"/>
      <c r="I222" s="1836"/>
      <c r="J222" s="1836"/>
      <c r="K222" s="1836"/>
      <c r="L222" s="1836"/>
      <c r="M222" s="1836"/>
      <c r="N222" s="1836"/>
      <c r="O222" s="1836"/>
      <c r="P222" s="1836"/>
      <c r="Q222" s="1836"/>
      <c r="R222" s="1836"/>
      <c r="S222" s="1836"/>
    </row>
    <row r="223" spans="1:19">
      <c r="A223" s="1836"/>
      <c r="B223" s="1836"/>
      <c r="C223" s="1836"/>
      <c r="D223" s="1836"/>
      <c r="E223" s="1836"/>
      <c r="F223" s="1836"/>
      <c r="G223" s="1836"/>
      <c r="H223" s="1836"/>
      <c r="I223" s="1836"/>
      <c r="J223" s="1836"/>
      <c r="K223" s="1836"/>
      <c r="L223" s="1836"/>
      <c r="M223" s="1836"/>
      <c r="N223" s="1836"/>
      <c r="O223" s="1836"/>
      <c r="P223" s="1836"/>
      <c r="Q223" s="1836"/>
      <c r="R223" s="1836"/>
      <c r="S223" s="1836"/>
    </row>
    <row r="224" spans="1:19">
      <c r="A224" s="1836"/>
      <c r="B224" s="1836"/>
      <c r="C224" s="1836"/>
      <c r="D224" s="1836"/>
      <c r="E224" s="1836"/>
      <c r="F224" s="1836"/>
      <c r="G224" s="1836"/>
      <c r="H224" s="1836"/>
      <c r="I224" s="1836"/>
      <c r="J224" s="1836"/>
      <c r="K224" s="1836"/>
      <c r="L224" s="1836"/>
      <c r="M224" s="1836"/>
      <c r="N224" s="1836"/>
      <c r="O224" s="1836"/>
      <c r="P224" s="1836"/>
      <c r="Q224" s="1836"/>
      <c r="R224" s="1836"/>
      <c r="S224" s="1836"/>
    </row>
    <row r="225" spans="1:19">
      <c r="A225" s="1836"/>
      <c r="B225" s="1836"/>
      <c r="C225" s="1836"/>
      <c r="D225" s="1836"/>
      <c r="E225" s="1836"/>
      <c r="F225" s="1836"/>
      <c r="G225" s="1836"/>
      <c r="H225" s="1836"/>
      <c r="I225" s="1836"/>
      <c r="J225" s="1836"/>
      <c r="K225" s="1836"/>
      <c r="L225" s="1836"/>
      <c r="M225" s="1836"/>
      <c r="N225" s="1836"/>
      <c r="O225" s="1836"/>
      <c r="P225" s="1836"/>
      <c r="Q225" s="1836"/>
      <c r="R225" s="1836"/>
      <c r="S225" s="1836"/>
    </row>
    <row r="226" spans="1:19">
      <c r="A226" s="1836"/>
      <c r="B226" s="1836"/>
      <c r="C226" s="1836"/>
      <c r="D226" s="1836"/>
      <c r="E226" s="1836"/>
      <c r="F226" s="1836"/>
      <c r="G226" s="1836"/>
      <c r="H226" s="1836"/>
      <c r="I226" s="1836"/>
      <c r="J226" s="1836"/>
      <c r="K226" s="1836"/>
      <c r="L226" s="1836"/>
      <c r="M226" s="1836"/>
      <c r="N226" s="1836"/>
      <c r="O226" s="1836"/>
      <c r="P226" s="1836"/>
      <c r="Q226" s="1836"/>
      <c r="R226" s="1836"/>
      <c r="S226" s="1836"/>
    </row>
    <row r="227" spans="1:19">
      <c r="A227" s="1836"/>
      <c r="B227" s="1836"/>
      <c r="C227" s="1836"/>
      <c r="D227" s="1836"/>
      <c r="E227" s="1836"/>
      <c r="F227" s="1836"/>
      <c r="G227" s="1836"/>
      <c r="H227" s="1836"/>
      <c r="I227" s="1836"/>
      <c r="J227" s="1836"/>
      <c r="K227" s="1836"/>
      <c r="L227" s="1836"/>
      <c r="M227" s="1836"/>
      <c r="N227" s="1836"/>
      <c r="O227" s="1836"/>
      <c r="P227" s="1836"/>
      <c r="Q227" s="1836"/>
      <c r="R227" s="1836"/>
      <c r="S227" s="1836"/>
    </row>
    <row r="228" spans="1:19">
      <c r="A228" s="1836"/>
      <c r="B228" s="1836"/>
      <c r="C228" s="1836"/>
      <c r="D228" s="1836"/>
      <c r="E228" s="1836"/>
      <c r="F228" s="1836"/>
      <c r="G228" s="1836"/>
      <c r="H228" s="1836"/>
      <c r="I228" s="1836"/>
      <c r="J228" s="1836"/>
      <c r="K228" s="1836"/>
      <c r="L228" s="1836"/>
      <c r="M228" s="1836"/>
      <c r="N228" s="1836"/>
      <c r="O228" s="1836"/>
      <c r="P228" s="1836"/>
      <c r="Q228" s="1836"/>
      <c r="R228" s="1836"/>
      <c r="S228" s="1836"/>
    </row>
    <row r="229" spans="1:19">
      <c r="A229" s="1836"/>
      <c r="B229" s="1836"/>
      <c r="C229" s="1836"/>
      <c r="D229" s="1836"/>
      <c r="E229" s="1836"/>
      <c r="F229" s="1836"/>
      <c r="G229" s="1836"/>
      <c r="H229" s="1836"/>
      <c r="I229" s="1836"/>
      <c r="J229" s="1836"/>
      <c r="K229" s="1836"/>
      <c r="L229" s="1836"/>
      <c r="M229" s="1836"/>
      <c r="N229" s="1836"/>
      <c r="O229" s="1836"/>
      <c r="P229" s="1836"/>
      <c r="Q229" s="1836"/>
      <c r="R229" s="1836"/>
      <c r="S229" s="1836"/>
    </row>
    <row r="230" spans="1:19">
      <c r="A230" s="1836"/>
      <c r="B230" s="1836"/>
      <c r="C230" s="1836"/>
      <c r="D230" s="1836"/>
      <c r="E230" s="1836"/>
      <c r="F230" s="1836"/>
      <c r="G230" s="1836"/>
      <c r="H230" s="1836"/>
      <c r="I230" s="1836"/>
      <c r="J230" s="1836"/>
      <c r="K230" s="1836"/>
      <c r="L230" s="1836"/>
      <c r="M230" s="1836"/>
      <c r="N230" s="1836"/>
      <c r="O230" s="1836"/>
      <c r="P230" s="1836"/>
      <c r="Q230" s="1836"/>
      <c r="R230" s="1836"/>
      <c r="S230" s="1836"/>
    </row>
    <row r="231" spans="1:19">
      <c r="A231" s="1836"/>
      <c r="B231" s="1836"/>
      <c r="C231" s="1836"/>
      <c r="D231" s="1836"/>
      <c r="E231" s="1836"/>
      <c r="F231" s="1836"/>
      <c r="G231" s="1836"/>
      <c r="H231" s="1836"/>
      <c r="I231" s="1836"/>
      <c r="J231" s="1836"/>
      <c r="K231" s="1836"/>
      <c r="L231" s="1836"/>
      <c r="M231" s="1836"/>
      <c r="N231" s="1836"/>
      <c r="O231" s="1836"/>
      <c r="P231" s="1836"/>
      <c r="Q231" s="1836"/>
      <c r="R231" s="1836"/>
      <c r="S231" s="1836"/>
    </row>
  </sheetData>
  <mergeCells count="59">
    <mergeCell ref="N31:O31"/>
    <mergeCell ref="N27:S27"/>
    <mergeCell ref="N37:O37"/>
    <mergeCell ref="N36:O36"/>
    <mergeCell ref="N35:O35"/>
    <mergeCell ref="N34:O34"/>
    <mergeCell ref="N33:O33"/>
    <mergeCell ref="N32:O32"/>
    <mergeCell ref="N43:O43"/>
    <mergeCell ref="N42:O42"/>
    <mergeCell ref="N41:O41"/>
    <mergeCell ref="N40:O40"/>
    <mergeCell ref="N39:O39"/>
    <mergeCell ref="N38:O38"/>
    <mergeCell ref="F46:G46"/>
    <mergeCell ref="F47:G47"/>
    <mergeCell ref="N28:O28"/>
    <mergeCell ref="N29:O29"/>
    <mergeCell ref="N30:O30"/>
    <mergeCell ref="N47:O47"/>
    <mergeCell ref="N46:O46"/>
    <mergeCell ref="N45:O45"/>
    <mergeCell ref="N44:O44"/>
    <mergeCell ref="F39:G39"/>
    <mergeCell ref="F40:G40"/>
    <mergeCell ref="F41:G41"/>
    <mergeCell ref="F42:G42"/>
    <mergeCell ref="F43:G43"/>
    <mergeCell ref="F44:G44"/>
    <mergeCell ref="F38:G38"/>
    <mergeCell ref="F27:G27"/>
    <mergeCell ref="F28:G28"/>
    <mergeCell ref="F29:G29"/>
    <mergeCell ref="F30:G30"/>
    <mergeCell ref="F31:G31"/>
    <mergeCell ref="F32:G32"/>
    <mergeCell ref="F33:G33"/>
    <mergeCell ref="F34:G34"/>
    <mergeCell ref="F35:G35"/>
    <mergeCell ref="F36:G36"/>
    <mergeCell ref="F37:G37"/>
    <mergeCell ref="F4:M4"/>
    <mergeCell ref="A4:E4"/>
    <mergeCell ref="A5:E5"/>
    <mergeCell ref="F5:M5"/>
    <mergeCell ref="N4:S4"/>
    <mergeCell ref="N5:S5"/>
    <mergeCell ref="A66:E66"/>
    <mergeCell ref="A67:E67"/>
    <mergeCell ref="F66:M66"/>
    <mergeCell ref="F67:M67"/>
    <mergeCell ref="N66:S66"/>
    <mergeCell ref="N67:S67"/>
    <mergeCell ref="A143:E143"/>
    <mergeCell ref="F143:M143"/>
    <mergeCell ref="N143:S143"/>
    <mergeCell ref="A144:E144"/>
    <mergeCell ref="F144:M144"/>
    <mergeCell ref="N144:S144"/>
  </mergeCells>
  <printOptions horizontalCentered="1" verticalCentered="1"/>
  <pageMargins left="0" right="0" top="0" bottom="0" header="0" footer="0"/>
  <pageSetup scale="61" fitToWidth="3" fitToHeight="3" pageOrder="overThenDown" orientation="portrait" horizontalDpi="300" verticalDpi="300" r:id="rId1"/>
  <headerFooter alignWithMargins="0"/>
  <rowBreaks count="2" manualBreakCount="2">
    <brk id="61" max="16383" man="1"/>
    <brk id="140" max="18" man="1"/>
  </rowBreaks>
  <colBreaks count="3" manualBreakCount="3">
    <brk id="5" max="1048575" man="1"/>
    <brk id="13" max="1048575" man="1"/>
    <brk id="19"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6"/>
  <dimension ref="A1:I196"/>
  <sheetViews>
    <sheetView defaultGridColor="0" view="pageBreakPreview" colorId="22" zoomScaleNormal="100" zoomScaleSheetLayoutView="100" workbookViewId="0">
      <selection activeCell="C3" sqref="C3"/>
    </sheetView>
  </sheetViews>
  <sheetFormatPr defaultColWidth="9.6640625" defaultRowHeight="15"/>
  <cols>
    <col min="1" max="1" width="2.6640625" style="1231" customWidth="1"/>
    <col min="2" max="2" width="49.77734375" style="850" customWidth="1"/>
    <col min="3" max="3" width="19.5546875" style="850" customWidth="1"/>
    <col min="4" max="4" width="13.33203125" style="850" customWidth="1"/>
    <col min="5" max="5" width="18.6640625" style="850" customWidth="1"/>
    <col min="6" max="16384" width="9.6640625" style="850"/>
  </cols>
  <sheetData>
    <row r="1" spans="1:5">
      <c r="A1" s="1475"/>
      <c r="B1" s="848" t="s">
        <v>1800</v>
      </c>
      <c r="C1" s="848" t="s">
        <v>1801</v>
      </c>
      <c r="D1" s="848" t="s">
        <v>1802</v>
      </c>
      <c r="E1" s="849" t="s">
        <v>1803</v>
      </c>
    </row>
    <row r="2" spans="1:5">
      <c r="A2" s="1476"/>
      <c r="B2" s="852" t="str">
        <f>'Data Sheet'!$C$25</f>
        <v>National Fuel Gas Distribution Corporation</v>
      </c>
      <c r="C2" s="852" t="s">
        <v>1804</v>
      </c>
      <c r="D2" s="852" t="s">
        <v>1805</v>
      </c>
      <c r="E2" s="853"/>
    </row>
    <row r="3" spans="1:5" ht="15" customHeight="1">
      <c r="A3" s="1478"/>
      <c r="B3" s="855"/>
      <c r="C3" s="855" t="s">
        <v>3011</v>
      </c>
      <c r="D3" s="855" t="str">
        <f>'Data Sheet'!$C$40</f>
        <v>3/31/2016</v>
      </c>
      <c r="E3" s="856" t="str">
        <f>'Data Sheet'!$C$38</f>
        <v>12/31/2015</v>
      </c>
    </row>
    <row r="4" spans="1:5" ht="15" customHeight="1">
      <c r="A4" s="1522" t="s">
        <v>3012</v>
      </c>
      <c r="B4" s="857"/>
      <c r="C4" s="857"/>
      <c r="D4" s="857"/>
      <c r="E4" s="858"/>
    </row>
    <row r="5" spans="1:5">
      <c r="A5" s="1513"/>
      <c r="B5" s="859" t="s">
        <v>3013</v>
      </c>
      <c r="C5" s="859"/>
      <c r="D5" s="859"/>
      <c r="E5" s="860"/>
    </row>
    <row r="6" spans="1:5">
      <c r="A6" s="1513"/>
      <c r="B6" s="859" t="s">
        <v>3014</v>
      </c>
      <c r="C6" s="859"/>
      <c r="D6" s="859"/>
      <c r="E6" s="860"/>
    </row>
    <row r="7" spans="1:5">
      <c r="A7" s="1514"/>
      <c r="B7" s="862" t="s">
        <v>3015</v>
      </c>
      <c r="C7" s="863" t="s">
        <v>3016</v>
      </c>
      <c r="D7" s="864" t="s">
        <v>3017</v>
      </c>
      <c r="E7" s="865" t="s">
        <v>3018</v>
      </c>
    </row>
    <row r="8" spans="1:5">
      <c r="A8" s="1476"/>
      <c r="B8" s="852"/>
      <c r="C8" s="866" t="s">
        <v>3019</v>
      </c>
      <c r="D8" s="867" t="s">
        <v>3020</v>
      </c>
      <c r="E8" s="853"/>
    </row>
    <row r="9" spans="1:5">
      <c r="A9" s="1478"/>
      <c r="B9" s="868" t="s">
        <v>3021</v>
      </c>
      <c r="C9" s="869" t="s">
        <v>3022</v>
      </c>
      <c r="D9" s="870" t="s">
        <v>3023</v>
      </c>
      <c r="E9" s="856" t="s">
        <v>3024</v>
      </c>
    </row>
    <row r="10" spans="1:5" ht="15.75">
      <c r="A10" s="1476"/>
      <c r="B10" s="871" t="s">
        <v>3025</v>
      </c>
      <c r="C10" s="872"/>
      <c r="D10" s="873"/>
      <c r="E10" s="853"/>
    </row>
    <row r="11" spans="1:5" ht="15.75">
      <c r="A11" s="1510"/>
      <c r="B11" s="871" t="s">
        <v>3026</v>
      </c>
      <c r="C11" s="874"/>
      <c r="D11" s="873"/>
      <c r="E11" s="853"/>
    </row>
    <row r="12" spans="1:5" ht="15.75">
      <c r="A12" s="1510"/>
      <c r="B12" s="871"/>
      <c r="C12" s="874"/>
      <c r="D12" s="873"/>
      <c r="E12" s="853"/>
    </row>
    <row r="13" spans="1:5">
      <c r="A13" s="1510"/>
      <c r="B13" s="852" t="s">
        <v>2928</v>
      </c>
      <c r="C13" s="875">
        <v>101</v>
      </c>
      <c r="D13" s="867" t="s">
        <v>3027</v>
      </c>
      <c r="E13" s="853"/>
    </row>
    <row r="14" spans="1:5">
      <c r="A14" s="1510"/>
      <c r="B14" s="852" t="s">
        <v>3028</v>
      </c>
      <c r="C14" s="875">
        <v>102</v>
      </c>
      <c r="D14" s="873" t="s">
        <v>3029</v>
      </c>
      <c r="E14" s="853"/>
    </row>
    <row r="15" spans="1:5">
      <c r="A15" s="1510"/>
      <c r="B15" s="852" t="s">
        <v>3057</v>
      </c>
      <c r="C15" s="875">
        <v>103</v>
      </c>
      <c r="D15" s="873" t="s">
        <v>3029</v>
      </c>
      <c r="E15" s="2471" t="s">
        <v>4735</v>
      </c>
    </row>
    <row r="16" spans="1:5">
      <c r="A16" s="1510"/>
      <c r="B16" s="852" t="s">
        <v>3058</v>
      </c>
      <c r="C16" s="875" t="s">
        <v>3059</v>
      </c>
      <c r="D16" s="873" t="s">
        <v>3060</v>
      </c>
      <c r="E16" s="853"/>
    </row>
    <row r="17" spans="1:5">
      <c r="A17" s="1510"/>
      <c r="B17" s="852" t="s">
        <v>3061</v>
      </c>
      <c r="C17" s="875" t="s">
        <v>3062</v>
      </c>
      <c r="D17" s="873" t="s">
        <v>3029</v>
      </c>
      <c r="E17" s="853"/>
    </row>
    <row r="18" spans="1:5">
      <c r="A18" s="1510"/>
      <c r="B18" s="852" t="s">
        <v>3063</v>
      </c>
      <c r="C18" s="875" t="s">
        <v>3064</v>
      </c>
      <c r="D18" s="873" t="s">
        <v>3029</v>
      </c>
      <c r="E18" s="876" t="s">
        <v>491</v>
      </c>
    </row>
    <row r="19" spans="1:5">
      <c r="A19" s="1510"/>
      <c r="B19" s="852" t="s">
        <v>492</v>
      </c>
      <c r="C19" s="875" t="s">
        <v>4580</v>
      </c>
      <c r="D19" s="1492" t="s">
        <v>4672</v>
      </c>
      <c r="E19" s="853"/>
    </row>
    <row r="20" spans="1:5" ht="15.75">
      <c r="A20" s="1510"/>
      <c r="B20" s="852" t="s">
        <v>494</v>
      </c>
      <c r="C20" s="875" t="s">
        <v>4581</v>
      </c>
      <c r="D20" s="1492" t="s">
        <v>4672</v>
      </c>
      <c r="E20" s="877"/>
    </row>
    <row r="21" spans="1:5" ht="15.75">
      <c r="A21" s="1510"/>
      <c r="B21" s="852" t="s">
        <v>495</v>
      </c>
      <c r="C21" s="875" t="s">
        <v>496</v>
      </c>
      <c r="D21" s="873" t="s">
        <v>3029</v>
      </c>
      <c r="E21" s="877"/>
    </row>
    <row r="22" spans="1:5">
      <c r="A22" s="1510"/>
      <c r="B22" s="852" t="s">
        <v>497</v>
      </c>
      <c r="C22" s="875" t="s">
        <v>4582</v>
      </c>
      <c r="D22" s="1492" t="s">
        <v>4672</v>
      </c>
      <c r="E22" s="853"/>
    </row>
    <row r="23" spans="1:5" ht="15.75">
      <c r="A23" s="1510"/>
      <c r="B23" s="852" t="s">
        <v>498</v>
      </c>
      <c r="C23" s="875" t="s">
        <v>4413</v>
      </c>
      <c r="D23" s="1492" t="s">
        <v>3029</v>
      </c>
      <c r="E23" s="877"/>
    </row>
    <row r="24" spans="1:5">
      <c r="A24" s="1510"/>
      <c r="B24" s="1511" t="s">
        <v>4432</v>
      </c>
      <c r="C24" s="1519"/>
      <c r="D24" s="1509"/>
      <c r="E24" s="1520"/>
    </row>
    <row r="25" spans="1:5">
      <c r="A25" s="1510"/>
      <c r="B25" s="1511" t="s">
        <v>4309</v>
      </c>
      <c r="C25" s="1519" t="s">
        <v>3886</v>
      </c>
      <c r="D25" s="1492" t="s">
        <v>4672</v>
      </c>
      <c r="E25" s="1520"/>
    </row>
    <row r="26" spans="1:5">
      <c r="A26" s="1510"/>
      <c r="B26" s="852"/>
      <c r="C26" s="874"/>
      <c r="D26" s="873"/>
      <c r="E26" s="853"/>
    </row>
    <row r="27" spans="1:5" ht="15.75">
      <c r="A27" s="1510"/>
      <c r="B27" s="871" t="s">
        <v>499</v>
      </c>
      <c r="C27" s="872" t="s">
        <v>2920</v>
      </c>
      <c r="D27" s="873"/>
      <c r="E27" s="877"/>
    </row>
    <row r="28" spans="1:5" ht="15.75">
      <c r="A28" s="1510"/>
      <c r="B28" s="871" t="s">
        <v>500</v>
      </c>
      <c r="C28" s="872"/>
      <c r="D28" s="873"/>
      <c r="E28" s="877"/>
    </row>
    <row r="29" spans="1:5" ht="15.75">
      <c r="A29" s="1510"/>
      <c r="B29" s="871"/>
      <c r="C29" s="872"/>
      <c r="D29" s="873"/>
      <c r="E29" s="877"/>
    </row>
    <row r="30" spans="1:5">
      <c r="A30" s="1510"/>
      <c r="B30" s="852" t="s">
        <v>1285</v>
      </c>
      <c r="C30" s="872"/>
      <c r="D30" s="873"/>
      <c r="E30" s="853"/>
    </row>
    <row r="31" spans="1:5">
      <c r="A31" s="1510"/>
      <c r="B31" s="852" t="s">
        <v>1286</v>
      </c>
      <c r="C31" s="866" t="s">
        <v>1287</v>
      </c>
      <c r="D31" s="873" t="s">
        <v>1288</v>
      </c>
      <c r="E31" s="853"/>
    </row>
    <row r="32" spans="1:5">
      <c r="A32" s="1510"/>
      <c r="B32" s="852" t="s">
        <v>1289</v>
      </c>
      <c r="C32" s="866" t="s">
        <v>1290</v>
      </c>
      <c r="D32" s="873" t="s">
        <v>1288</v>
      </c>
      <c r="E32" s="357" t="s">
        <v>4806</v>
      </c>
    </row>
    <row r="33" spans="1:5">
      <c r="A33" s="1510"/>
      <c r="B33" s="852" t="s">
        <v>1291</v>
      </c>
      <c r="C33" s="1502" t="s">
        <v>4579</v>
      </c>
      <c r="D33" s="1492" t="s">
        <v>4672</v>
      </c>
      <c r="E33" s="357" t="s">
        <v>4806</v>
      </c>
    </row>
    <row r="34" spans="1:5">
      <c r="A34" s="1510"/>
      <c r="B34" s="852" t="s">
        <v>1293</v>
      </c>
      <c r="C34" s="866">
        <v>213</v>
      </c>
      <c r="D34" s="867" t="s">
        <v>1292</v>
      </c>
      <c r="E34" s="357" t="s">
        <v>4806</v>
      </c>
    </row>
    <row r="35" spans="1:5">
      <c r="A35" s="1510"/>
      <c r="B35" s="852" t="s">
        <v>1294</v>
      </c>
      <c r="C35" s="866">
        <v>214</v>
      </c>
      <c r="D35" s="873" t="s">
        <v>1288</v>
      </c>
      <c r="E35" s="357" t="s">
        <v>4806</v>
      </c>
    </row>
    <row r="36" spans="1:5">
      <c r="A36" s="1510"/>
      <c r="B36" s="852" t="s">
        <v>1295</v>
      </c>
      <c r="C36" s="1461">
        <v>216</v>
      </c>
      <c r="D36" s="1492" t="s">
        <v>4672</v>
      </c>
      <c r="E36" s="876" t="s">
        <v>491</v>
      </c>
    </row>
    <row r="37" spans="1:5">
      <c r="A37" s="1510"/>
      <c r="B37" s="852" t="s">
        <v>1296</v>
      </c>
      <c r="C37" s="866">
        <v>217</v>
      </c>
      <c r="D37" s="873" t="s">
        <v>1288</v>
      </c>
      <c r="E37" s="876" t="s">
        <v>491</v>
      </c>
    </row>
    <row r="38" spans="1:5">
      <c r="A38" s="1510"/>
      <c r="B38" s="852" t="s">
        <v>1297</v>
      </c>
      <c r="C38" s="866">
        <v>218</v>
      </c>
      <c r="D38" s="873" t="s">
        <v>1298</v>
      </c>
      <c r="E38" s="853"/>
    </row>
    <row r="39" spans="1:5">
      <c r="A39" s="1510"/>
      <c r="B39" s="852" t="s">
        <v>1299</v>
      </c>
      <c r="C39" s="1461">
        <v>219</v>
      </c>
      <c r="D39" s="1492" t="s">
        <v>4672</v>
      </c>
      <c r="E39" s="357" t="s">
        <v>4806</v>
      </c>
    </row>
    <row r="40" spans="1:5">
      <c r="A40" s="1510"/>
      <c r="B40" s="852" t="s">
        <v>1300</v>
      </c>
      <c r="C40" s="866">
        <v>221</v>
      </c>
      <c r="D40" s="867" t="s">
        <v>1292</v>
      </c>
      <c r="E40" s="853"/>
    </row>
    <row r="41" spans="1:5">
      <c r="A41" s="1510"/>
      <c r="B41" s="852" t="s">
        <v>1301</v>
      </c>
      <c r="C41" s="866" t="s">
        <v>1302</v>
      </c>
      <c r="D41" s="873" t="s">
        <v>1288</v>
      </c>
      <c r="E41" s="357" t="s">
        <v>4806</v>
      </c>
    </row>
    <row r="42" spans="1:5">
      <c r="A42" s="1510"/>
      <c r="B42" s="852" t="s">
        <v>1303</v>
      </c>
      <c r="C42" s="1461">
        <v>227</v>
      </c>
      <c r="D42" s="1492" t="s">
        <v>4672</v>
      </c>
      <c r="E42" s="853"/>
    </row>
    <row r="43" spans="1:5">
      <c r="A43" s="1510"/>
      <c r="B43" s="852" t="s">
        <v>1304</v>
      </c>
      <c r="C43" s="1502" t="s">
        <v>1305</v>
      </c>
      <c r="D43" s="1492" t="s">
        <v>4672</v>
      </c>
      <c r="E43" s="357" t="s">
        <v>4806</v>
      </c>
    </row>
    <row r="44" spans="1:5">
      <c r="A44" s="1515"/>
      <c r="B44" s="852" t="s">
        <v>1306</v>
      </c>
      <c r="C44" s="866">
        <v>230</v>
      </c>
      <c r="D44" s="873" t="s">
        <v>1307</v>
      </c>
      <c r="E44" s="357" t="s">
        <v>4806</v>
      </c>
    </row>
    <row r="45" spans="1:5">
      <c r="A45" s="1515"/>
      <c r="B45" s="852" t="s">
        <v>1308</v>
      </c>
      <c r="C45" s="866">
        <v>230</v>
      </c>
      <c r="D45" s="873" t="s">
        <v>1307</v>
      </c>
      <c r="E45" s="357" t="s">
        <v>4806</v>
      </c>
    </row>
    <row r="46" spans="1:5">
      <c r="A46" s="1515"/>
      <c r="B46" s="1511" t="s">
        <v>4310</v>
      </c>
      <c r="C46" s="1512"/>
      <c r="D46" s="1509"/>
      <c r="E46" s="1482"/>
    </row>
    <row r="47" spans="1:5">
      <c r="A47" s="1515"/>
      <c r="B47" s="1511" t="s">
        <v>4311</v>
      </c>
      <c r="C47" s="1512">
        <v>231</v>
      </c>
      <c r="D47" s="1492" t="s">
        <v>4672</v>
      </c>
      <c r="E47" s="1521" t="s">
        <v>4806</v>
      </c>
    </row>
    <row r="48" spans="1:5">
      <c r="A48" s="1510"/>
      <c r="B48" s="852" t="s">
        <v>1309</v>
      </c>
      <c r="C48" s="1461">
        <v>232</v>
      </c>
      <c r="D48" s="1492" t="s">
        <v>4672</v>
      </c>
      <c r="E48" s="853"/>
    </row>
    <row r="49" spans="1:5">
      <c r="A49" s="1510"/>
      <c r="B49" s="852" t="s">
        <v>1310</v>
      </c>
      <c r="C49" s="1461">
        <v>233</v>
      </c>
      <c r="D49" s="1492" t="s">
        <v>4672</v>
      </c>
      <c r="E49" s="853"/>
    </row>
    <row r="50" spans="1:5">
      <c r="A50" s="1510"/>
      <c r="B50" s="879" t="s">
        <v>1311</v>
      </c>
      <c r="C50" s="866">
        <v>234</v>
      </c>
      <c r="D50" s="873" t="s">
        <v>1298</v>
      </c>
      <c r="E50" s="853"/>
    </row>
    <row r="51" spans="1:5">
      <c r="A51" s="1510"/>
      <c r="B51" s="852"/>
      <c r="C51" s="872" t="s">
        <v>2920</v>
      </c>
      <c r="D51" s="873"/>
      <c r="E51" s="853"/>
    </row>
    <row r="52" spans="1:5" ht="15.75">
      <c r="A52" s="1510"/>
      <c r="B52" s="871" t="s">
        <v>1657</v>
      </c>
      <c r="C52" s="872" t="s">
        <v>2920</v>
      </c>
      <c r="D52" s="873"/>
      <c r="E52" s="853"/>
    </row>
    <row r="53" spans="1:5" ht="15.75">
      <c r="A53" s="1510"/>
      <c r="B53" s="871" t="s">
        <v>1658</v>
      </c>
      <c r="C53" s="872" t="s">
        <v>2920</v>
      </c>
      <c r="D53" s="873"/>
      <c r="E53" s="853"/>
    </row>
    <row r="54" spans="1:5">
      <c r="A54" s="1510"/>
      <c r="B54" s="852"/>
      <c r="C54" s="872" t="s">
        <v>2920</v>
      </c>
      <c r="D54" s="873"/>
      <c r="E54" s="853"/>
    </row>
    <row r="55" spans="1:5">
      <c r="A55" s="1510"/>
      <c r="B55" s="852" t="s">
        <v>1659</v>
      </c>
      <c r="C55" s="866" t="s">
        <v>1660</v>
      </c>
      <c r="D55" s="873" t="s">
        <v>1661</v>
      </c>
      <c r="E55" s="876" t="s">
        <v>491</v>
      </c>
    </row>
    <row r="56" spans="1:5">
      <c r="A56" s="1510"/>
      <c r="B56" s="852" t="s">
        <v>1662</v>
      </c>
      <c r="C56" s="866">
        <v>253</v>
      </c>
      <c r="D56" s="873" t="s">
        <v>3027</v>
      </c>
      <c r="E56" s="876" t="s">
        <v>491</v>
      </c>
    </row>
    <row r="57" spans="1:5">
      <c r="A57" s="1510"/>
      <c r="B57" s="852" t="s">
        <v>1663</v>
      </c>
      <c r="C57" s="1461">
        <v>254</v>
      </c>
      <c r="D57" s="1492" t="s">
        <v>4672</v>
      </c>
      <c r="E57" s="357" t="s">
        <v>4806</v>
      </c>
    </row>
    <row r="58" spans="1:5">
      <c r="A58" s="1510"/>
      <c r="B58" s="852" t="s">
        <v>1664</v>
      </c>
      <c r="C58" s="866" t="s">
        <v>1665</v>
      </c>
      <c r="D58" s="873" t="s">
        <v>3029</v>
      </c>
      <c r="E58" s="876" t="s">
        <v>491</v>
      </c>
    </row>
    <row r="59" spans="1:5" ht="16.5" thickBot="1">
      <c r="A59" s="1516"/>
      <c r="B59" s="881"/>
      <c r="C59" s="882"/>
      <c r="D59" s="883"/>
      <c r="E59" s="884"/>
    </row>
    <row r="60" spans="1:5" ht="15.75">
      <c r="A60" s="1375" t="s">
        <v>4673</v>
      </c>
      <c r="B60" s="1477"/>
      <c r="C60" s="1477"/>
      <c r="D60" s="872"/>
      <c r="E60" s="885"/>
    </row>
    <row r="61" spans="1:5" ht="15.75" thickBot="1">
      <c r="A61" s="1517" t="s">
        <v>1666</v>
      </c>
      <c r="B61" s="886"/>
      <c r="C61" s="886"/>
      <c r="D61" s="886"/>
      <c r="E61" s="886"/>
    </row>
    <row r="62" spans="1:5">
      <c r="A62" s="1475"/>
      <c r="B62" s="848" t="s">
        <v>1800</v>
      </c>
      <c r="C62" s="848" t="s">
        <v>1801</v>
      </c>
      <c r="D62" s="848" t="s">
        <v>1802</v>
      </c>
      <c r="E62" s="849" t="s">
        <v>1803</v>
      </c>
    </row>
    <row r="63" spans="1:5">
      <c r="A63" s="1476"/>
      <c r="B63" s="852" t="str">
        <f>'Data Sheet'!$C$25</f>
        <v>National Fuel Gas Distribution Corporation</v>
      </c>
      <c r="C63" s="852" t="s">
        <v>1804</v>
      </c>
      <c r="D63" s="852" t="s">
        <v>1805</v>
      </c>
      <c r="E63" s="853"/>
    </row>
    <row r="64" spans="1:5">
      <c r="A64" s="1476"/>
      <c r="B64" s="852"/>
      <c r="C64" s="852" t="s">
        <v>3011</v>
      </c>
      <c r="D64" s="855" t="str">
        <f>'Data Sheet'!$C$40</f>
        <v>3/31/2016</v>
      </c>
      <c r="E64" s="856" t="str">
        <f>'Data Sheet'!$C$38</f>
        <v>12/31/2015</v>
      </c>
    </row>
    <row r="65" spans="1:5">
      <c r="A65" s="1514"/>
      <c r="B65" s="887"/>
      <c r="C65" s="887"/>
      <c r="D65" s="887"/>
      <c r="E65" s="888"/>
    </row>
    <row r="66" spans="1:5" ht="15.75">
      <c r="A66" s="1523" t="s">
        <v>1667</v>
      </c>
      <c r="B66" s="890"/>
      <c r="C66" s="890"/>
      <c r="D66" s="890"/>
      <c r="E66" s="891"/>
    </row>
    <row r="67" spans="1:5">
      <c r="A67" s="1476"/>
      <c r="B67" s="872"/>
      <c r="C67" s="872"/>
      <c r="D67" s="872"/>
      <c r="E67" s="853"/>
    </row>
    <row r="68" spans="1:5">
      <c r="A68" s="1514"/>
      <c r="B68" s="862" t="s">
        <v>3015</v>
      </c>
      <c r="C68" s="863" t="s">
        <v>3016</v>
      </c>
      <c r="D68" s="864" t="s">
        <v>3017</v>
      </c>
      <c r="E68" s="865" t="s">
        <v>3018</v>
      </c>
    </row>
    <row r="69" spans="1:5">
      <c r="A69" s="1476"/>
      <c r="B69" s="852"/>
      <c r="C69" s="866" t="s">
        <v>3019</v>
      </c>
      <c r="D69" s="867" t="s">
        <v>3020</v>
      </c>
      <c r="E69" s="853"/>
    </row>
    <row r="70" spans="1:5">
      <c r="A70" s="1478"/>
      <c r="B70" s="868" t="s">
        <v>3021</v>
      </c>
      <c r="C70" s="869" t="s">
        <v>3022</v>
      </c>
      <c r="D70" s="870" t="s">
        <v>3023</v>
      </c>
      <c r="E70" s="856" t="s">
        <v>3024</v>
      </c>
    </row>
    <row r="71" spans="1:5" ht="15.75">
      <c r="A71" s="1476"/>
      <c r="B71" s="871" t="s">
        <v>1657</v>
      </c>
      <c r="C71" s="872"/>
      <c r="D71" s="873"/>
      <c r="E71" s="853"/>
    </row>
    <row r="72" spans="1:5" ht="15.75">
      <c r="A72" s="1510"/>
      <c r="B72" s="871" t="s">
        <v>1668</v>
      </c>
      <c r="C72" s="874"/>
      <c r="D72" s="873"/>
      <c r="E72" s="853"/>
    </row>
    <row r="73" spans="1:5" ht="15.75">
      <c r="A73" s="1510"/>
      <c r="B73" s="871"/>
      <c r="C73" s="874"/>
      <c r="D73" s="873"/>
      <c r="E73" s="853"/>
    </row>
    <row r="74" spans="1:5">
      <c r="A74" s="1510"/>
      <c r="B74" s="852" t="s">
        <v>1669</v>
      </c>
      <c r="C74" s="874"/>
      <c r="D74" s="867"/>
      <c r="E74" s="853"/>
    </row>
    <row r="75" spans="1:5">
      <c r="A75" s="1510"/>
      <c r="B75" s="852" t="s">
        <v>1670</v>
      </c>
      <c r="C75" s="875">
        <v>261</v>
      </c>
      <c r="D75" s="873" t="s">
        <v>3029</v>
      </c>
      <c r="E75" s="853"/>
    </row>
    <row r="76" spans="1:5">
      <c r="A76" s="1510"/>
      <c r="B76" s="852" t="s">
        <v>1671</v>
      </c>
      <c r="C76" s="875" t="s">
        <v>1672</v>
      </c>
      <c r="D76" s="873" t="s">
        <v>3029</v>
      </c>
      <c r="E76" s="876" t="s">
        <v>491</v>
      </c>
    </row>
    <row r="77" spans="1:5">
      <c r="A77" s="1510"/>
      <c r="B77" s="852" t="s">
        <v>1673</v>
      </c>
      <c r="C77" s="875" t="s">
        <v>1674</v>
      </c>
      <c r="D77" s="873" t="s">
        <v>1288</v>
      </c>
      <c r="E77" s="876" t="s">
        <v>491</v>
      </c>
    </row>
    <row r="78" spans="1:5">
      <c r="A78" s="1510"/>
      <c r="B78" s="852" t="s">
        <v>1675</v>
      </c>
      <c r="C78" s="875">
        <v>269</v>
      </c>
      <c r="D78" s="1492" t="s">
        <v>4672</v>
      </c>
      <c r="E78" s="853"/>
    </row>
    <row r="79" spans="1:5">
      <c r="A79" s="1510"/>
      <c r="B79" s="852" t="s">
        <v>1676</v>
      </c>
      <c r="C79" s="874"/>
      <c r="D79" s="873"/>
      <c r="E79" s="853"/>
    </row>
    <row r="80" spans="1:5">
      <c r="A80" s="1510"/>
      <c r="B80" s="852" t="s">
        <v>1677</v>
      </c>
      <c r="C80" s="875" t="s">
        <v>1678</v>
      </c>
      <c r="D80" s="873" t="s">
        <v>3029</v>
      </c>
      <c r="E80" s="357" t="s">
        <v>4806</v>
      </c>
    </row>
    <row r="81" spans="1:5" ht="15.75">
      <c r="A81" s="1510"/>
      <c r="B81" s="852" t="s">
        <v>1679</v>
      </c>
      <c r="C81" s="875" t="s">
        <v>1680</v>
      </c>
      <c r="D81" s="873" t="s">
        <v>3029</v>
      </c>
      <c r="E81" s="877"/>
    </row>
    <row r="82" spans="1:5" ht="15.75">
      <c r="A82" s="1510"/>
      <c r="B82" s="852" t="s">
        <v>1681</v>
      </c>
      <c r="C82" s="875" t="s">
        <v>1682</v>
      </c>
      <c r="D82" s="873" t="s">
        <v>3029</v>
      </c>
      <c r="E82" s="877"/>
    </row>
    <row r="83" spans="1:5">
      <c r="A83" s="1510"/>
      <c r="B83" s="852" t="s">
        <v>1683</v>
      </c>
      <c r="C83" s="875">
        <v>278</v>
      </c>
      <c r="D83" s="1492" t="s">
        <v>4672</v>
      </c>
      <c r="E83" s="853"/>
    </row>
    <row r="84" spans="1:5" ht="15.75">
      <c r="A84" s="1510"/>
      <c r="B84" s="852"/>
      <c r="C84" s="874"/>
      <c r="D84" s="873"/>
      <c r="E84" s="877"/>
    </row>
    <row r="85" spans="1:5" ht="15.75">
      <c r="A85" s="1510"/>
      <c r="B85" s="871" t="s">
        <v>785</v>
      </c>
      <c r="C85" s="872" t="s">
        <v>2920</v>
      </c>
      <c r="D85" s="873"/>
      <c r="E85" s="877"/>
    </row>
    <row r="86" spans="1:5" ht="15.75">
      <c r="A86" s="1510"/>
      <c r="B86" s="871"/>
      <c r="C86" s="872"/>
      <c r="D86" s="873"/>
      <c r="E86" s="877"/>
    </row>
    <row r="87" spans="1:5">
      <c r="A87" s="1510"/>
      <c r="B87" s="852" t="s">
        <v>786</v>
      </c>
      <c r="C87" s="1502" t="s">
        <v>787</v>
      </c>
      <c r="D87" s="1492" t="s">
        <v>4672</v>
      </c>
      <c r="E87" s="1579" t="s">
        <v>5103</v>
      </c>
    </row>
    <row r="88" spans="1:5">
      <c r="A88" s="1510"/>
      <c r="B88" s="1511" t="s">
        <v>4312</v>
      </c>
      <c r="C88" s="1512">
        <v>302</v>
      </c>
      <c r="D88" s="1492" t="s">
        <v>4672</v>
      </c>
      <c r="E88" s="357" t="s">
        <v>4806</v>
      </c>
    </row>
    <row r="89" spans="1:5">
      <c r="A89" s="1510"/>
      <c r="B89" s="852" t="s">
        <v>3328</v>
      </c>
      <c r="C89" s="1461">
        <v>304</v>
      </c>
      <c r="D89" s="1492" t="s">
        <v>4672</v>
      </c>
      <c r="E89" s="357" t="s">
        <v>4806</v>
      </c>
    </row>
    <row r="90" spans="1:5">
      <c r="A90" s="1510"/>
      <c r="B90" s="852" t="s">
        <v>3329</v>
      </c>
      <c r="C90" s="866" t="s">
        <v>3330</v>
      </c>
      <c r="D90" s="873" t="s">
        <v>1298</v>
      </c>
      <c r="E90" s="876" t="s">
        <v>5103</v>
      </c>
    </row>
    <row r="91" spans="1:5">
      <c r="A91" s="1510"/>
      <c r="B91" s="852" t="s">
        <v>3331</v>
      </c>
      <c r="C91" s="1502" t="s">
        <v>3332</v>
      </c>
      <c r="D91" s="1492" t="s">
        <v>4672</v>
      </c>
      <c r="E91" s="357" t="s">
        <v>4806</v>
      </c>
    </row>
    <row r="92" spans="1:5">
      <c r="A92" s="1510"/>
      <c r="B92" s="852" t="s">
        <v>3333</v>
      </c>
      <c r="C92" s="1472">
        <v>323</v>
      </c>
      <c r="D92" s="867" t="s">
        <v>1307</v>
      </c>
      <c r="E92" s="357" t="s">
        <v>4806</v>
      </c>
    </row>
    <row r="93" spans="1:5">
      <c r="A93" s="1510"/>
      <c r="B93" s="852" t="s">
        <v>3334</v>
      </c>
      <c r="C93" s="1502" t="s">
        <v>4578</v>
      </c>
      <c r="D93" s="1492" t="s">
        <v>4672</v>
      </c>
      <c r="E93" s="876" t="s">
        <v>5103</v>
      </c>
    </row>
    <row r="94" spans="1:5">
      <c r="A94" s="1510"/>
      <c r="B94" s="852" t="s">
        <v>2121</v>
      </c>
      <c r="C94" s="1502" t="s">
        <v>4577</v>
      </c>
      <c r="D94" s="1492" t="s">
        <v>4672</v>
      </c>
      <c r="E94" s="2488" t="s">
        <v>5103</v>
      </c>
    </row>
    <row r="95" spans="1:5">
      <c r="A95" s="1510"/>
      <c r="B95" s="1511" t="s">
        <v>4313</v>
      </c>
      <c r="C95" s="1512">
        <v>331</v>
      </c>
      <c r="D95" s="1492" t="s">
        <v>4672</v>
      </c>
      <c r="E95" s="357" t="s">
        <v>4806</v>
      </c>
    </row>
    <row r="96" spans="1:5">
      <c r="A96" s="1510"/>
      <c r="B96" s="852" t="s">
        <v>2123</v>
      </c>
      <c r="C96" s="1461">
        <v>332</v>
      </c>
      <c r="D96" s="1492" t="s">
        <v>4672</v>
      </c>
      <c r="E96" s="876" t="s">
        <v>5103</v>
      </c>
    </row>
    <row r="97" spans="1:5">
      <c r="A97" s="1510"/>
      <c r="B97" s="852" t="s">
        <v>2124</v>
      </c>
      <c r="C97" s="866">
        <v>335</v>
      </c>
      <c r="D97" s="1509" t="s">
        <v>493</v>
      </c>
      <c r="E97" s="876" t="s">
        <v>5104</v>
      </c>
    </row>
    <row r="98" spans="1:5">
      <c r="A98" s="1510"/>
      <c r="B98" s="852" t="s">
        <v>2125</v>
      </c>
      <c r="C98" s="1502" t="s">
        <v>2126</v>
      </c>
      <c r="D98" s="1492" t="s">
        <v>4672</v>
      </c>
      <c r="E98" s="357" t="s">
        <v>4806</v>
      </c>
    </row>
    <row r="99" spans="1:5">
      <c r="A99" s="1510"/>
      <c r="B99" s="852" t="s">
        <v>2127</v>
      </c>
      <c r="C99" s="872"/>
      <c r="D99" s="867"/>
      <c r="E99" s="853"/>
    </row>
    <row r="100" spans="1:5">
      <c r="A100" s="1510"/>
      <c r="B100" s="852" t="s">
        <v>2128</v>
      </c>
      <c r="C100" s="866">
        <v>340</v>
      </c>
      <c r="D100" s="873" t="s">
        <v>3027</v>
      </c>
      <c r="E100" s="876" t="s">
        <v>491</v>
      </c>
    </row>
    <row r="101" spans="1:5">
      <c r="A101" s="1510"/>
      <c r="B101" s="852"/>
      <c r="C101" s="872"/>
      <c r="D101" s="873"/>
      <c r="E101" s="853"/>
    </row>
    <row r="102" spans="1:5" ht="15.75">
      <c r="A102" s="1510"/>
      <c r="B102" s="871" t="s">
        <v>2129</v>
      </c>
      <c r="C102" s="872"/>
      <c r="D102" s="867"/>
      <c r="E102" s="853"/>
    </row>
    <row r="103" spans="1:5">
      <c r="A103" s="1515"/>
      <c r="B103" s="852"/>
      <c r="C103" s="872"/>
      <c r="D103" s="873"/>
      <c r="E103" s="853"/>
    </row>
    <row r="104" spans="1:5">
      <c r="A104" s="1515"/>
      <c r="B104" s="852" t="s">
        <v>2130</v>
      </c>
      <c r="C104" s="866" t="s">
        <v>2131</v>
      </c>
      <c r="D104" s="873" t="s">
        <v>3029</v>
      </c>
      <c r="E104" s="876" t="s">
        <v>491</v>
      </c>
    </row>
    <row r="105" spans="1:5">
      <c r="A105" s="1510"/>
      <c r="B105" s="852" t="s">
        <v>2132</v>
      </c>
      <c r="C105" s="1502" t="s">
        <v>2133</v>
      </c>
      <c r="D105" s="1492" t="s">
        <v>4672</v>
      </c>
      <c r="E105" s="853"/>
    </row>
    <row r="106" spans="1:5">
      <c r="A106" s="1510"/>
      <c r="B106" s="852" t="s">
        <v>2134</v>
      </c>
      <c r="C106" s="1502" t="s">
        <v>4576</v>
      </c>
      <c r="D106" s="1492" t="s">
        <v>4672</v>
      </c>
      <c r="E106" s="853"/>
    </row>
    <row r="107" spans="1:5">
      <c r="A107" s="1510"/>
      <c r="B107" s="879" t="s">
        <v>2135</v>
      </c>
      <c r="C107" s="866">
        <v>356</v>
      </c>
      <c r="D107" s="873" t="s">
        <v>3027</v>
      </c>
      <c r="E107" s="876" t="s">
        <v>4735</v>
      </c>
    </row>
    <row r="108" spans="1:5">
      <c r="A108" s="1510"/>
      <c r="B108" s="852"/>
      <c r="C108" s="872" t="s">
        <v>2920</v>
      </c>
      <c r="D108" s="873"/>
      <c r="E108" s="853"/>
    </row>
    <row r="109" spans="1:5" ht="15.75">
      <c r="A109" s="1510"/>
      <c r="B109" s="871" t="s">
        <v>2136</v>
      </c>
      <c r="C109" s="872" t="s">
        <v>2920</v>
      </c>
      <c r="D109" s="873"/>
      <c r="E109" s="853"/>
    </row>
    <row r="110" spans="1:5">
      <c r="A110" s="1510"/>
      <c r="B110" s="852"/>
      <c r="C110" s="872" t="s">
        <v>2920</v>
      </c>
      <c r="D110" s="873"/>
      <c r="E110" s="853"/>
    </row>
    <row r="111" spans="1:5">
      <c r="A111" s="1510"/>
      <c r="B111" s="1511" t="s">
        <v>4314</v>
      </c>
      <c r="C111" s="1512">
        <v>397</v>
      </c>
      <c r="D111" s="1492" t="s">
        <v>4672</v>
      </c>
      <c r="E111" s="1521" t="s">
        <v>4806</v>
      </c>
    </row>
    <row r="112" spans="1:5">
      <c r="A112" s="1510"/>
      <c r="B112" s="1511" t="s">
        <v>4316</v>
      </c>
      <c r="C112" s="1512">
        <v>398</v>
      </c>
      <c r="D112" s="1492" t="s">
        <v>4672</v>
      </c>
      <c r="E112" s="1521" t="s">
        <v>4806</v>
      </c>
    </row>
    <row r="113" spans="1:9">
      <c r="A113" s="1510"/>
      <c r="B113" s="1511" t="s">
        <v>4150</v>
      </c>
      <c r="C113" s="1512">
        <v>400</v>
      </c>
      <c r="D113" s="1492" t="s">
        <v>4672</v>
      </c>
      <c r="E113" s="1521" t="s">
        <v>4806</v>
      </c>
    </row>
    <row r="114" spans="1:9">
      <c r="A114" s="1510"/>
      <c r="B114" s="1511" t="s">
        <v>4182</v>
      </c>
      <c r="C114" s="1512" t="s">
        <v>4315</v>
      </c>
      <c r="D114" s="1492" t="s">
        <v>4672</v>
      </c>
      <c r="E114" s="1521" t="s">
        <v>4806</v>
      </c>
    </row>
    <row r="115" spans="1:9">
      <c r="A115" s="1510"/>
      <c r="B115" s="1511" t="s">
        <v>2137</v>
      </c>
      <c r="C115" s="1512">
        <v>401</v>
      </c>
      <c r="D115" s="1492" t="s">
        <v>4672</v>
      </c>
      <c r="E115" s="1521" t="s">
        <v>4806</v>
      </c>
      <c r="H115" s="1215"/>
      <c r="I115" s="1577" t="s">
        <v>4672</v>
      </c>
    </row>
    <row r="116" spans="1:9">
      <c r="A116" s="1510"/>
      <c r="B116" s="1511" t="s">
        <v>2138</v>
      </c>
      <c r="C116" s="1512">
        <v>401</v>
      </c>
      <c r="D116" s="1509" t="s">
        <v>2122</v>
      </c>
      <c r="E116" s="1521" t="s">
        <v>4806</v>
      </c>
    </row>
    <row r="117" spans="1:9">
      <c r="A117" s="1510"/>
      <c r="B117" s="1511" t="s">
        <v>2139</v>
      </c>
      <c r="C117" s="1512" t="s">
        <v>4575</v>
      </c>
      <c r="D117" s="1492" t="s">
        <v>4672</v>
      </c>
      <c r="E117" s="1521" t="s">
        <v>4806</v>
      </c>
    </row>
    <row r="118" spans="1:9">
      <c r="A118" s="1510"/>
      <c r="B118" s="1511" t="s">
        <v>2140</v>
      </c>
      <c r="C118" s="1512" t="s">
        <v>4574</v>
      </c>
      <c r="D118" s="1492" t="s">
        <v>4672</v>
      </c>
      <c r="E118" s="1521" t="s">
        <v>4806</v>
      </c>
    </row>
    <row r="119" spans="1:9">
      <c r="A119" s="1510"/>
      <c r="B119" s="1511" t="s">
        <v>2141</v>
      </c>
      <c r="C119" s="1512" t="s">
        <v>4573</v>
      </c>
      <c r="D119" s="1492" t="s">
        <v>4672</v>
      </c>
      <c r="E119" s="1521" t="s">
        <v>4806</v>
      </c>
    </row>
    <row r="120" spans="1:9">
      <c r="A120" s="1510"/>
      <c r="B120" s="1511" t="s">
        <v>2142</v>
      </c>
      <c r="C120" s="1512" t="s">
        <v>4572</v>
      </c>
      <c r="D120" s="1492" t="s">
        <v>4672</v>
      </c>
      <c r="E120" s="1521" t="s">
        <v>4806</v>
      </c>
    </row>
    <row r="121" spans="1:9">
      <c r="A121" s="1510"/>
      <c r="B121" s="1511" t="s">
        <v>4217</v>
      </c>
      <c r="C121" s="1512" t="s">
        <v>4218</v>
      </c>
      <c r="D121" s="1492" t="s">
        <v>4672</v>
      </c>
      <c r="E121" s="1521" t="s">
        <v>4806</v>
      </c>
    </row>
    <row r="122" spans="1:9">
      <c r="A122" s="1510"/>
      <c r="B122" s="1511" t="s">
        <v>4219</v>
      </c>
      <c r="C122" s="1512" t="s">
        <v>4220</v>
      </c>
      <c r="D122" s="1492" t="s">
        <v>4672</v>
      </c>
      <c r="E122" s="1521" t="s">
        <v>4806</v>
      </c>
    </row>
    <row r="123" spans="1:9" ht="16.5" thickBot="1">
      <c r="A123" s="1516"/>
      <c r="B123" s="881"/>
      <c r="C123" s="882"/>
      <c r="D123" s="883"/>
      <c r="E123" s="884"/>
    </row>
    <row r="124" spans="1:9">
      <c r="A124" s="1375" t="s">
        <v>4673</v>
      </c>
      <c r="B124" s="1477"/>
      <c r="C124" s="1477"/>
      <c r="D124" s="872"/>
      <c r="E124" s="872"/>
    </row>
    <row r="125" spans="1:9" ht="15.75" thickBot="1">
      <c r="A125" s="1517" t="s">
        <v>2143</v>
      </c>
      <c r="B125" s="886"/>
      <c r="C125" s="886"/>
      <c r="D125" s="886"/>
      <c r="E125" s="886"/>
    </row>
    <row r="126" spans="1:9">
      <c r="A126" s="1475"/>
      <c r="B126" s="848" t="s">
        <v>1800</v>
      </c>
      <c r="C126" s="848" t="s">
        <v>1801</v>
      </c>
      <c r="D126" s="848" t="s">
        <v>1802</v>
      </c>
      <c r="E126" s="849" t="s">
        <v>1803</v>
      </c>
    </row>
    <row r="127" spans="1:9">
      <c r="A127" s="1476"/>
      <c r="B127" s="852" t="str">
        <f>'Data Sheet'!$C$25</f>
        <v>National Fuel Gas Distribution Corporation</v>
      </c>
      <c r="C127" s="852" t="s">
        <v>1804</v>
      </c>
      <c r="D127" s="852" t="s">
        <v>1805</v>
      </c>
      <c r="E127" s="853"/>
    </row>
    <row r="128" spans="1:9">
      <c r="A128" s="1476"/>
      <c r="B128" s="852"/>
      <c r="C128" s="852" t="s">
        <v>3011</v>
      </c>
      <c r="D128" s="855" t="str">
        <f>'Data Sheet'!$C$40</f>
        <v>3/31/2016</v>
      </c>
      <c r="E128" s="856" t="str">
        <f>'Data Sheet'!$C$38</f>
        <v>12/31/2015</v>
      </c>
    </row>
    <row r="129" spans="1:5">
      <c r="A129" s="1514"/>
      <c r="B129" s="887"/>
      <c r="C129" s="887"/>
      <c r="D129" s="887"/>
      <c r="E129" s="888"/>
    </row>
    <row r="130" spans="1:5" ht="15.75">
      <c r="A130" s="1523" t="s">
        <v>1667</v>
      </c>
      <c r="B130" s="890"/>
      <c r="C130" s="890"/>
      <c r="D130" s="890"/>
      <c r="E130" s="891"/>
    </row>
    <row r="131" spans="1:5">
      <c r="A131" s="1476"/>
      <c r="B131" s="872"/>
      <c r="C131" s="872"/>
      <c r="D131" s="872"/>
      <c r="E131" s="853"/>
    </row>
    <row r="132" spans="1:5">
      <c r="A132" s="1514"/>
      <c r="B132" s="862" t="s">
        <v>3015</v>
      </c>
      <c r="C132" s="863" t="s">
        <v>3016</v>
      </c>
      <c r="D132" s="864" t="s">
        <v>3017</v>
      </c>
      <c r="E132" s="865" t="s">
        <v>3018</v>
      </c>
    </row>
    <row r="133" spans="1:5">
      <c r="A133" s="1476"/>
      <c r="B133" s="852"/>
      <c r="C133" s="866" t="s">
        <v>3019</v>
      </c>
      <c r="D133" s="867" t="s">
        <v>3020</v>
      </c>
      <c r="E133" s="853"/>
    </row>
    <row r="134" spans="1:5">
      <c r="A134" s="1478"/>
      <c r="B134" s="868" t="s">
        <v>3021</v>
      </c>
      <c r="C134" s="869" t="s">
        <v>3022</v>
      </c>
      <c r="D134" s="870" t="s">
        <v>3023</v>
      </c>
      <c r="E134" s="856" t="s">
        <v>3024</v>
      </c>
    </row>
    <row r="135" spans="1:5" ht="15.75">
      <c r="A135" s="1476"/>
      <c r="B135" s="871" t="s">
        <v>2144</v>
      </c>
      <c r="C135" s="872"/>
      <c r="D135" s="873"/>
      <c r="E135" s="853"/>
    </row>
    <row r="136" spans="1:5" ht="15.75">
      <c r="A136" s="1510"/>
      <c r="B136" s="871"/>
      <c r="C136" s="874"/>
      <c r="D136" s="873"/>
      <c r="E136" s="853"/>
    </row>
    <row r="137" spans="1:5">
      <c r="A137" s="1510"/>
      <c r="B137" s="852" t="s">
        <v>2145</v>
      </c>
      <c r="C137" s="875" t="s">
        <v>2146</v>
      </c>
      <c r="D137" s="873" t="s">
        <v>3027</v>
      </c>
      <c r="E137" s="2488" t="s">
        <v>4806</v>
      </c>
    </row>
    <row r="138" spans="1:5">
      <c r="A138" s="1510"/>
      <c r="B138" s="852" t="s">
        <v>2147</v>
      </c>
      <c r="C138" s="875" t="s">
        <v>4571</v>
      </c>
      <c r="D138" s="1492" t="s">
        <v>4672</v>
      </c>
      <c r="E138" s="2488" t="s">
        <v>4806</v>
      </c>
    </row>
    <row r="139" spans="1:5">
      <c r="A139" s="1510"/>
      <c r="B139" s="852" t="s">
        <v>2148</v>
      </c>
      <c r="C139" s="875" t="s">
        <v>2149</v>
      </c>
      <c r="D139" s="873" t="s">
        <v>3029</v>
      </c>
      <c r="E139" s="357" t="s">
        <v>4806</v>
      </c>
    </row>
    <row r="140" spans="1:5">
      <c r="A140" s="1518"/>
      <c r="B140" s="852" t="s">
        <v>2150</v>
      </c>
      <c r="C140" s="875">
        <v>429</v>
      </c>
      <c r="D140" s="873" t="s">
        <v>1298</v>
      </c>
      <c r="E140" s="357" t="s">
        <v>4806</v>
      </c>
    </row>
    <row r="141" spans="1:5">
      <c r="A141" s="1510"/>
      <c r="B141" s="1511" t="s">
        <v>4360</v>
      </c>
      <c r="C141" s="1519">
        <v>430</v>
      </c>
      <c r="D141" s="1492" t="s">
        <v>4672</v>
      </c>
      <c r="E141" s="357" t="s">
        <v>4806</v>
      </c>
    </row>
    <row r="142" spans="1:5">
      <c r="A142" s="1510"/>
      <c r="B142" s="852" t="s">
        <v>1338</v>
      </c>
      <c r="C142" s="875">
        <v>450</v>
      </c>
      <c r="D142" s="873" t="s">
        <v>3027</v>
      </c>
      <c r="E142" s="853"/>
    </row>
    <row r="143" spans="1:5" ht="15.75">
      <c r="A143" s="1510"/>
      <c r="B143" s="852" t="s">
        <v>1339</v>
      </c>
      <c r="C143" s="874"/>
      <c r="D143" s="873"/>
      <c r="E143" s="877"/>
    </row>
    <row r="144" spans="1:5" ht="15.75">
      <c r="A144" s="1510"/>
      <c r="B144" s="852"/>
      <c r="C144" s="874"/>
      <c r="D144" s="873"/>
      <c r="E144" s="877"/>
    </row>
    <row r="145" spans="1:5">
      <c r="A145" s="1510"/>
      <c r="B145" s="852" t="s">
        <v>1340</v>
      </c>
      <c r="C145" s="874"/>
      <c r="D145" s="873"/>
      <c r="E145" s="853"/>
    </row>
    <row r="146" spans="1:5" ht="15.75">
      <c r="A146" s="1510"/>
      <c r="B146" s="852"/>
      <c r="C146" s="874"/>
      <c r="D146" s="873"/>
      <c r="E146" s="877"/>
    </row>
    <row r="147" spans="1:5" ht="15.75">
      <c r="A147" s="1510"/>
      <c r="B147" s="879" t="s">
        <v>1341</v>
      </c>
      <c r="C147" s="872"/>
      <c r="D147" s="873"/>
      <c r="E147" s="877"/>
    </row>
    <row r="148" spans="1:5" ht="15.75">
      <c r="A148" s="1510"/>
      <c r="B148" s="871"/>
      <c r="C148" s="872"/>
      <c r="D148" s="873"/>
      <c r="E148" s="877"/>
    </row>
    <row r="149" spans="1:5">
      <c r="A149" s="1510"/>
      <c r="B149" s="852"/>
      <c r="C149" s="872"/>
      <c r="D149" s="873"/>
      <c r="E149" s="853"/>
    </row>
    <row r="150" spans="1:5" ht="15.75">
      <c r="A150" s="1510"/>
      <c r="B150" s="871" t="s">
        <v>1342</v>
      </c>
      <c r="C150" s="1524">
        <v>34335</v>
      </c>
      <c r="D150" s="1581" t="s">
        <v>4672</v>
      </c>
      <c r="E150" s="853"/>
    </row>
    <row r="151" spans="1:5">
      <c r="A151" s="1510"/>
      <c r="B151" s="852"/>
      <c r="C151" s="872"/>
      <c r="D151" s="873"/>
      <c r="E151" s="853"/>
    </row>
    <row r="152" spans="1:5">
      <c r="A152" s="1510"/>
      <c r="B152" s="852"/>
      <c r="C152" s="872"/>
      <c r="D152" s="867"/>
      <c r="E152" s="853"/>
    </row>
    <row r="153" spans="1:5">
      <c r="A153" s="1510"/>
      <c r="B153" s="852"/>
      <c r="C153" s="872"/>
      <c r="D153" s="867"/>
      <c r="E153" s="853"/>
    </row>
    <row r="154" spans="1:5">
      <c r="A154" s="1510"/>
      <c r="B154" s="852"/>
      <c r="C154" s="872"/>
      <c r="D154" s="867"/>
      <c r="E154" s="853"/>
    </row>
    <row r="155" spans="1:5">
      <c r="A155" s="1510"/>
      <c r="B155" s="852"/>
      <c r="C155" s="872"/>
      <c r="D155" s="873"/>
      <c r="E155" s="853"/>
    </row>
    <row r="156" spans="1:5">
      <c r="A156" s="1510"/>
      <c r="B156" s="852"/>
      <c r="C156" s="872"/>
      <c r="D156" s="873"/>
      <c r="E156" s="853"/>
    </row>
    <row r="157" spans="1:5">
      <c r="A157" s="1510"/>
      <c r="B157" s="852"/>
      <c r="C157" s="872"/>
      <c r="D157" s="873"/>
      <c r="E157" s="853"/>
    </row>
    <row r="158" spans="1:5">
      <c r="A158" s="1510"/>
      <c r="B158" s="852"/>
      <c r="C158" s="872"/>
      <c r="D158" s="867"/>
      <c r="E158" s="853"/>
    </row>
    <row r="159" spans="1:5">
      <c r="A159" s="1510"/>
      <c r="B159" s="852"/>
      <c r="C159" s="872"/>
      <c r="D159" s="867"/>
      <c r="E159" s="853"/>
    </row>
    <row r="160" spans="1:5">
      <c r="A160" s="1510"/>
      <c r="B160" s="852"/>
      <c r="C160" s="872"/>
      <c r="D160" s="873"/>
      <c r="E160" s="853"/>
    </row>
    <row r="161" spans="1:5">
      <c r="A161" s="1510"/>
      <c r="B161" s="852"/>
      <c r="C161" s="872"/>
      <c r="D161" s="873"/>
      <c r="E161" s="853"/>
    </row>
    <row r="162" spans="1:5" ht="15.75">
      <c r="A162" s="1510"/>
      <c r="B162" s="892"/>
      <c r="C162" s="872"/>
      <c r="D162" s="867"/>
      <c r="E162" s="853"/>
    </row>
    <row r="163" spans="1:5">
      <c r="A163" s="1515"/>
      <c r="B163" s="852"/>
      <c r="C163" s="872"/>
      <c r="D163" s="873"/>
      <c r="E163" s="853"/>
    </row>
    <row r="164" spans="1:5">
      <c r="A164" s="1515"/>
      <c r="B164" s="852"/>
      <c r="C164" s="872"/>
      <c r="D164" s="873"/>
      <c r="E164" s="853"/>
    </row>
    <row r="165" spans="1:5">
      <c r="A165" s="1510"/>
      <c r="B165" s="852"/>
      <c r="C165" s="872"/>
      <c r="D165" s="873"/>
      <c r="E165" s="853"/>
    </row>
    <row r="166" spans="1:5">
      <c r="A166" s="1510"/>
      <c r="B166" s="852"/>
      <c r="C166" s="872"/>
      <c r="D166" s="873"/>
      <c r="E166" s="853"/>
    </row>
    <row r="167" spans="1:5">
      <c r="A167" s="1510"/>
      <c r="B167" s="879"/>
      <c r="C167" s="872"/>
      <c r="D167" s="873"/>
      <c r="E167" s="853"/>
    </row>
    <row r="168" spans="1:5">
      <c r="A168" s="1510"/>
      <c r="B168" s="852"/>
      <c r="C168" s="872"/>
      <c r="D168" s="873"/>
      <c r="E168" s="853"/>
    </row>
    <row r="169" spans="1:5" ht="15.75">
      <c r="A169" s="1510"/>
      <c r="B169" s="871"/>
      <c r="C169" s="872"/>
      <c r="D169" s="873"/>
      <c r="E169" s="853"/>
    </row>
    <row r="170" spans="1:5">
      <c r="A170" s="1510"/>
      <c r="B170" s="852"/>
      <c r="C170" s="872"/>
      <c r="D170" s="873"/>
      <c r="E170" s="853"/>
    </row>
    <row r="171" spans="1:5">
      <c r="A171" s="1510"/>
      <c r="B171" s="852"/>
      <c r="C171" s="872"/>
      <c r="D171" s="873"/>
      <c r="E171" s="853"/>
    </row>
    <row r="172" spans="1:5">
      <c r="A172" s="1510"/>
      <c r="B172" s="852"/>
      <c r="C172" s="872"/>
      <c r="D172" s="873"/>
      <c r="E172" s="853"/>
    </row>
    <row r="173" spans="1:5" ht="15.75">
      <c r="A173" s="1510"/>
      <c r="B173" s="852"/>
      <c r="C173" s="872"/>
      <c r="D173" s="880"/>
      <c r="E173" s="877"/>
    </row>
    <row r="174" spans="1:5">
      <c r="A174" s="1510"/>
      <c r="B174" s="852"/>
      <c r="C174" s="872"/>
      <c r="D174" s="880"/>
      <c r="E174" s="853"/>
    </row>
    <row r="175" spans="1:5">
      <c r="A175" s="1510"/>
      <c r="B175" s="852"/>
      <c r="C175" s="872"/>
      <c r="D175" s="873"/>
      <c r="E175" s="853"/>
    </row>
    <row r="176" spans="1:5">
      <c r="A176" s="1510"/>
      <c r="B176" s="852"/>
      <c r="C176" s="872"/>
      <c r="D176" s="873"/>
      <c r="E176" s="853"/>
    </row>
    <row r="177" spans="1:5">
      <c r="A177" s="1510"/>
      <c r="B177" s="852"/>
      <c r="C177" s="872"/>
      <c r="D177" s="873"/>
      <c r="E177" s="853"/>
    </row>
    <row r="178" spans="1:5">
      <c r="A178" s="1510"/>
      <c r="B178" s="852"/>
      <c r="C178" s="872"/>
      <c r="D178" s="873"/>
      <c r="E178" s="853"/>
    </row>
    <row r="179" spans="1:5" ht="16.5" thickBot="1">
      <c r="A179" s="1516"/>
      <c r="B179" s="881"/>
      <c r="C179" s="882"/>
      <c r="D179" s="883"/>
      <c r="E179" s="884"/>
    </row>
    <row r="180" spans="1:5">
      <c r="A180" s="1375" t="s">
        <v>4673</v>
      </c>
      <c r="B180" s="1477"/>
      <c r="C180" s="1477"/>
      <c r="D180" s="872"/>
      <c r="E180" s="872"/>
    </row>
    <row r="181" spans="1:5">
      <c r="A181" s="1517" t="s">
        <v>1343</v>
      </c>
      <c r="B181" s="886"/>
      <c r="C181" s="886"/>
      <c r="D181" s="886"/>
      <c r="E181" s="886"/>
    </row>
    <row r="182" spans="1:5">
      <c r="A182" s="1477"/>
      <c r="B182" s="872"/>
      <c r="C182" s="872"/>
      <c r="D182" s="872"/>
      <c r="E182" s="872"/>
    </row>
    <row r="183" spans="1:5">
      <c r="A183" s="1477"/>
    </row>
    <row r="184" spans="1:5">
      <c r="A184" s="1477"/>
      <c r="B184" s="872"/>
      <c r="C184" s="886"/>
      <c r="D184" s="886"/>
      <c r="E184" s="886"/>
    </row>
    <row r="187" spans="1:5">
      <c r="A187" s="1477"/>
      <c r="B187" s="893"/>
    </row>
    <row r="188" spans="1:5">
      <c r="A188" s="1477"/>
      <c r="B188" s="893"/>
    </row>
    <row r="189" spans="1:5">
      <c r="A189" s="1477"/>
      <c r="B189" s="893"/>
    </row>
    <row r="190" spans="1:5">
      <c r="A190" s="1477"/>
      <c r="B190" s="893"/>
    </row>
    <row r="191" spans="1:5">
      <c r="A191" s="1477"/>
      <c r="B191" s="893"/>
    </row>
    <row r="192" spans="1:5">
      <c r="A192" s="1477"/>
      <c r="B192" s="893"/>
    </row>
    <row r="193" spans="1:2">
      <c r="A193" s="1477"/>
      <c r="B193" s="893"/>
    </row>
    <row r="194" spans="1:2">
      <c r="A194" s="1477"/>
      <c r="B194" s="893"/>
    </row>
    <row r="195" spans="1:2">
      <c r="A195" s="1477"/>
      <c r="B195" s="893"/>
    </row>
    <row r="196" spans="1:2">
      <c r="B196" s="893"/>
    </row>
  </sheetData>
  <printOptions horizontalCentered="1" verticalCentered="1"/>
  <pageMargins left="0.5" right="0.5" top="0" bottom="0" header="0.25" footer="0.25"/>
  <pageSetup scale="76" fitToHeight="3" orientation="portrait" horizontalDpi="300" verticalDpi="300" r:id="rId1"/>
  <headerFooter alignWithMargins="0"/>
  <rowBreaks count="2" manualBreakCount="2">
    <brk id="61" max="16383" man="1"/>
    <brk id="125" max="4" man="1"/>
  </row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F62"/>
  <sheetViews>
    <sheetView zoomScaleNormal="100" zoomScaleSheetLayoutView="80" workbookViewId="0">
      <selection activeCell="B14" sqref="B14"/>
    </sheetView>
  </sheetViews>
  <sheetFormatPr defaultRowHeight="15"/>
  <cols>
    <col min="1" max="1" width="4" style="1836" customWidth="1"/>
    <col min="2" max="2" width="44.88671875" style="1836" customWidth="1"/>
    <col min="3" max="3" width="19.21875" style="1836" bestFit="1" customWidth="1"/>
    <col min="4" max="4" width="18" style="1836" bestFit="1" customWidth="1"/>
    <col min="5" max="5" width="18.6640625" style="1836" bestFit="1" customWidth="1"/>
    <col min="6" max="6" width="16.109375" style="1836" customWidth="1"/>
    <col min="7" max="16384" width="8.88671875" style="1836"/>
  </cols>
  <sheetData>
    <row r="1" spans="1:6" ht="15.75" thickBot="1"/>
    <row r="2" spans="1:6" ht="15.75" thickTop="1">
      <c r="A2" s="3307" t="s">
        <v>3290</v>
      </c>
      <c r="B2" s="3308"/>
      <c r="C2" s="3309" t="s">
        <v>3291</v>
      </c>
      <c r="D2" s="3310" t="s">
        <v>1802</v>
      </c>
      <c r="E2" s="3311" t="s">
        <v>1803</v>
      </c>
      <c r="F2" s="3312"/>
    </row>
    <row r="3" spans="1:6">
      <c r="A3" s="3313" t="str">
        <f>'[5]Data Sheet'!$C$25</f>
        <v xml:space="preserve"> </v>
      </c>
      <c r="B3" s="1711"/>
      <c r="C3" s="2122" t="s">
        <v>3292</v>
      </c>
      <c r="D3" s="1713" t="s">
        <v>3310</v>
      </c>
      <c r="E3" s="1715"/>
      <c r="F3" s="3314"/>
    </row>
    <row r="4" spans="1:6">
      <c r="A4" s="3315" t="s">
        <v>3293</v>
      </c>
      <c r="B4" s="1711"/>
      <c r="C4" s="2122" t="s">
        <v>3294</v>
      </c>
      <c r="D4" s="1717" t="str">
        <f>'[5]Data Sheet'!$C$40</f>
        <v xml:space="preserve"> </v>
      </c>
      <c r="E4" s="1719" t="str">
        <f>'[5]Data Sheet'!$C$38</f>
        <v xml:space="preserve"> </v>
      </c>
      <c r="F4" s="3316"/>
    </row>
    <row r="5" spans="1:6">
      <c r="A5" s="3317" t="s">
        <v>4064</v>
      </c>
      <c r="B5" s="1725"/>
      <c r="C5" s="1725"/>
      <c r="D5" s="1725"/>
      <c r="E5" s="1725"/>
      <c r="F5" s="3318"/>
    </row>
    <row r="6" spans="1:6">
      <c r="A6" s="3319" t="s">
        <v>4065</v>
      </c>
      <c r="B6" s="3320"/>
      <c r="C6" s="2122"/>
      <c r="D6" s="2122"/>
      <c r="E6" s="1797"/>
      <c r="F6" s="3314"/>
    </row>
    <row r="7" spans="1:6">
      <c r="A7" s="3319" t="s">
        <v>4066</v>
      </c>
      <c r="B7" s="3320"/>
      <c r="C7" s="2122"/>
      <c r="D7" s="2122"/>
      <c r="E7" s="2122"/>
      <c r="F7" s="3314"/>
    </row>
    <row r="8" spans="1:6">
      <c r="A8" s="3319" t="s">
        <v>4067</v>
      </c>
      <c r="B8" s="3320"/>
      <c r="C8" s="3320"/>
      <c r="D8" s="3320"/>
      <c r="E8" s="3320"/>
      <c r="F8" s="3321"/>
    </row>
    <row r="9" spans="1:6">
      <c r="A9" s="3319" t="s">
        <v>4068</v>
      </c>
      <c r="B9" s="3320"/>
      <c r="C9" s="3320"/>
      <c r="D9" s="3320"/>
      <c r="E9" s="3320"/>
      <c r="F9" s="3321"/>
    </row>
    <row r="10" spans="1:6">
      <c r="A10" s="3319" t="s">
        <v>4069</v>
      </c>
      <c r="B10" s="3320"/>
      <c r="C10" s="3320"/>
      <c r="D10" s="3320"/>
      <c r="E10" s="3320"/>
      <c r="F10" s="3321"/>
    </row>
    <row r="11" spans="1:6">
      <c r="A11" s="3319" t="s">
        <v>4070</v>
      </c>
      <c r="B11" s="3320"/>
      <c r="C11" s="3320"/>
      <c r="D11" s="3320"/>
      <c r="E11" s="3320"/>
      <c r="F11" s="3321"/>
    </row>
    <row r="12" spans="1:6">
      <c r="A12" s="3319" t="s">
        <v>4071</v>
      </c>
      <c r="B12" s="3320"/>
      <c r="C12" s="3320"/>
      <c r="D12" s="3320"/>
      <c r="E12" s="3320"/>
      <c r="F12" s="3321"/>
    </row>
    <row r="13" spans="1:6">
      <c r="A13" s="3319" t="s">
        <v>4072</v>
      </c>
      <c r="B13" s="3320"/>
      <c r="C13" s="3320"/>
      <c r="D13" s="3320"/>
      <c r="E13" s="3320"/>
      <c r="F13" s="3321"/>
    </row>
    <row r="14" spans="1:6">
      <c r="A14" s="3319" t="s">
        <v>4073</v>
      </c>
      <c r="B14" s="3320"/>
      <c r="C14" s="3320"/>
      <c r="D14" s="3320"/>
      <c r="E14" s="3320"/>
      <c r="F14" s="3321"/>
    </row>
    <row r="15" spans="1:6">
      <c r="A15" s="3319" t="s">
        <v>4074</v>
      </c>
      <c r="B15" s="3320"/>
      <c r="C15" s="3320"/>
      <c r="D15" s="3320"/>
      <c r="E15" s="3320"/>
      <c r="F15" s="3321"/>
    </row>
    <row r="16" spans="1:6">
      <c r="A16" s="3319" t="s">
        <v>4075</v>
      </c>
      <c r="B16" s="3320"/>
      <c r="C16" s="3320"/>
      <c r="D16" s="3320"/>
      <c r="E16" s="3320"/>
      <c r="F16" s="3321"/>
    </row>
    <row r="17" spans="1:6">
      <c r="A17" s="3322" t="s">
        <v>1729</v>
      </c>
      <c r="B17" s="3323" t="s">
        <v>4076</v>
      </c>
      <c r="C17" s="3351" t="s">
        <v>3593</v>
      </c>
      <c r="D17" s="3324" t="s">
        <v>4077</v>
      </c>
      <c r="E17" s="3351" t="s">
        <v>4078</v>
      </c>
      <c r="F17" s="3352" t="s">
        <v>4079</v>
      </c>
    </row>
    <row r="18" spans="1:6">
      <c r="A18" s="3326" t="s">
        <v>1732</v>
      </c>
      <c r="B18" s="3330" t="s">
        <v>4080</v>
      </c>
      <c r="C18" s="3328" t="s">
        <v>3603</v>
      </c>
      <c r="D18" s="3328" t="s">
        <v>4081</v>
      </c>
      <c r="E18" s="3328" t="s">
        <v>4082</v>
      </c>
      <c r="F18" s="3329"/>
    </row>
    <row r="19" spans="1:6">
      <c r="A19" s="3331"/>
      <c r="B19" s="3332" t="s">
        <v>3021</v>
      </c>
      <c r="C19" s="3328" t="s">
        <v>3022</v>
      </c>
      <c r="D19" s="3328" t="s">
        <v>3023</v>
      </c>
      <c r="E19" s="3328" t="s">
        <v>3024</v>
      </c>
      <c r="F19" s="3329" t="s">
        <v>2347</v>
      </c>
    </row>
    <row r="20" spans="1:6">
      <c r="A20" s="3333">
        <v>1</v>
      </c>
      <c r="B20" s="3337"/>
      <c r="C20" s="3335"/>
      <c r="D20" s="3335"/>
      <c r="E20" s="3335"/>
      <c r="F20" s="3336"/>
    </row>
    <row r="21" spans="1:6">
      <c r="A21" s="3333">
        <v>2</v>
      </c>
      <c r="B21" s="3337"/>
      <c r="C21" s="3335"/>
      <c r="D21" s="3338"/>
      <c r="E21" s="3338"/>
      <c r="F21" s="3339"/>
    </row>
    <row r="22" spans="1:6">
      <c r="A22" s="3333">
        <v>3</v>
      </c>
      <c r="B22" s="3337"/>
      <c r="C22" s="3335"/>
      <c r="D22" s="3338"/>
      <c r="E22" s="3340"/>
      <c r="F22" s="3341"/>
    </row>
    <row r="23" spans="1:6">
      <c r="A23" s="3333">
        <v>4</v>
      </c>
      <c r="B23" s="3337"/>
      <c r="C23" s="3335"/>
      <c r="D23" s="3340"/>
      <c r="E23" s="3340"/>
      <c r="F23" s="3341"/>
    </row>
    <row r="24" spans="1:6">
      <c r="A24" s="3333">
        <v>5</v>
      </c>
      <c r="B24" s="3337"/>
      <c r="C24" s="3335"/>
      <c r="D24" s="3340"/>
      <c r="E24" s="3340"/>
      <c r="F24" s="3341"/>
    </row>
    <row r="25" spans="1:6">
      <c r="A25" s="3333">
        <v>6</v>
      </c>
      <c r="B25" s="3337"/>
      <c r="C25" s="3335"/>
      <c r="D25" s="3342"/>
      <c r="E25" s="3342"/>
      <c r="F25" s="3343"/>
    </row>
    <row r="26" spans="1:6">
      <c r="A26" s="3333">
        <v>7</v>
      </c>
      <c r="B26" s="3337"/>
      <c r="C26" s="3335"/>
      <c r="D26" s="3344"/>
      <c r="E26" s="3344"/>
      <c r="F26" s="3345"/>
    </row>
    <row r="27" spans="1:6">
      <c r="A27" s="3333">
        <v>8</v>
      </c>
      <c r="B27" s="3337"/>
      <c r="C27" s="3335"/>
      <c r="D27" s="3340"/>
      <c r="E27" s="3338"/>
      <c r="F27" s="3339"/>
    </row>
    <row r="28" spans="1:6">
      <c r="A28" s="3333">
        <v>9</v>
      </c>
      <c r="B28" s="3337"/>
      <c r="C28" s="3335"/>
      <c r="D28" s="3340"/>
      <c r="E28" s="3340"/>
      <c r="F28" s="3341"/>
    </row>
    <row r="29" spans="1:6">
      <c r="A29" s="3333">
        <v>10</v>
      </c>
      <c r="B29" s="3337"/>
      <c r="C29" s="3335"/>
      <c r="D29" s="3340"/>
      <c r="E29" s="3340"/>
      <c r="F29" s="3341"/>
    </row>
    <row r="30" spans="1:6">
      <c r="A30" s="3333">
        <v>11</v>
      </c>
      <c r="B30" s="3337"/>
      <c r="C30" s="3335"/>
      <c r="D30" s="3340"/>
      <c r="E30" s="3340"/>
      <c r="F30" s="3341"/>
    </row>
    <row r="31" spans="1:6">
      <c r="A31" s="3333">
        <v>12</v>
      </c>
      <c r="B31" s="3337"/>
      <c r="C31" s="3335"/>
      <c r="D31" s="3340"/>
      <c r="E31" s="3340"/>
      <c r="F31" s="3341"/>
    </row>
    <row r="32" spans="1:6">
      <c r="A32" s="3333">
        <v>13</v>
      </c>
      <c r="B32" s="3337"/>
      <c r="C32" s="3335"/>
      <c r="D32" s="3340"/>
      <c r="E32" s="3340"/>
      <c r="F32" s="3341"/>
    </row>
    <row r="33" spans="1:6">
      <c r="A33" s="3333">
        <v>14</v>
      </c>
      <c r="B33" s="3337"/>
      <c r="C33" s="3335"/>
      <c r="D33" s="3340"/>
      <c r="E33" s="3340"/>
      <c r="F33" s="3341"/>
    </row>
    <row r="34" spans="1:6">
      <c r="A34" s="3333">
        <v>15</v>
      </c>
      <c r="B34" s="3337"/>
      <c r="C34" s="3335"/>
      <c r="D34" s="3340"/>
      <c r="E34" s="3340"/>
      <c r="F34" s="3341"/>
    </row>
    <row r="35" spans="1:6">
      <c r="A35" s="3333">
        <v>16</v>
      </c>
      <c r="B35" s="3337"/>
      <c r="C35" s="3335"/>
      <c r="D35" s="3340"/>
      <c r="E35" s="3340"/>
      <c r="F35" s="3341"/>
    </row>
    <row r="36" spans="1:6">
      <c r="A36" s="3333">
        <v>17</v>
      </c>
      <c r="B36" s="3337"/>
      <c r="C36" s="3335"/>
      <c r="D36" s="3340"/>
      <c r="E36" s="3340"/>
      <c r="F36" s="3341"/>
    </row>
    <row r="37" spans="1:6">
      <c r="A37" s="3333">
        <v>18</v>
      </c>
      <c r="B37" s="3337"/>
      <c r="C37" s="3335"/>
      <c r="D37" s="3340"/>
      <c r="E37" s="3340"/>
      <c r="F37" s="3341"/>
    </row>
    <row r="38" spans="1:6">
      <c r="A38" s="3333">
        <v>19</v>
      </c>
      <c r="B38" s="3337"/>
      <c r="C38" s="3335"/>
      <c r="D38" s="3340"/>
      <c r="E38" s="3340"/>
      <c r="F38" s="3341"/>
    </row>
    <row r="39" spans="1:6">
      <c r="A39" s="3333">
        <v>20</v>
      </c>
      <c r="B39" s="3337"/>
      <c r="C39" s="3335"/>
      <c r="D39" s="3340"/>
      <c r="E39" s="3340"/>
      <c r="F39" s="3341"/>
    </row>
    <row r="40" spans="1:6">
      <c r="A40" s="3333">
        <v>21</v>
      </c>
      <c r="B40" s="3337"/>
      <c r="C40" s="3335"/>
      <c r="D40" s="3340"/>
      <c r="E40" s="3340"/>
      <c r="F40" s="3341"/>
    </row>
    <row r="41" spans="1:6">
      <c r="A41" s="3333">
        <v>22</v>
      </c>
      <c r="B41" s="3337"/>
      <c r="C41" s="3335"/>
      <c r="D41" s="3340"/>
      <c r="E41" s="3340"/>
      <c r="F41" s="3341"/>
    </row>
    <row r="42" spans="1:6">
      <c r="A42" s="3333">
        <v>23</v>
      </c>
      <c r="B42" s="3337"/>
      <c r="C42" s="3335"/>
      <c r="D42" s="3340"/>
      <c r="E42" s="3340"/>
      <c r="F42" s="3341"/>
    </row>
    <row r="43" spans="1:6">
      <c r="A43" s="3333">
        <v>24</v>
      </c>
      <c r="B43" s="3337"/>
      <c r="C43" s="3335"/>
      <c r="D43" s="3340"/>
      <c r="E43" s="3340"/>
      <c r="F43" s="3341"/>
    </row>
    <row r="44" spans="1:6">
      <c r="A44" s="3333">
        <v>25</v>
      </c>
      <c r="B44" s="3337"/>
      <c r="C44" s="3335"/>
      <c r="D44" s="3340"/>
      <c r="E44" s="3340"/>
      <c r="F44" s="3341"/>
    </row>
    <row r="45" spans="1:6">
      <c r="A45" s="3333">
        <v>26</v>
      </c>
      <c r="B45" s="3337"/>
      <c r="C45" s="3335"/>
      <c r="D45" s="3340"/>
      <c r="E45" s="3340"/>
      <c r="F45" s="3341"/>
    </row>
    <row r="46" spans="1:6">
      <c r="A46" s="3333">
        <v>27</v>
      </c>
      <c r="B46" s="3337"/>
      <c r="C46" s="3335"/>
      <c r="D46" s="3340"/>
      <c r="E46" s="3340"/>
      <c r="F46" s="3341"/>
    </row>
    <row r="47" spans="1:6">
      <c r="A47" s="3333">
        <v>28</v>
      </c>
      <c r="B47" s="3337"/>
      <c r="C47" s="3335"/>
      <c r="D47" s="3340"/>
      <c r="E47" s="3340"/>
      <c r="F47" s="3341"/>
    </row>
    <row r="48" spans="1:6">
      <c r="A48" s="3333">
        <v>29</v>
      </c>
      <c r="B48" s="3337"/>
      <c r="C48" s="3335"/>
      <c r="D48" s="3340"/>
      <c r="E48" s="3340"/>
      <c r="F48" s="3341"/>
    </row>
    <row r="49" spans="1:6">
      <c r="A49" s="3333">
        <v>30</v>
      </c>
      <c r="B49" s="3337"/>
      <c r="C49" s="3335"/>
      <c r="D49" s="3340"/>
      <c r="E49" s="3340"/>
      <c r="F49" s="3341"/>
    </row>
    <row r="50" spans="1:6">
      <c r="A50" s="3333">
        <v>31</v>
      </c>
      <c r="B50" s="3337"/>
      <c r="C50" s="3335"/>
      <c r="D50" s="3340"/>
      <c r="E50" s="3340"/>
      <c r="F50" s="3341"/>
    </row>
    <row r="51" spans="1:6">
      <c r="A51" s="3333">
        <v>32</v>
      </c>
      <c r="B51" s="3337"/>
      <c r="C51" s="3335"/>
      <c r="D51" s="3340"/>
      <c r="E51" s="3340"/>
      <c r="F51" s="3341"/>
    </row>
    <row r="52" spans="1:6">
      <c r="A52" s="3333">
        <v>33</v>
      </c>
      <c r="B52" s="3337"/>
      <c r="C52" s="3335"/>
      <c r="D52" s="3340"/>
      <c r="E52" s="3340"/>
      <c r="F52" s="3341"/>
    </row>
    <row r="53" spans="1:6">
      <c r="A53" s="3333">
        <v>34</v>
      </c>
      <c r="B53" s="3337"/>
      <c r="C53" s="3335"/>
      <c r="D53" s="3340"/>
      <c r="E53" s="3340"/>
      <c r="F53" s="3341"/>
    </row>
    <row r="54" spans="1:6">
      <c r="A54" s="3333">
        <v>35</v>
      </c>
      <c r="B54" s="3337"/>
      <c r="C54" s="3335"/>
      <c r="D54" s="3340"/>
      <c r="E54" s="3340"/>
      <c r="F54" s="3341"/>
    </row>
    <row r="55" spans="1:6">
      <c r="A55" s="3333">
        <v>36</v>
      </c>
      <c r="B55" s="3337"/>
      <c r="C55" s="3335"/>
      <c r="D55" s="3340"/>
      <c r="E55" s="3340"/>
      <c r="F55" s="3341"/>
    </row>
    <row r="56" spans="1:6">
      <c r="A56" s="3333">
        <v>37</v>
      </c>
      <c r="B56" s="3337"/>
      <c r="C56" s="3335"/>
      <c r="D56" s="3340"/>
      <c r="E56" s="3340"/>
      <c r="F56" s="3341"/>
    </row>
    <row r="57" spans="1:6">
      <c r="A57" s="3333">
        <v>38</v>
      </c>
      <c r="B57" s="3337"/>
      <c r="C57" s="3335"/>
      <c r="D57" s="3340"/>
      <c r="E57" s="3340"/>
      <c r="F57" s="3341"/>
    </row>
    <row r="58" spans="1:6">
      <c r="A58" s="3333">
        <v>39</v>
      </c>
      <c r="B58" s="3337"/>
      <c r="C58" s="3335"/>
      <c r="D58" s="3340"/>
      <c r="E58" s="3340"/>
      <c r="F58" s="3341"/>
    </row>
    <row r="59" spans="1:6" ht="15.75" thickBot="1">
      <c r="A59" s="3346">
        <v>40</v>
      </c>
      <c r="B59" s="3347" t="s">
        <v>172</v>
      </c>
      <c r="C59" s="3348"/>
      <c r="D59" s="3348"/>
      <c r="E59" s="3348">
        <f>SUM(E20:E58)</f>
        <v>0</v>
      </c>
      <c r="F59" s="3350">
        <f>SUM(F20:F58)</f>
        <v>0</v>
      </c>
    </row>
    <row r="60" spans="1:6" ht="15.75" thickTop="1">
      <c r="A60" s="2122"/>
      <c r="B60" s="2122"/>
      <c r="C60" s="2122"/>
      <c r="D60" s="2752"/>
      <c r="E60" s="2752"/>
      <c r="F60" s="2752"/>
    </row>
    <row r="61" spans="1:6">
      <c r="A61" s="1712" t="s">
        <v>4688</v>
      </c>
      <c r="B61" s="1712"/>
      <c r="C61" s="1712"/>
      <c r="D61" s="1712"/>
      <c r="E61" s="1712"/>
      <c r="F61" s="1712"/>
    </row>
    <row r="62" spans="1:6">
      <c r="A62" s="1799" t="s">
        <v>4083</v>
      </c>
      <c r="B62" s="1799"/>
      <c r="C62" s="1799"/>
      <c r="D62" s="1799"/>
      <c r="E62" s="1799"/>
      <c r="F62" s="1799"/>
    </row>
  </sheetData>
  <pageMargins left="0.7" right="0.7" top="0.75" bottom="0.75" header="0.3" footer="0.3"/>
  <pageSetup scale="62" orientation="portrait" r:id="rId1"/>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57"/>
  <dimension ref="A1:I127"/>
  <sheetViews>
    <sheetView defaultGridColor="0" topLeftCell="A16" colorId="22" zoomScaleNormal="100" zoomScaleSheetLayoutView="80" workbookViewId="0">
      <selection sqref="A1:XFD1048576"/>
    </sheetView>
  </sheetViews>
  <sheetFormatPr defaultColWidth="9.6640625" defaultRowHeight="15"/>
  <cols>
    <col min="1" max="1" width="4.6640625" style="1836" customWidth="1"/>
    <col min="2" max="2" width="22.6640625" style="1836" customWidth="1"/>
    <col min="3" max="3" width="11.77734375" style="1836" bestFit="1" customWidth="1"/>
    <col min="4" max="4" width="13.33203125" style="1836" customWidth="1"/>
    <col min="5" max="5" width="12.6640625" style="1836" customWidth="1"/>
    <col min="6" max="6" width="15" style="1836" customWidth="1"/>
    <col min="7" max="7" width="14.21875" style="1836" customWidth="1"/>
    <col min="8" max="8" width="12.6640625" style="1836" customWidth="1"/>
    <col min="9" max="9" width="13.6640625" style="1836" customWidth="1"/>
    <col min="10" max="16384" width="9.6640625" style="1836"/>
  </cols>
  <sheetData>
    <row r="1" spans="1:9">
      <c r="A1" s="1703" t="s">
        <v>1800</v>
      </c>
      <c r="B1" s="1705"/>
      <c r="C1" s="1705"/>
      <c r="D1" s="2814"/>
      <c r="E1" s="1708" t="s">
        <v>1344</v>
      </c>
      <c r="F1" s="2814"/>
      <c r="G1" s="1708" t="s">
        <v>1802</v>
      </c>
      <c r="H1" s="1708" t="s">
        <v>1803</v>
      </c>
      <c r="I1" s="1707"/>
    </row>
    <row r="2" spans="1:9">
      <c r="A2" s="1710" t="str">
        <f>'Data Sheet'!$C$25</f>
        <v>National Fuel Gas Distribution Corporation</v>
      </c>
      <c r="B2" s="1712"/>
      <c r="C2" s="1712"/>
      <c r="D2" s="2765"/>
      <c r="E2" s="1715" t="s">
        <v>1156</v>
      </c>
      <c r="F2" s="2765"/>
      <c r="G2" s="1715" t="s">
        <v>1805</v>
      </c>
      <c r="H2" s="1715"/>
      <c r="I2" s="1714"/>
    </row>
    <row r="3" spans="1:9" ht="15" customHeight="1">
      <c r="A3" s="1710"/>
      <c r="B3" s="1712"/>
      <c r="C3" s="1712"/>
      <c r="D3" s="2765"/>
      <c r="E3" s="1715" t="s">
        <v>1157</v>
      </c>
      <c r="F3" s="1712"/>
      <c r="G3" s="2831" t="str">
        <f>'Data Sheet'!$C$40</f>
        <v>3/31/2016</v>
      </c>
      <c r="H3" s="2735" t="str">
        <f>'Data Sheet'!$C$38</f>
        <v>12/31/2015</v>
      </c>
      <c r="I3" s="2818"/>
    </row>
    <row r="4" spans="1:9" ht="15" customHeight="1">
      <c r="A4" s="2203"/>
      <c r="B4" s="1797"/>
      <c r="C4" s="1797"/>
      <c r="D4" s="1797"/>
      <c r="E4" s="1797"/>
      <c r="F4" s="1797"/>
      <c r="G4" s="1797"/>
      <c r="H4" s="1797"/>
      <c r="I4" s="1735"/>
    </row>
    <row r="5" spans="1:9">
      <c r="A5" s="1934" t="s">
        <v>1419</v>
      </c>
      <c r="B5" s="1799"/>
      <c r="C5" s="1799"/>
      <c r="D5" s="2766"/>
      <c r="E5" s="1799"/>
      <c r="F5" s="1799"/>
      <c r="G5" s="1799"/>
      <c r="H5" s="1799"/>
      <c r="I5" s="1935"/>
    </row>
    <row r="6" spans="1:9">
      <c r="A6" s="1934" t="s">
        <v>1985</v>
      </c>
      <c r="B6" s="1799"/>
      <c r="C6" s="1799"/>
      <c r="D6" s="2766"/>
      <c r="E6" s="1799"/>
      <c r="F6" s="1799"/>
      <c r="G6" s="1799"/>
      <c r="H6" s="1799"/>
      <c r="I6" s="1935"/>
    </row>
    <row r="7" spans="1:9">
      <c r="A7" s="1716"/>
      <c r="B7" s="1722"/>
      <c r="C7" s="1722"/>
      <c r="D7" s="1722"/>
      <c r="E7" s="1722"/>
      <c r="F7" s="1722"/>
      <c r="G7" s="1722"/>
      <c r="H7" s="1722"/>
      <c r="I7" s="1723"/>
    </row>
    <row r="8" spans="1:9">
      <c r="A8" s="2882" t="s">
        <v>2397</v>
      </c>
      <c r="B8" s="2883" t="s">
        <v>1420</v>
      </c>
      <c r="C8" s="2883"/>
      <c r="D8" s="1728"/>
      <c r="E8" s="1728"/>
      <c r="F8" s="1728"/>
      <c r="G8" s="1728"/>
      <c r="H8" s="1728"/>
      <c r="I8" s="1729"/>
    </row>
    <row r="9" spans="1:9">
      <c r="A9" s="1727"/>
      <c r="B9" s="2883" t="s">
        <v>1421</v>
      </c>
      <c r="C9" s="2883"/>
      <c r="D9" s="1728"/>
      <c r="E9" s="1728"/>
      <c r="F9" s="1728"/>
      <c r="G9" s="1728"/>
      <c r="H9" s="1728"/>
      <c r="I9" s="1729"/>
    </row>
    <row r="10" spans="1:9">
      <c r="A10" s="2882" t="s">
        <v>2317</v>
      </c>
      <c r="B10" s="2883" t="s">
        <v>256</v>
      </c>
      <c r="C10" s="2883"/>
      <c r="D10" s="1728"/>
      <c r="E10" s="1728"/>
      <c r="F10" s="1728"/>
      <c r="G10" s="1728"/>
      <c r="H10" s="1728"/>
      <c r="I10" s="1729"/>
    </row>
    <row r="11" spans="1:9">
      <c r="A11" s="1727"/>
      <c r="B11" s="2883" t="s">
        <v>899</v>
      </c>
      <c r="C11" s="2883"/>
      <c r="D11" s="1728"/>
      <c r="E11" s="1728"/>
      <c r="F11" s="1728"/>
      <c r="G11" s="1728"/>
      <c r="H11" s="1728"/>
      <c r="I11" s="1729"/>
    </row>
    <row r="12" spans="1:9">
      <c r="A12" s="1727"/>
      <c r="B12" s="2883" t="s">
        <v>4636</v>
      </c>
      <c r="C12" s="2883"/>
      <c r="D12" s="1728"/>
      <c r="E12" s="1728"/>
      <c r="F12" s="1728"/>
      <c r="G12" s="1728"/>
      <c r="H12" s="1728"/>
      <c r="I12" s="1729"/>
    </row>
    <row r="13" spans="1:9">
      <c r="A13" s="1727"/>
      <c r="B13" s="2883" t="s">
        <v>4695</v>
      </c>
      <c r="C13" s="2883"/>
      <c r="D13" s="1728"/>
      <c r="E13" s="1728"/>
      <c r="F13" s="1728"/>
      <c r="G13" s="1728"/>
      <c r="H13" s="1728"/>
      <c r="I13" s="1729"/>
    </row>
    <row r="14" spans="1:9">
      <c r="A14" s="2882" t="s">
        <v>2318</v>
      </c>
      <c r="B14" s="2883" t="s">
        <v>900</v>
      </c>
      <c r="C14" s="2883"/>
      <c r="D14" s="1728"/>
      <c r="E14" s="1728"/>
      <c r="F14" s="1728"/>
      <c r="G14" s="1728"/>
      <c r="H14" s="1728"/>
      <c r="I14" s="1729"/>
    </row>
    <row r="15" spans="1:9">
      <c r="A15" s="1727"/>
      <c r="B15" s="2883" t="s">
        <v>901</v>
      </c>
      <c r="C15" s="2883"/>
      <c r="D15" s="1728"/>
      <c r="E15" s="1728"/>
      <c r="F15" s="1728"/>
      <c r="G15" s="1728"/>
      <c r="H15" s="1728"/>
      <c r="I15" s="1729"/>
    </row>
    <row r="16" spans="1:9">
      <c r="A16" s="2882" t="s">
        <v>3713</v>
      </c>
      <c r="B16" s="2883" t="s">
        <v>4089</v>
      </c>
      <c r="C16" s="2883"/>
      <c r="D16" s="1728"/>
      <c r="E16" s="1728"/>
      <c r="F16" s="1728"/>
      <c r="G16" s="1728"/>
      <c r="H16" s="1728"/>
      <c r="I16" s="1729"/>
    </row>
    <row r="17" spans="1:9">
      <c r="A17" s="1727"/>
      <c r="B17" s="2883" t="s">
        <v>4090</v>
      </c>
      <c r="C17" s="2883"/>
      <c r="D17" s="1728"/>
      <c r="E17" s="1728"/>
      <c r="F17" s="1728"/>
      <c r="G17" s="1728"/>
      <c r="H17" s="1728"/>
      <c r="I17" s="1729"/>
    </row>
    <row r="18" spans="1:9">
      <c r="A18" s="1727"/>
      <c r="B18" s="2883" t="s">
        <v>4091</v>
      </c>
      <c r="C18" s="2883"/>
      <c r="D18" s="1728"/>
      <c r="E18" s="1728"/>
      <c r="F18" s="1728"/>
      <c r="G18" s="1728"/>
      <c r="H18" s="1728"/>
      <c r="I18" s="1729"/>
    </row>
    <row r="19" spans="1:9">
      <c r="A19" s="1727"/>
      <c r="B19" s="2883" t="s">
        <v>4092</v>
      </c>
      <c r="C19" s="2883"/>
      <c r="D19" s="1728"/>
      <c r="E19" s="1728"/>
      <c r="F19" s="1728"/>
      <c r="G19" s="1728"/>
      <c r="H19" s="1728"/>
      <c r="I19" s="1729"/>
    </row>
    <row r="20" spans="1:9">
      <c r="A20" s="2882" t="s">
        <v>3718</v>
      </c>
      <c r="B20" s="2883" t="s">
        <v>4084</v>
      </c>
      <c r="C20" s="2883"/>
      <c r="D20" s="1728"/>
      <c r="E20" s="1728"/>
      <c r="F20" s="1728"/>
      <c r="G20" s="1728"/>
      <c r="H20" s="1728"/>
      <c r="I20" s="1729"/>
    </row>
    <row r="21" spans="1:9">
      <c r="A21" s="2882" t="s">
        <v>702</v>
      </c>
      <c r="B21" s="2883" t="s">
        <v>4085</v>
      </c>
      <c r="C21" s="2883"/>
      <c r="D21" s="1728"/>
      <c r="E21" s="1728"/>
      <c r="F21" s="1728"/>
      <c r="G21" s="1728"/>
      <c r="H21" s="1728"/>
      <c r="I21" s="1729"/>
    </row>
    <row r="22" spans="1:9">
      <c r="A22" s="1727"/>
      <c r="B22" s="2883" t="s">
        <v>4086</v>
      </c>
      <c r="C22" s="2883"/>
      <c r="D22" s="1728"/>
      <c r="E22" s="1728"/>
      <c r="F22" s="1728"/>
      <c r="G22" s="1728"/>
      <c r="H22" s="1728"/>
      <c r="I22" s="1729"/>
    </row>
    <row r="23" spans="1:9">
      <c r="A23" s="1727"/>
      <c r="B23" s="2883" t="s">
        <v>902</v>
      </c>
      <c r="C23" s="2883"/>
      <c r="D23" s="1728"/>
      <c r="E23" s="1728"/>
      <c r="F23" s="1728"/>
      <c r="G23" s="1728"/>
      <c r="H23" s="1728"/>
      <c r="I23" s="1729"/>
    </row>
    <row r="24" spans="1:9">
      <c r="A24" s="1727"/>
      <c r="B24" s="2883" t="s">
        <v>4087</v>
      </c>
      <c r="C24" s="2883"/>
      <c r="D24" s="1728"/>
      <c r="E24" s="1728"/>
      <c r="F24" s="1728"/>
      <c r="G24" s="1728"/>
      <c r="H24" s="1728"/>
      <c r="I24" s="1729"/>
    </row>
    <row r="25" spans="1:9">
      <c r="A25" s="1727"/>
      <c r="B25" s="2883" t="s">
        <v>4088</v>
      </c>
      <c r="C25" s="2883"/>
      <c r="D25" s="1728"/>
      <c r="E25" s="1728"/>
      <c r="F25" s="1728"/>
      <c r="G25" s="1728"/>
      <c r="H25" s="1728"/>
      <c r="I25" s="1729"/>
    </row>
    <row r="26" spans="1:9">
      <c r="A26" s="1727"/>
      <c r="B26" s="2883" t="s">
        <v>903</v>
      </c>
      <c r="C26" s="2883"/>
      <c r="D26" s="1728"/>
      <c r="E26" s="1728"/>
      <c r="F26" s="1728"/>
      <c r="G26" s="1728"/>
      <c r="H26" s="1728"/>
      <c r="I26" s="1729"/>
    </row>
    <row r="27" spans="1:9">
      <c r="A27" s="2882" t="s">
        <v>708</v>
      </c>
      <c r="B27" s="2883" t="s">
        <v>904</v>
      </c>
      <c r="C27" s="2883"/>
      <c r="D27" s="1728"/>
      <c r="E27" s="1728"/>
      <c r="F27" s="1728"/>
      <c r="G27" s="1728"/>
      <c r="H27" s="1728"/>
      <c r="I27" s="1729"/>
    </row>
    <row r="28" spans="1:9">
      <c r="A28" s="1727"/>
      <c r="B28" s="2883" t="s">
        <v>501</v>
      </c>
      <c r="C28" s="2883"/>
      <c r="D28" s="1728"/>
      <c r="E28" s="1728"/>
      <c r="F28" s="1728"/>
      <c r="G28" s="1728"/>
      <c r="H28" s="1728"/>
      <c r="I28" s="1729"/>
    </row>
    <row r="29" spans="1:9">
      <c r="A29" s="1727"/>
      <c r="B29" s="2883" t="s">
        <v>502</v>
      </c>
      <c r="C29" s="2883"/>
      <c r="D29" s="1728"/>
      <c r="E29" s="1728"/>
      <c r="F29" s="1728"/>
      <c r="G29" s="1728"/>
      <c r="H29" s="1728"/>
      <c r="I29" s="1729"/>
    </row>
    <row r="30" spans="1:9">
      <c r="A30" s="1727"/>
      <c r="B30" s="2883" t="s">
        <v>503</v>
      </c>
      <c r="C30" s="2883"/>
      <c r="D30" s="1728"/>
      <c r="E30" s="1728"/>
      <c r="F30" s="1728"/>
      <c r="G30" s="1728"/>
      <c r="H30" s="1728"/>
      <c r="I30" s="1729"/>
    </row>
    <row r="31" spans="1:9">
      <c r="A31" s="2884" t="s">
        <v>1952</v>
      </c>
      <c r="B31" s="2883" t="s">
        <v>1050</v>
      </c>
      <c r="C31" s="2883"/>
      <c r="D31" s="1728"/>
      <c r="E31" s="1728"/>
      <c r="F31" s="1728"/>
      <c r="G31" s="1728"/>
      <c r="H31" s="1728"/>
      <c r="I31" s="1729"/>
    </row>
    <row r="32" spans="1:9">
      <c r="A32" s="2844"/>
      <c r="B32" s="2885"/>
      <c r="C32" s="2886"/>
      <c r="D32" s="2887"/>
      <c r="E32" s="2885"/>
      <c r="F32" s="2887"/>
      <c r="G32" s="2887"/>
      <c r="H32" s="2887"/>
      <c r="I32" s="2888"/>
    </row>
    <row r="33" spans="1:9">
      <c r="A33" s="2850"/>
      <c r="B33" s="2889"/>
      <c r="C33" s="2890"/>
      <c r="D33" s="1728" t="s">
        <v>504</v>
      </c>
      <c r="E33" s="2889"/>
      <c r="F33" s="2891" t="s">
        <v>505</v>
      </c>
      <c r="G33" s="2891"/>
      <c r="H33" s="2891"/>
      <c r="I33" s="2892"/>
    </row>
    <row r="34" spans="1:9">
      <c r="A34" s="2850"/>
      <c r="B34" s="2851" t="s">
        <v>506</v>
      </c>
      <c r="C34" s="2893"/>
      <c r="D34" s="2894"/>
      <c r="E34" s="2895"/>
      <c r="F34" s="2894"/>
      <c r="G34" s="2894"/>
      <c r="H34" s="2894"/>
      <c r="I34" s="2896"/>
    </row>
    <row r="35" spans="1:9">
      <c r="A35" s="2850"/>
      <c r="B35" s="2851" t="s">
        <v>507</v>
      </c>
      <c r="C35" s="2851" t="s">
        <v>3593</v>
      </c>
      <c r="D35" s="2851" t="s">
        <v>3597</v>
      </c>
      <c r="E35" s="2851" t="s">
        <v>3597</v>
      </c>
      <c r="F35" s="2889" t="s">
        <v>3598</v>
      </c>
      <c r="G35" s="2851" t="s">
        <v>3599</v>
      </c>
      <c r="H35" s="2897" t="s">
        <v>3600</v>
      </c>
      <c r="I35" s="2898" t="s">
        <v>508</v>
      </c>
    </row>
    <row r="36" spans="1:9">
      <c r="A36" s="2854" t="s">
        <v>1729</v>
      </c>
      <c r="B36" s="2851" t="s">
        <v>1394</v>
      </c>
      <c r="C36" s="2851" t="s">
        <v>3603</v>
      </c>
      <c r="D36" s="2851" t="s">
        <v>1397</v>
      </c>
      <c r="E36" s="2851" t="s">
        <v>1973</v>
      </c>
      <c r="F36" s="2851" t="s">
        <v>3609</v>
      </c>
      <c r="G36" s="2851" t="s">
        <v>3609</v>
      </c>
      <c r="H36" s="2897" t="s">
        <v>509</v>
      </c>
      <c r="I36" s="2899" t="s">
        <v>510</v>
      </c>
    </row>
    <row r="37" spans="1:9">
      <c r="A37" s="2855" t="s">
        <v>1732</v>
      </c>
      <c r="B37" s="2856" t="s">
        <v>3021</v>
      </c>
      <c r="C37" s="2856" t="s">
        <v>3022</v>
      </c>
      <c r="D37" s="2856" t="s">
        <v>3023</v>
      </c>
      <c r="E37" s="2856" t="s">
        <v>3024</v>
      </c>
      <c r="F37" s="2856" t="s">
        <v>2347</v>
      </c>
      <c r="G37" s="2900" t="s">
        <v>511</v>
      </c>
      <c r="H37" s="2901" t="s">
        <v>2349</v>
      </c>
      <c r="I37" s="2858" t="s">
        <v>2350</v>
      </c>
    </row>
    <row r="38" spans="1:9">
      <c r="A38" s="2721">
        <v>1</v>
      </c>
      <c r="B38" s="1744"/>
      <c r="C38" s="1744"/>
      <c r="D38" s="2761"/>
      <c r="E38" s="2761"/>
      <c r="F38" s="2334"/>
      <c r="G38" s="2334"/>
      <c r="H38" s="2796"/>
      <c r="I38" s="2902">
        <f t="shared" ref="I38:I52" si="0">SUM(F38:H38)</f>
        <v>0</v>
      </c>
    </row>
    <row r="39" spans="1:9">
      <c r="A39" s="2721">
        <v>2</v>
      </c>
      <c r="B39" s="2903"/>
      <c r="C39" s="2903"/>
      <c r="D39" s="2761"/>
      <c r="E39" s="2761"/>
      <c r="F39" s="2761"/>
      <c r="G39" s="2761"/>
      <c r="H39" s="2797"/>
      <c r="I39" s="2904">
        <f t="shared" si="0"/>
        <v>0</v>
      </c>
    </row>
    <row r="40" spans="1:9">
      <c r="A40" s="2721">
        <v>3</v>
      </c>
      <c r="B40" s="1744"/>
      <c r="C40" s="1744"/>
      <c r="D40" s="2761"/>
      <c r="E40" s="2761"/>
      <c r="F40" s="2761"/>
      <c r="G40" s="2761"/>
      <c r="H40" s="2797"/>
      <c r="I40" s="2904">
        <f t="shared" si="0"/>
        <v>0</v>
      </c>
    </row>
    <row r="41" spans="1:9">
      <c r="A41" s="2721">
        <v>4</v>
      </c>
      <c r="B41" s="1744"/>
      <c r="C41" s="1744"/>
      <c r="D41" s="2761"/>
      <c r="E41" s="2761"/>
      <c r="F41" s="2761"/>
      <c r="G41" s="2761"/>
      <c r="H41" s="2797"/>
      <c r="I41" s="2904">
        <f t="shared" si="0"/>
        <v>0</v>
      </c>
    </row>
    <row r="42" spans="1:9">
      <c r="A42" s="2721">
        <v>5</v>
      </c>
      <c r="B42" s="1744"/>
      <c r="C42" s="1744"/>
      <c r="D42" s="2761"/>
      <c r="E42" s="2761"/>
      <c r="F42" s="2761"/>
      <c r="G42" s="2761"/>
      <c r="H42" s="2797"/>
      <c r="I42" s="2904">
        <f t="shared" si="0"/>
        <v>0</v>
      </c>
    </row>
    <row r="43" spans="1:9">
      <c r="A43" s="2721">
        <v>6</v>
      </c>
      <c r="B43" s="1744"/>
      <c r="C43" s="1744"/>
      <c r="D43" s="2761"/>
      <c r="E43" s="2761"/>
      <c r="F43" s="2761"/>
      <c r="G43" s="2761"/>
      <c r="H43" s="2797"/>
      <c r="I43" s="2904">
        <f t="shared" si="0"/>
        <v>0</v>
      </c>
    </row>
    <row r="44" spans="1:9">
      <c r="A44" s="2721">
        <v>7</v>
      </c>
      <c r="B44" s="1744"/>
      <c r="C44" s="1744"/>
      <c r="D44" s="2761"/>
      <c r="E44" s="2761"/>
      <c r="F44" s="2761"/>
      <c r="G44" s="2761"/>
      <c r="H44" s="2797"/>
      <c r="I44" s="2904">
        <f t="shared" si="0"/>
        <v>0</v>
      </c>
    </row>
    <row r="45" spans="1:9">
      <c r="A45" s="2721">
        <v>8</v>
      </c>
      <c r="B45" s="1744"/>
      <c r="C45" s="1744"/>
      <c r="D45" s="2761"/>
      <c r="E45" s="2761"/>
      <c r="F45" s="2761"/>
      <c r="G45" s="2761"/>
      <c r="H45" s="2797"/>
      <c r="I45" s="2904">
        <f t="shared" si="0"/>
        <v>0</v>
      </c>
    </row>
    <row r="46" spans="1:9">
      <c r="A46" s="2721">
        <v>9</v>
      </c>
      <c r="B46" s="1744"/>
      <c r="C46" s="1744"/>
      <c r="D46" s="2761"/>
      <c r="E46" s="2761"/>
      <c r="F46" s="2761"/>
      <c r="G46" s="2761"/>
      <c r="H46" s="2797"/>
      <c r="I46" s="2904">
        <f t="shared" si="0"/>
        <v>0</v>
      </c>
    </row>
    <row r="47" spans="1:9">
      <c r="A47" s="2721">
        <v>10</v>
      </c>
      <c r="B47" s="1744"/>
      <c r="C47" s="1744"/>
      <c r="D47" s="2761"/>
      <c r="E47" s="2761"/>
      <c r="F47" s="2761"/>
      <c r="G47" s="2761"/>
      <c r="H47" s="2797"/>
      <c r="I47" s="2904">
        <f t="shared" si="0"/>
        <v>0</v>
      </c>
    </row>
    <row r="48" spans="1:9">
      <c r="A48" s="2721">
        <v>11</v>
      </c>
      <c r="B48" s="1744"/>
      <c r="C48" s="1744"/>
      <c r="D48" s="2761"/>
      <c r="E48" s="2761"/>
      <c r="F48" s="2761"/>
      <c r="G48" s="2761"/>
      <c r="H48" s="2797"/>
      <c r="I48" s="2904">
        <f t="shared" si="0"/>
        <v>0</v>
      </c>
    </row>
    <row r="49" spans="1:9">
      <c r="A49" s="2721">
        <v>12</v>
      </c>
      <c r="B49" s="1744"/>
      <c r="C49" s="1744"/>
      <c r="D49" s="2761"/>
      <c r="E49" s="2761"/>
      <c r="F49" s="2761"/>
      <c r="G49" s="2761"/>
      <c r="H49" s="2797"/>
      <c r="I49" s="2904">
        <f t="shared" si="0"/>
        <v>0</v>
      </c>
    </row>
    <row r="50" spans="1:9">
      <c r="A50" s="2721">
        <v>13</v>
      </c>
      <c r="B50" s="1744"/>
      <c r="C50" s="1744"/>
      <c r="D50" s="2761"/>
      <c r="E50" s="2761"/>
      <c r="F50" s="2761"/>
      <c r="G50" s="2761"/>
      <c r="H50" s="2797"/>
      <c r="I50" s="2904">
        <f t="shared" si="0"/>
        <v>0</v>
      </c>
    </row>
    <row r="51" spans="1:9">
      <c r="A51" s="2721">
        <v>14</v>
      </c>
      <c r="B51" s="1744"/>
      <c r="C51" s="1744"/>
      <c r="D51" s="2761"/>
      <c r="E51" s="2761"/>
      <c r="F51" s="2761"/>
      <c r="G51" s="2761"/>
      <c r="H51" s="2797"/>
      <c r="I51" s="2904">
        <f t="shared" si="0"/>
        <v>0</v>
      </c>
    </row>
    <row r="52" spans="1:9">
      <c r="A52" s="2721">
        <v>15</v>
      </c>
      <c r="B52" s="1744" t="s">
        <v>1189</v>
      </c>
      <c r="C52" s="1744"/>
      <c r="D52" s="2761"/>
      <c r="E52" s="2761"/>
      <c r="F52" s="2761"/>
      <c r="G52" s="2761"/>
      <c r="H52" s="2797"/>
      <c r="I52" s="2904">
        <f t="shared" si="0"/>
        <v>0</v>
      </c>
    </row>
    <row r="53" spans="1:9">
      <c r="A53" s="2721">
        <v>16</v>
      </c>
      <c r="B53" s="2485" t="s">
        <v>2332</v>
      </c>
      <c r="C53" s="2485"/>
      <c r="D53" s="2761">
        <f t="shared" ref="D53:I53" si="1">SUM(D38:D52)</f>
        <v>0</v>
      </c>
      <c r="E53" s="2761">
        <f t="shared" si="1"/>
        <v>0</v>
      </c>
      <c r="F53" s="2334">
        <f t="shared" si="1"/>
        <v>0</v>
      </c>
      <c r="G53" s="2334">
        <f t="shared" si="1"/>
        <v>0</v>
      </c>
      <c r="H53" s="2334">
        <f t="shared" si="1"/>
        <v>0</v>
      </c>
      <c r="I53" s="2335">
        <f t="shared" si="1"/>
        <v>0</v>
      </c>
    </row>
    <row r="54" spans="1:9">
      <c r="A54" s="2905"/>
      <c r="B54" s="2906"/>
      <c r="C54" s="2906"/>
      <c r="D54" s="2906"/>
      <c r="E54" s="2906"/>
      <c r="F54" s="2906"/>
      <c r="G54" s="2906"/>
      <c r="H54" s="2906"/>
      <c r="I54" s="2907"/>
    </row>
    <row r="55" spans="1:9">
      <c r="A55" s="2783"/>
      <c r="B55" s="2765"/>
      <c r="C55" s="2765"/>
      <c r="D55" s="2765"/>
      <c r="E55" s="2765"/>
      <c r="F55" s="2765"/>
      <c r="G55" s="2765"/>
      <c r="H55" s="2765"/>
      <c r="I55" s="2908"/>
    </row>
    <row r="56" spans="1:9">
      <c r="A56" s="2783"/>
      <c r="B56" s="2765"/>
      <c r="C56" s="2765"/>
      <c r="D56" s="2765"/>
      <c r="E56" s="2765"/>
      <c r="F56" s="2765"/>
      <c r="G56" s="2765"/>
      <c r="H56" s="2765"/>
      <c r="I56" s="2908"/>
    </row>
    <row r="57" spans="1:9">
      <c r="A57" s="2783"/>
      <c r="B57" s="2765"/>
      <c r="C57" s="2765"/>
      <c r="D57" s="2765"/>
      <c r="E57" s="2765"/>
      <c r="F57" s="2765"/>
      <c r="G57" s="2765"/>
      <c r="H57" s="2765"/>
      <c r="I57" s="2908"/>
    </row>
    <row r="58" spans="1:9">
      <c r="A58" s="2783"/>
      <c r="B58" s="2765"/>
      <c r="C58" s="2765"/>
      <c r="D58" s="2765"/>
      <c r="E58" s="2765"/>
      <c r="F58" s="2765"/>
      <c r="G58" s="2765"/>
      <c r="H58" s="2765"/>
      <c r="I58" s="2908"/>
    </row>
    <row r="59" spans="1:9">
      <c r="A59" s="2783"/>
      <c r="B59" s="2765"/>
      <c r="C59" s="2765"/>
      <c r="D59" s="2765"/>
      <c r="E59" s="2765"/>
      <c r="F59" s="2765"/>
      <c r="G59" s="2765"/>
      <c r="H59" s="2765"/>
      <c r="I59" s="2908"/>
    </row>
    <row r="60" spans="1:9" ht="15.75" thickBot="1">
      <c r="A60" s="2909"/>
      <c r="B60" s="2910"/>
      <c r="C60" s="2910"/>
      <c r="D60" s="2910"/>
      <c r="E60" s="2910"/>
      <c r="F60" s="2910"/>
      <c r="G60" s="2910"/>
      <c r="H60" s="2910"/>
      <c r="I60" s="2911"/>
    </row>
    <row r="62" spans="1:9">
      <c r="A62" s="1712" t="s">
        <v>4689</v>
      </c>
      <c r="F62" s="2479"/>
      <c r="G62" s="1799"/>
      <c r="H62" s="1835"/>
      <c r="I62" s="1799" t="s">
        <v>512</v>
      </c>
    </row>
    <row r="63" spans="1:9">
      <c r="A63" s="1799" t="s">
        <v>513</v>
      </c>
      <c r="B63" s="2766"/>
      <c r="C63" s="2766"/>
      <c r="D63" s="2807"/>
      <c r="E63" s="2807"/>
      <c r="F63" s="2807"/>
      <c r="G63" s="2766"/>
      <c r="H63" s="2766"/>
      <c r="I63" s="2766"/>
    </row>
    <row r="64" spans="1:9" ht="15.75">
      <c r="A64" s="1932" t="s">
        <v>419</v>
      </c>
      <c r="B64" s="2766"/>
      <c r="C64" s="2766"/>
      <c r="D64" s="2766"/>
      <c r="E64" s="2766"/>
      <c r="F64" s="2766"/>
      <c r="G64" s="2766"/>
      <c r="H64" s="2766"/>
      <c r="I64" s="2766"/>
    </row>
    <row r="66" spans="1:9" ht="16.5" thickBot="1">
      <c r="A66" s="2810" t="str">
        <f>'Data Sheet'!$C$25</f>
        <v>National Fuel Gas Distribution Corporation</v>
      </c>
      <c r="B66" s="2765"/>
      <c r="C66" s="2765"/>
      <c r="D66" s="2765"/>
      <c r="E66" s="2765"/>
      <c r="F66" s="2765"/>
      <c r="G66" s="2811" t="str">
        <f>'Data Sheet'!$C$40</f>
        <v>3/31/2016</v>
      </c>
      <c r="H66" s="1836" t="str">
        <f>'Data Sheet'!$C$38</f>
        <v>12/31/2015</v>
      </c>
    </row>
    <row r="67" spans="1:9">
      <c r="A67" s="1703"/>
      <c r="B67" s="1705"/>
      <c r="C67" s="1705"/>
      <c r="D67" s="1705"/>
      <c r="E67" s="1705"/>
      <c r="F67" s="1705"/>
      <c r="G67" s="1705"/>
      <c r="H67" s="1705"/>
      <c r="I67" s="1707"/>
    </row>
    <row r="68" spans="1:9">
      <c r="A68" s="1934" t="s">
        <v>1419</v>
      </c>
      <c r="B68" s="1799"/>
      <c r="C68" s="1799"/>
      <c r="D68" s="2766"/>
      <c r="E68" s="1799"/>
      <c r="F68" s="1799"/>
      <c r="G68" s="1799"/>
      <c r="H68" s="1799"/>
      <c r="I68" s="1935"/>
    </row>
    <row r="69" spans="1:9">
      <c r="A69" s="1934" t="s">
        <v>1985</v>
      </c>
      <c r="B69" s="1799"/>
      <c r="C69" s="1799"/>
      <c r="D69" s="2766"/>
      <c r="E69" s="1799"/>
      <c r="F69" s="1799"/>
      <c r="G69" s="1799"/>
      <c r="H69" s="1799"/>
      <c r="I69" s="1935"/>
    </row>
    <row r="70" spans="1:9">
      <c r="A70" s="1716"/>
      <c r="B70" s="1722"/>
      <c r="C70" s="1722"/>
      <c r="D70" s="1722"/>
      <c r="E70" s="1722"/>
      <c r="F70" s="1722"/>
      <c r="G70" s="1722"/>
      <c r="H70" s="1722"/>
      <c r="I70" s="1723"/>
    </row>
    <row r="71" spans="1:9">
      <c r="A71" s="2877"/>
      <c r="B71" s="1733"/>
      <c r="C71" s="2886"/>
      <c r="D71" s="1797"/>
      <c r="E71" s="1733"/>
      <c r="F71" s="1797"/>
      <c r="G71" s="1797"/>
      <c r="H71" s="1797"/>
      <c r="I71" s="1735"/>
    </row>
    <row r="72" spans="1:9">
      <c r="A72" s="2719"/>
      <c r="B72" s="1711"/>
      <c r="C72" s="2890"/>
      <c r="D72" s="1712" t="s">
        <v>504</v>
      </c>
      <c r="E72" s="1711"/>
      <c r="F72" s="1799" t="s">
        <v>505</v>
      </c>
      <c r="G72" s="1799"/>
      <c r="H72" s="1799"/>
      <c r="I72" s="1935"/>
    </row>
    <row r="73" spans="1:9">
      <c r="A73" s="2719"/>
      <c r="B73" s="2482" t="s">
        <v>506</v>
      </c>
      <c r="C73" s="2893"/>
      <c r="D73" s="1722"/>
      <c r="E73" s="1744"/>
      <c r="F73" s="1722"/>
      <c r="G73" s="1722"/>
      <c r="H73" s="1722"/>
      <c r="I73" s="1723"/>
    </row>
    <row r="74" spans="1:9">
      <c r="A74" s="2719"/>
      <c r="B74" s="2482" t="s">
        <v>507</v>
      </c>
      <c r="C74" s="2851" t="s">
        <v>3593</v>
      </c>
      <c r="D74" s="2482" t="s">
        <v>3597</v>
      </c>
      <c r="E74" s="2482" t="s">
        <v>3597</v>
      </c>
      <c r="F74" s="1711" t="s">
        <v>3598</v>
      </c>
      <c r="G74" s="2482" t="s">
        <v>3599</v>
      </c>
      <c r="H74" s="2479" t="s">
        <v>3600</v>
      </c>
      <c r="I74" s="1737" t="s">
        <v>508</v>
      </c>
    </row>
    <row r="75" spans="1:9">
      <c r="A75" s="2718" t="s">
        <v>1729</v>
      </c>
      <c r="B75" s="2482" t="s">
        <v>1394</v>
      </c>
      <c r="C75" s="2851" t="s">
        <v>3603</v>
      </c>
      <c r="D75" s="2482" t="s">
        <v>1397</v>
      </c>
      <c r="E75" s="2482" t="s">
        <v>1973</v>
      </c>
      <c r="F75" s="2482" t="s">
        <v>3609</v>
      </c>
      <c r="G75" s="2482" t="s">
        <v>3609</v>
      </c>
      <c r="H75" s="2479" t="s">
        <v>509</v>
      </c>
      <c r="I75" s="2912" t="s">
        <v>510</v>
      </c>
    </row>
    <row r="76" spans="1:9">
      <c r="A76" s="2721" t="s">
        <v>1732</v>
      </c>
      <c r="B76" s="2856" t="s">
        <v>3021</v>
      </c>
      <c r="C76" s="2856" t="s">
        <v>3022</v>
      </c>
      <c r="D76" s="2856" t="s">
        <v>3023</v>
      </c>
      <c r="E76" s="2856" t="s">
        <v>3024</v>
      </c>
      <c r="F76" s="2856" t="s">
        <v>2347</v>
      </c>
      <c r="G76" s="2900" t="s">
        <v>511</v>
      </c>
      <c r="H76" s="2901" t="s">
        <v>2349</v>
      </c>
      <c r="I76" s="2858" t="s">
        <v>2350</v>
      </c>
    </row>
    <row r="77" spans="1:9">
      <c r="A77" s="2721">
        <v>1</v>
      </c>
      <c r="B77" s="1744"/>
      <c r="C77" s="1744"/>
      <c r="D77" s="2761"/>
      <c r="E77" s="2761"/>
      <c r="F77" s="2761"/>
      <c r="G77" s="2761"/>
      <c r="H77" s="2797"/>
      <c r="I77" s="2904">
        <f t="shared" ref="I77:I124" si="2">SUM(F77:H77)</f>
        <v>0</v>
      </c>
    </row>
    <row r="78" spans="1:9">
      <c r="A78" s="2721">
        <v>2</v>
      </c>
      <c r="B78" s="2903"/>
      <c r="C78" s="2903"/>
      <c r="D78" s="2761"/>
      <c r="E78" s="2761"/>
      <c r="F78" s="2761"/>
      <c r="G78" s="2761"/>
      <c r="H78" s="2797"/>
      <c r="I78" s="2904">
        <f t="shared" si="2"/>
        <v>0</v>
      </c>
    </row>
    <row r="79" spans="1:9">
      <c r="A79" s="2721">
        <v>3</v>
      </c>
      <c r="B79" s="1744"/>
      <c r="C79" s="1744"/>
      <c r="D79" s="2761"/>
      <c r="E79" s="2761"/>
      <c r="F79" s="2761"/>
      <c r="G79" s="2761"/>
      <c r="H79" s="2797"/>
      <c r="I79" s="2904">
        <f t="shared" si="2"/>
        <v>0</v>
      </c>
    </row>
    <row r="80" spans="1:9">
      <c r="A80" s="2721">
        <v>4</v>
      </c>
      <c r="B80" s="1744"/>
      <c r="C80" s="1744"/>
      <c r="D80" s="2761"/>
      <c r="E80" s="2761"/>
      <c r="F80" s="2761"/>
      <c r="G80" s="2761"/>
      <c r="H80" s="2797"/>
      <c r="I80" s="2904">
        <f t="shared" si="2"/>
        <v>0</v>
      </c>
    </row>
    <row r="81" spans="1:9">
      <c r="A81" s="2721">
        <v>5</v>
      </c>
      <c r="B81" s="1744"/>
      <c r="C81" s="1744"/>
      <c r="D81" s="2761"/>
      <c r="E81" s="2761"/>
      <c r="F81" s="2761"/>
      <c r="G81" s="2761"/>
      <c r="H81" s="2797"/>
      <c r="I81" s="2904">
        <f t="shared" si="2"/>
        <v>0</v>
      </c>
    </row>
    <row r="82" spans="1:9">
      <c r="A82" s="2721">
        <v>6</v>
      </c>
      <c r="B82" s="1744"/>
      <c r="C82" s="1744"/>
      <c r="D82" s="2761"/>
      <c r="E82" s="2761"/>
      <c r="F82" s="2761"/>
      <c r="G82" s="2761"/>
      <c r="H82" s="2797"/>
      <c r="I82" s="2904">
        <f t="shared" si="2"/>
        <v>0</v>
      </c>
    </row>
    <row r="83" spans="1:9">
      <c r="A83" s="2721">
        <v>7</v>
      </c>
      <c r="B83" s="1744"/>
      <c r="C83" s="1744"/>
      <c r="D83" s="2761"/>
      <c r="E83" s="2761"/>
      <c r="F83" s="2761"/>
      <c r="G83" s="2761"/>
      <c r="H83" s="2797"/>
      <c r="I83" s="2904">
        <f t="shared" si="2"/>
        <v>0</v>
      </c>
    </row>
    <row r="84" spans="1:9">
      <c r="A84" s="2721">
        <v>8</v>
      </c>
      <c r="B84" s="1744"/>
      <c r="C84" s="1744"/>
      <c r="D84" s="2761"/>
      <c r="E84" s="2761"/>
      <c r="F84" s="2761"/>
      <c r="G84" s="2761"/>
      <c r="H84" s="2797"/>
      <c r="I84" s="2904">
        <f t="shared" si="2"/>
        <v>0</v>
      </c>
    </row>
    <row r="85" spans="1:9">
      <c r="A85" s="2721">
        <v>9</v>
      </c>
      <c r="B85" s="1744"/>
      <c r="C85" s="1744"/>
      <c r="D85" s="2761"/>
      <c r="E85" s="2761"/>
      <c r="F85" s="2761"/>
      <c r="G85" s="2761"/>
      <c r="H85" s="2797"/>
      <c r="I85" s="2904">
        <f t="shared" si="2"/>
        <v>0</v>
      </c>
    </row>
    <row r="86" spans="1:9">
      <c r="A86" s="2721">
        <v>10</v>
      </c>
      <c r="B86" s="1744"/>
      <c r="C86" s="1744"/>
      <c r="D86" s="2761"/>
      <c r="E86" s="2761"/>
      <c r="F86" s="2761"/>
      <c r="G86" s="2761"/>
      <c r="H86" s="2797"/>
      <c r="I86" s="2904">
        <f t="shared" si="2"/>
        <v>0</v>
      </c>
    </row>
    <row r="87" spans="1:9">
      <c r="A87" s="2721">
        <v>11</v>
      </c>
      <c r="B87" s="1744"/>
      <c r="C87" s="1744"/>
      <c r="D87" s="2761"/>
      <c r="E87" s="2761"/>
      <c r="F87" s="2761"/>
      <c r="G87" s="2761"/>
      <c r="H87" s="2797"/>
      <c r="I87" s="2904">
        <f t="shared" si="2"/>
        <v>0</v>
      </c>
    </row>
    <row r="88" spans="1:9">
      <c r="A88" s="2721">
        <v>12</v>
      </c>
      <c r="B88" s="1744"/>
      <c r="C88" s="1744"/>
      <c r="D88" s="2761"/>
      <c r="E88" s="2761"/>
      <c r="F88" s="2761"/>
      <c r="G88" s="2761"/>
      <c r="H88" s="2797"/>
      <c r="I88" s="2904">
        <f t="shared" si="2"/>
        <v>0</v>
      </c>
    </row>
    <row r="89" spans="1:9">
      <c r="A89" s="2721">
        <v>13</v>
      </c>
      <c r="B89" s="1744"/>
      <c r="C89" s="1744"/>
      <c r="D89" s="2761"/>
      <c r="E89" s="2761"/>
      <c r="F89" s="2761"/>
      <c r="G89" s="2761"/>
      <c r="H89" s="2797"/>
      <c r="I89" s="2904">
        <f t="shared" si="2"/>
        <v>0</v>
      </c>
    </row>
    <row r="90" spans="1:9">
      <c r="A90" s="2721">
        <v>14</v>
      </c>
      <c r="B90" s="1744"/>
      <c r="C90" s="1744"/>
      <c r="D90" s="2761"/>
      <c r="E90" s="2761"/>
      <c r="F90" s="2761"/>
      <c r="G90" s="2761"/>
      <c r="H90" s="2797"/>
      <c r="I90" s="2904">
        <f t="shared" si="2"/>
        <v>0</v>
      </c>
    </row>
    <row r="91" spans="1:9">
      <c r="A91" s="2721">
        <v>15</v>
      </c>
      <c r="B91" s="1744"/>
      <c r="C91" s="1744"/>
      <c r="D91" s="2761"/>
      <c r="E91" s="2761"/>
      <c r="F91" s="2761"/>
      <c r="G91" s="2761"/>
      <c r="H91" s="2797"/>
      <c r="I91" s="2904">
        <f t="shared" si="2"/>
        <v>0</v>
      </c>
    </row>
    <row r="92" spans="1:9">
      <c r="A92" s="2721">
        <v>16</v>
      </c>
      <c r="B92" s="1744"/>
      <c r="C92" s="1744"/>
      <c r="D92" s="2761"/>
      <c r="E92" s="2761"/>
      <c r="F92" s="2761"/>
      <c r="G92" s="2761"/>
      <c r="H92" s="2797"/>
      <c r="I92" s="2904">
        <f t="shared" si="2"/>
        <v>0</v>
      </c>
    </row>
    <row r="93" spans="1:9">
      <c r="A93" s="2721">
        <v>17</v>
      </c>
      <c r="B93" s="1744"/>
      <c r="C93" s="1744"/>
      <c r="D93" s="2761"/>
      <c r="E93" s="2761"/>
      <c r="F93" s="2761"/>
      <c r="G93" s="2761"/>
      <c r="H93" s="2797"/>
      <c r="I93" s="2904">
        <f t="shared" si="2"/>
        <v>0</v>
      </c>
    </row>
    <row r="94" spans="1:9">
      <c r="A94" s="2721">
        <v>18</v>
      </c>
      <c r="B94" s="1744"/>
      <c r="C94" s="1744"/>
      <c r="D94" s="2761"/>
      <c r="E94" s="2761"/>
      <c r="F94" s="2761"/>
      <c r="G94" s="2761"/>
      <c r="H94" s="2797"/>
      <c r="I94" s="2904">
        <f t="shared" si="2"/>
        <v>0</v>
      </c>
    </row>
    <row r="95" spans="1:9">
      <c r="A95" s="2721">
        <v>19</v>
      </c>
      <c r="B95" s="1744"/>
      <c r="C95" s="1744"/>
      <c r="D95" s="2761"/>
      <c r="E95" s="2761"/>
      <c r="F95" s="2761"/>
      <c r="G95" s="2761"/>
      <c r="H95" s="2797"/>
      <c r="I95" s="2904">
        <f t="shared" si="2"/>
        <v>0</v>
      </c>
    </row>
    <row r="96" spans="1:9">
      <c r="A96" s="2721">
        <v>20</v>
      </c>
      <c r="B96" s="1744"/>
      <c r="C96" s="1744"/>
      <c r="D96" s="2761"/>
      <c r="E96" s="2761"/>
      <c r="F96" s="2761"/>
      <c r="G96" s="2761"/>
      <c r="H96" s="2797"/>
      <c r="I96" s="2904">
        <f t="shared" si="2"/>
        <v>0</v>
      </c>
    </row>
    <row r="97" spans="1:9">
      <c r="A97" s="2721">
        <v>21</v>
      </c>
      <c r="B97" s="1744"/>
      <c r="C97" s="1744"/>
      <c r="D97" s="2761"/>
      <c r="E97" s="2761"/>
      <c r="F97" s="2761"/>
      <c r="G97" s="2761"/>
      <c r="H97" s="2797"/>
      <c r="I97" s="2904">
        <f t="shared" si="2"/>
        <v>0</v>
      </c>
    </row>
    <row r="98" spans="1:9">
      <c r="A98" s="2721">
        <v>22</v>
      </c>
      <c r="B98" s="1744"/>
      <c r="C98" s="1744"/>
      <c r="D98" s="2761"/>
      <c r="E98" s="2761"/>
      <c r="F98" s="2761"/>
      <c r="G98" s="2761"/>
      <c r="H98" s="2797"/>
      <c r="I98" s="2904">
        <f t="shared" si="2"/>
        <v>0</v>
      </c>
    </row>
    <row r="99" spans="1:9">
      <c r="A99" s="2721">
        <v>23</v>
      </c>
      <c r="B99" s="1744"/>
      <c r="C99" s="1744"/>
      <c r="D99" s="2761"/>
      <c r="E99" s="2761"/>
      <c r="F99" s="2761"/>
      <c r="G99" s="2761"/>
      <c r="H99" s="2797"/>
      <c r="I99" s="2904">
        <f t="shared" si="2"/>
        <v>0</v>
      </c>
    </row>
    <row r="100" spans="1:9">
      <c r="A100" s="2721">
        <v>24</v>
      </c>
      <c r="B100" s="1744"/>
      <c r="C100" s="1744"/>
      <c r="D100" s="2761"/>
      <c r="E100" s="2761"/>
      <c r="F100" s="2761"/>
      <c r="G100" s="2761"/>
      <c r="H100" s="2797"/>
      <c r="I100" s="2904">
        <f t="shared" si="2"/>
        <v>0</v>
      </c>
    </row>
    <row r="101" spans="1:9">
      <c r="A101" s="2721">
        <v>25</v>
      </c>
      <c r="B101" s="1744"/>
      <c r="C101" s="1744"/>
      <c r="D101" s="2761"/>
      <c r="E101" s="2761"/>
      <c r="F101" s="2761"/>
      <c r="G101" s="2761"/>
      <c r="H101" s="2797"/>
      <c r="I101" s="2904">
        <f t="shared" si="2"/>
        <v>0</v>
      </c>
    </row>
    <row r="102" spans="1:9">
      <c r="A102" s="2721">
        <v>26</v>
      </c>
      <c r="B102" s="1744"/>
      <c r="C102" s="1744"/>
      <c r="D102" s="2761"/>
      <c r="E102" s="2761"/>
      <c r="F102" s="2761"/>
      <c r="G102" s="2761"/>
      <c r="H102" s="2797"/>
      <c r="I102" s="2904">
        <f t="shared" si="2"/>
        <v>0</v>
      </c>
    </row>
    <row r="103" spans="1:9">
      <c r="A103" s="2721">
        <v>27</v>
      </c>
      <c r="B103" s="1744"/>
      <c r="C103" s="1744"/>
      <c r="D103" s="2761"/>
      <c r="E103" s="2761"/>
      <c r="F103" s="2761"/>
      <c r="G103" s="2761"/>
      <c r="H103" s="2797"/>
      <c r="I103" s="2904">
        <f t="shared" si="2"/>
        <v>0</v>
      </c>
    </row>
    <row r="104" spans="1:9">
      <c r="A104" s="2721">
        <v>28</v>
      </c>
      <c r="B104" s="1744"/>
      <c r="C104" s="1744"/>
      <c r="D104" s="2761"/>
      <c r="E104" s="2761"/>
      <c r="F104" s="2761"/>
      <c r="G104" s="2761"/>
      <c r="H104" s="2797"/>
      <c r="I104" s="2904">
        <f t="shared" si="2"/>
        <v>0</v>
      </c>
    </row>
    <row r="105" spans="1:9">
      <c r="A105" s="2721">
        <v>29</v>
      </c>
      <c r="B105" s="1744"/>
      <c r="C105" s="1744"/>
      <c r="D105" s="2761"/>
      <c r="E105" s="2761"/>
      <c r="F105" s="2761"/>
      <c r="G105" s="2761"/>
      <c r="H105" s="2797"/>
      <c r="I105" s="2904">
        <f t="shared" si="2"/>
        <v>0</v>
      </c>
    </row>
    <row r="106" spans="1:9">
      <c r="A106" s="2721">
        <v>30</v>
      </c>
      <c r="B106" s="1744"/>
      <c r="C106" s="1744"/>
      <c r="D106" s="2761"/>
      <c r="E106" s="2761"/>
      <c r="F106" s="2761"/>
      <c r="G106" s="2761"/>
      <c r="H106" s="2797"/>
      <c r="I106" s="2904">
        <f t="shared" si="2"/>
        <v>0</v>
      </c>
    </row>
    <row r="107" spans="1:9">
      <c r="A107" s="2721">
        <v>31</v>
      </c>
      <c r="B107" s="1744"/>
      <c r="C107" s="1744"/>
      <c r="D107" s="2761"/>
      <c r="E107" s="2761"/>
      <c r="F107" s="2761"/>
      <c r="G107" s="2761"/>
      <c r="H107" s="2797"/>
      <c r="I107" s="2904">
        <f t="shared" si="2"/>
        <v>0</v>
      </c>
    </row>
    <row r="108" spans="1:9">
      <c r="A108" s="2721">
        <v>32</v>
      </c>
      <c r="B108" s="1744"/>
      <c r="C108" s="1744"/>
      <c r="D108" s="2761"/>
      <c r="E108" s="2761"/>
      <c r="F108" s="2761"/>
      <c r="G108" s="2761"/>
      <c r="H108" s="2797"/>
      <c r="I108" s="2904">
        <f t="shared" si="2"/>
        <v>0</v>
      </c>
    </row>
    <row r="109" spans="1:9">
      <c r="A109" s="2721">
        <v>33</v>
      </c>
      <c r="B109" s="1744"/>
      <c r="C109" s="1744"/>
      <c r="D109" s="2761"/>
      <c r="E109" s="2761"/>
      <c r="F109" s="2761"/>
      <c r="G109" s="2761"/>
      <c r="H109" s="2797"/>
      <c r="I109" s="2904">
        <f t="shared" si="2"/>
        <v>0</v>
      </c>
    </row>
    <row r="110" spans="1:9">
      <c r="A110" s="2721">
        <v>34</v>
      </c>
      <c r="B110" s="1744"/>
      <c r="C110" s="1744"/>
      <c r="D110" s="2761"/>
      <c r="E110" s="2761"/>
      <c r="F110" s="2761"/>
      <c r="G110" s="2761"/>
      <c r="H110" s="2797"/>
      <c r="I110" s="2904">
        <f t="shared" si="2"/>
        <v>0</v>
      </c>
    </row>
    <row r="111" spans="1:9">
      <c r="A111" s="2721">
        <v>35</v>
      </c>
      <c r="B111" s="1744"/>
      <c r="C111" s="1744"/>
      <c r="D111" s="2761"/>
      <c r="E111" s="2761"/>
      <c r="F111" s="2761"/>
      <c r="G111" s="2761"/>
      <c r="H111" s="2797"/>
      <c r="I111" s="2904">
        <f t="shared" si="2"/>
        <v>0</v>
      </c>
    </row>
    <row r="112" spans="1:9">
      <c r="A112" s="2721">
        <v>36</v>
      </c>
      <c r="B112" s="1744"/>
      <c r="C112" s="1744"/>
      <c r="D112" s="2761"/>
      <c r="E112" s="2761"/>
      <c r="F112" s="2761"/>
      <c r="G112" s="2761"/>
      <c r="H112" s="2797"/>
      <c r="I112" s="2904">
        <f t="shared" si="2"/>
        <v>0</v>
      </c>
    </row>
    <row r="113" spans="1:9">
      <c r="A113" s="2721">
        <v>37</v>
      </c>
      <c r="B113" s="1744"/>
      <c r="C113" s="1744"/>
      <c r="D113" s="2761"/>
      <c r="E113" s="2761"/>
      <c r="F113" s="2761"/>
      <c r="G113" s="2761"/>
      <c r="H113" s="2797"/>
      <c r="I113" s="2904">
        <f t="shared" si="2"/>
        <v>0</v>
      </c>
    </row>
    <row r="114" spans="1:9">
      <c r="A114" s="2721">
        <v>38</v>
      </c>
      <c r="B114" s="1744"/>
      <c r="C114" s="1744"/>
      <c r="D114" s="2761"/>
      <c r="E114" s="2761"/>
      <c r="F114" s="2761"/>
      <c r="G114" s="2761"/>
      <c r="H114" s="2797"/>
      <c r="I114" s="2904">
        <f t="shared" si="2"/>
        <v>0</v>
      </c>
    </row>
    <row r="115" spans="1:9">
      <c r="A115" s="2721">
        <v>39</v>
      </c>
      <c r="B115" s="1744"/>
      <c r="C115" s="1744"/>
      <c r="D115" s="2761"/>
      <c r="E115" s="2761"/>
      <c r="F115" s="2761"/>
      <c r="G115" s="2761"/>
      <c r="H115" s="2797"/>
      <c r="I115" s="2904">
        <f t="shared" si="2"/>
        <v>0</v>
      </c>
    </row>
    <row r="116" spans="1:9">
      <c r="A116" s="2721">
        <v>40</v>
      </c>
      <c r="B116" s="1744"/>
      <c r="C116" s="1744"/>
      <c r="D116" s="2761"/>
      <c r="E116" s="2761"/>
      <c r="F116" s="2761"/>
      <c r="G116" s="2761"/>
      <c r="H116" s="2797"/>
      <c r="I116" s="2904">
        <f t="shared" si="2"/>
        <v>0</v>
      </c>
    </row>
    <row r="117" spans="1:9">
      <c r="A117" s="2721">
        <v>41</v>
      </c>
      <c r="B117" s="1744"/>
      <c r="C117" s="1744"/>
      <c r="D117" s="2761"/>
      <c r="E117" s="2761"/>
      <c r="F117" s="2761"/>
      <c r="G117" s="2761"/>
      <c r="H117" s="2797"/>
      <c r="I117" s="2904">
        <f t="shared" si="2"/>
        <v>0</v>
      </c>
    </row>
    <row r="118" spans="1:9">
      <c r="A118" s="2721">
        <v>42</v>
      </c>
      <c r="B118" s="1744"/>
      <c r="C118" s="1744"/>
      <c r="D118" s="2761"/>
      <c r="E118" s="2761"/>
      <c r="F118" s="2761"/>
      <c r="G118" s="2761"/>
      <c r="H118" s="2797"/>
      <c r="I118" s="2904">
        <f t="shared" si="2"/>
        <v>0</v>
      </c>
    </row>
    <row r="119" spans="1:9">
      <c r="A119" s="2721">
        <v>43</v>
      </c>
      <c r="B119" s="1744"/>
      <c r="C119" s="1744"/>
      <c r="D119" s="2761"/>
      <c r="E119" s="2761"/>
      <c r="F119" s="2761"/>
      <c r="G119" s="2761"/>
      <c r="H119" s="2797"/>
      <c r="I119" s="2904">
        <f t="shared" si="2"/>
        <v>0</v>
      </c>
    </row>
    <row r="120" spans="1:9">
      <c r="A120" s="2721">
        <v>44</v>
      </c>
      <c r="B120" s="1744"/>
      <c r="C120" s="1744"/>
      <c r="D120" s="2761"/>
      <c r="E120" s="2761"/>
      <c r="F120" s="2761"/>
      <c r="G120" s="2761"/>
      <c r="H120" s="2797"/>
      <c r="I120" s="2904">
        <f t="shared" si="2"/>
        <v>0</v>
      </c>
    </row>
    <row r="121" spans="1:9">
      <c r="A121" s="2721">
        <v>45</v>
      </c>
      <c r="B121" s="1744"/>
      <c r="C121" s="1744"/>
      <c r="D121" s="2761"/>
      <c r="E121" s="2761"/>
      <c r="F121" s="2761"/>
      <c r="G121" s="2761"/>
      <c r="H121" s="2797"/>
      <c r="I121" s="2904">
        <f t="shared" si="2"/>
        <v>0</v>
      </c>
    </row>
    <row r="122" spans="1:9">
      <c r="A122" s="2721">
        <v>46</v>
      </c>
      <c r="B122" s="1744"/>
      <c r="C122" s="1744"/>
      <c r="D122" s="2761"/>
      <c r="E122" s="2761"/>
      <c r="F122" s="2761"/>
      <c r="G122" s="2761"/>
      <c r="H122" s="2797"/>
      <c r="I122" s="2904">
        <f t="shared" si="2"/>
        <v>0</v>
      </c>
    </row>
    <row r="123" spans="1:9">
      <c r="A123" s="2721">
        <v>47</v>
      </c>
      <c r="B123" s="1744"/>
      <c r="C123" s="1744"/>
      <c r="D123" s="2761"/>
      <c r="E123" s="2761"/>
      <c r="F123" s="2761"/>
      <c r="G123" s="2761"/>
      <c r="H123" s="2797"/>
      <c r="I123" s="2904">
        <f t="shared" si="2"/>
        <v>0</v>
      </c>
    </row>
    <row r="124" spans="1:9">
      <c r="A124" s="2721">
        <v>48</v>
      </c>
      <c r="B124" s="1744"/>
      <c r="C124" s="1744"/>
      <c r="D124" s="2761"/>
      <c r="E124" s="2761"/>
      <c r="F124" s="2761"/>
      <c r="G124" s="2761"/>
      <c r="H124" s="2797"/>
      <c r="I124" s="2904">
        <f t="shared" si="2"/>
        <v>0</v>
      </c>
    </row>
    <row r="125" spans="1:9" ht="15.75" thickBot="1">
      <c r="A125" s="2206">
        <v>49</v>
      </c>
      <c r="B125" s="2798" t="s">
        <v>2332</v>
      </c>
      <c r="C125" s="2798"/>
      <c r="D125" s="2803">
        <f t="shared" ref="D125:I125" si="3">SUM(D77:D124)</f>
        <v>0</v>
      </c>
      <c r="E125" s="2803">
        <f t="shared" si="3"/>
        <v>0</v>
      </c>
      <c r="F125" s="2803">
        <f t="shared" si="3"/>
        <v>0</v>
      </c>
      <c r="G125" s="2803">
        <f t="shared" si="3"/>
        <v>0</v>
      </c>
      <c r="H125" s="2803">
        <f t="shared" si="3"/>
        <v>0</v>
      </c>
      <c r="I125" s="2913">
        <f t="shared" si="3"/>
        <v>0</v>
      </c>
    </row>
    <row r="126" spans="1:9">
      <c r="A126" s="1712" t="s">
        <v>4689</v>
      </c>
    </row>
    <row r="127" spans="1:9">
      <c r="A127" s="1799" t="s">
        <v>514</v>
      </c>
      <c r="B127" s="2766"/>
      <c r="C127" s="2766"/>
      <c r="D127" s="2766"/>
      <c r="E127" s="2766"/>
      <c r="F127" s="2766"/>
      <c r="G127" s="2766"/>
      <c r="H127" s="2766"/>
      <c r="I127" s="2766"/>
    </row>
  </sheetData>
  <printOptions horizontalCentered="1" verticalCentered="1"/>
  <pageMargins left="0.25" right="0" top="0" bottom="0" header="0" footer="0"/>
  <pageSetup scale="70" fitToHeight="2" orientation="portrait" horizontalDpi="300" verticalDpi="300" r:id="rId1"/>
  <headerFooter alignWithMargins="0"/>
  <rowBreaks count="1" manualBreakCount="1">
    <brk id="6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55357" r:id="rId4" name="Button 61">
              <controlPr locked="0" defaultSize="0" autoFill="0" autoLine="0" autoPict="0">
                <anchor moveWithCells="1" sizeWithCells="1">
                  <from>
                    <xdr:col>3</xdr:col>
                    <xdr:colOff>0</xdr:colOff>
                    <xdr:row>63</xdr:row>
                    <xdr:rowOff>0</xdr:rowOff>
                  </from>
                  <to>
                    <xdr:col>5</xdr:col>
                    <xdr:colOff>428625</xdr:colOff>
                    <xdr:row>63</xdr:row>
                    <xdr:rowOff>0</xdr:rowOff>
                  </to>
                </anchor>
              </controlPr>
            </control>
          </mc:Choice>
        </mc:AlternateContent>
        <mc:AlternateContent xmlns:mc="http://schemas.openxmlformats.org/markup-compatibility/2006">
          <mc:Choice Requires="x14">
            <control shapeId="55358" r:id="rId5" name="Button 62">
              <controlPr locked="0" defaultSize="0" autoFill="0" autoLine="0" autoPict="0">
                <anchor moveWithCells="1" sizeWithCells="1">
                  <from>
                    <xdr:col>3</xdr:col>
                    <xdr:colOff>0</xdr:colOff>
                    <xdr:row>63</xdr:row>
                    <xdr:rowOff>0</xdr:rowOff>
                  </from>
                  <to>
                    <xdr:col>5</xdr:col>
                    <xdr:colOff>428625</xdr:colOff>
                    <xdr:row>63</xdr:row>
                    <xdr:rowOff>0</xdr:rowOff>
                  </to>
                </anchor>
              </controlPr>
            </control>
          </mc:Choice>
        </mc:AlternateContent>
      </controls>
    </mc:Choice>
  </mc:AlternateConten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58">
    <pageSetUpPr fitToPage="1"/>
  </sheetPr>
  <dimension ref="A1:F125"/>
  <sheetViews>
    <sheetView defaultGridColor="0" topLeftCell="A97" colorId="22" zoomScaleNormal="100" zoomScaleSheetLayoutView="80" workbookViewId="0">
      <selection activeCell="E2" sqref="E2"/>
    </sheetView>
  </sheetViews>
  <sheetFormatPr defaultColWidth="9.6640625" defaultRowHeight="15"/>
  <cols>
    <col min="1" max="1" width="4.6640625" customWidth="1"/>
    <col min="2" max="2" width="1.6640625" customWidth="1"/>
    <col min="3" max="3" width="47.6640625" customWidth="1"/>
    <col min="4" max="4" width="22.6640625" customWidth="1"/>
    <col min="5" max="5" width="16.109375" customWidth="1"/>
    <col min="6" max="6" width="16.6640625" customWidth="1"/>
  </cols>
  <sheetData>
    <row r="1" spans="1:6">
      <c r="A1" s="648" t="s">
        <v>1800</v>
      </c>
      <c r="B1" s="649"/>
      <c r="C1" s="649"/>
      <c r="D1" s="676" t="s">
        <v>1344</v>
      </c>
      <c r="E1" s="676" t="s">
        <v>1802</v>
      </c>
      <c r="F1" s="677" t="s">
        <v>1803</v>
      </c>
    </row>
    <row r="2" spans="1:6">
      <c r="A2" s="68" t="str">
        <f>'Data Sheet'!$C$25</f>
        <v>National Fuel Gas Distribution Corporation</v>
      </c>
      <c r="B2" s="646"/>
      <c r="C2" s="646"/>
      <c r="D2" s="643" t="s">
        <v>1156</v>
      </c>
      <c r="E2" s="643" t="s">
        <v>1805</v>
      </c>
      <c r="F2" s="673"/>
    </row>
    <row r="3" spans="1:6" ht="15" customHeight="1">
      <c r="A3" s="70"/>
      <c r="B3" s="73"/>
      <c r="C3" s="73"/>
      <c r="D3" s="101" t="s">
        <v>1157</v>
      </c>
      <c r="E3" s="644" t="str">
        <f>'Data Sheet'!$C$40</f>
        <v>3/31/2016</v>
      </c>
      <c r="F3" s="653" t="str">
        <f>'Data Sheet'!$C$38</f>
        <v>12/31/2015</v>
      </c>
    </row>
    <row r="4" spans="1:6" ht="15" customHeight="1">
      <c r="A4" s="145" t="s">
        <v>515</v>
      </c>
      <c r="B4" s="71"/>
      <c r="C4" s="71"/>
      <c r="D4" s="71"/>
      <c r="E4" s="71"/>
      <c r="F4" s="404"/>
    </row>
    <row r="5" spans="1:6">
      <c r="A5" s="76"/>
      <c r="B5" s="14"/>
      <c r="C5" s="14"/>
      <c r="D5" s="14"/>
      <c r="E5" s="14"/>
      <c r="F5" s="79"/>
    </row>
    <row r="6" spans="1:6">
      <c r="A6" s="236" t="s">
        <v>1729</v>
      </c>
      <c r="B6" s="14"/>
      <c r="C6" s="647" t="s">
        <v>1784</v>
      </c>
      <c r="D6" s="65"/>
      <c r="E6" s="65"/>
      <c r="F6" s="201" t="s">
        <v>1841</v>
      </c>
    </row>
    <row r="7" spans="1:6">
      <c r="A7" s="237" t="s">
        <v>1732</v>
      </c>
      <c r="B7" s="73"/>
      <c r="C7" s="675" t="s">
        <v>3021</v>
      </c>
      <c r="D7" s="71"/>
      <c r="E7" s="71"/>
      <c r="F7" s="204" t="s">
        <v>3022</v>
      </c>
    </row>
    <row r="8" spans="1:6">
      <c r="A8" s="131">
        <v>1</v>
      </c>
      <c r="B8" s="73"/>
      <c r="C8" s="73" t="s">
        <v>516</v>
      </c>
      <c r="D8" s="73"/>
      <c r="E8" s="73"/>
      <c r="F8" s="341">
        <v>485672</v>
      </c>
    </row>
    <row r="9" spans="1:6">
      <c r="A9" s="131">
        <v>2</v>
      </c>
      <c r="B9" s="73"/>
      <c r="C9" s="73" t="s">
        <v>517</v>
      </c>
      <c r="D9" s="73"/>
      <c r="E9" s="73"/>
      <c r="F9" s="240"/>
    </row>
    <row r="10" spans="1:6">
      <c r="A10" s="131">
        <v>3</v>
      </c>
      <c r="B10" s="73"/>
      <c r="C10" s="73" t="s">
        <v>3511</v>
      </c>
      <c r="D10" s="73"/>
      <c r="E10" s="73"/>
      <c r="F10" s="240"/>
    </row>
    <row r="11" spans="1:6">
      <c r="A11" s="76">
        <v>4</v>
      </c>
      <c r="B11" s="14"/>
      <c r="C11" s="14" t="s">
        <v>3512</v>
      </c>
      <c r="D11" s="14"/>
      <c r="E11" s="14"/>
      <c r="F11" s="239"/>
    </row>
    <row r="12" spans="1:6">
      <c r="A12" s="131"/>
      <c r="B12" s="73"/>
      <c r="C12" s="73" t="s">
        <v>3513</v>
      </c>
      <c r="D12" s="73"/>
      <c r="E12" s="73"/>
      <c r="F12" s="240"/>
    </row>
    <row r="13" spans="1:6">
      <c r="A13" s="76">
        <v>5</v>
      </c>
      <c r="B13" s="14"/>
      <c r="C13" s="14" t="s">
        <v>3514</v>
      </c>
      <c r="D13" s="14"/>
      <c r="E13" s="14"/>
      <c r="F13" s="239"/>
    </row>
    <row r="14" spans="1:6">
      <c r="A14" s="76"/>
      <c r="B14" s="14"/>
      <c r="C14" s="14" t="s">
        <v>3515</v>
      </c>
      <c r="D14" s="14"/>
      <c r="E14" s="14"/>
      <c r="F14" s="239"/>
    </row>
    <row r="15" spans="1:6">
      <c r="A15" s="131"/>
      <c r="B15" s="73"/>
      <c r="C15" s="73" t="s">
        <v>3516</v>
      </c>
      <c r="D15" s="73"/>
      <c r="E15" s="73"/>
      <c r="F15" s="240"/>
    </row>
    <row r="16" spans="1:6">
      <c r="A16" s="76">
        <v>6</v>
      </c>
      <c r="B16" s="248" t="s">
        <v>2998</v>
      </c>
      <c r="C16" s="14"/>
      <c r="D16" s="14"/>
      <c r="E16" s="646"/>
      <c r="F16" s="238"/>
    </row>
    <row r="17" spans="1:6">
      <c r="A17" s="76">
        <f t="shared" ref="A17:A61" si="0">A16+1</f>
        <v>7</v>
      </c>
      <c r="B17" s="14"/>
      <c r="C17" s="14"/>
      <c r="D17" s="14"/>
      <c r="E17" s="14"/>
      <c r="F17" s="442"/>
    </row>
    <row r="18" spans="1:6">
      <c r="A18" s="76">
        <f t="shared" si="0"/>
        <v>8</v>
      </c>
      <c r="B18" s="14"/>
      <c r="C18" s="14"/>
      <c r="D18" s="14"/>
      <c r="E18" s="14"/>
      <c r="F18" s="442"/>
    </row>
    <row r="19" spans="1:6">
      <c r="A19" s="76">
        <f t="shared" si="0"/>
        <v>9</v>
      </c>
      <c r="B19" s="14"/>
      <c r="C19" s="14"/>
      <c r="D19" s="14"/>
      <c r="E19" s="14"/>
      <c r="F19" s="442"/>
    </row>
    <row r="20" spans="1:6">
      <c r="A20" s="76">
        <f t="shared" si="0"/>
        <v>10</v>
      </c>
      <c r="B20" s="14"/>
      <c r="C20" s="14"/>
      <c r="D20" s="14"/>
      <c r="E20" s="14"/>
      <c r="F20" s="442"/>
    </row>
    <row r="21" spans="1:6">
      <c r="A21" s="76">
        <f t="shared" si="0"/>
        <v>11</v>
      </c>
      <c r="B21" s="14"/>
      <c r="C21" s="14"/>
      <c r="D21" s="14"/>
      <c r="E21" s="14"/>
      <c r="F21" s="442"/>
    </row>
    <row r="22" spans="1:6">
      <c r="A22" s="76">
        <f t="shared" si="0"/>
        <v>12</v>
      </c>
      <c r="B22" s="14"/>
      <c r="C22" s="14"/>
      <c r="D22" s="14"/>
      <c r="E22" s="14"/>
      <c r="F22" s="442"/>
    </row>
    <row r="23" spans="1:6">
      <c r="A23" s="76">
        <f t="shared" si="0"/>
        <v>13</v>
      </c>
      <c r="B23" s="14"/>
      <c r="C23" s="14"/>
      <c r="D23" s="14"/>
      <c r="E23" s="14"/>
      <c r="F23" s="442"/>
    </row>
    <row r="24" spans="1:6">
      <c r="A24" s="76">
        <f t="shared" si="0"/>
        <v>14</v>
      </c>
      <c r="B24" s="14"/>
      <c r="C24" s="14"/>
      <c r="D24" s="14"/>
      <c r="E24" s="14"/>
      <c r="F24" s="442"/>
    </row>
    <row r="25" spans="1:6">
      <c r="A25" s="76">
        <f t="shared" si="0"/>
        <v>15</v>
      </c>
      <c r="B25" s="14"/>
      <c r="C25" s="14"/>
      <c r="D25" s="14"/>
      <c r="E25" s="14"/>
      <c r="F25" s="442"/>
    </row>
    <row r="26" spans="1:6">
      <c r="A26" s="76">
        <f t="shared" si="0"/>
        <v>16</v>
      </c>
      <c r="B26" s="14"/>
      <c r="C26" s="14"/>
      <c r="D26" s="14"/>
      <c r="E26" s="14"/>
      <c r="F26" s="442"/>
    </row>
    <row r="27" spans="1:6">
      <c r="A27" s="76">
        <f t="shared" si="0"/>
        <v>17</v>
      </c>
      <c r="B27" s="14"/>
      <c r="C27" s="14"/>
      <c r="D27" s="14"/>
      <c r="E27" s="14"/>
      <c r="F27" s="442"/>
    </row>
    <row r="28" spans="1:6">
      <c r="A28" s="76">
        <f t="shared" si="0"/>
        <v>18</v>
      </c>
      <c r="B28" s="14"/>
      <c r="C28" s="14"/>
      <c r="D28" s="14"/>
      <c r="E28" s="14"/>
      <c r="F28" s="442"/>
    </row>
    <row r="29" spans="1:6">
      <c r="A29" s="76">
        <f t="shared" si="0"/>
        <v>19</v>
      </c>
      <c r="B29" s="14"/>
      <c r="C29" s="14"/>
      <c r="D29" s="14"/>
      <c r="E29" s="14"/>
      <c r="F29" s="442"/>
    </row>
    <row r="30" spans="1:6">
      <c r="A30" s="76">
        <f t="shared" si="0"/>
        <v>20</v>
      </c>
      <c r="B30" s="14"/>
      <c r="C30" s="14"/>
      <c r="D30" s="14"/>
      <c r="E30" s="14"/>
      <c r="F30" s="442"/>
    </row>
    <row r="31" spans="1:6">
      <c r="A31" s="76">
        <f t="shared" si="0"/>
        <v>21</v>
      </c>
      <c r="B31" s="14"/>
      <c r="C31" s="14"/>
      <c r="D31" s="14"/>
      <c r="E31" s="14"/>
      <c r="F31" s="442"/>
    </row>
    <row r="32" spans="1:6">
      <c r="A32" s="76">
        <f t="shared" si="0"/>
        <v>22</v>
      </c>
      <c r="B32" s="14"/>
      <c r="C32" s="14"/>
      <c r="D32" s="14"/>
      <c r="E32" s="14"/>
      <c r="F32" s="442"/>
    </row>
    <row r="33" spans="1:6">
      <c r="A33" s="76">
        <f t="shared" si="0"/>
        <v>23</v>
      </c>
      <c r="B33" s="14"/>
      <c r="C33" s="14"/>
      <c r="D33" s="14"/>
      <c r="E33" s="14"/>
      <c r="F33" s="442"/>
    </row>
    <row r="34" spans="1:6">
      <c r="A34" s="76">
        <f t="shared" si="0"/>
        <v>24</v>
      </c>
      <c r="B34" s="14"/>
      <c r="C34" s="14"/>
      <c r="D34" s="14" t="s">
        <v>1190</v>
      </c>
      <c r="E34" s="646"/>
      <c r="F34" s="443">
        <f>SUM(F16:F33)</f>
        <v>0</v>
      </c>
    </row>
    <row r="35" spans="1:6">
      <c r="A35" s="76">
        <f t="shared" si="0"/>
        <v>25</v>
      </c>
      <c r="B35" s="248" t="s">
        <v>2999</v>
      </c>
      <c r="C35" s="14"/>
      <c r="D35" s="14"/>
      <c r="E35" s="646"/>
      <c r="F35" s="442"/>
    </row>
    <row r="36" spans="1:6">
      <c r="A36" s="76">
        <f t="shared" si="0"/>
        <v>26</v>
      </c>
      <c r="B36" s="14"/>
      <c r="C36" s="845" t="s">
        <v>4736</v>
      </c>
      <c r="D36" s="14"/>
      <c r="E36" s="14"/>
      <c r="F36" s="442">
        <v>2000000</v>
      </c>
    </row>
    <row r="37" spans="1:6">
      <c r="A37" s="76">
        <f t="shared" si="0"/>
        <v>27</v>
      </c>
      <c r="B37" s="14"/>
      <c r="C37" s="845" t="s">
        <v>4737</v>
      </c>
      <c r="D37" s="14"/>
      <c r="E37" s="14"/>
      <c r="F37" s="442">
        <v>622418</v>
      </c>
    </row>
    <row r="38" spans="1:6">
      <c r="A38" s="76">
        <f t="shared" si="0"/>
        <v>28</v>
      </c>
      <c r="B38" s="14"/>
      <c r="C38" s="845" t="s">
        <v>4738</v>
      </c>
      <c r="D38" s="14"/>
      <c r="E38" s="14"/>
      <c r="F38" s="442">
        <v>150000</v>
      </c>
    </row>
    <row r="39" spans="1:6">
      <c r="A39" s="76">
        <f t="shared" si="0"/>
        <v>29</v>
      </c>
      <c r="B39" s="14"/>
      <c r="C39" s="845" t="s">
        <v>4739</v>
      </c>
      <c r="D39" s="14"/>
      <c r="E39" s="14"/>
      <c r="F39" s="442">
        <v>418946</v>
      </c>
    </row>
    <row r="40" spans="1:6">
      <c r="A40" s="76">
        <f t="shared" si="0"/>
        <v>30</v>
      </c>
      <c r="B40" s="14"/>
      <c r="C40" s="845" t="s">
        <v>4740</v>
      </c>
      <c r="D40" s="14"/>
      <c r="E40" s="14"/>
      <c r="F40" s="442">
        <v>1000000</v>
      </c>
    </row>
    <row r="41" spans="1:6">
      <c r="A41" s="76">
        <f t="shared" si="0"/>
        <v>31</v>
      </c>
      <c r="B41" s="14"/>
      <c r="C41" s="845" t="s">
        <v>4741</v>
      </c>
      <c r="D41" s="14"/>
      <c r="E41" s="14"/>
      <c r="F41" s="442">
        <v>22550</v>
      </c>
    </row>
    <row r="42" spans="1:6">
      <c r="A42" s="76">
        <f t="shared" si="0"/>
        <v>32</v>
      </c>
      <c r="B42" s="14"/>
      <c r="C42" s="845" t="s">
        <v>4744</v>
      </c>
      <c r="D42" s="14"/>
      <c r="E42" s="14"/>
      <c r="F42" s="442">
        <v>29011</v>
      </c>
    </row>
    <row r="43" spans="1:6">
      <c r="A43" s="76">
        <f t="shared" si="0"/>
        <v>33</v>
      </c>
      <c r="B43" s="14"/>
      <c r="C43" s="845" t="s">
        <v>4745</v>
      </c>
      <c r="D43" s="14"/>
      <c r="E43" s="14"/>
      <c r="F43" s="442">
        <v>32201</v>
      </c>
    </row>
    <row r="44" spans="1:6">
      <c r="A44" s="76">
        <f t="shared" si="0"/>
        <v>34</v>
      </c>
      <c r="B44" s="14"/>
      <c r="C44" s="845" t="s">
        <v>4742</v>
      </c>
      <c r="D44" s="14"/>
      <c r="E44" s="14"/>
      <c r="F44" s="442">
        <v>10000</v>
      </c>
    </row>
    <row r="45" spans="1:6">
      <c r="A45" s="76">
        <f t="shared" si="0"/>
        <v>35</v>
      </c>
      <c r="B45" s="14"/>
      <c r="C45" s="845" t="s">
        <v>4743</v>
      </c>
      <c r="D45" s="14"/>
      <c r="E45" s="14"/>
      <c r="F45" s="442">
        <v>2596</v>
      </c>
    </row>
    <row r="46" spans="1:6">
      <c r="A46" s="76">
        <f t="shared" si="0"/>
        <v>36</v>
      </c>
      <c r="B46" s="14"/>
      <c r="C46" s="845" t="s">
        <v>4832</v>
      </c>
      <c r="D46" s="14"/>
      <c r="E46" s="14"/>
      <c r="F46" s="442">
        <v>347375</v>
      </c>
    </row>
    <row r="47" spans="1:6">
      <c r="A47" s="76">
        <f t="shared" si="0"/>
        <v>37</v>
      </c>
      <c r="B47" s="14"/>
      <c r="C47" s="14"/>
      <c r="D47" s="14"/>
      <c r="E47" s="14"/>
      <c r="F47" s="442"/>
    </row>
    <row r="48" spans="1:6">
      <c r="A48" s="76">
        <f t="shared" si="0"/>
        <v>38</v>
      </c>
      <c r="B48" s="14"/>
      <c r="C48" s="14"/>
      <c r="D48" s="14"/>
      <c r="E48" s="14"/>
      <c r="F48" s="442"/>
    </row>
    <row r="49" spans="1:6">
      <c r="A49" s="76">
        <f t="shared" si="0"/>
        <v>39</v>
      </c>
      <c r="B49" s="14"/>
      <c r="C49" s="14" t="s">
        <v>2331</v>
      </c>
      <c r="D49" s="14"/>
      <c r="E49" s="14"/>
      <c r="F49" s="442">
        <f>398751+1-347375</f>
        <v>51377</v>
      </c>
    </row>
    <row r="50" spans="1:6">
      <c r="A50" s="76">
        <f t="shared" si="0"/>
        <v>40</v>
      </c>
      <c r="B50" s="14"/>
      <c r="C50" s="14"/>
      <c r="D50" s="14"/>
      <c r="E50" s="14"/>
      <c r="F50" s="442"/>
    </row>
    <row r="51" spans="1:6">
      <c r="A51" s="76">
        <f t="shared" si="0"/>
        <v>41</v>
      </c>
      <c r="B51" s="14"/>
      <c r="C51" s="14"/>
      <c r="D51" s="14" t="s">
        <v>1190</v>
      </c>
      <c r="E51" s="14"/>
      <c r="F51" s="443">
        <f>SUM(F35:F50)</f>
        <v>4686474</v>
      </c>
    </row>
    <row r="52" spans="1:6">
      <c r="A52" s="76">
        <f t="shared" si="0"/>
        <v>42</v>
      </c>
      <c r="B52" s="248" t="s">
        <v>2331</v>
      </c>
      <c r="C52" s="14"/>
      <c r="D52" s="14"/>
      <c r="E52" s="646"/>
      <c r="F52" s="442"/>
    </row>
    <row r="53" spans="1:6">
      <c r="A53" s="76">
        <f t="shared" si="0"/>
        <v>43</v>
      </c>
      <c r="B53" s="14"/>
      <c r="C53" s="14"/>
      <c r="D53" s="14"/>
      <c r="E53" s="14"/>
      <c r="F53" s="442"/>
    </row>
    <row r="54" spans="1:6">
      <c r="A54" s="76">
        <f t="shared" si="0"/>
        <v>44</v>
      </c>
      <c r="B54" s="14"/>
      <c r="C54" s="14"/>
      <c r="D54" s="14"/>
      <c r="E54" s="14"/>
      <c r="F54" s="442"/>
    </row>
    <row r="55" spans="1:6">
      <c r="A55" s="76">
        <f t="shared" si="0"/>
        <v>45</v>
      </c>
      <c r="B55" s="14"/>
      <c r="C55" s="14"/>
      <c r="D55" s="14"/>
      <c r="E55" s="14"/>
      <c r="F55" s="442"/>
    </row>
    <row r="56" spans="1:6">
      <c r="A56" s="76">
        <f t="shared" si="0"/>
        <v>46</v>
      </c>
      <c r="B56" s="14"/>
      <c r="C56" s="14"/>
      <c r="D56" s="14"/>
      <c r="E56" s="14"/>
      <c r="F56" s="442"/>
    </row>
    <row r="57" spans="1:6">
      <c r="A57" s="76">
        <f t="shared" si="0"/>
        <v>47</v>
      </c>
      <c r="B57" s="14"/>
      <c r="C57" s="14"/>
      <c r="D57" s="14"/>
      <c r="E57" s="14"/>
      <c r="F57" s="442"/>
    </row>
    <row r="58" spans="1:6">
      <c r="A58" s="76">
        <f t="shared" si="0"/>
        <v>48</v>
      </c>
      <c r="B58" s="14"/>
      <c r="C58" s="14"/>
      <c r="D58" s="14"/>
      <c r="E58" s="14"/>
      <c r="F58" s="442"/>
    </row>
    <row r="59" spans="1:6">
      <c r="A59" s="76">
        <f t="shared" si="0"/>
        <v>49</v>
      </c>
      <c r="B59" s="14"/>
      <c r="C59" s="14"/>
      <c r="D59" s="14"/>
      <c r="E59" s="14"/>
      <c r="F59" s="442"/>
    </row>
    <row r="60" spans="1:6">
      <c r="A60" s="76">
        <f t="shared" si="0"/>
        <v>50</v>
      </c>
      <c r="B60" s="14"/>
      <c r="C60" s="14"/>
      <c r="D60" s="14" t="s">
        <v>1190</v>
      </c>
      <c r="E60" s="646"/>
      <c r="F60" s="225">
        <f>SUM(F52:F59)</f>
        <v>0</v>
      </c>
    </row>
    <row r="61" spans="1:6" ht="15.75" thickBot="1">
      <c r="A61" s="318">
        <f t="shared" si="0"/>
        <v>51</v>
      </c>
      <c r="B61" s="233"/>
      <c r="C61" s="444" t="s">
        <v>2332</v>
      </c>
      <c r="D61" s="233"/>
      <c r="E61" s="233"/>
      <c r="F61" s="230">
        <f>F34+F51+F60+F8</f>
        <v>5172146</v>
      </c>
    </row>
    <row r="62" spans="1:6" ht="15.75">
      <c r="A62" s="111" t="s">
        <v>3517</v>
      </c>
      <c r="B62" s="65"/>
      <c r="C62" s="647"/>
      <c r="D62" s="646"/>
      <c r="E62" s="14"/>
      <c r="F62" s="14"/>
    </row>
    <row r="63" spans="1:6">
      <c r="A63" s="65" t="s">
        <v>3518</v>
      </c>
      <c r="B63" s="65"/>
      <c r="C63" s="647"/>
      <c r="D63" s="65"/>
      <c r="E63" s="65"/>
      <c r="F63" s="65"/>
    </row>
    <row r="64" spans="1:6">
      <c r="A64" s="14"/>
      <c r="B64" s="65"/>
      <c r="C64" s="647"/>
      <c r="D64" s="65"/>
      <c r="E64" s="14"/>
      <c r="F64" s="14"/>
    </row>
    <row r="67" spans="1:6" ht="15.75">
      <c r="A67" s="67" t="s">
        <v>565</v>
      </c>
      <c r="B67" s="647"/>
      <c r="C67" s="647"/>
      <c r="D67" s="647"/>
      <c r="E67" s="647"/>
      <c r="F67" s="647"/>
    </row>
    <row r="69" spans="1:6" ht="16.5" thickBot="1">
      <c r="A69" s="672" t="str">
        <f>'Data Sheet'!$C$25</f>
        <v>National Fuel Gas Distribution Corporation</v>
      </c>
      <c r="B69" s="646"/>
      <c r="C69" s="646"/>
      <c r="D69" s="646"/>
      <c r="E69" s="666" t="str">
        <f>'Data Sheet'!$C$40</f>
        <v>3/31/2016</v>
      </c>
      <c r="F69" t="str">
        <f>'Data Sheet'!$C$38</f>
        <v>12/31/2015</v>
      </c>
    </row>
    <row r="70" spans="1:6">
      <c r="A70" s="26"/>
      <c r="B70" s="62"/>
      <c r="C70" s="62"/>
      <c r="D70" s="62"/>
      <c r="E70" s="62"/>
      <c r="F70" s="63"/>
    </row>
    <row r="71" spans="1:6">
      <c r="A71" s="262" t="s">
        <v>515</v>
      </c>
      <c r="B71" s="65"/>
      <c r="C71" s="65"/>
      <c r="D71" s="65"/>
      <c r="E71" s="65"/>
      <c r="F71" s="66"/>
    </row>
    <row r="72" spans="1:6">
      <c r="A72" s="68"/>
      <c r="B72" s="14"/>
      <c r="C72" s="14"/>
      <c r="D72" s="14"/>
      <c r="E72" s="14"/>
      <c r="F72" s="69"/>
    </row>
    <row r="73" spans="1:6">
      <c r="A73" s="287" t="s">
        <v>1729</v>
      </c>
      <c r="B73" s="85"/>
      <c r="C73" s="678" t="s">
        <v>1784</v>
      </c>
      <c r="D73" s="289"/>
      <c r="E73" s="289"/>
      <c r="F73" s="282" t="s">
        <v>1841</v>
      </c>
    </row>
    <row r="74" spans="1:6">
      <c r="A74" s="237" t="s">
        <v>1732</v>
      </c>
      <c r="B74" s="73"/>
      <c r="C74" s="675" t="s">
        <v>3021</v>
      </c>
      <c r="D74" s="71"/>
      <c r="E74" s="71"/>
      <c r="F74" s="204" t="s">
        <v>3022</v>
      </c>
    </row>
    <row r="75" spans="1:6">
      <c r="A75" s="76">
        <f>A61+1</f>
        <v>52</v>
      </c>
      <c r="B75" s="14"/>
      <c r="C75" s="14"/>
      <c r="D75" s="14"/>
      <c r="E75" s="14"/>
      <c r="F75" s="239"/>
    </row>
    <row r="76" spans="1:6">
      <c r="A76" s="76">
        <f t="shared" ref="A76:A123" si="1">A75+1</f>
        <v>53</v>
      </c>
      <c r="B76" s="14"/>
      <c r="C76" s="14"/>
      <c r="D76" s="14"/>
      <c r="E76" s="14"/>
      <c r="F76" s="239"/>
    </row>
    <row r="77" spans="1:6">
      <c r="A77" s="76">
        <f t="shared" si="1"/>
        <v>54</v>
      </c>
      <c r="B77" s="14"/>
      <c r="C77" s="14"/>
      <c r="D77" s="14"/>
      <c r="E77" s="14"/>
      <c r="F77" s="239"/>
    </row>
    <row r="78" spans="1:6">
      <c r="A78" s="76">
        <f t="shared" si="1"/>
        <v>55</v>
      </c>
      <c r="B78" s="14"/>
      <c r="C78" s="14"/>
      <c r="D78" s="14"/>
      <c r="E78" s="14"/>
      <c r="F78" s="239"/>
    </row>
    <row r="79" spans="1:6">
      <c r="A79" s="76">
        <f t="shared" si="1"/>
        <v>56</v>
      </c>
      <c r="B79" s="14"/>
      <c r="C79" s="432"/>
      <c r="D79" s="432"/>
      <c r="E79" s="432"/>
      <c r="F79" s="239"/>
    </row>
    <row r="80" spans="1:6">
      <c r="A80" s="76">
        <f t="shared" si="1"/>
        <v>57</v>
      </c>
      <c r="B80" s="14"/>
      <c r="C80" s="14"/>
      <c r="D80" s="14"/>
      <c r="E80" s="14"/>
      <c r="F80" s="239"/>
    </row>
    <row r="81" spans="1:6">
      <c r="A81" s="76">
        <f t="shared" si="1"/>
        <v>58</v>
      </c>
      <c r="B81" s="14"/>
      <c r="C81" s="14"/>
      <c r="D81" s="14"/>
      <c r="E81" s="14"/>
      <c r="F81" s="239"/>
    </row>
    <row r="82" spans="1:6">
      <c r="A82" s="76">
        <f t="shared" si="1"/>
        <v>59</v>
      </c>
      <c r="B82" s="14"/>
      <c r="C82" s="14"/>
      <c r="D82" s="14"/>
      <c r="E82" s="14"/>
      <c r="F82" s="239"/>
    </row>
    <row r="83" spans="1:6">
      <c r="A83" s="76">
        <f t="shared" si="1"/>
        <v>60</v>
      </c>
      <c r="B83" s="14"/>
      <c r="C83" s="14"/>
      <c r="D83" s="14"/>
      <c r="E83" s="646"/>
      <c r="F83" s="239"/>
    </row>
    <row r="84" spans="1:6">
      <c r="A84" s="76">
        <f t="shared" si="1"/>
        <v>61</v>
      </c>
      <c r="B84" s="14"/>
      <c r="C84" s="14"/>
      <c r="D84" s="14"/>
      <c r="E84" s="14"/>
      <c r="F84" s="442"/>
    </row>
    <row r="85" spans="1:6">
      <c r="A85" s="76">
        <f t="shared" si="1"/>
        <v>62</v>
      </c>
      <c r="B85" s="14"/>
      <c r="C85" s="14"/>
      <c r="D85" s="14"/>
      <c r="E85" s="14"/>
      <c r="F85" s="442"/>
    </row>
    <row r="86" spans="1:6">
      <c r="A86" s="76">
        <f t="shared" si="1"/>
        <v>63</v>
      </c>
      <c r="B86" s="14"/>
      <c r="C86" s="14"/>
      <c r="D86" s="14"/>
      <c r="E86" s="14"/>
      <c r="F86" s="442"/>
    </row>
    <row r="87" spans="1:6">
      <c r="A87" s="76">
        <f t="shared" si="1"/>
        <v>64</v>
      </c>
      <c r="B87" s="14"/>
      <c r="C87" s="14"/>
      <c r="D87" s="14"/>
      <c r="E87" s="14"/>
      <c r="F87" s="442"/>
    </row>
    <row r="88" spans="1:6">
      <c r="A88" s="76">
        <f t="shared" si="1"/>
        <v>65</v>
      </c>
      <c r="B88" s="14"/>
      <c r="C88" s="14"/>
      <c r="D88" s="14"/>
      <c r="E88" s="14"/>
      <c r="F88" s="442"/>
    </row>
    <row r="89" spans="1:6">
      <c r="A89" s="76">
        <f t="shared" si="1"/>
        <v>66</v>
      </c>
      <c r="B89" s="14"/>
      <c r="C89" s="14"/>
      <c r="D89" s="14"/>
      <c r="E89" s="14"/>
      <c r="F89" s="442"/>
    </row>
    <row r="90" spans="1:6">
      <c r="A90" s="76">
        <f t="shared" si="1"/>
        <v>67</v>
      </c>
      <c r="B90" s="14"/>
      <c r="C90" s="14"/>
      <c r="D90" s="14"/>
      <c r="E90" s="14"/>
      <c r="F90" s="442"/>
    </row>
    <row r="91" spans="1:6">
      <c r="A91" s="76">
        <f t="shared" si="1"/>
        <v>68</v>
      </c>
      <c r="B91" s="14"/>
      <c r="C91" s="14"/>
      <c r="D91" s="14"/>
      <c r="E91" s="14"/>
      <c r="F91" s="442"/>
    </row>
    <row r="92" spans="1:6">
      <c r="A92" s="76">
        <f t="shared" si="1"/>
        <v>69</v>
      </c>
      <c r="B92" s="14"/>
      <c r="C92" s="14"/>
      <c r="D92" s="14"/>
      <c r="E92" s="14"/>
      <c r="F92" s="442"/>
    </row>
    <row r="93" spans="1:6">
      <c r="A93" s="76">
        <f t="shared" si="1"/>
        <v>70</v>
      </c>
      <c r="B93" s="14"/>
      <c r="C93" s="14"/>
      <c r="D93" s="14"/>
      <c r="E93" s="14"/>
      <c r="F93" s="442"/>
    </row>
    <row r="94" spans="1:6">
      <c r="A94" s="76">
        <f t="shared" si="1"/>
        <v>71</v>
      </c>
      <c r="B94" s="14"/>
      <c r="C94" s="14"/>
      <c r="D94" s="14"/>
      <c r="E94" s="14"/>
      <c r="F94" s="442"/>
    </row>
    <row r="95" spans="1:6">
      <c r="A95" s="76">
        <f t="shared" si="1"/>
        <v>72</v>
      </c>
      <c r="B95" s="14"/>
      <c r="C95" s="14"/>
      <c r="D95" s="14"/>
      <c r="E95" s="14"/>
      <c r="F95" s="442"/>
    </row>
    <row r="96" spans="1:6">
      <c r="A96" s="76">
        <f t="shared" si="1"/>
        <v>73</v>
      </c>
      <c r="B96" s="14"/>
      <c r="C96" s="14"/>
      <c r="D96" s="14"/>
      <c r="E96" s="646"/>
      <c r="F96" s="442"/>
    </row>
    <row r="97" spans="1:6">
      <c r="A97" s="76">
        <f t="shared" si="1"/>
        <v>74</v>
      </c>
      <c r="B97" s="14"/>
      <c r="C97" s="14"/>
      <c r="D97" s="14"/>
      <c r="E97" s="646"/>
      <c r="F97" s="442"/>
    </row>
    <row r="98" spans="1:6">
      <c r="A98" s="76">
        <f t="shared" si="1"/>
        <v>75</v>
      </c>
      <c r="B98" s="14"/>
      <c r="C98" s="14"/>
      <c r="D98" s="14"/>
      <c r="E98" s="14"/>
      <c r="F98" s="442"/>
    </row>
    <row r="99" spans="1:6">
      <c r="A99" s="76">
        <f t="shared" si="1"/>
        <v>76</v>
      </c>
      <c r="B99" s="14"/>
      <c r="C99" s="14"/>
      <c r="D99" s="14"/>
      <c r="E99" s="14"/>
      <c r="F99" s="442"/>
    </row>
    <row r="100" spans="1:6">
      <c r="A100" s="76">
        <f t="shared" si="1"/>
        <v>77</v>
      </c>
      <c r="B100" s="14"/>
      <c r="C100" s="14"/>
      <c r="D100" s="14"/>
      <c r="E100" s="14"/>
      <c r="F100" s="442"/>
    </row>
    <row r="101" spans="1:6">
      <c r="A101" s="76">
        <f t="shared" si="1"/>
        <v>78</v>
      </c>
      <c r="B101" s="14"/>
      <c r="C101" s="14"/>
      <c r="D101" s="14"/>
      <c r="E101" s="14"/>
      <c r="F101" s="442"/>
    </row>
    <row r="102" spans="1:6">
      <c r="A102" s="76">
        <f t="shared" si="1"/>
        <v>79</v>
      </c>
      <c r="B102" s="14"/>
      <c r="C102" s="14"/>
      <c r="D102" s="14"/>
      <c r="E102" s="14"/>
      <c r="F102" s="442"/>
    </row>
    <row r="103" spans="1:6">
      <c r="A103" s="76">
        <f t="shared" si="1"/>
        <v>80</v>
      </c>
      <c r="B103" s="14"/>
      <c r="C103" s="14"/>
      <c r="D103" s="14"/>
      <c r="E103" s="14"/>
      <c r="F103" s="442"/>
    </row>
    <row r="104" spans="1:6">
      <c r="A104" s="76">
        <f t="shared" si="1"/>
        <v>81</v>
      </c>
      <c r="B104" s="14"/>
      <c r="C104" s="14"/>
      <c r="D104" s="14"/>
      <c r="E104" s="14"/>
      <c r="F104" s="442"/>
    </row>
    <row r="105" spans="1:6">
      <c r="A105" s="76">
        <f t="shared" si="1"/>
        <v>82</v>
      </c>
      <c r="B105" s="14"/>
      <c r="C105" s="14"/>
      <c r="D105" s="14"/>
      <c r="E105" s="14"/>
      <c r="F105" s="442"/>
    </row>
    <row r="106" spans="1:6">
      <c r="A106" s="76">
        <f t="shared" si="1"/>
        <v>83</v>
      </c>
      <c r="B106" s="14"/>
      <c r="C106" s="14"/>
      <c r="D106" s="14"/>
      <c r="E106" s="14"/>
      <c r="F106" s="442"/>
    </row>
    <row r="107" spans="1:6">
      <c r="A107" s="76">
        <f t="shared" si="1"/>
        <v>84</v>
      </c>
      <c r="B107" s="14"/>
      <c r="C107" s="14"/>
      <c r="D107" s="14"/>
      <c r="E107" s="14"/>
      <c r="F107" s="442"/>
    </row>
    <row r="108" spans="1:6">
      <c r="A108" s="76">
        <f t="shared" si="1"/>
        <v>85</v>
      </c>
      <c r="B108" s="14"/>
      <c r="C108" s="14"/>
      <c r="D108" s="14"/>
      <c r="E108" s="14"/>
      <c r="F108" s="442"/>
    </row>
    <row r="109" spans="1:6">
      <c r="A109" s="76">
        <f t="shared" si="1"/>
        <v>86</v>
      </c>
      <c r="B109" s="14"/>
      <c r="C109" s="14"/>
      <c r="D109" s="14"/>
      <c r="E109" s="646"/>
      <c r="F109" s="442"/>
    </row>
    <row r="110" spans="1:6">
      <c r="A110" s="76">
        <f t="shared" si="1"/>
        <v>87</v>
      </c>
      <c r="B110" s="14"/>
      <c r="C110" s="14"/>
      <c r="D110" s="14"/>
      <c r="E110" s="14"/>
      <c r="F110" s="442"/>
    </row>
    <row r="111" spans="1:6">
      <c r="A111" s="76">
        <f t="shared" si="1"/>
        <v>88</v>
      </c>
      <c r="B111" s="14"/>
      <c r="C111" s="14"/>
      <c r="D111" s="14"/>
      <c r="E111" s="14"/>
      <c r="F111" s="442"/>
    </row>
    <row r="112" spans="1:6">
      <c r="A112" s="76">
        <f t="shared" si="1"/>
        <v>89</v>
      </c>
      <c r="B112" s="14"/>
      <c r="C112" s="14"/>
      <c r="D112" s="14"/>
      <c r="E112" s="14"/>
      <c r="F112" s="442"/>
    </row>
    <row r="113" spans="1:6">
      <c r="A113" s="76">
        <f t="shared" si="1"/>
        <v>90</v>
      </c>
      <c r="B113" s="14"/>
      <c r="C113" s="14"/>
      <c r="D113" s="14"/>
      <c r="E113" s="14"/>
      <c r="F113" s="442"/>
    </row>
    <row r="114" spans="1:6">
      <c r="A114" s="76">
        <f t="shared" si="1"/>
        <v>91</v>
      </c>
      <c r="B114" s="14"/>
      <c r="C114" s="14"/>
      <c r="D114" s="14"/>
      <c r="E114" s="14"/>
      <c r="F114" s="442"/>
    </row>
    <row r="115" spans="1:6">
      <c r="A115" s="76">
        <f t="shared" si="1"/>
        <v>92</v>
      </c>
      <c r="B115" s="14"/>
      <c r="C115" s="14"/>
      <c r="D115" s="14"/>
      <c r="E115" s="14"/>
      <c r="F115" s="442"/>
    </row>
    <row r="116" spans="1:6">
      <c r="A116" s="76">
        <f t="shared" si="1"/>
        <v>93</v>
      </c>
      <c r="B116" s="14"/>
      <c r="C116" s="14"/>
      <c r="D116" s="14"/>
      <c r="E116" s="14"/>
      <c r="F116" s="442"/>
    </row>
    <row r="117" spans="1:6">
      <c r="A117" s="76">
        <f t="shared" si="1"/>
        <v>94</v>
      </c>
      <c r="B117" s="14"/>
      <c r="C117" s="14"/>
      <c r="D117" s="14"/>
      <c r="E117" s="14"/>
      <c r="F117" s="442"/>
    </row>
    <row r="118" spans="1:6">
      <c r="A118" s="76">
        <f t="shared" si="1"/>
        <v>95</v>
      </c>
      <c r="B118" s="14"/>
      <c r="C118" s="14"/>
      <c r="D118" s="14"/>
      <c r="E118" s="14"/>
      <c r="F118" s="442"/>
    </row>
    <row r="119" spans="1:6">
      <c r="A119" s="76">
        <f t="shared" si="1"/>
        <v>96</v>
      </c>
      <c r="B119" s="14"/>
      <c r="C119" s="14"/>
      <c r="D119" s="14"/>
      <c r="E119" s="14"/>
      <c r="F119" s="442"/>
    </row>
    <row r="120" spans="1:6">
      <c r="A120" s="76">
        <f t="shared" si="1"/>
        <v>97</v>
      </c>
      <c r="B120" s="14"/>
      <c r="C120" s="14"/>
      <c r="D120" s="14"/>
      <c r="E120" s="14"/>
      <c r="F120" s="442"/>
    </row>
    <row r="121" spans="1:6">
      <c r="A121" s="76">
        <f t="shared" si="1"/>
        <v>98</v>
      </c>
      <c r="B121" s="14"/>
      <c r="C121" s="14"/>
      <c r="D121" s="14"/>
      <c r="E121" s="14"/>
      <c r="F121" s="442"/>
    </row>
    <row r="122" spans="1:6">
      <c r="A122" s="76">
        <f t="shared" si="1"/>
        <v>99</v>
      </c>
      <c r="B122" s="14"/>
      <c r="C122" s="14"/>
      <c r="D122" s="14"/>
      <c r="E122" s="646"/>
      <c r="F122" s="239"/>
    </row>
    <row r="123" spans="1:6" ht="15.75" thickBot="1">
      <c r="A123" s="318">
        <f t="shared" si="1"/>
        <v>100</v>
      </c>
      <c r="B123" s="109"/>
      <c r="C123" s="109"/>
      <c r="D123" s="109"/>
      <c r="E123" s="109"/>
      <c r="F123" s="250"/>
    </row>
    <row r="124" spans="1:6" ht="15.75">
      <c r="A124" s="111" t="str">
        <f>A62</f>
        <v>FERC FORM NO.1 (ED. 12-94) NYPSC Modified-96</v>
      </c>
      <c r="B124" s="65"/>
      <c r="C124" s="647"/>
      <c r="D124" s="65"/>
      <c r="E124" s="14"/>
      <c r="F124" s="14"/>
    </row>
    <row r="125" spans="1:6">
      <c r="A125" s="65" t="s">
        <v>3519</v>
      </c>
      <c r="B125" s="647"/>
      <c r="C125" s="647"/>
      <c r="D125" s="647"/>
      <c r="E125" s="647"/>
      <c r="F125" s="647"/>
    </row>
  </sheetData>
  <printOptions horizontalCentered="1" verticalCentered="1"/>
  <pageMargins left="0.5" right="0.5" top="0.25" bottom="0.25" header="0" footer="0"/>
  <pageSetup scale="73" fitToHeight="2" orientation="portrait" horizontalDpi="300" verticalDpi="300"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59">
    <pageSetUpPr fitToPage="1"/>
  </sheetPr>
  <dimension ref="A1:I60"/>
  <sheetViews>
    <sheetView defaultGridColor="0" view="pageBreakPreview" topLeftCell="A4" colorId="22" zoomScale="80" zoomScaleNormal="85" zoomScaleSheetLayoutView="80" workbookViewId="0">
      <selection sqref="A1:XFD1048576"/>
    </sheetView>
  </sheetViews>
  <sheetFormatPr defaultColWidth="9.6640625" defaultRowHeight="15"/>
  <cols>
    <col min="1" max="1" width="4.6640625" style="1836" customWidth="1"/>
    <col min="2" max="2" width="1.6640625" style="1836" customWidth="1"/>
    <col min="3" max="3" width="38.77734375" style="1836" customWidth="1"/>
    <col min="4" max="4" width="14.6640625" style="1836" customWidth="1"/>
    <col min="5" max="5" width="17.21875" style="1836" bestFit="1" customWidth="1"/>
    <col min="6" max="8" width="14.6640625" style="1836" customWidth="1"/>
    <col min="9" max="16384" width="9.6640625" style="1836"/>
  </cols>
  <sheetData>
    <row r="1" spans="1:8">
      <c r="A1" s="1703" t="s">
        <v>2216</v>
      </c>
      <c r="B1" s="1705"/>
      <c r="C1" s="1704"/>
      <c r="D1" s="1708" t="s">
        <v>1344</v>
      </c>
      <c r="E1" s="1705"/>
      <c r="F1" s="1705"/>
      <c r="G1" s="1708" t="s">
        <v>1802</v>
      </c>
      <c r="H1" s="1800" t="s">
        <v>1803</v>
      </c>
    </row>
    <row r="2" spans="1:8">
      <c r="A2" s="1710" t="str">
        <f>'Data Sheet'!$C$25</f>
        <v>National Fuel Gas Distribution Corporation</v>
      </c>
      <c r="B2" s="1712"/>
      <c r="C2" s="1711"/>
      <c r="D2" s="1715" t="s">
        <v>1156</v>
      </c>
      <c r="E2" s="2122"/>
      <c r="F2" s="1712"/>
      <c r="G2" s="1715" t="s">
        <v>1805</v>
      </c>
      <c r="H2" s="1801"/>
    </row>
    <row r="3" spans="1:8" ht="15" customHeight="1">
      <c r="A3" s="1716"/>
      <c r="B3" s="1722"/>
      <c r="C3" s="1744"/>
      <c r="D3" s="1719" t="s">
        <v>1157</v>
      </c>
      <c r="E3" s="1722"/>
      <c r="F3" s="1722"/>
      <c r="G3" s="2715" t="str">
        <f>'Data Sheet'!$C$40</f>
        <v>3/31/2016</v>
      </c>
      <c r="H3" s="2818" t="str">
        <f>'Data Sheet'!$C$38</f>
        <v>12/31/2015</v>
      </c>
    </row>
    <row r="4" spans="1:8" ht="15" customHeight="1">
      <c r="A4" s="1934" t="s">
        <v>3520</v>
      </c>
      <c r="B4" s="1799"/>
      <c r="C4" s="2766"/>
      <c r="D4" s="1799"/>
      <c r="E4" s="1799"/>
      <c r="F4" s="1799"/>
      <c r="G4" s="1799"/>
      <c r="H4" s="1935"/>
    </row>
    <row r="5" spans="1:8">
      <c r="A5" s="1716"/>
      <c r="B5" s="1722"/>
      <c r="C5" s="1722" t="s">
        <v>3521</v>
      </c>
      <c r="D5" s="1722"/>
      <c r="E5" s="1722"/>
      <c r="F5" s="1722"/>
      <c r="G5" s="1722"/>
      <c r="H5" s="1723"/>
    </row>
    <row r="6" spans="1:8">
      <c r="A6" s="2882" t="s">
        <v>2397</v>
      </c>
      <c r="B6" s="1728" t="s">
        <v>4637</v>
      </c>
      <c r="C6" s="1728"/>
      <c r="D6" s="1728"/>
      <c r="E6" s="1728"/>
      <c r="F6" s="1728"/>
      <c r="G6" s="1728"/>
      <c r="H6" s="1729"/>
    </row>
    <row r="7" spans="1:8">
      <c r="A7" s="2882"/>
      <c r="B7" s="1728" t="s">
        <v>4638</v>
      </c>
      <c r="C7" s="1728"/>
      <c r="D7" s="1728"/>
      <c r="E7" s="1728"/>
      <c r="F7" s="1728"/>
      <c r="G7" s="1728"/>
      <c r="H7" s="1729"/>
    </row>
    <row r="8" spans="1:8">
      <c r="A8" s="2882"/>
      <c r="B8" s="1728" t="s">
        <v>4093</v>
      </c>
      <c r="C8" s="1728"/>
      <c r="D8" s="1728"/>
      <c r="E8" s="1728"/>
      <c r="F8" s="1728"/>
      <c r="G8" s="1728"/>
      <c r="H8" s="1729"/>
    </row>
    <row r="9" spans="1:8">
      <c r="A9" s="2882" t="s">
        <v>2317</v>
      </c>
      <c r="B9" s="1728" t="s">
        <v>3153</v>
      </c>
      <c r="C9" s="1728"/>
      <c r="D9" s="1728"/>
      <c r="E9" s="1728"/>
      <c r="F9" s="1728"/>
      <c r="G9" s="1728"/>
      <c r="H9" s="1729"/>
    </row>
    <row r="10" spans="1:8">
      <c r="A10" s="2882"/>
      <c r="B10" s="1728" t="s">
        <v>3154</v>
      </c>
      <c r="C10" s="1728"/>
      <c r="D10" s="1728"/>
      <c r="E10" s="1728"/>
      <c r="F10" s="1728"/>
      <c r="G10" s="1728"/>
      <c r="H10" s="1729"/>
    </row>
    <row r="11" spans="1:8">
      <c r="A11" s="2882" t="s">
        <v>2318</v>
      </c>
      <c r="B11" s="1728" t="s">
        <v>3155</v>
      </c>
      <c r="C11" s="1728"/>
      <c r="D11" s="1728"/>
      <c r="E11" s="1728"/>
      <c r="F11" s="1728"/>
      <c r="G11" s="1728"/>
      <c r="H11" s="1729"/>
    </row>
    <row r="12" spans="1:8">
      <c r="A12" s="2882"/>
      <c r="B12" s="1728" t="s">
        <v>3156</v>
      </c>
      <c r="C12" s="1728"/>
      <c r="D12" s="1728"/>
      <c r="E12" s="1728"/>
      <c r="F12" s="1728"/>
      <c r="G12" s="1728"/>
      <c r="H12" s="1729"/>
    </row>
    <row r="13" spans="1:8">
      <c r="A13" s="2882"/>
      <c r="B13" s="1728" t="s">
        <v>3249</v>
      </c>
      <c r="C13" s="1728"/>
      <c r="D13" s="1728"/>
      <c r="E13" s="1728"/>
      <c r="F13" s="1728"/>
      <c r="G13" s="1728"/>
      <c r="H13" s="1729"/>
    </row>
    <row r="14" spans="1:8">
      <c r="A14" s="2882"/>
      <c r="B14" s="1728" t="s">
        <v>3250</v>
      </c>
      <c r="C14" s="1728"/>
      <c r="D14" s="1728"/>
      <c r="E14" s="1728"/>
      <c r="F14" s="1728"/>
      <c r="G14" s="1728"/>
      <c r="H14" s="1729"/>
    </row>
    <row r="15" spans="1:8">
      <c r="A15" s="2882"/>
      <c r="B15" s="1728" t="s">
        <v>3251</v>
      </c>
      <c r="C15" s="1728"/>
      <c r="D15" s="1728"/>
      <c r="E15" s="1728"/>
      <c r="F15" s="1728"/>
      <c r="G15" s="1728"/>
      <c r="H15" s="1729"/>
    </row>
    <row r="16" spans="1:8">
      <c r="A16" s="2882"/>
      <c r="B16" s="1728" t="s">
        <v>3252</v>
      </c>
      <c r="C16" s="1728"/>
      <c r="D16" s="1728"/>
      <c r="E16" s="1728"/>
      <c r="F16" s="1728"/>
      <c r="G16" s="1728"/>
      <c r="H16" s="1729"/>
    </row>
    <row r="17" spans="1:8">
      <c r="A17" s="2882"/>
      <c r="B17" s="1728" t="s">
        <v>3253</v>
      </c>
      <c r="C17" s="1728"/>
      <c r="D17" s="1728"/>
      <c r="E17" s="1728"/>
      <c r="F17" s="1728"/>
      <c r="G17" s="1728"/>
      <c r="H17" s="1729"/>
    </row>
    <row r="18" spans="1:8">
      <c r="A18" s="2882"/>
      <c r="B18" s="1728" t="s">
        <v>3254</v>
      </c>
      <c r="C18" s="1728"/>
      <c r="D18" s="1728"/>
      <c r="E18" s="1728"/>
      <c r="F18" s="1728"/>
      <c r="G18" s="1728"/>
      <c r="H18" s="1729"/>
    </row>
    <row r="19" spans="1:8">
      <c r="A19" s="2882"/>
      <c r="B19" s="1728" t="s">
        <v>3255</v>
      </c>
      <c r="C19" s="1728"/>
      <c r="D19" s="1728"/>
      <c r="E19" s="1728"/>
      <c r="F19" s="1728"/>
      <c r="G19" s="1728"/>
      <c r="H19" s="1729"/>
    </row>
    <row r="20" spans="1:8">
      <c r="A20" s="2882"/>
      <c r="B20" s="1728" t="s">
        <v>3256</v>
      </c>
      <c r="C20" s="1728"/>
      <c r="D20" s="1728"/>
      <c r="E20" s="1728"/>
      <c r="F20" s="1728"/>
      <c r="G20" s="1728"/>
      <c r="H20" s="1729"/>
    </row>
    <row r="21" spans="1:8">
      <c r="A21" s="2882"/>
      <c r="B21" s="1728" t="s">
        <v>3257</v>
      </c>
      <c r="C21" s="1728"/>
      <c r="D21" s="1728"/>
      <c r="E21" s="1728"/>
      <c r="F21" s="1728"/>
      <c r="G21" s="1728"/>
      <c r="H21" s="1729"/>
    </row>
    <row r="22" spans="1:8">
      <c r="A22" s="2882"/>
      <c r="B22" s="1728" t="s">
        <v>3258</v>
      </c>
      <c r="C22" s="1728"/>
      <c r="D22" s="1728"/>
      <c r="E22" s="1728"/>
      <c r="F22" s="1728"/>
      <c r="G22" s="1728"/>
      <c r="H22" s="1729"/>
    </row>
    <row r="23" spans="1:8">
      <c r="A23" s="2882"/>
      <c r="B23" s="1728" t="s">
        <v>3259</v>
      </c>
      <c r="C23" s="1728"/>
      <c r="D23" s="1728"/>
      <c r="E23" s="1728"/>
      <c r="F23" s="1728"/>
      <c r="G23" s="1728"/>
      <c r="H23" s="1729"/>
    </row>
    <row r="24" spans="1:8">
      <c r="A24" s="2882" t="s">
        <v>3713</v>
      </c>
      <c r="B24" s="1728" t="s">
        <v>3260</v>
      </c>
      <c r="C24" s="1728"/>
      <c r="D24" s="1728"/>
      <c r="E24" s="1728"/>
      <c r="F24" s="1728"/>
      <c r="G24" s="1728"/>
      <c r="H24" s="1729"/>
    </row>
    <row r="25" spans="1:8">
      <c r="A25" s="2882"/>
      <c r="B25" s="1728" t="s">
        <v>3261</v>
      </c>
      <c r="C25" s="1728"/>
      <c r="D25" s="1728"/>
      <c r="E25" s="1728"/>
      <c r="F25" s="1728"/>
      <c r="G25" s="1728"/>
      <c r="H25" s="1729"/>
    </row>
    <row r="26" spans="1:8">
      <c r="A26" s="1803"/>
      <c r="B26" s="1804"/>
      <c r="C26" s="1804" t="s">
        <v>3262</v>
      </c>
      <c r="D26" s="1804"/>
      <c r="E26" s="1804"/>
      <c r="F26" s="1804"/>
      <c r="G26" s="1804"/>
      <c r="H26" s="1805"/>
    </row>
    <row r="27" spans="1:8">
      <c r="A27" s="1738"/>
      <c r="B27" s="1715"/>
      <c r="C27" s="1712"/>
      <c r="D27" s="1715"/>
      <c r="E27" s="2480" t="s">
        <v>3263</v>
      </c>
      <c r="F27" s="2480" t="s">
        <v>3193</v>
      </c>
      <c r="G27" s="2480" t="s">
        <v>3193</v>
      </c>
      <c r="H27" s="1801"/>
    </row>
    <row r="28" spans="1:8">
      <c r="A28" s="1738"/>
      <c r="B28" s="1715"/>
      <c r="C28" s="1712"/>
      <c r="D28" s="2480" t="s">
        <v>3263</v>
      </c>
      <c r="E28" s="2480" t="s">
        <v>4094</v>
      </c>
      <c r="F28" s="2480" t="s">
        <v>3264</v>
      </c>
      <c r="G28" s="2480" t="s">
        <v>3265</v>
      </c>
      <c r="H28" s="1801"/>
    </row>
    <row r="29" spans="1:8">
      <c r="A29" s="1738" t="s">
        <v>1970</v>
      </c>
      <c r="B29" s="1715"/>
      <c r="C29" s="2479" t="s">
        <v>3266</v>
      </c>
      <c r="D29" s="2480" t="s">
        <v>3267</v>
      </c>
      <c r="E29" s="2480" t="s">
        <v>4095</v>
      </c>
      <c r="F29" s="2480" t="s">
        <v>1</v>
      </c>
      <c r="G29" s="2480" t="s">
        <v>1</v>
      </c>
      <c r="H29" s="1737" t="s">
        <v>2332</v>
      </c>
    </row>
    <row r="30" spans="1:8">
      <c r="A30" s="1738" t="s">
        <v>1732</v>
      </c>
      <c r="B30" s="1715"/>
      <c r="C30" s="1712"/>
      <c r="D30" s="2480" t="s">
        <v>3268</v>
      </c>
      <c r="E30" s="2480" t="s">
        <v>4096</v>
      </c>
      <c r="F30" s="2480" t="s">
        <v>3269</v>
      </c>
      <c r="G30" s="2480" t="s">
        <v>3270</v>
      </c>
      <c r="H30" s="1801"/>
    </row>
    <row r="31" spans="1:8">
      <c r="A31" s="1742"/>
      <c r="B31" s="1719"/>
      <c r="C31" s="2484" t="s">
        <v>3021</v>
      </c>
      <c r="D31" s="2483" t="s">
        <v>3022</v>
      </c>
      <c r="E31" s="2483" t="s">
        <v>3023</v>
      </c>
      <c r="F31" s="2483" t="s">
        <v>3024</v>
      </c>
      <c r="G31" s="2483" t="s">
        <v>2347</v>
      </c>
      <c r="H31" s="1748" t="s">
        <v>2348</v>
      </c>
    </row>
    <row r="32" spans="1:8">
      <c r="A32" s="2914">
        <v>1</v>
      </c>
      <c r="B32" s="1750"/>
      <c r="C32" s="1804" t="s">
        <v>3271</v>
      </c>
      <c r="D32" s="1903"/>
      <c r="E32" s="1903"/>
      <c r="F32" s="1903"/>
      <c r="G32" s="1903"/>
      <c r="H32" s="1808">
        <f t="shared" ref="H32:H42" si="0">SUM(D32:G32)</f>
        <v>0</v>
      </c>
    </row>
    <row r="33" spans="1:9">
      <c r="A33" s="2914">
        <v>2</v>
      </c>
      <c r="B33" s="1750"/>
      <c r="C33" s="1804" t="s">
        <v>3272</v>
      </c>
      <c r="D33" s="1909"/>
      <c r="E33" s="1909"/>
      <c r="F33" s="1909"/>
      <c r="G33" s="1909"/>
      <c r="H33" s="1814">
        <f t="shared" si="0"/>
        <v>0</v>
      </c>
    </row>
    <row r="34" spans="1:9">
      <c r="A34" s="2914">
        <v>3</v>
      </c>
      <c r="B34" s="1750"/>
      <c r="C34" s="1804" t="s">
        <v>3273</v>
      </c>
      <c r="D34" s="1909"/>
      <c r="E34" s="1909"/>
      <c r="F34" s="1909"/>
      <c r="G34" s="1909"/>
      <c r="H34" s="1814">
        <f t="shared" si="0"/>
        <v>0</v>
      </c>
    </row>
    <row r="35" spans="1:9">
      <c r="A35" s="2914">
        <v>4</v>
      </c>
      <c r="B35" s="1750"/>
      <c r="C35" s="1804" t="s">
        <v>3274</v>
      </c>
      <c r="D35" s="1909"/>
      <c r="E35" s="1909"/>
      <c r="F35" s="1909"/>
      <c r="G35" s="1909"/>
      <c r="H35" s="1814">
        <f t="shared" si="0"/>
        <v>0</v>
      </c>
    </row>
    <row r="36" spans="1:9">
      <c r="A36" s="2914">
        <v>5</v>
      </c>
      <c r="B36" s="1750"/>
      <c r="C36" s="1804" t="s">
        <v>3275</v>
      </c>
      <c r="D36" s="1909"/>
      <c r="E36" s="1909"/>
      <c r="F36" s="1909"/>
      <c r="G36" s="1909"/>
      <c r="H36" s="1814">
        <f t="shared" si="0"/>
        <v>0</v>
      </c>
    </row>
    <row r="37" spans="1:9">
      <c r="A37" s="2914">
        <v>6</v>
      </c>
      <c r="B37" s="1750"/>
      <c r="C37" s="1804" t="s">
        <v>3276</v>
      </c>
      <c r="D37" s="1909"/>
      <c r="E37" s="1909"/>
      <c r="F37" s="1909"/>
      <c r="G37" s="1909"/>
      <c r="H37" s="1814">
        <f t="shared" si="0"/>
        <v>0</v>
      </c>
    </row>
    <row r="38" spans="1:9">
      <c r="A38" s="2914">
        <v>7</v>
      </c>
      <c r="B38" s="1750"/>
      <c r="C38" s="1804" t="s">
        <v>3277</v>
      </c>
      <c r="D38" s="1909"/>
      <c r="E38" s="1909"/>
      <c r="F38" s="1909"/>
      <c r="G38" s="1909"/>
      <c r="H38" s="1814">
        <f t="shared" si="0"/>
        <v>0</v>
      </c>
    </row>
    <row r="39" spans="1:9">
      <c r="A39" s="2914">
        <v>8</v>
      </c>
      <c r="B39" s="1750"/>
      <c r="C39" s="1804" t="s">
        <v>3278</v>
      </c>
      <c r="D39" s="1909"/>
      <c r="E39" s="1909"/>
      <c r="F39" s="1909"/>
      <c r="G39" s="1909"/>
      <c r="H39" s="1814">
        <f t="shared" si="0"/>
        <v>0</v>
      </c>
    </row>
    <row r="40" spans="1:9">
      <c r="A40" s="2914">
        <v>9</v>
      </c>
      <c r="B40" s="1750"/>
      <c r="C40" s="1804" t="s">
        <v>4097</v>
      </c>
      <c r="D40" s="1909"/>
      <c r="E40" s="1909"/>
      <c r="F40" s="1909"/>
      <c r="G40" s="1909"/>
      <c r="H40" s="1814">
        <f t="shared" si="0"/>
        <v>0</v>
      </c>
      <c r="I40" s="1709"/>
    </row>
    <row r="41" spans="1:9">
      <c r="A41" s="2914">
        <v>10</v>
      </c>
      <c r="B41" s="1750"/>
      <c r="C41" s="1804" t="s">
        <v>3279</v>
      </c>
      <c r="D41" s="1909"/>
      <c r="E41" s="1909"/>
      <c r="F41" s="1909"/>
      <c r="G41" s="1909"/>
      <c r="H41" s="1814">
        <f t="shared" si="0"/>
        <v>0</v>
      </c>
    </row>
    <row r="42" spans="1:9">
      <c r="A42" s="2914">
        <v>11</v>
      </c>
      <c r="B42" s="1750"/>
      <c r="C42" s="1804" t="s">
        <v>3280</v>
      </c>
      <c r="D42" s="1909"/>
      <c r="E42" s="1909"/>
      <c r="F42" s="1909"/>
      <c r="G42" s="1909"/>
      <c r="H42" s="1814">
        <f t="shared" si="0"/>
        <v>0</v>
      </c>
    </row>
    <row r="43" spans="1:9" ht="15.75" thickBot="1">
      <c r="A43" s="2914">
        <v>12</v>
      </c>
      <c r="B43" s="1750"/>
      <c r="C43" s="1810" t="s">
        <v>172</v>
      </c>
      <c r="D43" s="2915">
        <f>SUM(D32:D42)</f>
        <v>0</v>
      </c>
      <c r="E43" s="2915">
        <f>SUM(E32:E42)</f>
        <v>0</v>
      </c>
      <c r="F43" s="2915">
        <f>SUM(F32:F42)</f>
        <v>0</v>
      </c>
      <c r="G43" s="2915">
        <f>SUM(G32:G42)</f>
        <v>0</v>
      </c>
      <c r="H43" s="2916">
        <f>SUM(H32:H42)</f>
        <v>0</v>
      </c>
    </row>
    <row r="44" spans="1:9" ht="15.75" thickTop="1">
      <c r="A44" s="2716" t="s">
        <v>3281</v>
      </c>
      <c r="B44" s="1902"/>
      <c r="C44" s="1902"/>
      <c r="D44" s="1902"/>
      <c r="E44" s="1902"/>
      <c r="F44" s="1902"/>
      <c r="G44" s="1902"/>
      <c r="H44" s="2717"/>
    </row>
    <row r="45" spans="1:9">
      <c r="A45" s="1710"/>
      <c r="B45" s="1712"/>
      <c r="C45" s="1712"/>
      <c r="D45" s="1712"/>
      <c r="E45" s="1712"/>
      <c r="F45" s="1712"/>
      <c r="G45" s="1712"/>
      <c r="H45" s="1714"/>
    </row>
    <row r="46" spans="1:9">
      <c r="A46" s="1710"/>
      <c r="B46" s="1712"/>
      <c r="C46" s="1712"/>
      <c r="D46" s="1712"/>
      <c r="E46" s="1712"/>
      <c r="F46" s="1712"/>
      <c r="G46" s="1712"/>
      <c r="H46" s="1714"/>
    </row>
    <row r="47" spans="1:9">
      <c r="A47" s="1710"/>
      <c r="B47" s="1712"/>
      <c r="C47" s="1712"/>
      <c r="D47" s="1712"/>
      <c r="E47" s="1712"/>
      <c r="F47" s="1712"/>
      <c r="G47" s="1712"/>
      <c r="H47" s="1714"/>
    </row>
    <row r="48" spans="1:9">
      <c r="A48" s="1710"/>
      <c r="B48" s="1712"/>
      <c r="C48" s="1712"/>
      <c r="D48" s="1712"/>
      <c r="E48" s="1712"/>
      <c r="F48" s="1712"/>
      <c r="G48" s="1712"/>
      <c r="H48" s="1714"/>
    </row>
    <row r="49" spans="1:8">
      <c r="A49" s="1710"/>
      <c r="B49" s="1712"/>
      <c r="C49" s="1712"/>
      <c r="D49" s="1712"/>
      <c r="E49" s="1712"/>
      <c r="F49" s="1712"/>
      <c r="G49" s="1712"/>
      <c r="H49" s="1714"/>
    </row>
    <row r="50" spans="1:8">
      <c r="A50" s="1710"/>
      <c r="B50" s="1712"/>
      <c r="C50" s="1712"/>
      <c r="D50" s="1712"/>
      <c r="E50" s="1712"/>
      <c r="F50" s="1712"/>
      <c r="G50" s="1712"/>
      <c r="H50" s="1714"/>
    </row>
    <row r="51" spans="1:8">
      <c r="A51" s="1710"/>
      <c r="B51" s="1712"/>
      <c r="C51" s="1712"/>
      <c r="D51" s="1712"/>
      <c r="E51" s="1712"/>
      <c r="F51" s="1712"/>
      <c r="G51" s="1712"/>
      <c r="H51" s="1714"/>
    </row>
    <row r="52" spans="1:8">
      <c r="A52" s="1710"/>
      <c r="B52" s="1712"/>
      <c r="C52" s="1712"/>
      <c r="D52" s="1712"/>
      <c r="E52" s="1712"/>
      <c r="F52" s="1712"/>
      <c r="G52" s="1712"/>
      <c r="H52" s="1714"/>
    </row>
    <row r="53" spans="1:8">
      <c r="A53" s="1710"/>
      <c r="B53" s="1712"/>
      <c r="C53" s="1712"/>
      <c r="D53" s="1712"/>
      <c r="E53" s="1712"/>
      <c r="F53" s="1712"/>
      <c r="G53" s="1712"/>
      <c r="H53" s="1714"/>
    </row>
    <row r="54" spans="1:8">
      <c r="A54" s="1710"/>
      <c r="B54" s="1712"/>
      <c r="C54" s="1712"/>
      <c r="D54" s="1712"/>
      <c r="E54" s="1712"/>
      <c r="F54" s="1712"/>
      <c r="G54" s="1712"/>
      <c r="H54" s="1714"/>
    </row>
    <row r="55" spans="1:8">
      <c r="A55" s="1710"/>
      <c r="B55" s="1712"/>
      <c r="C55" s="1712"/>
      <c r="D55" s="1712"/>
      <c r="E55" s="1712"/>
      <c r="F55" s="1712"/>
      <c r="G55" s="1712"/>
      <c r="H55" s="1714"/>
    </row>
    <row r="56" spans="1:8">
      <c r="A56" s="1710"/>
      <c r="B56" s="1712"/>
      <c r="C56" s="1712"/>
      <c r="D56" s="1712"/>
      <c r="E56" s="1712"/>
      <c r="F56" s="1712"/>
      <c r="G56" s="1712"/>
      <c r="H56" s="1714"/>
    </row>
    <row r="57" spans="1:8" ht="15.75" thickBot="1">
      <c r="A57" s="1929"/>
      <c r="B57" s="1826"/>
      <c r="C57" s="1826"/>
      <c r="D57" s="1826"/>
      <c r="E57" s="1826"/>
      <c r="F57" s="1826"/>
      <c r="G57" s="1826"/>
      <c r="H57" s="1940"/>
    </row>
    <row r="58" spans="1:8">
      <c r="A58" s="1712"/>
      <c r="B58" s="1712"/>
      <c r="C58" s="1712"/>
      <c r="D58" s="1712"/>
      <c r="E58" s="1712"/>
      <c r="F58" s="1712"/>
      <c r="G58" s="1712"/>
      <c r="H58" s="1712"/>
    </row>
    <row r="59" spans="1:8">
      <c r="A59" s="2784" t="s">
        <v>4690</v>
      </c>
      <c r="B59" s="1799"/>
      <c r="C59" s="1799"/>
      <c r="D59" s="2765"/>
      <c r="E59" s="2765"/>
      <c r="F59" s="1799"/>
      <c r="G59" s="1799"/>
      <c r="H59" s="1799"/>
    </row>
    <row r="60" spans="1:8">
      <c r="A60" s="1799" t="s">
        <v>3282</v>
      </c>
      <c r="B60" s="2766"/>
      <c r="C60" s="2766"/>
      <c r="D60" s="1799"/>
      <c r="E60" s="1799"/>
      <c r="F60" s="1799"/>
      <c r="G60" s="1799"/>
      <c r="H60" s="1799"/>
    </row>
  </sheetData>
  <printOptions horizontalCentered="1" verticalCentered="1"/>
  <pageMargins left="0.25" right="0.25" top="0.25" bottom="0.25" header="0" footer="0"/>
  <pageSetup scale="70" orientation="portrait" horizontalDpi="300" verticalDpi="300"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60">
    <pageSetUpPr fitToPage="1"/>
  </sheetPr>
  <dimension ref="A1:H50"/>
  <sheetViews>
    <sheetView defaultGridColor="0" colorId="22" zoomScaleNormal="100" zoomScaleSheetLayoutView="80" workbookViewId="0">
      <selection sqref="A1:XFD1048576"/>
    </sheetView>
  </sheetViews>
  <sheetFormatPr defaultColWidth="9.6640625" defaultRowHeight="15"/>
  <cols>
    <col min="1" max="1" width="5.6640625" style="2473" customWidth="1"/>
    <col min="2" max="2" width="7.6640625" style="2473" customWidth="1"/>
    <col min="3" max="3" width="20.6640625" style="2473" customWidth="1"/>
    <col min="4" max="4" width="11.33203125" style="2473" customWidth="1"/>
    <col min="5" max="5" width="10.6640625" style="2473" customWidth="1"/>
    <col min="6" max="6" width="14.88671875" style="2473" customWidth="1"/>
    <col min="7" max="7" width="14.6640625" style="2473" customWidth="1"/>
    <col min="8" max="16384" width="9.6640625" style="2473"/>
  </cols>
  <sheetData>
    <row r="1" spans="1:8">
      <c r="A1" s="1837" t="s">
        <v>2216</v>
      </c>
      <c r="B1" s="2587"/>
      <c r="C1" s="2588"/>
      <c r="D1" s="1874" t="s">
        <v>1344</v>
      </c>
      <c r="E1" s="2588"/>
      <c r="F1" s="1874" t="s">
        <v>1802</v>
      </c>
      <c r="G1" s="1840" t="s">
        <v>1803</v>
      </c>
      <c r="H1" s="2655"/>
    </row>
    <row r="2" spans="1:8">
      <c r="A2" s="1690" t="str">
        <f>'Data Sheet'!$C$25</f>
        <v>National Fuel Gas Distribution Corporation</v>
      </c>
      <c r="B2" s="1698"/>
      <c r="C2" s="2593"/>
      <c r="D2" s="1698" t="s">
        <v>1156</v>
      </c>
      <c r="E2" s="2593"/>
      <c r="F2" s="1698" t="s">
        <v>1805</v>
      </c>
      <c r="G2" s="1843"/>
      <c r="H2" s="1623"/>
    </row>
    <row r="3" spans="1:8" ht="15" customHeight="1">
      <c r="A3" s="1690"/>
      <c r="B3" s="1698"/>
      <c r="C3" s="2593"/>
      <c r="D3" s="1698" t="s">
        <v>1157</v>
      </c>
      <c r="E3" s="1595"/>
      <c r="F3" s="2670" t="str">
        <f>'Data Sheet'!$C$40</f>
        <v>3/31/2016</v>
      </c>
      <c r="G3" s="2550" t="str">
        <f>'Data Sheet'!$C$38</f>
        <v>12/31/2015</v>
      </c>
      <c r="H3" s="1623"/>
    </row>
    <row r="4" spans="1:8" ht="15" customHeight="1">
      <c r="A4" s="2703" t="s">
        <v>3283</v>
      </c>
      <c r="B4" s="2675"/>
      <c r="C4" s="2675"/>
      <c r="D4" s="2675"/>
      <c r="E4" s="2675"/>
      <c r="F4" s="2675"/>
      <c r="G4" s="2675"/>
      <c r="H4" s="2917"/>
    </row>
    <row r="5" spans="1:8">
      <c r="A5" s="1850" t="s">
        <v>3284</v>
      </c>
      <c r="B5" s="1851"/>
      <c r="C5" s="1851"/>
      <c r="D5" s="1851"/>
      <c r="E5" s="1851"/>
      <c r="F5" s="1851"/>
      <c r="G5" s="1851"/>
      <c r="H5" s="1852"/>
    </row>
    <row r="6" spans="1:8">
      <c r="A6" s="2131"/>
      <c r="B6" s="1843"/>
      <c r="C6" s="1879" t="s">
        <v>3285</v>
      </c>
      <c r="D6" s="1879" t="s">
        <v>3286</v>
      </c>
      <c r="E6" s="1843"/>
      <c r="F6" s="1879" t="s">
        <v>3287</v>
      </c>
      <c r="G6" s="1843"/>
      <c r="H6" s="1862" t="s">
        <v>3591</v>
      </c>
    </row>
    <row r="7" spans="1:8">
      <c r="A7" s="2131"/>
      <c r="B7" s="1879" t="s">
        <v>176</v>
      </c>
      <c r="C7" s="1879" t="s">
        <v>3288</v>
      </c>
      <c r="D7" s="1879" t="s">
        <v>3289</v>
      </c>
      <c r="E7" s="1879" t="s">
        <v>1932</v>
      </c>
      <c r="F7" s="1879" t="s">
        <v>1933</v>
      </c>
      <c r="G7" s="1879" t="s">
        <v>1934</v>
      </c>
      <c r="H7" s="1862" t="s">
        <v>1935</v>
      </c>
    </row>
    <row r="8" spans="1:8">
      <c r="A8" s="2131" t="s">
        <v>1729</v>
      </c>
      <c r="B8" s="1879" t="s">
        <v>1732</v>
      </c>
      <c r="C8" s="1879" t="s">
        <v>1936</v>
      </c>
      <c r="D8" s="1879" t="s">
        <v>1937</v>
      </c>
      <c r="E8" s="1879" t="s">
        <v>1938</v>
      </c>
      <c r="F8" s="1879" t="s">
        <v>1938</v>
      </c>
      <c r="G8" s="1879" t="s">
        <v>1939</v>
      </c>
      <c r="H8" s="1862" t="s">
        <v>1937</v>
      </c>
    </row>
    <row r="9" spans="1:8">
      <c r="A9" s="2918" t="s">
        <v>1732</v>
      </c>
      <c r="B9" s="1882" t="s">
        <v>3021</v>
      </c>
      <c r="C9" s="1882" t="s">
        <v>3022</v>
      </c>
      <c r="D9" s="1882" t="s">
        <v>3023</v>
      </c>
      <c r="E9" s="1882" t="s">
        <v>3024</v>
      </c>
      <c r="F9" s="1882" t="s">
        <v>2347</v>
      </c>
      <c r="G9" s="1882" t="s">
        <v>2348</v>
      </c>
      <c r="H9" s="1883" t="s">
        <v>2349</v>
      </c>
    </row>
    <row r="10" spans="1:8">
      <c r="A10" s="2131">
        <v>12</v>
      </c>
      <c r="B10" s="2919"/>
      <c r="C10" s="2920"/>
      <c r="D10" s="1595"/>
      <c r="E10" s="2921"/>
      <c r="F10" s="2921"/>
      <c r="G10" s="1595"/>
      <c r="H10" s="1623"/>
    </row>
    <row r="11" spans="1:8">
      <c r="A11" s="2131">
        <v>13</v>
      </c>
      <c r="B11" s="1842"/>
      <c r="C11" s="2000"/>
      <c r="D11" s="1595"/>
      <c r="E11" s="2921"/>
      <c r="F11" s="2921"/>
      <c r="G11" s="1595"/>
      <c r="H11" s="1623"/>
    </row>
    <row r="12" spans="1:8">
      <c r="A12" s="2131">
        <v>14</v>
      </c>
      <c r="B12" s="1842"/>
      <c r="C12" s="2000"/>
      <c r="D12" s="1595"/>
      <c r="E12" s="2921"/>
      <c r="F12" s="2921"/>
      <c r="G12" s="1595"/>
      <c r="H12" s="1623"/>
    </row>
    <row r="13" spans="1:8">
      <c r="A13" s="2131">
        <v>15</v>
      </c>
      <c r="B13" s="1842"/>
      <c r="C13" s="2000"/>
      <c r="D13" s="2000"/>
      <c r="E13" s="2921"/>
      <c r="F13" s="2921"/>
      <c r="G13" s="2000"/>
      <c r="H13" s="2922"/>
    </row>
    <row r="14" spans="1:8">
      <c r="A14" s="2131">
        <v>16</v>
      </c>
      <c r="B14" s="1842"/>
      <c r="C14" s="2000"/>
      <c r="D14" s="1595"/>
      <c r="E14" s="2921"/>
      <c r="F14" s="2921"/>
      <c r="G14" s="1595"/>
      <c r="H14" s="1623"/>
    </row>
    <row r="15" spans="1:8">
      <c r="A15" s="2131">
        <v>17</v>
      </c>
      <c r="B15" s="2919"/>
      <c r="C15" s="2000"/>
      <c r="D15" s="1595"/>
      <c r="E15" s="2921"/>
      <c r="F15" s="2921"/>
      <c r="G15" s="1595"/>
      <c r="H15" s="1623"/>
    </row>
    <row r="16" spans="1:8">
      <c r="A16" s="2131">
        <v>18</v>
      </c>
      <c r="B16" s="1842"/>
      <c r="C16" s="2000"/>
      <c r="D16" s="1595"/>
      <c r="E16" s="2921"/>
      <c r="F16" s="2921"/>
      <c r="G16" s="1595"/>
      <c r="H16" s="1623"/>
    </row>
    <row r="17" spans="1:8">
      <c r="A17" s="2131">
        <v>19</v>
      </c>
      <c r="B17" s="1842"/>
      <c r="C17" s="2000"/>
      <c r="D17" s="1595"/>
      <c r="E17" s="2921"/>
      <c r="F17" s="2921"/>
      <c r="G17" s="1595"/>
      <c r="H17" s="1623"/>
    </row>
    <row r="18" spans="1:8">
      <c r="A18" s="2131">
        <v>20</v>
      </c>
      <c r="B18" s="1842"/>
      <c r="C18" s="2000"/>
      <c r="D18" s="1595"/>
      <c r="E18" s="2921"/>
      <c r="F18" s="2921"/>
      <c r="G18" s="1595"/>
      <c r="H18" s="1623"/>
    </row>
    <row r="19" spans="1:8">
      <c r="A19" s="2131">
        <v>21</v>
      </c>
      <c r="B19" s="1842"/>
      <c r="C19" s="2000"/>
      <c r="D19" s="1595"/>
      <c r="E19" s="2921"/>
      <c r="F19" s="2921"/>
      <c r="G19" s="1595"/>
      <c r="H19" s="1623"/>
    </row>
    <row r="20" spans="1:8">
      <c r="A20" s="2131">
        <v>22</v>
      </c>
      <c r="B20" s="1842"/>
      <c r="C20" s="2000"/>
      <c r="D20" s="1595"/>
      <c r="E20" s="2921"/>
      <c r="F20" s="2921"/>
      <c r="G20" s="1595"/>
      <c r="H20" s="1623"/>
    </row>
    <row r="21" spans="1:8">
      <c r="A21" s="2131">
        <v>23</v>
      </c>
      <c r="B21" s="1842"/>
      <c r="C21" s="2000"/>
      <c r="D21" s="2000"/>
      <c r="E21" s="2921"/>
      <c r="F21" s="2921"/>
      <c r="G21" s="2000"/>
      <c r="H21" s="2922"/>
    </row>
    <row r="22" spans="1:8">
      <c r="A22" s="2131">
        <v>24</v>
      </c>
      <c r="B22" s="1842"/>
      <c r="C22" s="2000"/>
      <c r="D22" s="1595"/>
      <c r="E22" s="2921"/>
      <c r="F22" s="2921"/>
      <c r="G22" s="1595"/>
      <c r="H22" s="1623"/>
    </row>
    <row r="23" spans="1:8">
      <c r="A23" s="2131">
        <v>25</v>
      </c>
      <c r="B23" s="2919"/>
      <c r="C23" s="2000"/>
      <c r="D23" s="1595"/>
      <c r="E23" s="2921"/>
      <c r="F23" s="2921"/>
      <c r="G23" s="1595"/>
      <c r="H23" s="1623"/>
    </row>
    <row r="24" spans="1:8">
      <c r="A24" s="2131">
        <v>26</v>
      </c>
      <c r="B24" s="1842"/>
      <c r="C24" s="2000"/>
      <c r="D24" s="1595"/>
      <c r="E24" s="2921"/>
      <c r="F24" s="2921"/>
      <c r="G24" s="1595"/>
      <c r="H24" s="1623"/>
    </row>
    <row r="25" spans="1:8">
      <c r="A25" s="2131">
        <v>27</v>
      </c>
      <c r="B25" s="1842"/>
      <c r="C25" s="2000"/>
      <c r="D25" s="1595"/>
      <c r="E25" s="2921"/>
      <c r="F25" s="2921"/>
      <c r="G25" s="1595"/>
      <c r="H25" s="1623"/>
    </row>
    <row r="26" spans="1:8">
      <c r="A26" s="2131">
        <v>28</v>
      </c>
      <c r="B26" s="1842"/>
      <c r="C26" s="2000"/>
      <c r="D26" s="1595"/>
      <c r="E26" s="2921"/>
      <c r="F26" s="2921"/>
      <c r="G26" s="1595"/>
      <c r="H26" s="1623"/>
    </row>
    <row r="27" spans="1:8">
      <c r="A27" s="2131">
        <v>29</v>
      </c>
      <c r="B27" s="1842"/>
      <c r="C27" s="2000"/>
      <c r="D27" s="1595"/>
      <c r="E27" s="2921"/>
      <c r="F27" s="2921"/>
      <c r="G27" s="1595"/>
      <c r="H27" s="1623"/>
    </row>
    <row r="28" spans="1:8">
      <c r="A28" s="2131">
        <v>30</v>
      </c>
      <c r="B28" s="1842"/>
      <c r="C28" s="2000"/>
      <c r="D28" s="1595"/>
      <c r="E28" s="2921"/>
      <c r="F28" s="2921"/>
      <c r="G28" s="1595"/>
      <c r="H28" s="1623"/>
    </row>
    <row r="29" spans="1:8">
      <c r="A29" s="2131">
        <v>31</v>
      </c>
      <c r="B29" s="1842"/>
      <c r="C29" s="2000"/>
      <c r="D29" s="2000"/>
      <c r="E29" s="2921"/>
      <c r="F29" s="2921"/>
      <c r="G29" s="2000"/>
      <c r="H29" s="2922"/>
    </row>
    <row r="30" spans="1:8">
      <c r="A30" s="2131">
        <v>32</v>
      </c>
      <c r="B30" s="1842"/>
      <c r="C30" s="2000"/>
      <c r="D30" s="1595"/>
      <c r="E30" s="2921"/>
      <c r="F30" s="2921"/>
      <c r="G30" s="1595"/>
      <c r="H30" s="1623"/>
    </row>
    <row r="31" spans="1:8">
      <c r="A31" s="2131">
        <v>33</v>
      </c>
      <c r="B31" s="2919"/>
      <c r="C31" s="2000"/>
      <c r="D31" s="1595"/>
      <c r="E31" s="2921"/>
      <c r="F31" s="2921"/>
      <c r="G31" s="1595"/>
      <c r="H31" s="1623"/>
    </row>
    <row r="32" spans="1:8">
      <c r="A32" s="2131">
        <v>34</v>
      </c>
      <c r="B32" s="1842"/>
      <c r="C32" s="2000"/>
      <c r="D32" s="1595"/>
      <c r="E32" s="2921"/>
      <c r="F32" s="2921"/>
      <c r="G32" s="1595"/>
      <c r="H32" s="1623"/>
    </row>
    <row r="33" spans="1:8">
      <c r="A33" s="2131">
        <v>35</v>
      </c>
      <c r="B33" s="1842"/>
      <c r="C33" s="2000"/>
      <c r="D33" s="1595"/>
      <c r="E33" s="2921"/>
      <c r="F33" s="2921"/>
      <c r="G33" s="1595"/>
      <c r="H33" s="1623"/>
    </row>
    <row r="34" spans="1:8">
      <c r="A34" s="2131">
        <v>36</v>
      </c>
      <c r="B34" s="1842"/>
      <c r="C34" s="2000"/>
      <c r="D34" s="1595"/>
      <c r="E34" s="2921"/>
      <c r="F34" s="2921"/>
      <c r="G34" s="1595"/>
      <c r="H34" s="1623"/>
    </row>
    <row r="35" spans="1:8">
      <c r="A35" s="2131">
        <v>37</v>
      </c>
      <c r="B35" s="1842"/>
      <c r="C35" s="2000"/>
      <c r="D35" s="1595"/>
      <c r="E35" s="2921"/>
      <c r="F35" s="2921"/>
      <c r="G35" s="1595"/>
      <c r="H35" s="1623"/>
    </row>
    <row r="36" spans="1:8">
      <c r="A36" s="2131">
        <v>38</v>
      </c>
      <c r="B36" s="1842"/>
      <c r="C36" s="2000"/>
      <c r="D36" s="1595"/>
      <c r="E36" s="2921"/>
      <c r="F36" s="2921"/>
      <c r="G36" s="1595"/>
      <c r="H36" s="1623"/>
    </row>
    <row r="37" spans="1:8">
      <c r="A37" s="2131">
        <v>39</v>
      </c>
      <c r="B37" s="1842"/>
      <c r="C37" s="2000"/>
      <c r="D37" s="1595"/>
      <c r="E37" s="2921"/>
      <c r="F37" s="2921"/>
      <c r="G37" s="1595"/>
      <c r="H37" s="1623"/>
    </row>
    <row r="38" spans="1:8">
      <c r="A38" s="2131">
        <v>40</v>
      </c>
      <c r="B38" s="1842"/>
      <c r="C38" s="2000"/>
      <c r="D38" s="1595"/>
      <c r="E38" s="2921"/>
      <c r="F38" s="2921"/>
      <c r="G38" s="1595"/>
      <c r="H38" s="1623"/>
    </row>
    <row r="39" spans="1:8">
      <c r="A39" s="2131">
        <v>41</v>
      </c>
      <c r="B39" s="1842"/>
      <c r="C39" s="2000"/>
      <c r="D39" s="2000"/>
      <c r="E39" s="2921"/>
      <c r="F39" s="2921"/>
      <c r="G39" s="2000"/>
      <c r="H39" s="2922"/>
    </row>
    <row r="40" spans="1:8">
      <c r="A40" s="2131">
        <v>42</v>
      </c>
      <c r="B40" s="1842"/>
      <c r="C40" s="2000"/>
      <c r="D40" s="1595"/>
      <c r="E40" s="2921"/>
      <c r="F40" s="2921"/>
      <c r="G40" s="1595"/>
      <c r="H40" s="1623"/>
    </row>
    <row r="41" spans="1:8">
      <c r="A41" s="2131">
        <v>43</v>
      </c>
      <c r="B41" s="2919"/>
      <c r="C41" s="2000"/>
      <c r="D41" s="1595"/>
      <c r="E41" s="2921"/>
      <c r="F41" s="2921"/>
      <c r="G41" s="1595"/>
      <c r="H41" s="1623"/>
    </row>
    <row r="42" spans="1:8">
      <c r="A42" s="2131">
        <v>44</v>
      </c>
      <c r="B42" s="1842"/>
      <c r="C42" s="2000"/>
      <c r="D42" s="1595"/>
      <c r="E42" s="2921"/>
      <c r="F42" s="2921"/>
      <c r="G42" s="1595"/>
      <c r="H42" s="1623"/>
    </row>
    <row r="43" spans="1:8">
      <c r="A43" s="2131">
        <v>45</v>
      </c>
      <c r="B43" s="1842"/>
      <c r="C43" s="2000"/>
      <c r="D43" s="1595"/>
      <c r="E43" s="2921"/>
      <c r="F43" s="2921"/>
      <c r="G43" s="1595"/>
      <c r="H43" s="1623"/>
    </row>
    <row r="44" spans="1:8">
      <c r="A44" s="2131">
        <v>46</v>
      </c>
      <c r="B44" s="1842"/>
      <c r="C44" s="2000"/>
      <c r="D44" s="1595"/>
      <c r="E44" s="2921"/>
      <c r="F44" s="2921"/>
      <c r="G44" s="1595"/>
      <c r="H44" s="1623"/>
    </row>
    <row r="45" spans="1:8">
      <c r="A45" s="2131">
        <v>47</v>
      </c>
      <c r="B45" s="1842"/>
      <c r="C45" s="2000"/>
      <c r="D45" s="1595"/>
      <c r="E45" s="2921"/>
      <c r="F45" s="2921"/>
      <c r="G45" s="1595"/>
      <c r="H45" s="1623"/>
    </row>
    <row r="46" spans="1:8">
      <c r="A46" s="2131">
        <v>48</v>
      </c>
      <c r="B46" s="1842"/>
      <c r="C46" s="2000"/>
      <c r="D46" s="1595"/>
      <c r="E46" s="2921"/>
      <c r="F46" s="2921"/>
      <c r="G46" s="1595"/>
      <c r="H46" s="1623"/>
    </row>
    <row r="47" spans="1:8">
      <c r="A47" s="2131">
        <v>49</v>
      </c>
      <c r="B47" s="1842"/>
      <c r="C47" s="2000"/>
      <c r="D47" s="1595"/>
      <c r="E47" s="2921"/>
      <c r="F47" s="2921"/>
      <c r="G47" s="1595"/>
      <c r="H47" s="1623"/>
    </row>
    <row r="48" spans="1:8" ht="15.75" thickBot="1">
      <c r="A48" s="2309">
        <v>50</v>
      </c>
      <c r="B48" s="1871"/>
      <c r="C48" s="2013"/>
      <c r="D48" s="2923"/>
      <c r="E48" s="2924"/>
      <c r="F48" s="2924"/>
      <c r="G48" s="2923"/>
      <c r="H48" s="2925"/>
    </row>
    <row r="49" spans="1:8">
      <c r="A49" s="2784" t="s">
        <v>4690</v>
      </c>
      <c r="B49" s="1698"/>
      <c r="C49" s="1698"/>
      <c r="D49" s="1698"/>
      <c r="E49" s="2583"/>
      <c r="F49" s="1698"/>
      <c r="G49" s="1698"/>
      <c r="H49" s="1895" t="s">
        <v>1940</v>
      </c>
    </row>
    <row r="50" spans="1:8">
      <c r="A50" s="1699" t="s">
        <v>1941</v>
      </c>
      <c r="B50" s="1699"/>
      <c r="C50" s="1699"/>
      <c r="D50" s="1699"/>
      <c r="E50" s="1699"/>
      <c r="F50" s="1699"/>
      <c r="G50" s="1699"/>
      <c r="H50" s="1699"/>
    </row>
  </sheetData>
  <printOptions horizontalCentered="1" verticalCentered="1"/>
  <pageMargins left="0.5" right="0.25" top="0.25" bottom="0.25" header="0" footer="0"/>
  <pageSetup scale="87" orientation="portrait" horizontalDpi="300" verticalDpi="300"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61"/>
  <dimension ref="A1:E192"/>
  <sheetViews>
    <sheetView defaultGridColor="0" view="pageBreakPreview" topLeftCell="A145" colorId="22" zoomScale="80" zoomScaleNormal="100" zoomScaleSheetLayoutView="80" workbookViewId="0">
      <selection activeCell="B163" sqref="B163"/>
    </sheetView>
  </sheetViews>
  <sheetFormatPr defaultColWidth="9.6640625" defaultRowHeight="15"/>
  <cols>
    <col min="1" max="1" width="4.6640625" customWidth="1"/>
    <col min="2" max="2" width="48" customWidth="1"/>
    <col min="3" max="3" width="21.6640625" customWidth="1"/>
    <col min="4" max="4" width="14.6640625" customWidth="1"/>
    <col min="5" max="5" width="15.6640625" customWidth="1"/>
  </cols>
  <sheetData>
    <row r="1" spans="1:5">
      <c r="A1" s="648" t="s">
        <v>1800</v>
      </c>
      <c r="B1" s="649"/>
      <c r="C1" s="650" t="s">
        <v>1344</v>
      </c>
      <c r="D1" s="679" t="s">
        <v>1802</v>
      </c>
      <c r="E1" s="680" t="s">
        <v>1803</v>
      </c>
    </row>
    <row r="2" spans="1:5">
      <c r="A2" s="68" t="str">
        <f>'Data Sheet'!$C$25</f>
        <v>National Fuel Gas Distribution Corporation</v>
      </c>
      <c r="B2" s="646"/>
      <c r="C2" s="643" t="s">
        <v>1136</v>
      </c>
      <c r="D2" s="658" t="s">
        <v>1805</v>
      </c>
      <c r="E2" s="673"/>
    </row>
    <row r="3" spans="1:5" ht="15" customHeight="1">
      <c r="A3" s="669"/>
      <c r="B3" s="646"/>
      <c r="C3" s="643" t="s">
        <v>1137</v>
      </c>
      <c r="D3" s="644" t="str">
        <f>'Data Sheet'!$C$40</f>
        <v>3/31/2016</v>
      </c>
      <c r="E3" s="653" t="str">
        <f>'Data Sheet'!$C$38</f>
        <v>12/31/2015</v>
      </c>
    </row>
    <row r="4" spans="1:5" ht="15" customHeight="1">
      <c r="A4" s="445" t="s">
        <v>1942</v>
      </c>
      <c r="B4" s="446"/>
      <c r="C4" s="654"/>
      <c r="D4" s="654"/>
      <c r="E4" s="655"/>
    </row>
    <row r="5" spans="1:5" ht="15.75">
      <c r="A5" s="64"/>
      <c r="B5" s="14"/>
      <c r="C5" s="647"/>
      <c r="D5" s="647"/>
      <c r="E5" s="668"/>
    </row>
    <row r="6" spans="1:5">
      <c r="A6" s="68" t="s">
        <v>1943</v>
      </c>
      <c r="B6" s="14"/>
      <c r="C6" s="646" t="s">
        <v>1944</v>
      </c>
      <c r="D6" s="647"/>
      <c r="E6" s="668"/>
    </row>
    <row r="7" spans="1:5">
      <c r="A7" s="669" t="s">
        <v>1945</v>
      </c>
      <c r="B7" s="646"/>
      <c r="C7" s="646" t="s">
        <v>1946</v>
      </c>
      <c r="D7" s="646"/>
      <c r="E7" s="670"/>
    </row>
    <row r="8" spans="1:5">
      <c r="A8" s="669" t="s">
        <v>1947</v>
      </c>
      <c r="B8" s="646"/>
      <c r="C8" s="646" t="s">
        <v>1948</v>
      </c>
      <c r="D8" s="646"/>
      <c r="E8" s="670"/>
    </row>
    <row r="9" spans="1:5">
      <c r="A9" s="669" t="s">
        <v>3455</v>
      </c>
      <c r="B9" s="646"/>
      <c r="C9" s="646" t="s">
        <v>3456</v>
      </c>
      <c r="D9" s="646"/>
      <c r="E9" s="670"/>
    </row>
    <row r="10" spans="1:5">
      <c r="A10" s="669" t="s">
        <v>3457</v>
      </c>
      <c r="B10" s="646"/>
      <c r="C10" s="646" t="s">
        <v>3458</v>
      </c>
      <c r="D10" s="646"/>
      <c r="E10" s="670"/>
    </row>
    <row r="11" spans="1:5">
      <c r="A11" s="669" t="s">
        <v>3459</v>
      </c>
      <c r="B11" s="646"/>
      <c r="C11" s="646" t="s">
        <v>3460</v>
      </c>
      <c r="D11" s="646"/>
      <c r="E11" s="670"/>
    </row>
    <row r="12" spans="1:5">
      <c r="A12" s="669" t="s">
        <v>3461</v>
      </c>
      <c r="B12" s="646"/>
      <c r="C12" s="646" t="s">
        <v>3462</v>
      </c>
      <c r="D12" s="646"/>
      <c r="E12" s="670"/>
    </row>
    <row r="13" spans="1:5">
      <c r="A13" s="669" t="s">
        <v>3463</v>
      </c>
      <c r="B13" s="646"/>
      <c r="C13" s="646" t="s">
        <v>3464</v>
      </c>
      <c r="D13" s="646"/>
      <c r="E13" s="670"/>
    </row>
    <row r="14" spans="1:5">
      <c r="A14" s="669" t="s">
        <v>3465</v>
      </c>
      <c r="B14" s="646"/>
      <c r="C14" s="646" t="s">
        <v>3466</v>
      </c>
      <c r="D14" s="646"/>
      <c r="E14" s="670"/>
    </row>
    <row r="15" spans="1:5">
      <c r="A15" s="669" t="s">
        <v>3467</v>
      </c>
      <c r="B15" s="646"/>
      <c r="C15" s="646" t="s">
        <v>3468</v>
      </c>
      <c r="D15" s="646"/>
      <c r="E15" s="670"/>
    </row>
    <row r="16" spans="1:5">
      <c r="A16" s="669" t="s">
        <v>3469</v>
      </c>
      <c r="B16" s="646"/>
      <c r="C16" s="646" t="s">
        <v>3470</v>
      </c>
      <c r="D16" s="646"/>
      <c r="E16" s="670"/>
    </row>
    <row r="17" spans="1:5">
      <c r="A17" s="669" t="s">
        <v>3471</v>
      </c>
      <c r="B17" s="646"/>
      <c r="C17" s="646" t="s">
        <v>3472</v>
      </c>
      <c r="D17" s="646"/>
      <c r="E17" s="670"/>
    </row>
    <row r="18" spans="1:5">
      <c r="A18" s="669" t="s">
        <v>3473</v>
      </c>
      <c r="B18" s="646"/>
      <c r="C18" s="646" t="s">
        <v>3474</v>
      </c>
      <c r="D18" s="646"/>
      <c r="E18" s="670"/>
    </row>
    <row r="19" spans="1:5">
      <c r="A19" s="669" t="s">
        <v>3475</v>
      </c>
      <c r="B19" s="646"/>
      <c r="C19" s="646" t="s">
        <v>3476</v>
      </c>
      <c r="D19" s="646"/>
      <c r="E19" s="670"/>
    </row>
    <row r="20" spans="1:5">
      <c r="A20" s="669" t="s">
        <v>3477</v>
      </c>
      <c r="B20" s="646"/>
      <c r="C20" s="646" t="s">
        <v>3478</v>
      </c>
      <c r="D20" s="646"/>
      <c r="E20" s="670"/>
    </row>
    <row r="21" spans="1:5">
      <c r="A21" s="669"/>
      <c r="B21" s="646"/>
      <c r="C21" s="646"/>
      <c r="D21" s="646"/>
      <c r="E21" s="670"/>
    </row>
    <row r="22" spans="1:5">
      <c r="A22" s="656" t="s">
        <v>1729</v>
      </c>
      <c r="B22" s="678" t="s">
        <v>1783</v>
      </c>
      <c r="C22" s="678"/>
      <c r="D22" s="678"/>
      <c r="E22" s="681" t="s">
        <v>1841</v>
      </c>
    </row>
    <row r="23" spans="1:5">
      <c r="A23" s="660" t="s">
        <v>1732</v>
      </c>
      <c r="B23" s="675" t="s">
        <v>3021</v>
      </c>
      <c r="C23" s="675"/>
      <c r="D23" s="675"/>
      <c r="E23" s="682" t="s">
        <v>3022</v>
      </c>
    </row>
    <row r="24" spans="1:5">
      <c r="A24" s="657">
        <v>1</v>
      </c>
      <c r="B24" s="662" t="s">
        <v>3479</v>
      </c>
      <c r="C24" s="646"/>
      <c r="D24" s="646"/>
      <c r="E24" s="673"/>
    </row>
    <row r="25" spans="1:5">
      <c r="A25" s="657">
        <v>2</v>
      </c>
      <c r="B25" s="646"/>
      <c r="C25" s="646"/>
      <c r="D25" s="646"/>
      <c r="E25" s="683"/>
    </row>
    <row r="26" spans="1:5">
      <c r="A26" s="657">
        <v>3</v>
      </c>
      <c r="B26" s="646"/>
      <c r="C26" s="646"/>
      <c r="D26" s="646"/>
      <c r="E26" s="683"/>
    </row>
    <row r="27" spans="1:5">
      <c r="A27" s="657">
        <v>4</v>
      </c>
      <c r="B27" s="646"/>
      <c r="C27" s="646"/>
      <c r="D27" s="646"/>
      <c r="E27" s="683"/>
    </row>
    <row r="28" spans="1:5">
      <c r="A28" s="657">
        <v>5</v>
      </c>
      <c r="B28" s="646"/>
      <c r="C28" s="646"/>
      <c r="D28" s="646"/>
      <c r="E28" s="683"/>
    </row>
    <row r="29" spans="1:5">
      <c r="A29" s="657">
        <v>6</v>
      </c>
      <c r="B29" s="646"/>
      <c r="C29" s="646"/>
      <c r="D29" s="646"/>
      <c r="E29" s="683"/>
    </row>
    <row r="30" spans="1:5">
      <c r="A30" s="657">
        <v>7</v>
      </c>
      <c r="B30" s="646"/>
      <c r="C30" s="646"/>
      <c r="D30" s="646"/>
      <c r="E30" s="683"/>
    </row>
    <row r="31" spans="1:5">
      <c r="A31" s="657">
        <v>8</v>
      </c>
      <c r="B31" s="646"/>
      <c r="C31" s="646"/>
      <c r="D31" s="646"/>
      <c r="E31" s="683"/>
    </row>
    <row r="32" spans="1:5">
      <c r="A32" s="657">
        <v>9</v>
      </c>
      <c r="B32" s="646"/>
      <c r="C32" s="646"/>
      <c r="D32" s="646"/>
      <c r="E32" s="683"/>
    </row>
    <row r="33" spans="1:5" ht="15.75" thickBot="1">
      <c r="A33" s="657">
        <v>10</v>
      </c>
      <c r="B33" s="646"/>
      <c r="C33" s="663" t="s">
        <v>2332</v>
      </c>
      <c r="D33" s="646"/>
      <c r="E33" s="684">
        <f>SUM(E25:E32)</f>
        <v>0</v>
      </c>
    </row>
    <row r="34" spans="1:5" ht="15.75" thickTop="1">
      <c r="A34" s="657">
        <v>11</v>
      </c>
      <c r="B34" s="662" t="s">
        <v>3480</v>
      </c>
      <c r="C34" s="646"/>
      <c r="D34" s="646"/>
      <c r="E34" s="673"/>
    </row>
    <row r="35" spans="1:5">
      <c r="A35" s="657">
        <v>12</v>
      </c>
      <c r="B35" s="14" t="s">
        <v>4746</v>
      </c>
      <c r="C35" s="646"/>
      <c r="D35" s="646"/>
      <c r="E35" s="685">
        <v>0</v>
      </c>
    </row>
    <row r="36" spans="1:5">
      <c r="A36" s="657">
        <v>13</v>
      </c>
      <c r="B36" s="646"/>
      <c r="C36" s="646"/>
      <c r="D36" s="646"/>
      <c r="E36" s="683"/>
    </row>
    <row r="37" spans="1:5">
      <c r="A37" s="657">
        <v>14</v>
      </c>
      <c r="B37" s="646"/>
      <c r="C37" s="646"/>
      <c r="D37" s="646"/>
      <c r="E37" s="683"/>
    </row>
    <row r="38" spans="1:5">
      <c r="A38" s="657">
        <v>15</v>
      </c>
      <c r="B38" s="646"/>
      <c r="C38" s="646"/>
      <c r="D38" s="646"/>
      <c r="E38" s="683"/>
    </row>
    <row r="39" spans="1:5">
      <c r="A39" s="657">
        <v>16</v>
      </c>
      <c r="B39" s="646"/>
      <c r="C39" s="646"/>
      <c r="D39" s="646"/>
      <c r="E39" s="683"/>
    </row>
    <row r="40" spans="1:5">
      <c r="A40" s="657">
        <v>17</v>
      </c>
      <c r="B40" s="646"/>
      <c r="C40" s="646"/>
      <c r="D40" s="646"/>
      <c r="E40" s="683"/>
    </row>
    <row r="41" spans="1:5">
      <c r="A41" s="657">
        <v>18</v>
      </c>
      <c r="B41" s="646"/>
      <c r="C41" s="646"/>
      <c r="D41" s="646"/>
      <c r="E41" s="683"/>
    </row>
    <row r="42" spans="1:5">
      <c r="A42" s="657">
        <v>19</v>
      </c>
      <c r="B42" s="646"/>
      <c r="C42" s="646"/>
      <c r="D42" s="646"/>
      <c r="E42" s="683"/>
    </row>
    <row r="43" spans="1:5">
      <c r="A43" s="657">
        <v>20</v>
      </c>
      <c r="B43" s="646"/>
      <c r="C43" s="646"/>
      <c r="D43" s="646"/>
      <c r="E43" s="683"/>
    </row>
    <row r="44" spans="1:5">
      <c r="A44" s="657">
        <v>21</v>
      </c>
      <c r="B44" s="646"/>
      <c r="C44" s="646"/>
      <c r="D44" s="646"/>
      <c r="E44" s="683"/>
    </row>
    <row r="45" spans="1:5">
      <c r="A45" s="657">
        <v>22</v>
      </c>
      <c r="B45" s="646"/>
      <c r="C45" s="646"/>
      <c r="D45" s="646"/>
      <c r="E45" s="683"/>
    </row>
    <row r="46" spans="1:5">
      <c r="A46" s="657">
        <v>23</v>
      </c>
      <c r="B46" s="646"/>
      <c r="C46" s="646"/>
      <c r="D46" s="646"/>
      <c r="E46" s="683"/>
    </row>
    <row r="47" spans="1:5">
      <c r="A47" s="657">
        <v>24</v>
      </c>
      <c r="B47" s="646"/>
      <c r="C47" s="646"/>
      <c r="D47" s="646"/>
      <c r="E47" s="683"/>
    </row>
    <row r="48" spans="1:5">
      <c r="A48" s="657">
        <v>25</v>
      </c>
      <c r="B48" s="646"/>
      <c r="C48" s="646"/>
      <c r="D48" s="646"/>
      <c r="E48" s="683"/>
    </row>
    <row r="49" spans="1:5">
      <c r="A49" s="657">
        <v>26</v>
      </c>
      <c r="B49" s="646"/>
      <c r="C49" s="646"/>
      <c r="D49" s="646"/>
      <c r="E49" s="683"/>
    </row>
    <row r="50" spans="1:5">
      <c r="A50" s="657">
        <v>27</v>
      </c>
      <c r="B50" s="646"/>
      <c r="C50" s="646"/>
      <c r="D50" s="646"/>
      <c r="E50" s="683"/>
    </row>
    <row r="51" spans="1:5">
      <c r="A51" s="657">
        <v>28</v>
      </c>
      <c r="B51" s="646"/>
      <c r="C51" s="646"/>
      <c r="D51" s="646"/>
      <c r="E51" s="683"/>
    </row>
    <row r="52" spans="1:5">
      <c r="A52" s="657">
        <v>29</v>
      </c>
      <c r="B52" s="646"/>
      <c r="C52" s="646"/>
      <c r="D52" s="646"/>
      <c r="E52" s="683"/>
    </row>
    <row r="53" spans="1:5">
      <c r="A53" s="657">
        <v>30</v>
      </c>
      <c r="B53" s="646"/>
      <c r="C53" s="646"/>
      <c r="D53" s="646"/>
      <c r="E53" s="683"/>
    </row>
    <row r="54" spans="1:5">
      <c r="A54" s="657">
        <v>31</v>
      </c>
      <c r="B54" s="646"/>
      <c r="C54" s="646"/>
      <c r="D54" s="646"/>
      <c r="E54" s="683"/>
    </row>
    <row r="55" spans="1:5">
      <c r="A55" s="657">
        <v>32</v>
      </c>
      <c r="B55" s="646"/>
      <c r="C55" s="646"/>
      <c r="D55" s="646"/>
      <c r="E55" s="683"/>
    </row>
    <row r="56" spans="1:5">
      <c r="A56" s="657">
        <v>33</v>
      </c>
      <c r="B56" s="646"/>
      <c r="C56" s="646"/>
      <c r="D56" s="646"/>
      <c r="E56" s="683"/>
    </row>
    <row r="57" spans="1:5">
      <c r="A57" s="657">
        <v>34</v>
      </c>
      <c r="B57" s="646"/>
      <c r="C57" s="646"/>
      <c r="D57" s="646"/>
      <c r="E57" s="683"/>
    </row>
    <row r="58" spans="1:5">
      <c r="A58" s="657">
        <v>35</v>
      </c>
      <c r="B58" s="646"/>
      <c r="C58" s="646"/>
      <c r="D58" s="646"/>
      <c r="E58" s="683"/>
    </row>
    <row r="59" spans="1:5">
      <c r="A59" s="657">
        <v>36</v>
      </c>
      <c r="B59" s="646"/>
      <c r="C59" s="646"/>
      <c r="D59" s="646"/>
      <c r="E59" s="683"/>
    </row>
    <row r="60" spans="1:5">
      <c r="A60" s="657">
        <v>37</v>
      </c>
      <c r="B60" s="646"/>
      <c r="C60" s="646"/>
      <c r="D60" s="646"/>
      <c r="E60" s="683"/>
    </row>
    <row r="61" spans="1:5">
      <c r="A61" s="657">
        <v>38</v>
      </c>
      <c r="B61" s="646"/>
      <c r="C61" s="646"/>
      <c r="D61" s="646"/>
      <c r="E61" s="683"/>
    </row>
    <row r="62" spans="1:5">
      <c r="A62" s="657">
        <v>39</v>
      </c>
      <c r="B62" s="646"/>
      <c r="C62" s="646"/>
      <c r="D62" s="646"/>
      <c r="E62" s="683"/>
    </row>
    <row r="63" spans="1:5">
      <c r="A63" s="657">
        <v>40</v>
      </c>
      <c r="B63" s="646"/>
      <c r="C63" s="646"/>
      <c r="D63" s="646"/>
      <c r="E63" s="683"/>
    </row>
    <row r="64" spans="1:5" ht="15.75" thickBot="1">
      <c r="A64" s="671">
        <v>41</v>
      </c>
      <c r="B64" s="664"/>
      <c r="C64" s="686" t="s">
        <v>2332</v>
      </c>
      <c r="D64" s="664"/>
      <c r="E64" s="687">
        <f>SUM(E35:E63)</f>
        <v>0</v>
      </c>
    </row>
    <row r="65" spans="1:5">
      <c r="A65" s="646" t="s">
        <v>3481</v>
      </c>
      <c r="B65" s="646"/>
      <c r="C65" s="646"/>
      <c r="D65" s="646"/>
      <c r="E65" s="665" t="s">
        <v>3482</v>
      </c>
    </row>
    <row r="66" spans="1:5">
      <c r="A66" s="647" t="s">
        <v>3483</v>
      </c>
      <c r="B66" s="647"/>
      <c r="C66" s="647"/>
      <c r="D66" s="647"/>
      <c r="E66" s="647"/>
    </row>
    <row r="68" spans="1:5" ht="18">
      <c r="A68" s="356" t="s">
        <v>419</v>
      </c>
      <c r="B68" s="647"/>
      <c r="C68" s="647"/>
      <c r="D68" s="647"/>
      <c r="E68" s="647"/>
    </row>
    <row r="70" spans="1:5" ht="16.5" thickBot="1">
      <c r="A70" s="672" t="str">
        <f>'Data Sheet'!$C$25</f>
        <v>National Fuel Gas Distribution Corporation</v>
      </c>
      <c r="B70" s="646"/>
      <c r="C70" s="646"/>
      <c r="D70" s="666" t="str">
        <f>'Data Sheet'!$C$40</f>
        <v>3/31/2016</v>
      </c>
      <c r="E70" t="str">
        <f>'Data Sheet'!$C$38</f>
        <v>12/31/2015</v>
      </c>
    </row>
    <row r="71" spans="1:5">
      <c r="A71" s="648"/>
      <c r="B71" s="649"/>
      <c r="C71" s="649"/>
      <c r="D71" s="649"/>
      <c r="E71" s="667"/>
    </row>
    <row r="72" spans="1:5" ht="15.75">
      <c r="A72" s="64" t="s">
        <v>1942</v>
      </c>
      <c r="B72" s="67"/>
      <c r="C72" s="647"/>
      <c r="D72" s="647"/>
      <c r="E72" s="668"/>
    </row>
    <row r="73" spans="1:5">
      <c r="A73" s="669"/>
      <c r="B73" s="646"/>
      <c r="C73" s="646"/>
      <c r="D73" s="646"/>
      <c r="E73" s="670"/>
    </row>
    <row r="74" spans="1:5">
      <c r="A74" s="656" t="s">
        <v>1729</v>
      </c>
      <c r="B74" s="678" t="s">
        <v>1783</v>
      </c>
      <c r="C74" s="678"/>
      <c r="D74" s="678"/>
      <c r="E74" s="681" t="s">
        <v>1841</v>
      </c>
    </row>
    <row r="75" spans="1:5">
      <c r="A75" s="660" t="s">
        <v>1732</v>
      </c>
      <c r="B75" s="675" t="s">
        <v>3021</v>
      </c>
      <c r="C75" s="675"/>
      <c r="D75" s="675"/>
      <c r="E75" s="682" t="s">
        <v>3022</v>
      </c>
    </row>
    <row r="76" spans="1:5">
      <c r="A76" s="657">
        <v>1</v>
      </c>
      <c r="B76" s="662" t="s">
        <v>3484</v>
      </c>
      <c r="C76" s="646"/>
      <c r="D76" s="646"/>
      <c r="E76" s="673"/>
    </row>
    <row r="77" spans="1:5">
      <c r="A77" s="657">
        <v>2</v>
      </c>
      <c r="B77" s="14" t="s">
        <v>4747</v>
      </c>
      <c r="C77" s="646"/>
      <c r="D77" s="646"/>
      <c r="E77" s="685">
        <v>221461</v>
      </c>
    </row>
    <row r="78" spans="1:5">
      <c r="A78" s="657">
        <v>3</v>
      </c>
      <c r="B78" s="646"/>
      <c r="C78" s="646"/>
      <c r="D78" s="646"/>
      <c r="E78" s="683"/>
    </row>
    <row r="79" spans="1:5">
      <c r="A79" s="657">
        <v>4</v>
      </c>
      <c r="B79" s="646"/>
      <c r="C79" s="646"/>
      <c r="D79" s="646"/>
      <c r="E79" s="683"/>
    </row>
    <row r="80" spans="1:5">
      <c r="A80" s="657">
        <v>5</v>
      </c>
      <c r="B80" s="646"/>
      <c r="C80" s="646"/>
      <c r="D80" s="646"/>
      <c r="E80" s="683"/>
    </row>
    <row r="81" spans="1:5">
      <c r="A81" s="657">
        <v>6</v>
      </c>
      <c r="B81" s="646"/>
      <c r="C81" s="646"/>
      <c r="D81" s="646"/>
      <c r="E81" s="683"/>
    </row>
    <row r="82" spans="1:5" ht="15.75" thickBot="1">
      <c r="A82" s="657">
        <v>7</v>
      </c>
      <c r="B82" s="646"/>
      <c r="C82" s="663" t="s">
        <v>2332</v>
      </c>
      <c r="D82" s="646"/>
      <c r="E82" s="684">
        <f>SUM(E77:E81)</f>
        <v>221461</v>
      </c>
    </row>
    <row r="83" spans="1:5" ht="15.75" thickTop="1">
      <c r="A83" s="657">
        <v>8</v>
      </c>
      <c r="B83" s="662" t="s">
        <v>3485</v>
      </c>
      <c r="C83" s="646"/>
      <c r="D83" s="646"/>
      <c r="E83" s="673"/>
    </row>
    <row r="84" spans="1:5">
      <c r="A84" s="657">
        <v>9</v>
      </c>
      <c r="B84" s="14" t="s">
        <v>4748</v>
      </c>
      <c r="C84" s="646"/>
      <c r="D84" s="646"/>
      <c r="E84" s="685">
        <v>2775</v>
      </c>
    </row>
    <row r="85" spans="1:5">
      <c r="A85" s="657">
        <v>10</v>
      </c>
      <c r="B85" s="646"/>
      <c r="C85" s="646"/>
      <c r="D85" s="646"/>
      <c r="E85" s="683"/>
    </row>
    <row r="86" spans="1:5">
      <c r="A86" s="657">
        <v>11</v>
      </c>
      <c r="B86" s="646"/>
      <c r="C86" s="646"/>
      <c r="D86" s="646"/>
      <c r="E86" s="683"/>
    </row>
    <row r="87" spans="1:5">
      <c r="A87" s="657">
        <v>12</v>
      </c>
      <c r="B87" s="646"/>
      <c r="C87" s="646"/>
      <c r="D87" s="646"/>
      <c r="E87" s="683"/>
    </row>
    <row r="88" spans="1:5">
      <c r="A88" s="657">
        <v>13</v>
      </c>
      <c r="B88" s="646"/>
      <c r="C88" s="646"/>
      <c r="D88" s="646"/>
      <c r="E88" s="683"/>
    </row>
    <row r="89" spans="1:5">
      <c r="A89" s="657">
        <v>14</v>
      </c>
      <c r="B89" s="646"/>
      <c r="C89" s="646"/>
      <c r="D89" s="646"/>
      <c r="E89" s="683"/>
    </row>
    <row r="90" spans="1:5" ht="15.75" thickBot="1">
      <c r="A90" s="657">
        <v>15</v>
      </c>
      <c r="B90" s="646"/>
      <c r="C90" s="663" t="s">
        <v>2332</v>
      </c>
      <c r="D90" s="646"/>
      <c r="E90" s="684">
        <f>SUM(E84:E89)</f>
        <v>2775</v>
      </c>
    </row>
    <row r="91" spans="1:5" ht="15.75" thickTop="1">
      <c r="A91" s="657">
        <v>16</v>
      </c>
      <c r="B91" s="662" t="s">
        <v>3486</v>
      </c>
      <c r="C91" s="646"/>
      <c r="D91" s="646"/>
      <c r="E91" s="673"/>
    </row>
    <row r="92" spans="1:5">
      <c r="A92" s="657">
        <v>17</v>
      </c>
      <c r="B92" s="2192" t="s">
        <v>4749</v>
      </c>
      <c r="C92" s="2192"/>
      <c r="D92" s="2192"/>
      <c r="E92" s="685">
        <v>30655</v>
      </c>
    </row>
    <row r="93" spans="1:5">
      <c r="A93" s="657">
        <v>18</v>
      </c>
      <c r="B93" s="2192" t="s">
        <v>4750</v>
      </c>
      <c r="C93" s="2192"/>
      <c r="D93" s="2192"/>
      <c r="E93" s="2193">
        <v>25536</v>
      </c>
    </row>
    <row r="94" spans="1:5">
      <c r="A94" s="657">
        <v>19</v>
      </c>
      <c r="B94" s="2194" t="s">
        <v>4751</v>
      </c>
      <c r="C94" s="2192"/>
      <c r="D94" s="2192"/>
      <c r="E94" s="2193">
        <v>38041</v>
      </c>
    </row>
    <row r="95" spans="1:5">
      <c r="A95" s="657">
        <v>20</v>
      </c>
      <c r="B95" s="2194" t="s">
        <v>4752</v>
      </c>
      <c r="C95" s="2192"/>
      <c r="D95" s="2192"/>
      <c r="E95" s="2193">
        <v>17887</v>
      </c>
    </row>
    <row r="96" spans="1:5">
      <c r="A96" s="657">
        <v>21</v>
      </c>
      <c r="B96" s="2194" t="s">
        <v>4753</v>
      </c>
      <c r="C96" s="2192"/>
      <c r="D96" s="2192"/>
      <c r="E96" s="2193">
        <f>12383-1</f>
        <v>12382</v>
      </c>
    </row>
    <row r="97" spans="1:5">
      <c r="A97" s="657">
        <v>22</v>
      </c>
      <c r="B97" s="2192" t="s">
        <v>4754</v>
      </c>
      <c r="C97" s="2195"/>
      <c r="D97" s="2195"/>
      <c r="E97" s="2196">
        <v>17399</v>
      </c>
    </row>
    <row r="98" spans="1:5">
      <c r="A98" s="657">
        <v>23</v>
      </c>
      <c r="B98" s="2194" t="s">
        <v>4755</v>
      </c>
      <c r="C98" s="2192"/>
      <c r="D98" s="2192"/>
      <c r="E98" s="2193">
        <v>6975</v>
      </c>
    </row>
    <row r="99" spans="1:5">
      <c r="A99" s="657">
        <v>24</v>
      </c>
      <c r="B99" s="2192" t="s">
        <v>4756</v>
      </c>
      <c r="C99" s="2192"/>
      <c r="D99" s="2192"/>
      <c r="E99" s="2193">
        <v>1591</v>
      </c>
    </row>
    <row r="100" spans="1:5">
      <c r="A100" s="657">
        <v>25</v>
      </c>
      <c r="B100" s="2192" t="s">
        <v>4758</v>
      </c>
      <c r="C100" s="2191"/>
      <c r="D100" s="2191"/>
      <c r="E100" s="2193">
        <f>9765</f>
        <v>9765</v>
      </c>
    </row>
    <row r="101" spans="1:5">
      <c r="A101" s="657">
        <v>26</v>
      </c>
      <c r="B101" s="2197" t="s">
        <v>4757</v>
      </c>
      <c r="C101" s="2195"/>
      <c r="D101" s="2195"/>
      <c r="E101" s="2196"/>
    </row>
    <row r="102" spans="1:5">
      <c r="A102" s="657">
        <v>27</v>
      </c>
      <c r="B102" s="646"/>
      <c r="C102" s="646"/>
      <c r="D102" s="646"/>
      <c r="E102" s="683"/>
    </row>
    <row r="103" spans="1:5">
      <c r="A103" s="657">
        <v>28</v>
      </c>
      <c r="B103" s="646"/>
      <c r="C103" s="646"/>
      <c r="D103" s="646"/>
      <c r="E103" s="683"/>
    </row>
    <row r="104" spans="1:5">
      <c r="A104" s="657">
        <v>29</v>
      </c>
      <c r="B104" s="646"/>
      <c r="C104" s="646"/>
      <c r="D104" s="646"/>
      <c r="E104" s="683"/>
    </row>
    <row r="105" spans="1:5">
      <c r="A105" s="657">
        <v>30</v>
      </c>
      <c r="B105" s="646"/>
      <c r="C105" s="646"/>
      <c r="D105" s="646"/>
      <c r="E105" s="683"/>
    </row>
    <row r="106" spans="1:5">
      <c r="A106" s="657">
        <v>31</v>
      </c>
      <c r="B106" s="646"/>
      <c r="C106" s="646"/>
      <c r="D106" s="646"/>
      <c r="E106" s="683"/>
    </row>
    <row r="107" spans="1:5">
      <c r="A107" s="657">
        <v>32</v>
      </c>
      <c r="B107" s="646"/>
      <c r="C107" s="646"/>
      <c r="D107" s="646"/>
      <c r="E107" s="683"/>
    </row>
    <row r="108" spans="1:5">
      <c r="A108" s="657">
        <v>33</v>
      </c>
      <c r="B108" s="646"/>
      <c r="C108" s="646"/>
      <c r="D108" s="646"/>
      <c r="E108" s="683"/>
    </row>
    <row r="109" spans="1:5">
      <c r="A109" s="657">
        <v>34</v>
      </c>
      <c r="B109" s="646"/>
      <c r="C109" s="646"/>
      <c r="D109" s="646"/>
      <c r="E109" s="683"/>
    </row>
    <row r="110" spans="1:5">
      <c r="A110" s="657">
        <v>35</v>
      </c>
      <c r="B110" s="646"/>
      <c r="C110" s="646"/>
      <c r="D110" s="646"/>
      <c r="E110" s="683"/>
    </row>
    <row r="111" spans="1:5">
      <c r="A111" s="657">
        <v>36</v>
      </c>
      <c r="B111" s="646"/>
      <c r="C111" s="646"/>
      <c r="D111" s="646"/>
      <c r="E111" s="683"/>
    </row>
    <row r="112" spans="1:5">
      <c r="A112" s="657">
        <v>37</v>
      </c>
      <c r="B112" s="646"/>
      <c r="C112" s="646"/>
      <c r="D112" s="646"/>
      <c r="E112" s="683"/>
    </row>
    <row r="113" spans="1:5">
      <c r="A113" s="657">
        <v>38</v>
      </c>
      <c r="B113" s="646"/>
      <c r="C113" s="646"/>
      <c r="D113" s="646"/>
      <c r="E113" s="683"/>
    </row>
    <row r="114" spans="1:5">
      <c r="A114" s="657">
        <v>39</v>
      </c>
      <c r="B114" s="646"/>
      <c r="C114" s="646"/>
      <c r="D114" s="646"/>
      <c r="E114" s="683"/>
    </row>
    <row r="115" spans="1:5">
      <c r="A115" s="657">
        <v>40</v>
      </c>
      <c r="B115" s="646"/>
      <c r="C115" s="646"/>
      <c r="D115" s="646"/>
      <c r="E115" s="683"/>
    </row>
    <row r="116" spans="1:5">
      <c r="A116" s="657">
        <v>41</v>
      </c>
      <c r="B116" s="646"/>
      <c r="C116" s="646"/>
      <c r="D116" s="646"/>
      <c r="E116" s="683"/>
    </row>
    <row r="117" spans="1:5">
      <c r="A117" s="657">
        <v>42</v>
      </c>
      <c r="B117" s="646"/>
      <c r="C117" s="646"/>
      <c r="D117" s="646"/>
      <c r="E117" s="683"/>
    </row>
    <row r="118" spans="1:5">
      <c r="A118" s="657">
        <v>43</v>
      </c>
      <c r="B118" s="646"/>
      <c r="C118" s="646"/>
      <c r="D118" s="646"/>
      <c r="E118" s="683"/>
    </row>
    <row r="119" spans="1:5">
      <c r="A119" s="657">
        <v>44</v>
      </c>
      <c r="B119" s="646"/>
      <c r="C119" s="646"/>
      <c r="D119" s="646"/>
      <c r="E119" s="683"/>
    </row>
    <row r="120" spans="1:5">
      <c r="A120" s="657">
        <v>45</v>
      </c>
      <c r="B120" s="646"/>
      <c r="C120" s="646"/>
      <c r="D120" s="646"/>
      <c r="E120" s="683"/>
    </row>
    <row r="121" spans="1:5">
      <c r="A121" s="657">
        <v>46</v>
      </c>
      <c r="B121" s="646"/>
      <c r="C121" s="646"/>
      <c r="D121" s="646"/>
      <c r="E121" s="683"/>
    </row>
    <row r="122" spans="1:5">
      <c r="A122" s="657">
        <v>47</v>
      </c>
      <c r="B122" s="646"/>
      <c r="C122" s="646"/>
      <c r="D122" s="646"/>
      <c r="E122" s="683"/>
    </row>
    <row r="123" spans="1:5">
      <c r="A123" s="657">
        <v>48</v>
      </c>
      <c r="B123" s="646"/>
      <c r="C123" s="646"/>
      <c r="D123" s="646"/>
      <c r="E123" s="683"/>
    </row>
    <row r="124" spans="1:5">
      <c r="A124" s="657">
        <v>49</v>
      </c>
      <c r="B124" s="646"/>
      <c r="C124" s="646"/>
      <c r="D124" s="646"/>
      <c r="E124" s="683"/>
    </row>
    <row r="125" spans="1:5">
      <c r="A125" s="657">
        <v>50</v>
      </c>
      <c r="B125" s="646"/>
      <c r="C125" s="646"/>
      <c r="D125" s="646"/>
      <c r="E125" s="683"/>
    </row>
    <row r="126" spans="1:5">
      <c r="A126" s="657">
        <v>51</v>
      </c>
      <c r="B126" s="646"/>
      <c r="C126" s="646"/>
      <c r="D126" s="646"/>
      <c r="E126" s="683"/>
    </row>
    <row r="127" spans="1:5" ht="15.75" thickBot="1">
      <c r="A127" s="671">
        <v>52</v>
      </c>
      <c r="B127" s="664"/>
      <c r="C127" s="686" t="s">
        <v>2332</v>
      </c>
      <c r="D127" s="664"/>
      <c r="E127" s="687">
        <f>SUM(E92:E126)</f>
        <v>160231</v>
      </c>
    </row>
    <row r="128" spans="1:5">
      <c r="A128" t="str">
        <f>A65</f>
        <v>FERC FORM NO. 1 (ED. 12-87) NYPSC Modified-96</v>
      </c>
    </row>
    <row r="129" spans="1:5">
      <c r="A129" s="647" t="s">
        <v>3487</v>
      </c>
      <c r="B129" s="647"/>
      <c r="C129" s="647"/>
      <c r="D129" s="647"/>
      <c r="E129" s="647"/>
    </row>
    <row r="130" spans="1:5" ht="16.5" thickBot="1">
      <c r="A130" s="672" t="str">
        <f>'Data Sheet'!$C$25</f>
        <v>National Fuel Gas Distribution Corporation</v>
      </c>
      <c r="B130" s="647"/>
      <c r="C130" s="647"/>
      <c r="D130" s="666" t="str">
        <f>'Data Sheet'!$C$40</f>
        <v>3/31/2016</v>
      </c>
      <c r="E130" t="str">
        <f>'Data Sheet'!$C$38</f>
        <v>12/31/2015</v>
      </c>
    </row>
    <row r="131" spans="1:5">
      <c r="A131" s="648"/>
      <c r="B131" s="649"/>
      <c r="C131" s="649"/>
      <c r="D131" s="649"/>
      <c r="E131" s="667"/>
    </row>
    <row r="132" spans="1:5" ht="15.75">
      <c r="A132" s="64" t="s">
        <v>1942</v>
      </c>
      <c r="B132" s="67"/>
      <c r="C132" s="647"/>
      <c r="D132" s="647"/>
      <c r="E132" s="668"/>
    </row>
    <row r="133" spans="1:5">
      <c r="A133" s="669"/>
      <c r="B133" s="646"/>
      <c r="C133" s="646"/>
      <c r="D133" s="646"/>
      <c r="E133" s="670"/>
    </row>
    <row r="134" spans="1:5">
      <c r="A134" s="656" t="s">
        <v>1729</v>
      </c>
      <c r="B134" s="678" t="s">
        <v>1783</v>
      </c>
      <c r="C134" s="678"/>
      <c r="D134" s="678"/>
      <c r="E134" s="681" t="s">
        <v>1841</v>
      </c>
    </row>
    <row r="135" spans="1:5">
      <c r="A135" s="660" t="s">
        <v>1732</v>
      </c>
      <c r="B135" s="675" t="s">
        <v>3021</v>
      </c>
      <c r="C135" s="675"/>
      <c r="D135" s="675"/>
      <c r="E135" s="682" t="s">
        <v>3022</v>
      </c>
    </row>
    <row r="136" spans="1:5">
      <c r="A136" s="657">
        <v>1</v>
      </c>
      <c r="B136" s="662" t="s">
        <v>3488</v>
      </c>
      <c r="C136" s="646"/>
      <c r="D136" s="646"/>
      <c r="E136" s="673"/>
    </row>
    <row r="137" spans="1:5">
      <c r="A137" s="657">
        <v>2</v>
      </c>
      <c r="B137" s="1480" t="s">
        <v>4769</v>
      </c>
      <c r="C137" s="646"/>
      <c r="D137" s="646"/>
      <c r="E137" s="2198">
        <v>24407</v>
      </c>
    </row>
    <row r="138" spans="1:5">
      <c r="A138" s="657">
        <v>3</v>
      </c>
      <c r="B138" s="9" t="s">
        <v>4770</v>
      </c>
      <c r="C138" s="646"/>
      <c r="D138" s="646"/>
      <c r="E138" s="2199">
        <v>-7553</v>
      </c>
    </row>
    <row r="139" spans="1:5">
      <c r="A139" s="657">
        <v>4</v>
      </c>
      <c r="B139" s="845" t="s">
        <v>4771</v>
      </c>
      <c r="C139" s="646"/>
      <c r="D139" s="646"/>
      <c r="E139" s="2199">
        <v>-1572</v>
      </c>
    </row>
    <row r="140" spans="1:5">
      <c r="A140" s="657">
        <v>5</v>
      </c>
      <c r="B140" s="2192" t="s">
        <v>4772</v>
      </c>
      <c r="C140" s="646"/>
      <c r="D140" s="646"/>
      <c r="E140" s="2199">
        <f>350+1</f>
        <v>351</v>
      </c>
    </row>
    <row r="141" spans="1:5">
      <c r="A141" s="657">
        <v>6</v>
      </c>
      <c r="C141" s="646"/>
      <c r="D141" s="646"/>
      <c r="E141" s="2199"/>
    </row>
    <row r="142" spans="1:5">
      <c r="A142" s="657">
        <v>7</v>
      </c>
      <c r="B142" s="646"/>
      <c r="C142" s="646"/>
      <c r="D142" s="646"/>
      <c r="E142" s="683"/>
    </row>
    <row r="143" spans="1:5">
      <c r="A143" s="657">
        <v>8</v>
      </c>
      <c r="B143" s="662"/>
      <c r="C143" s="646"/>
      <c r="D143" s="646"/>
      <c r="E143" s="683"/>
    </row>
    <row r="144" spans="1:5">
      <c r="A144" s="657">
        <v>9</v>
      </c>
      <c r="B144" s="646"/>
      <c r="C144" s="646"/>
      <c r="D144" s="646"/>
      <c r="E144" s="683"/>
    </row>
    <row r="145" spans="1:5">
      <c r="A145" s="657">
        <v>10</v>
      </c>
      <c r="B145" s="646"/>
      <c r="C145" s="646"/>
      <c r="D145" s="646"/>
      <c r="E145" s="683"/>
    </row>
    <row r="146" spans="1:5">
      <c r="A146" s="657">
        <v>11</v>
      </c>
      <c r="B146" s="646"/>
      <c r="C146" s="646"/>
      <c r="D146" s="646"/>
      <c r="E146" s="683"/>
    </row>
    <row r="147" spans="1:5">
      <c r="A147" s="657">
        <v>12</v>
      </c>
      <c r="B147" s="646"/>
      <c r="C147" s="646"/>
      <c r="D147" s="646"/>
      <c r="E147" s="683"/>
    </row>
    <row r="148" spans="1:5">
      <c r="A148" s="657">
        <v>13</v>
      </c>
      <c r="B148" s="646"/>
      <c r="C148" s="646"/>
      <c r="D148" s="646"/>
      <c r="E148" s="683"/>
    </row>
    <row r="149" spans="1:5">
      <c r="A149" s="657">
        <v>14</v>
      </c>
      <c r="B149" s="646"/>
      <c r="C149" s="646"/>
      <c r="D149" s="646"/>
      <c r="E149" s="683"/>
    </row>
    <row r="150" spans="1:5" ht="15.75" thickBot="1">
      <c r="A150" s="657">
        <v>15</v>
      </c>
      <c r="B150" s="646"/>
      <c r="C150" s="663" t="s">
        <v>2332</v>
      </c>
      <c r="D150" s="646"/>
      <c r="E150" s="684">
        <f>SUM(E137:E149)</f>
        <v>15633</v>
      </c>
    </row>
    <row r="151" spans="1:5" ht="15.75" thickTop="1">
      <c r="A151" s="657">
        <v>16</v>
      </c>
      <c r="B151" s="662" t="s">
        <v>3489</v>
      </c>
      <c r="C151" s="646"/>
      <c r="D151" s="646"/>
      <c r="E151" s="673"/>
    </row>
    <row r="152" spans="1:5">
      <c r="A152" s="657">
        <v>17</v>
      </c>
      <c r="B152" s="1480" t="s">
        <v>4759</v>
      </c>
      <c r="C152" s="1480"/>
      <c r="D152" s="1480"/>
      <c r="E152" s="2198">
        <v>25257900</v>
      </c>
    </row>
    <row r="153" spans="1:5">
      <c r="A153" s="657">
        <v>18</v>
      </c>
      <c r="B153" s="845" t="s">
        <v>4760</v>
      </c>
      <c r="C153" s="1480"/>
      <c r="D153" s="1480"/>
      <c r="E153" s="2199">
        <v>47501</v>
      </c>
    </row>
    <row r="154" spans="1:5">
      <c r="A154" s="657">
        <v>19</v>
      </c>
      <c r="B154" s="646"/>
      <c r="C154" s="646"/>
      <c r="D154" s="646"/>
      <c r="E154" s="683"/>
    </row>
    <row r="155" spans="1:5">
      <c r="A155" s="657">
        <v>20</v>
      </c>
      <c r="B155" s="646"/>
      <c r="C155" s="646"/>
      <c r="D155" s="646"/>
      <c r="E155" s="683"/>
    </row>
    <row r="156" spans="1:5">
      <c r="A156" s="657">
        <v>21</v>
      </c>
      <c r="B156" s="646"/>
      <c r="C156" s="646"/>
      <c r="D156" s="646"/>
      <c r="E156" s="683"/>
    </row>
    <row r="157" spans="1:5">
      <c r="A157" s="657">
        <v>22</v>
      </c>
      <c r="B157" s="646"/>
      <c r="C157" s="646"/>
      <c r="D157" s="646"/>
      <c r="E157" s="683"/>
    </row>
    <row r="158" spans="1:5">
      <c r="A158" s="657">
        <v>23</v>
      </c>
      <c r="B158" s="646"/>
      <c r="C158" s="646"/>
      <c r="D158" s="646"/>
      <c r="E158" s="683"/>
    </row>
    <row r="159" spans="1:5">
      <c r="A159" s="657">
        <v>24</v>
      </c>
      <c r="B159" s="646"/>
      <c r="C159" s="646"/>
      <c r="D159" s="646"/>
      <c r="E159" s="683"/>
    </row>
    <row r="160" spans="1:5">
      <c r="A160" s="657">
        <v>25</v>
      </c>
      <c r="B160" s="646"/>
      <c r="C160" s="646"/>
      <c r="D160" s="646"/>
      <c r="E160" s="683"/>
    </row>
    <row r="161" spans="1:5" ht="15.75" thickBot="1">
      <c r="A161" s="657">
        <v>26</v>
      </c>
      <c r="B161" s="646"/>
      <c r="C161" s="663" t="s">
        <v>2332</v>
      </c>
      <c r="D161" s="646"/>
      <c r="E161" s="684">
        <f>SUM(E152:E160)</f>
        <v>25305401</v>
      </c>
    </row>
    <row r="162" spans="1:5" ht="15.75" thickTop="1">
      <c r="A162" s="657">
        <v>27</v>
      </c>
      <c r="B162" s="662" t="s">
        <v>3490</v>
      </c>
      <c r="C162" s="646"/>
      <c r="D162" s="646"/>
      <c r="E162" s="673"/>
    </row>
    <row r="163" spans="1:5">
      <c r="A163" s="657">
        <v>28</v>
      </c>
      <c r="B163" s="1480" t="s">
        <v>4761</v>
      </c>
      <c r="C163" s="1480"/>
      <c r="D163" s="1480"/>
      <c r="E163" s="2198">
        <v>1412397</v>
      </c>
    </row>
    <row r="164" spans="1:5">
      <c r="A164" s="657">
        <v>29</v>
      </c>
      <c r="B164" s="1480" t="s">
        <v>4762</v>
      </c>
      <c r="C164" s="1480"/>
      <c r="D164" s="1480"/>
      <c r="E164" s="2199">
        <v>285107</v>
      </c>
    </row>
    <row r="165" spans="1:5">
      <c r="A165" s="657">
        <v>30</v>
      </c>
      <c r="B165" s="1480" t="s">
        <v>4763</v>
      </c>
      <c r="C165" s="1480"/>
      <c r="D165" s="1480"/>
      <c r="E165" s="2199">
        <v>1115062</v>
      </c>
    </row>
    <row r="166" spans="1:5" s="2191" customFormat="1">
      <c r="A166" s="657">
        <v>31</v>
      </c>
      <c r="B166" s="1480" t="s">
        <v>4764</v>
      </c>
      <c r="C166" s="1480"/>
      <c r="D166" s="1480"/>
      <c r="E166" s="2199">
        <v>268015</v>
      </c>
    </row>
    <row r="167" spans="1:5" s="2191" customFormat="1">
      <c r="A167" s="657">
        <f>A166+1</f>
        <v>32</v>
      </c>
      <c r="B167" s="1480" t="s">
        <v>4765</v>
      </c>
      <c r="C167" s="1480"/>
      <c r="D167" s="1480"/>
      <c r="E167" s="2199">
        <v>336302</v>
      </c>
    </row>
    <row r="168" spans="1:5" s="2191" customFormat="1">
      <c r="A168" s="657">
        <f t="shared" ref="A168:A190" si="0">A167+1</f>
        <v>33</v>
      </c>
      <c r="B168" s="845" t="s">
        <v>4766</v>
      </c>
      <c r="C168" s="1480"/>
      <c r="D168" s="1480"/>
      <c r="E168" s="2199">
        <v>-85863</v>
      </c>
    </row>
    <row r="169" spans="1:5">
      <c r="A169" s="657">
        <f t="shared" si="0"/>
        <v>34</v>
      </c>
      <c r="B169" s="845" t="s">
        <v>4767</v>
      </c>
      <c r="C169" s="2191"/>
      <c r="D169" s="2191"/>
      <c r="E169" s="2199">
        <v>112203</v>
      </c>
    </row>
    <row r="170" spans="1:5">
      <c r="A170" s="657">
        <f t="shared" si="0"/>
        <v>35</v>
      </c>
      <c r="B170" s="845" t="s">
        <v>4751</v>
      </c>
      <c r="C170" s="2200"/>
      <c r="D170" s="1480"/>
      <c r="E170" s="2199">
        <v>97819</v>
      </c>
    </row>
    <row r="171" spans="1:5">
      <c r="A171" s="657">
        <f t="shared" si="0"/>
        <v>36</v>
      </c>
      <c r="B171" s="845" t="s">
        <v>4768</v>
      </c>
      <c r="C171" s="2200"/>
      <c r="D171" s="1480"/>
      <c r="E171" s="2199">
        <f>99045</f>
        <v>99045</v>
      </c>
    </row>
    <row r="172" spans="1:5">
      <c r="A172" s="657">
        <f t="shared" si="0"/>
        <v>37</v>
      </c>
      <c r="B172" s="646"/>
      <c r="C172" s="646"/>
      <c r="D172" s="646"/>
      <c r="E172" s="683"/>
    </row>
    <row r="173" spans="1:5" ht="15.75" thickBot="1">
      <c r="A173" s="657">
        <f t="shared" si="0"/>
        <v>38</v>
      </c>
      <c r="B173" s="646"/>
      <c r="C173" s="663" t="s">
        <v>2332</v>
      </c>
      <c r="D173" s="646"/>
      <c r="E173" s="684">
        <f>SUM(E163:E172)</f>
        <v>3640087</v>
      </c>
    </row>
    <row r="174" spans="1:5" ht="15.75" thickTop="1">
      <c r="A174" s="657">
        <f t="shared" si="0"/>
        <v>39</v>
      </c>
      <c r="B174" s="646"/>
      <c r="C174" s="646"/>
      <c r="D174" s="646"/>
      <c r="E174" s="683"/>
    </row>
    <row r="175" spans="1:5">
      <c r="A175" s="657">
        <f t="shared" si="0"/>
        <v>40</v>
      </c>
      <c r="B175" s="646"/>
      <c r="C175" s="646"/>
      <c r="D175" s="646"/>
      <c r="E175" s="683"/>
    </row>
    <row r="176" spans="1:5">
      <c r="A176" s="657">
        <f t="shared" si="0"/>
        <v>41</v>
      </c>
      <c r="B176" s="646"/>
      <c r="C176" s="646"/>
      <c r="D176" s="646"/>
      <c r="E176" s="683"/>
    </row>
    <row r="177" spans="1:5">
      <c r="A177" s="657">
        <f t="shared" si="0"/>
        <v>42</v>
      </c>
      <c r="B177" s="646"/>
      <c r="C177" s="646"/>
      <c r="D177" s="646"/>
      <c r="E177" s="683"/>
    </row>
    <row r="178" spans="1:5">
      <c r="A178" s="657">
        <f t="shared" si="0"/>
        <v>43</v>
      </c>
      <c r="B178" s="646"/>
      <c r="C178" s="646"/>
      <c r="D178" s="646"/>
      <c r="E178" s="683"/>
    </row>
    <row r="179" spans="1:5">
      <c r="A179" s="657">
        <f t="shared" si="0"/>
        <v>44</v>
      </c>
      <c r="B179" s="646"/>
      <c r="C179" s="646"/>
      <c r="D179" s="646"/>
      <c r="E179" s="683"/>
    </row>
    <row r="180" spans="1:5">
      <c r="A180" s="657">
        <f t="shared" si="0"/>
        <v>45</v>
      </c>
      <c r="B180" s="646"/>
      <c r="C180" s="646"/>
      <c r="D180" s="646"/>
      <c r="E180" s="683"/>
    </row>
    <row r="181" spans="1:5">
      <c r="A181" s="657">
        <f t="shared" si="0"/>
        <v>46</v>
      </c>
      <c r="B181" s="646"/>
      <c r="C181" s="646"/>
      <c r="D181" s="646"/>
      <c r="E181" s="683"/>
    </row>
    <row r="182" spans="1:5">
      <c r="A182" s="657">
        <f t="shared" si="0"/>
        <v>47</v>
      </c>
      <c r="B182" s="646"/>
      <c r="C182" s="646"/>
      <c r="D182" s="646"/>
      <c r="E182" s="683"/>
    </row>
    <row r="183" spans="1:5">
      <c r="A183" s="657">
        <f t="shared" si="0"/>
        <v>48</v>
      </c>
      <c r="B183" s="646"/>
      <c r="C183" s="646"/>
      <c r="D183" s="646"/>
      <c r="E183" s="683"/>
    </row>
    <row r="184" spans="1:5">
      <c r="A184" s="657">
        <f t="shared" si="0"/>
        <v>49</v>
      </c>
      <c r="B184" s="646"/>
      <c r="C184" s="646"/>
      <c r="D184" s="646"/>
      <c r="E184" s="683"/>
    </row>
    <row r="185" spans="1:5">
      <c r="A185" s="657">
        <f t="shared" si="0"/>
        <v>50</v>
      </c>
      <c r="B185" s="646"/>
      <c r="C185" s="646"/>
      <c r="D185" s="646"/>
      <c r="E185" s="683"/>
    </row>
    <row r="186" spans="1:5">
      <c r="A186" s="657">
        <f t="shared" si="0"/>
        <v>51</v>
      </c>
      <c r="B186" s="646"/>
      <c r="C186" s="646"/>
      <c r="D186" s="646"/>
      <c r="E186" s="683"/>
    </row>
    <row r="187" spans="1:5">
      <c r="A187" s="657">
        <f t="shared" si="0"/>
        <v>52</v>
      </c>
      <c r="B187" s="646"/>
      <c r="C187" s="646"/>
      <c r="D187" s="646"/>
      <c r="E187" s="683"/>
    </row>
    <row r="188" spans="1:5">
      <c r="A188" s="657">
        <f t="shared" si="0"/>
        <v>53</v>
      </c>
      <c r="B188" s="646"/>
      <c r="C188" s="646"/>
      <c r="D188" s="646"/>
      <c r="E188" s="683"/>
    </row>
    <row r="189" spans="1:5">
      <c r="A189" s="657">
        <f t="shared" si="0"/>
        <v>54</v>
      </c>
      <c r="B189" s="646"/>
      <c r="C189" s="646"/>
      <c r="D189" s="646"/>
      <c r="E189" s="683"/>
    </row>
    <row r="190" spans="1:5" ht="15.75" thickBot="1">
      <c r="A190" s="657">
        <f t="shared" si="0"/>
        <v>55</v>
      </c>
      <c r="B190" s="664"/>
      <c r="C190" s="664"/>
      <c r="D190" s="664"/>
      <c r="E190" s="688"/>
    </row>
    <row r="191" spans="1:5">
      <c r="A191" t="str">
        <f>A65</f>
        <v>FERC FORM NO. 1 (ED. 12-87) NYPSC Modified-96</v>
      </c>
    </row>
    <row r="192" spans="1:5">
      <c r="A192" s="647" t="s">
        <v>3491</v>
      </c>
      <c r="B192" s="647"/>
      <c r="C192" s="647"/>
      <c r="D192" s="647"/>
      <c r="E192" s="647"/>
    </row>
  </sheetData>
  <printOptions horizontalCentered="1" verticalCentered="1"/>
  <pageMargins left="0.25" right="0.25" top="0.25" bottom="0.25" header="0" footer="0"/>
  <pageSetup scale="72" fitToHeight="3" orientation="portrait" horizontalDpi="300" verticalDpi="300" r:id="rId1"/>
  <headerFooter alignWithMargins="0"/>
  <rowBreaks count="2" manualBreakCount="2">
    <brk id="68" max="4" man="1"/>
    <brk id="129" max="4"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62">
    <pageSetUpPr fitToPage="1"/>
  </sheetPr>
  <dimension ref="A1:N65"/>
  <sheetViews>
    <sheetView defaultGridColor="0" colorId="22" zoomScale="90" zoomScaleNormal="90" zoomScaleSheetLayoutView="50" workbookViewId="0">
      <selection activeCell="J17" sqref="J17"/>
    </sheetView>
  </sheetViews>
  <sheetFormatPr defaultColWidth="9.6640625" defaultRowHeight="15"/>
  <cols>
    <col min="1" max="1" width="4.6640625" customWidth="1"/>
    <col min="2" max="2" width="51.5546875" customWidth="1"/>
    <col min="3" max="6" width="12.6640625" customWidth="1"/>
    <col min="7" max="7" width="15.6640625" customWidth="1"/>
    <col min="8" max="8" width="8.6640625" customWidth="1"/>
    <col min="9" max="10" width="15.6640625" customWidth="1"/>
    <col min="11" max="11" width="8.6640625" customWidth="1"/>
    <col min="12" max="13" width="15.6640625" customWidth="1"/>
    <col min="14" max="14" width="4.6640625" customWidth="1"/>
  </cols>
  <sheetData>
    <row r="1" spans="1:14">
      <c r="A1" s="648" t="s">
        <v>1800</v>
      </c>
      <c r="B1" s="447"/>
      <c r="C1" s="650" t="s">
        <v>1344</v>
      </c>
      <c r="D1" s="649"/>
      <c r="E1" s="679" t="s">
        <v>1802</v>
      </c>
      <c r="F1" s="680" t="s">
        <v>1803</v>
      </c>
      <c r="G1" s="648" t="s">
        <v>1800</v>
      </c>
      <c r="H1" s="649"/>
      <c r="I1" s="649"/>
      <c r="J1" s="650" t="s">
        <v>1344</v>
      </c>
      <c r="K1" s="649"/>
      <c r="L1" s="650" t="s">
        <v>1802</v>
      </c>
      <c r="M1" s="650" t="s">
        <v>1803</v>
      </c>
      <c r="N1" s="689"/>
    </row>
    <row r="2" spans="1:14">
      <c r="A2" s="68" t="str">
        <f>'Data Sheet'!$C$25</f>
        <v>National Fuel Gas Distribution Corporation</v>
      </c>
      <c r="B2" s="646"/>
      <c r="C2" s="643" t="s">
        <v>1136</v>
      </c>
      <c r="D2" s="646"/>
      <c r="E2" s="658" t="s">
        <v>1805</v>
      </c>
      <c r="F2" s="251"/>
      <c r="G2" s="68" t="str">
        <f>'Data Sheet'!$C$25</f>
        <v>National Fuel Gas Distribution Corporation</v>
      </c>
      <c r="H2" s="646"/>
      <c r="I2" s="646"/>
      <c r="J2" s="643" t="s">
        <v>1136</v>
      </c>
      <c r="K2" s="646"/>
      <c r="L2" s="651" t="s">
        <v>1805</v>
      </c>
      <c r="M2" s="643"/>
      <c r="N2" s="670"/>
    </row>
    <row r="3" spans="1:14" ht="15" customHeight="1">
      <c r="A3" s="254"/>
      <c r="B3" s="646"/>
      <c r="C3" s="643" t="s">
        <v>1137</v>
      </c>
      <c r="D3" s="646"/>
      <c r="E3" s="644" t="str">
        <f>'Data Sheet'!$C$40</f>
        <v>3/31/2016</v>
      </c>
      <c r="F3" s="653" t="str">
        <f>'Data Sheet'!$C$38</f>
        <v>12/31/2015</v>
      </c>
      <c r="G3" s="254"/>
      <c r="H3" s="646"/>
      <c r="I3" s="646"/>
      <c r="J3" s="643" t="s">
        <v>1137</v>
      </c>
      <c r="K3" s="646"/>
      <c r="L3" s="674" t="str">
        <f>'Data Sheet'!$C$40</f>
        <v>3/31/2016</v>
      </c>
      <c r="M3" s="645" t="str">
        <f>'Data Sheet'!$C$38</f>
        <v>12/31/2015</v>
      </c>
      <c r="N3" s="670"/>
    </row>
    <row r="4" spans="1:14" ht="15" customHeight="1">
      <c r="A4" s="448" t="s">
        <v>3492</v>
      </c>
      <c r="B4" s="446"/>
      <c r="C4" s="654"/>
      <c r="D4" s="654"/>
      <c r="E4" s="654"/>
      <c r="F4" s="449"/>
      <c r="G4" s="448" t="s">
        <v>3493</v>
      </c>
      <c r="H4" s="446"/>
      <c r="I4" s="446"/>
      <c r="J4" s="654"/>
      <c r="K4" s="654"/>
      <c r="L4" s="654"/>
      <c r="M4" s="654"/>
      <c r="N4" s="690"/>
    </row>
    <row r="5" spans="1:14" ht="15.75">
      <c r="A5" s="450"/>
      <c r="B5" s="67"/>
      <c r="C5" s="647"/>
      <c r="D5" s="647"/>
      <c r="E5" s="647"/>
      <c r="F5" s="451"/>
      <c r="G5" s="450"/>
      <c r="H5" s="67"/>
      <c r="I5" s="67"/>
      <c r="J5" s="647"/>
      <c r="K5" s="647"/>
      <c r="L5" s="647"/>
      <c r="M5" s="647"/>
      <c r="N5" s="670"/>
    </row>
    <row r="6" spans="1:14">
      <c r="A6" s="254" t="s">
        <v>3494</v>
      </c>
      <c r="B6" s="646"/>
      <c r="C6" s="646" t="s">
        <v>3241</v>
      </c>
      <c r="D6" s="646"/>
      <c r="E6" s="646"/>
      <c r="F6" s="433"/>
      <c r="G6" s="254" t="s">
        <v>3242</v>
      </c>
      <c r="H6" s="646"/>
      <c r="I6" s="646"/>
      <c r="J6" s="646"/>
      <c r="K6" s="646" t="s">
        <v>3243</v>
      </c>
      <c r="L6" s="646"/>
      <c r="M6" s="646"/>
      <c r="N6" s="670"/>
    </row>
    <row r="7" spans="1:14">
      <c r="A7" s="254" t="s">
        <v>3244</v>
      </c>
      <c r="B7" s="646"/>
      <c r="C7" s="646" t="s">
        <v>3245</v>
      </c>
      <c r="D7" s="646"/>
      <c r="E7" s="646"/>
      <c r="F7" s="433"/>
      <c r="G7" s="254" t="s">
        <v>3246</v>
      </c>
      <c r="H7" s="646"/>
      <c r="I7" s="646"/>
      <c r="J7" s="646"/>
      <c r="K7" s="646" t="s">
        <v>3247</v>
      </c>
      <c r="L7" s="646"/>
      <c r="M7" s="646"/>
      <c r="N7" s="670"/>
    </row>
    <row r="8" spans="1:14">
      <c r="A8" s="254" t="s">
        <v>3248</v>
      </c>
      <c r="B8" s="646"/>
      <c r="C8" s="646" t="s">
        <v>2077</v>
      </c>
      <c r="D8" s="646"/>
      <c r="E8" s="646"/>
      <c r="F8" s="433"/>
      <c r="G8" s="254" t="s">
        <v>2078</v>
      </c>
      <c r="H8" s="646"/>
      <c r="I8" s="646"/>
      <c r="J8" s="646"/>
      <c r="K8" s="646" t="s">
        <v>2079</v>
      </c>
      <c r="L8" s="646"/>
      <c r="M8" s="646"/>
      <c r="N8" s="670"/>
    </row>
    <row r="9" spans="1:14">
      <c r="A9" s="254" t="s">
        <v>2080</v>
      </c>
      <c r="B9" s="646"/>
      <c r="C9" s="646"/>
      <c r="D9" s="646"/>
      <c r="E9" s="646"/>
      <c r="F9" s="433"/>
      <c r="G9" s="254"/>
      <c r="H9" s="646"/>
      <c r="I9" s="646"/>
      <c r="J9" s="646"/>
      <c r="K9" s="646" t="s">
        <v>2081</v>
      </c>
      <c r="L9" s="646"/>
      <c r="M9" s="646"/>
      <c r="N9" s="670"/>
    </row>
    <row r="10" spans="1:14">
      <c r="A10" s="254" t="s">
        <v>2082</v>
      </c>
      <c r="B10" s="646"/>
      <c r="C10" s="646"/>
      <c r="D10" s="646"/>
      <c r="E10" s="646"/>
      <c r="F10" s="433"/>
      <c r="G10" s="254"/>
      <c r="H10" s="646"/>
      <c r="I10" s="646"/>
      <c r="J10" s="646"/>
      <c r="K10" s="646"/>
      <c r="L10" s="646"/>
      <c r="M10" s="646"/>
      <c r="N10" s="670"/>
    </row>
    <row r="11" spans="1:14">
      <c r="A11" s="254"/>
      <c r="B11" s="646"/>
      <c r="C11" s="646"/>
      <c r="D11" s="646"/>
      <c r="E11" s="646"/>
      <c r="F11" s="433"/>
      <c r="G11" s="254"/>
      <c r="H11" s="646"/>
      <c r="I11" s="646"/>
      <c r="J11" s="646"/>
      <c r="K11" s="646"/>
      <c r="L11" s="646"/>
      <c r="M11" s="646"/>
      <c r="N11" s="670"/>
    </row>
    <row r="12" spans="1:14">
      <c r="A12" s="452"/>
      <c r="B12" s="691" t="s">
        <v>1784</v>
      </c>
      <c r="C12" s="691"/>
      <c r="D12" s="691"/>
      <c r="E12" s="691"/>
      <c r="F12" s="453"/>
      <c r="G12" s="454" t="s">
        <v>2083</v>
      </c>
      <c r="H12" s="654"/>
      <c r="I12" s="654"/>
      <c r="J12" s="692"/>
      <c r="K12" s="693" t="s">
        <v>2084</v>
      </c>
      <c r="L12" s="654"/>
      <c r="M12" s="692"/>
      <c r="N12" s="694"/>
    </row>
    <row r="13" spans="1:14">
      <c r="A13" s="455"/>
      <c r="B13" s="456" t="s">
        <v>2085</v>
      </c>
      <c r="C13" s="659" t="s">
        <v>2086</v>
      </c>
      <c r="D13" s="659" t="s">
        <v>2087</v>
      </c>
      <c r="E13" s="659" t="s">
        <v>2332</v>
      </c>
      <c r="F13" s="457" t="s">
        <v>2088</v>
      </c>
      <c r="G13" s="454" t="s">
        <v>2089</v>
      </c>
      <c r="H13" s="675"/>
      <c r="I13" s="458"/>
      <c r="J13" s="659"/>
      <c r="K13" s="659"/>
      <c r="L13" s="659"/>
      <c r="M13" s="459"/>
      <c r="N13" s="652"/>
    </row>
    <row r="14" spans="1:14">
      <c r="A14" s="455" t="s">
        <v>1729</v>
      </c>
      <c r="B14" s="456" t="s">
        <v>2090</v>
      </c>
      <c r="C14" s="659" t="s">
        <v>2091</v>
      </c>
      <c r="D14" s="659" t="s">
        <v>530</v>
      </c>
      <c r="E14" s="659" t="s">
        <v>2092</v>
      </c>
      <c r="F14" s="457" t="s">
        <v>2093</v>
      </c>
      <c r="G14" s="455"/>
      <c r="H14" s="659"/>
      <c r="I14" s="456"/>
      <c r="J14" s="659" t="s">
        <v>2094</v>
      </c>
      <c r="K14" s="659" t="s">
        <v>1839</v>
      </c>
      <c r="L14" s="659" t="s">
        <v>1841</v>
      </c>
      <c r="M14" s="460" t="s">
        <v>2088</v>
      </c>
      <c r="N14" s="652"/>
    </row>
    <row r="15" spans="1:14">
      <c r="A15" s="455" t="s">
        <v>1732</v>
      </c>
      <c r="B15" s="456" t="s">
        <v>2095</v>
      </c>
      <c r="C15" s="659" t="s">
        <v>1146</v>
      </c>
      <c r="D15" s="659" t="s">
        <v>2096</v>
      </c>
      <c r="E15" s="659" t="s">
        <v>177</v>
      </c>
      <c r="F15" s="457" t="s">
        <v>881</v>
      </c>
      <c r="G15" s="455" t="s">
        <v>2097</v>
      </c>
      <c r="H15" s="659" t="s">
        <v>176</v>
      </c>
      <c r="I15" s="659" t="s">
        <v>1841</v>
      </c>
      <c r="J15" s="460" t="s">
        <v>2093</v>
      </c>
      <c r="K15" s="659" t="s">
        <v>176</v>
      </c>
      <c r="L15" s="659"/>
      <c r="M15" s="460" t="s">
        <v>2093</v>
      </c>
      <c r="N15" s="652" t="s">
        <v>1729</v>
      </c>
    </row>
    <row r="16" spans="1:14">
      <c r="A16" s="455"/>
      <c r="B16" s="695"/>
      <c r="C16" s="695"/>
      <c r="D16" s="695"/>
      <c r="E16" s="659" t="s">
        <v>2098</v>
      </c>
      <c r="F16" s="457" t="s">
        <v>557</v>
      </c>
      <c r="G16" s="455"/>
      <c r="H16" s="659" t="s">
        <v>1732</v>
      </c>
      <c r="I16" s="659"/>
      <c r="J16" s="659"/>
      <c r="K16" s="659"/>
      <c r="L16" s="659"/>
      <c r="M16" s="659" t="s">
        <v>2516</v>
      </c>
      <c r="N16" s="652" t="s">
        <v>1732</v>
      </c>
    </row>
    <row r="17" spans="1:14">
      <c r="A17" s="455"/>
      <c r="B17" s="661" t="s">
        <v>3021</v>
      </c>
      <c r="C17" s="661" t="s">
        <v>3022</v>
      </c>
      <c r="D17" s="661" t="s">
        <v>3023</v>
      </c>
      <c r="E17" s="661" t="s">
        <v>3024</v>
      </c>
      <c r="F17" s="457" t="s">
        <v>2347</v>
      </c>
      <c r="G17" s="455" t="s">
        <v>2348</v>
      </c>
      <c r="H17" s="661" t="s">
        <v>2349</v>
      </c>
      <c r="I17" s="661" t="s">
        <v>2350</v>
      </c>
      <c r="J17" s="661" t="s">
        <v>2351</v>
      </c>
      <c r="K17" s="661" t="s">
        <v>2352</v>
      </c>
      <c r="L17" s="661" t="s">
        <v>2353</v>
      </c>
      <c r="M17" s="661" t="s">
        <v>2354</v>
      </c>
      <c r="N17" s="696"/>
    </row>
    <row r="18" spans="1:14">
      <c r="A18" s="461">
        <v>1</v>
      </c>
      <c r="B18" s="662"/>
      <c r="C18" s="643"/>
      <c r="D18" s="697"/>
      <c r="E18" s="697"/>
      <c r="F18" s="698"/>
      <c r="G18" s="462"/>
      <c r="H18" s="699"/>
      <c r="I18" s="697"/>
      <c r="J18" s="697"/>
      <c r="K18" s="643"/>
      <c r="L18" s="697"/>
      <c r="M18" s="697"/>
      <c r="N18" s="700">
        <v>1</v>
      </c>
    </row>
    <row r="19" spans="1:14">
      <c r="A19" s="463">
        <v>2</v>
      </c>
      <c r="B19" s="1480" t="s">
        <v>4811</v>
      </c>
      <c r="C19" s="643"/>
      <c r="D19" s="697"/>
      <c r="E19" s="697"/>
      <c r="F19" s="442"/>
      <c r="G19" s="464"/>
      <c r="H19" s="699"/>
      <c r="I19" s="697"/>
      <c r="J19" s="697"/>
      <c r="K19" s="643"/>
      <c r="L19" s="697"/>
      <c r="M19" s="697"/>
      <c r="N19" s="700">
        <v>2</v>
      </c>
    </row>
    <row r="20" spans="1:14">
      <c r="A20" s="463">
        <v>3</v>
      </c>
      <c r="B20" s="1480" t="s">
        <v>4812</v>
      </c>
      <c r="C20" s="643"/>
      <c r="D20" s="2231">
        <v>0</v>
      </c>
      <c r="E20" s="2231">
        <f>C20+D20</f>
        <v>0</v>
      </c>
      <c r="F20" s="442"/>
      <c r="G20" s="2232" t="s">
        <v>2999</v>
      </c>
      <c r="H20" s="699">
        <v>928</v>
      </c>
      <c r="I20" s="697">
        <f>E20</f>
        <v>0</v>
      </c>
      <c r="J20" s="697"/>
      <c r="K20" s="643"/>
      <c r="L20" s="697"/>
      <c r="M20" s="697"/>
      <c r="N20" s="700">
        <v>3</v>
      </c>
    </row>
    <row r="21" spans="1:14">
      <c r="A21" s="463">
        <v>4</v>
      </c>
      <c r="B21" s="1480"/>
      <c r="C21" s="643"/>
      <c r="D21" s="697"/>
      <c r="E21" s="697"/>
      <c r="F21" s="442"/>
      <c r="G21" s="464"/>
      <c r="H21" s="699"/>
      <c r="I21" s="697"/>
      <c r="J21" s="697"/>
      <c r="K21" s="643"/>
      <c r="L21" s="697"/>
      <c r="M21" s="697"/>
      <c r="N21" s="700">
        <v>4</v>
      </c>
    </row>
    <row r="22" spans="1:14">
      <c r="A22" s="463">
        <v>5</v>
      </c>
      <c r="B22" s="1480" t="s">
        <v>4813</v>
      </c>
      <c r="C22" s="643"/>
      <c r="D22" s="697"/>
      <c r="E22" s="697"/>
      <c r="F22" s="442"/>
      <c r="G22" s="464"/>
      <c r="H22" s="699"/>
      <c r="I22" s="697"/>
      <c r="J22" s="697"/>
      <c r="K22" s="643"/>
      <c r="L22" s="697"/>
      <c r="M22" s="697"/>
      <c r="N22" s="700">
        <v>5</v>
      </c>
    </row>
    <row r="23" spans="1:14">
      <c r="A23" s="463">
        <v>6</v>
      </c>
      <c r="B23" s="1480" t="s">
        <v>4814</v>
      </c>
      <c r="C23" s="697">
        <v>2370000</v>
      </c>
      <c r="D23" s="697"/>
      <c r="E23" s="697">
        <f>C23+D23</f>
        <v>2370000</v>
      </c>
      <c r="F23" s="442"/>
      <c r="G23" s="2232" t="s">
        <v>2999</v>
      </c>
      <c r="H23" s="699">
        <v>928</v>
      </c>
      <c r="I23" s="697">
        <f>E23</f>
        <v>2370000</v>
      </c>
      <c r="J23" s="697"/>
      <c r="K23" s="643"/>
      <c r="L23" s="697"/>
      <c r="M23" s="697"/>
      <c r="N23" s="700">
        <v>6</v>
      </c>
    </row>
    <row r="24" spans="1:14">
      <c r="A24" s="463">
        <v>7</v>
      </c>
      <c r="B24" s="1480"/>
      <c r="C24" s="643"/>
      <c r="D24" s="697"/>
      <c r="E24" s="697"/>
      <c r="F24" s="442"/>
      <c r="G24" s="464"/>
      <c r="H24" s="699"/>
      <c r="I24" s="697"/>
      <c r="J24" s="697"/>
      <c r="K24" s="643"/>
      <c r="L24" s="697"/>
      <c r="M24" s="697"/>
      <c r="N24" s="700">
        <v>7</v>
      </c>
    </row>
    <row r="25" spans="1:14">
      <c r="A25" s="463">
        <v>8</v>
      </c>
      <c r="B25" s="1480" t="s">
        <v>4815</v>
      </c>
      <c r="C25" s="697">
        <v>810220</v>
      </c>
      <c r="D25" s="697"/>
      <c r="E25" s="697">
        <f>C25+D25</f>
        <v>810220</v>
      </c>
      <c r="F25" s="442"/>
      <c r="G25" s="2232" t="s">
        <v>2999</v>
      </c>
      <c r="H25" s="699">
        <v>928</v>
      </c>
      <c r="I25" s="697">
        <f>E25</f>
        <v>810220</v>
      </c>
      <c r="J25" s="697"/>
      <c r="K25" s="643"/>
      <c r="L25" s="697"/>
      <c r="M25" s="697"/>
      <c r="N25" s="700">
        <v>8</v>
      </c>
    </row>
    <row r="26" spans="1:14">
      <c r="A26" s="463">
        <v>9</v>
      </c>
      <c r="B26" s="1480"/>
      <c r="C26" s="643"/>
      <c r="D26" s="697"/>
      <c r="E26" s="697"/>
      <c r="F26" s="442"/>
      <c r="G26" s="464"/>
      <c r="H26" s="699"/>
      <c r="I26" s="697"/>
      <c r="J26" s="697"/>
      <c r="K26" s="643"/>
      <c r="L26" s="697"/>
      <c r="M26" s="697"/>
      <c r="N26" s="700">
        <v>9</v>
      </c>
    </row>
    <row r="27" spans="1:14">
      <c r="A27" s="463">
        <v>10</v>
      </c>
      <c r="B27" s="1480" t="s">
        <v>4816</v>
      </c>
      <c r="C27" s="643"/>
      <c r="D27" s="697"/>
      <c r="E27" s="697"/>
      <c r="F27" s="442"/>
      <c r="G27" s="464"/>
      <c r="H27" s="699"/>
      <c r="I27" s="697"/>
      <c r="J27" s="697"/>
      <c r="K27" s="643"/>
      <c r="L27" s="697"/>
      <c r="M27" s="697"/>
      <c r="N27" s="700">
        <v>10</v>
      </c>
    </row>
    <row r="28" spans="1:14">
      <c r="A28" s="463">
        <v>11</v>
      </c>
      <c r="B28" s="1480" t="s">
        <v>4812</v>
      </c>
      <c r="C28" s="643"/>
      <c r="D28" s="2231">
        <v>0</v>
      </c>
      <c r="E28" s="2231">
        <f>C28+D28</f>
        <v>0</v>
      </c>
      <c r="F28" s="442"/>
      <c r="G28" s="2232" t="s">
        <v>2999</v>
      </c>
      <c r="H28" s="699">
        <v>928</v>
      </c>
      <c r="I28" s="697">
        <f>E28</f>
        <v>0</v>
      </c>
      <c r="J28" s="697"/>
      <c r="K28" s="643"/>
      <c r="L28" s="697"/>
      <c r="M28" s="697"/>
      <c r="N28" s="700">
        <v>11</v>
      </c>
    </row>
    <row r="29" spans="1:14">
      <c r="A29" s="463">
        <v>12</v>
      </c>
      <c r="B29" s="1480"/>
      <c r="C29" s="643"/>
      <c r="D29" s="697"/>
      <c r="E29" s="697"/>
      <c r="F29" s="442"/>
      <c r="G29" s="254"/>
      <c r="H29" s="643"/>
      <c r="I29" s="697"/>
      <c r="J29" s="697"/>
      <c r="K29" s="643"/>
      <c r="L29" s="697"/>
      <c r="M29" s="697"/>
      <c r="N29" s="700">
        <v>12</v>
      </c>
    </row>
    <row r="30" spans="1:14">
      <c r="A30" s="463">
        <v>13</v>
      </c>
      <c r="B30" s="1480" t="s">
        <v>4813</v>
      </c>
      <c r="C30" s="643"/>
      <c r="D30" s="697"/>
      <c r="E30" s="697"/>
      <c r="F30" s="442"/>
      <c r="G30" s="254"/>
      <c r="H30" s="643"/>
      <c r="I30" s="697"/>
      <c r="J30" s="697"/>
      <c r="K30" s="643"/>
      <c r="L30" s="697"/>
      <c r="M30" s="697"/>
      <c r="N30" s="700">
        <v>13</v>
      </c>
    </row>
    <row r="31" spans="1:14">
      <c r="A31" s="463">
        <v>14</v>
      </c>
      <c r="B31" s="1480" t="s">
        <v>4817</v>
      </c>
      <c r="C31" s="697">
        <v>1008540</v>
      </c>
      <c r="D31" s="697"/>
      <c r="E31" s="697">
        <f>C31+D31</f>
        <v>1008540</v>
      </c>
      <c r="F31" s="442"/>
      <c r="G31" s="2232" t="s">
        <v>2999</v>
      </c>
      <c r="H31" s="699">
        <v>928</v>
      </c>
      <c r="I31" s="697">
        <f>E31</f>
        <v>1008540</v>
      </c>
      <c r="J31" s="697"/>
      <c r="K31" s="643"/>
      <c r="L31" s="697"/>
      <c r="M31" s="697"/>
      <c r="N31" s="700">
        <v>14</v>
      </c>
    </row>
    <row r="32" spans="1:14">
      <c r="A32" s="463">
        <v>15</v>
      </c>
      <c r="B32" s="1480"/>
      <c r="C32" s="643"/>
      <c r="D32" s="697"/>
      <c r="E32" s="697"/>
      <c r="F32" s="442"/>
      <c r="G32" s="254"/>
      <c r="H32" s="643"/>
      <c r="I32" s="697"/>
      <c r="J32" s="697"/>
      <c r="K32" s="643"/>
      <c r="L32" s="697"/>
      <c r="M32" s="697"/>
      <c r="N32" s="700">
        <v>15</v>
      </c>
    </row>
    <row r="33" spans="1:14">
      <c r="A33" s="463">
        <v>16</v>
      </c>
      <c r="B33" s="1480" t="s">
        <v>4818</v>
      </c>
      <c r="C33" s="643"/>
      <c r="D33" s="697">
        <v>166986.68</v>
      </c>
      <c r="E33" s="697">
        <f>C33+D33</f>
        <v>166986.68</v>
      </c>
      <c r="F33" s="442"/>
      <c r="G33" s="2232" t="s">
        <v>2999</v>
      </c>
      <c r="H33" s="699">
        <v>928</v>
      </c>
      <c r="I33" s="697">
        <f>E33</f>
        <v>166986.68</v>
      </c>
      <c r="J33" s="697"/>
      <c r="K33" s="643"/>
      <c r="L33" s="697"/>
      <c r="M33" s="697"/>
      <c r="N33" s="700">
        <v>16</v>
      </c>
    </row>
    <row r="34" spans="1:14">
      <c r="A34" s="463">
        <v>17</v>
      </c>
      <c r="B34" s="1480"/>
      <c r="C34" s="643"/>
      <c r="D34" s="697"/>
      <c r="E34" s="697"/>
      <c r="F34" s="442"/>
      <c r="G34" s="254"/>
      <c r="H34" s="643"/>
      <c r="I34" s="697"/>
      <c r="J34" s="697"/>
      <c r="K34" s="643"/>
      <c r="L34" s="697"/>
      <c r="M34" s="697"/>
      <c r="N34" s="700">
        <v>17</v>
      </c>
    </row>
    <row r="35" spans="1:14">
      <c r="A35" s="463">
        <v>18</v>
      </c>
      <c r="B35" s="1480" t="s">
        <v>4819</v>
      </c>
      <c r="C35" s="643"/>
      <c r="D35" s="697"/>
      <c r="E35" s="697"/>
      <c r="F35" s="442"/>
      <c r="G35" s="254"/>
      <c r="H35" s="643"/>
      <c r="I35" s="697"/>
      <c r="J35" s="697"/>
      <c r="K35" s="643"/>
      <c r="L35" s="697"/>
      <c r="M35" s="697"/>
      <c r="N35" s="700">
        <v>18</v>
      </c>
    </row>
    <row r="36" spans="1:14">
      <c r="A36" s="463">
        <v>19</v>
      </c>
      <c r="B36" s="1480" t="s">
        <v>4812</v>
      </c>
      <c r="C36" s="465"/>
      <c r="D36" s="466">
        <v>330222.67000000004</v>
      </c>
      <c r="E36" s="697">
        <f>C36+D36</f>
        <v>330222.67000000004</v>
      </c>
      <c r="F36" s="442"/>
      <c r="G36" s="2232" t="s">
        <v>2999</v>
      </c>
      <c r="H36" s="699">
        <v>928</v>
      </c>
      <c r="I36" s="697">
        <f>E36</f>
        <v>330222.67000000004</v>
      </c>
      <c r="J36" s="466"/>
      <c r="K36" s="643"/>
      <c r="L36" s="466"/>
      <c r="M36" s="466"/>
      <c r="N36" s="700">
        <v>19</v>
      </c>
    </row>
    <row r="37" spans="1:14">
      <c r="A37" s="463">
        <v>20</v>
      </c>
      <c r="B37" s="2230"/>
      <c r="C37" s="643"/>
      <c r="D37" s="697"/>
      <c r="E37" s="697"/>
      <c r="F37" s="442"/>
      <c r="G37" s="254"/>
      <c r="H37" s="643"/>
      <c r="I37" s="697"/>
      <c r="J37" s="697"/>
      <c r="K37" s="643"/>
      <c r="L37" s="697"/>
      <c r="M37" s="697"/>
      <c r="N37" s="700">
        <v>20</v>
      </c>
    </row>
    <row r="38" spans="1:14">
      <c r="A38" s="463">
        <v>21</v>
      </c>
      <c r="B38" s="1480" t="s">
        <v>4820</v>
      </c>
      <c r="C38" s="643"/>
      <c r="D38" s="697">
        <v>654153</v>
      </c>
      <c r="E38" s="697">
        <f>C38+D38</f>
        <v>654153</v>
      </c>
      <c r="F38" s="442"/>
      <c r="G38" s="2232" t="s">
        <v>2999</v>
      </c>
      <c r="H38" s="699">
        <v>928</v>
      </c>
      <c r="I38" s="697">
        <f>E38</f>
        <v>654153</v>
      </c>
      <c r="J38" s="697"/>
      <c r="K38" s="643"/>
      <c r="L38" s="697"/>
      <c r="M38" s="697"/>
      <c r="N38" s="700">
        <v>21</v>
      </c>
    </row>
    <row r="39" spans="1:14">
      <c r="A39" s="463">
        <v>22</v>
      </c>
      <c r="B39" s="646"/>
      <c r="C39" s="643"/>
      <c r="D39" s="697"/>
      <c r="E39" s="697"/>
      <c r="F39" s="442"/>
      <c r="G39" s="254"/>
      <c r="H39" s="643"/>
      <c r="I39" s="697"/>
      <c r="J39" s="697"/>
      <c r="K39" s="643"/>
      <c r="L39" s="697"/>
      <c r="M39" s="697"/>
      <c r="N39" s="700">
        <v>22</v>
      </c>
    </row>
    <row r="40" spans="1:14">
      <c r="A40" s="463">
        <v>23</v>
      </c>
      <c r="B40" s="646"/>
      <c r="C40" s="643"/>
      <c r="D40" s="697"/>
      <c r="E40" s="697"/>
      <c r="F40" s="442"/>
      <c r="G40" s="254"/>
      <c r="H40" s="643"/>
      <c r="I40" s="697"/>
      <c r="J40" s="697"/>
      <c r="K40" s="643"/>
      <c r="L40" s="697"/>
      <c r="M40" s="697"/>
      <c r="N40" s="700">
        <v>23</v>
      </c>
    </row>
    <row r="41" spans="1:14">
      <c r="A41" s="463">
        <v>24</v>
      </c>
      <c r="B41" s="646"/>
      <c r="C41" s="643"/>
      <c r="D41" s="697"/>
      <c r="E41" s="697"/>
      <c r="F41" s="442"/>
      <c r="G41" s="254"/>
      <c r="H41" s="643"/>
      <c r="I41" s="697"/>
      <c r="J41" s="697"/>
      <c r="K41" s="643"/>
      <c r="L41" s="697"/>
      <c r="M41" s="697"/>
      <c r="N41" s="700">
        <v>24</v>
      </c>
    </row>
    <row r="42" spans="1:14">
      <c r="A42" s="463">
        <v>25</v>
      </c>
      <c r="B42" s="646"/>
      <c r="C42" s="643"/>
      <c r="D42" s="697"/>
      <c r="E42" s="697"/>
      <c r="F42" s="442"/>
      <c r="G42" s="254"/>
      <c r="H42" s="643"/>
      <c r="I42" s="697"/>
      <c r="J42" s="697"/>
      <c r="K42" s="643"/>
      <c r="L42" s="697"/>
      <c r="M42" s="697"/>
      <c r="N42" s="700">
        <v>25</v>
      </c>
    </row>
    <row r="43" spans="1:14">
      <c r="A43" s="463">
        <v>26</v>
      </c>
      <c r="B43" s="646"/>
      <c r="C43" s="643"/>
      <c r="D43" s="697"/>
      <c r="E43" s="697"/>
      <c r="F43" s="442"/>
      <c r="G43" s="254"/>
      <c r="H43" s="643"/>
      <c r="I43" s="697"/>
      <c r="J43" s="697"/>
      <c r="K43" s="643"/>
      <c r="L43" s="697"/>
      <c r="M43" s="697"/>
      <c r="N43" s="700">
        <v>26</v>
      </c>
    </row>
    <row r="44" spans="1:14">
      <c r="A44" s="463">
        <v>27</v>
      </c>
      <c r="B44" s="646"/>
      <c r="C44" s="643"/>
      <c r="D44" s="697"/>
      <c r="E44" s="697"/>
      <c r="F44" s="442"/>
      <c r="G44" s="254"/>
      <c r="H44" s="643"/>
      <c r="I44" s="697"/>
      <c r="J44" s="697"/>
      <c r="K44" s="643"/>
      <c r="L44" s="697"/>
      <c r="M44" s="697"/>
      <c r="N44" s="700">
        <v>27</v>
      </c>
    </row>
    <row r="45" spans="1:14">
      <c r="A45" s="463">
        <v>28</v>
      </c>
      <c r="B45" s="646"/>
      <c r="C45" s="643"/>
      <c r="D45" s="697"/>
      <c r="E45" s="697"/>
      <c r="F45" s="442"/>
      <c r="G45" s="254"/>
      <c r="H45" s="643"/>
      <c r="I45" s="697"/>
      <c r="J45" s="697"/>
      <c r="K45" s="643"/>
      <c r="L45" s="697"/>
      <c r="M45" s="697"/>
      <c r="N45" s="700">
        <v>28</v>
      </c>
    </row>
    <row r="46" spans="1:14">
      <c r="A46" s="463">
        <v>29</v>
      </c>
      <c r="B46" s="646"/>
      <c r="C46" s="643"/>
      <c r="D46" s="697"/>
      <c r="E46" s="697"/>
      <c r="F46" s="442"/>
      <c r="G46" s="254"/>
      <c r="H46" s="643"/>
      <c r="I46" s="697"/>
      <c r="J46" s="697"/>
      <c r="K46" s="643"/>
      <c r="L46" s="697"/>
      <c r="M46" s="697"/>
      <c r="N46" s="700">
        <v>29</v>
      </c>
    </row>
    <row r="47" spans="1:14">
      <c r="A47" s="463">
        <v>30</v>
      </c>
      <c r="B47" s="646"/>
      <c r="C47" s="643"/>
      <c r="D47" s="697"/>
      <c r="E47" s="697"/>
      <c r="F47" s="442"/>
      <c r="G47" s="254"/>
      <c r="H47" s="643"/>
      <c r="I47" s="697"/>
      <c r="J47" s="697"/>
      <c r="K47" s="643"/>
      <c r="L47" s="697"/>
      <c r="M47" s="697"/>
      <c r="N47" s="700">
        <v>30</v>
      </c>
    </row>
    <row r="48" spans="1:14">
      <c r="A48" s="463">
        <v>31</v>
      </c>
      <c r="B48" s="646"/>
      <c r="C48" s="465"/>
      <c r="D48" s="466"/>
      <c r="E48" s="466"/>
      <c r="F48" s="442"/>
      <c r="G48" s="254"/>
      <c r="H48" s="643"/>
      <c r="I48" s="466"/>
      <c r="J48" s="466"/>
      <c r="K48" s="643"/>
      <c r="L48" s="466"/>
      <c r="M48" s="466"/>
      <c r="N48" s="700">
        <v>31</v>
      </c>
    </row>
    <row r="49" spans="1:14">
      <c r="A49" s="463">
        <v>32</v>
      </c>
      <c r="B49" s="662"/>
      <c r="C49" s="643"/>
      <c r="D49" s="697"/>
      <c r="E49" s="697"/>
      <c r="F49" s="442"/>
      <c r="G49" s="254"/>
      <c r="H49" s="643"/>
      <c r="I49" s="697"/>
      <c r="J49" s="697"/>
      <c r="K49" s="643"/>
      <c r="L49" s="697"/>
      <c r="M49" s="697"/>
      <c r="N49" s="700">
        <v>32</v>
      </c>
    </row>
    <row r="50" spans="1:14">
      <c r="A50" s="463">
        <v>33</v>
      </c>
      <c r="B50" s="646"/>
      <c r="C50" s="643"/>
      <c r="D50" s="697"/>
      <c r="E50" s="697"/>
      <c r="F50" s="442"/>
      <c r="G50" s="254"/>
      <c r="H50" s="643"/>
      <c r="I50" s="697"/>
      <c r="J50" s="697"/>
      <c r="K50" s="643"/>
      <c r="L50" s="697"/>
      <c r="M50" s="697"/>
      <c r="N50" s="700">
        <v>33</v>
      </c>
    </row>
    <row r="51" spans="1:14">
      <c r="A51" s="463">
        <v>34</v>
      </c>
      <c r="B51" s="646"/>
      <c r="C51" s="643"/>
      <c r="D51" s="697"/>
      <c r="E51" s="697"/>
      <c r="F51" s="442"/>
      <c r="G51" s="254"/>
      <c r="H51" s="643"/>
      <c r="I51" s="697"/>
      <c r="J51" s="697"/>
      <c r="K51" s="643"/>
      <c r="L51" s="697"/>
      <c r="M51" s="697"/>
      <c r="N51" s="700">
        <v>34</v>
      </c>
    </row>
    <row r="52" spans="1:14">
      <c r="A52" s="463">
        <v>35</v>
      </c>
      <c r="B52" s="646"/>
      <c r="C52" s="643"/>
      <c r="D52" s="697"/>
      <c r="E52" s="697"/>
      <c r="F52" s="442"/>
      <c r="G52" s="254"/>
      <c r="H52" s="643"/>
      <c r="I52" s="697"/>
      <c r="J52" s="697"/>
      <c r="K52" s="643"/>
      <c r="L52" s="697"/>
      <c r="M52" s="697"/>
      <c r="N52" s="700">
        <v>35</v>
      </c>
    </row>
    <row r="53" spans="1:14">
      <c r="A53" s="463">
        <v>36</v>
      </c>
      <c r="B53" s="646"/>
      <c r="C53" s="643"/>
      <c r="D53" s="697"/>
      <c r="E53" s="697"/>
      <c r="F53" s="442"/>
      <c r="G53" s="254"/>
      <c r="H53" s="643"/>
      <c r="I53" s="697"/>
      <c r="J53" s="697"/>
      <c r="K53" s="643"/>
      <c r="L53" s="697"/>
      <c r="M53" s="697"/>
      <c r="N53" s="700">
        <v>36</v>
      </c>
    </row>
    <row r="54" spans="1:14">
      <c r="A54" s="463">
        <v>37</v>
      </c>
      <c r="B54" s="646"/>
      <c r="C54" s="643"/>
      <c r="D54" s="697"/>
      <c r="E54" s="697"/>
      <c r="F54" s="442"/>
      <c r="G54" s="254"/>
      <c r="H54" s="643"/>
      <c r="I54" s="697"/>
      <c r="J54" s="697"/>
      <c r="K54" s="643"/>
      <c r="L54" s="697"/>
      <c r="M54" s="697"/>
      <c r="N54" s="700">
        <v>37</v>
      </c>
    </row>
    <row r="55" spans="1:14">
      <c r="A55" s="463">
        <v>38</v>
      </c>
      <c r="B55" s="646"/>
      <c r="C55" s="643"/>
      <c r="D55" s="697"/>
      <c r="E55" s="697"/>
      <c r="F55" s="442"/>
      <c r="G55" s="254"/>
      <c r="H55" s="643"/>
      <c r="I55" s="697"/>
      <c r="J55" s="697"/>
      <c r="K55" s="643"/>
      <c r="L55" s="697"/>
      <c r="M55" s="697"/>
      <c r="N55" s="700">
        <v>38</v>
      </c>
    </row>
    <row r="56" spans="1:14">
      <c r="A56" s="463">
        <v>39</v>
      </c>
      <c r="B56" s="646"/>
      <c r="C56" s="643"/>
      <c r="D56" s="697"/>
      <c r="E56" s="697"/>
      <c r="F56" s="442"/>
      <c r="G56" s="254"/>
      <c r="H56" s="643"/>
      <c r="I56" s="697"/>
      <c r="J56" s="697"/>
      <c r="K56" s="643"/>
      <c r="L56" s="697"/>
      <c r="M56" s="697"/>
      <c r="N56" s="700">
        <v>39</v>
      </c>
    </row>
    <row r="57" spans="1:14">
      <c r="A57" s="463">
        <v>40</v>
      </c>
      <c r="B57" s="646"/>
      <c r="C57" s="643"/>
      <c r="D57" s="697"/>
      <c r="E57" s="697"/>
      <c r="F57" s="442"/>
      <c r="G57" s="254"/>
      <c r="H57" s="643"/>
      <c r="I57" s="697"/>
      <c r="J57" s="697"/>
      <c r="K57" s="643"/>
      <c r="L57" s="697"/>
      <c r="M57" s="697"/>
      <c r="N57" s="700">
        <v>40</v>
      </c>
    </row>
    <row r="58" spans="1:14">
      <c r="A58" s="463">
        <v>41</v>
      </c>
      <c r="B58" s="646"/>
      <c r="C58" s="643"/>
      <c r="D58" s="697"/>
      <c r="E58" s="697"/>
      <c r="F58" s="442"/>
      <c r="G58" s="254"/>
      <c r="H58" s="643"/>
      <c r="I58" s="697"/>
      <c r="J58" s="697"/>
      <c r="K58" s="643"/>
      <c r="L58" s="697"/>
      <c r="M58" s="697"/>
      <c r="N58" s="700">
        <v>41</v>
      </c>
    </row>
    <row r="59" spans="1:14">
      <c r="A59" s="463">
        <v>42</v>
      </c>
      <c r="B59" s="646"/>
      <c r="C59" s="643"/>
      <c r="D59" s="697"/>
      <c r="E59" s="697"/>
      <c r="F59" s="442"/>
      <c r="G59" s="254"/>
      <c r="H59" s="643"/>
      <c r="I59" s="697"/>
      <c r="J59" s="697"/>
      <c r="K59" s="643"/>
      <c r="L59" s="697"/>
      <c r="M59" s="697"/>
      <c r="N59" s="700">
        <v>42</v>
      </c>
    </row>
    <row r="60" spans="1:14">
      <c r="A60" s="463">
        <v>43</v>
      </c>
      <c r="B60" s="646"/>
      <c r="C60" s="643"/>
      <c r="D60" s="697"/>
      <c r="E60" s="697"/>
      <c r="F60" s="442"/>
      <c r="G60" s="254"/>
      <c r="H60" s="643"/>
      <c r="I60" s="697"/>
      <c r="J60" s="697"/>
      <c r="K60" s="643"/>
      <c r="L60" s="697"/>
      <c r="M60" s="697"/>
      <c r="N60" s="700">
        <v>43</v>
      </c>
    </row>
    <row r="61" spans="1:14">
      <c r="A61" s="463">
        <v>44</v>
      </c>
      <c r="B61" s="646"/>
      <c r="C61" s="643"/>
      <c r="D61" s="697"/>
      <c r="E61" s="697"/>
      <c r="F61" s="442"/>
      <c r="G61" s="254"/>
      <c r="H61" s="643"/>
      <c r="I61" s="697"/>
      <c r="J61" s="697"/>
      <c r="K61" s="643"/>
      <c r="L61" s="697"/>
      <c r="M61" s="697"/>
      <c r="N61" s="700">
        <v>44</v>
      </c>
    </row>
    <row r="62" spans="1:14">
      <c r="A62" s="657">
        <v>45</v>
      </c>
      <c r="B62" s="646"/>
      <c r="C62" s="467"/>
      <c r="D62" s="468"/>
      <c r="E62" s="468"/>
      <c r="F62" s="469"/>
      <c r="G62" s="669"/>
      <c r="H62" s="643"/>
      <c r="I62" s="468"/>
      <c r="J62" s="468"/>
      <c r="K62" s="643"/>
      <c r="L62" s="468"/>
      <c r="M62" s="468"/>
      <c r="N62" s="700">
        <v>45</v>
      </c>
    </row>
    <row r="63" spans="1:14" ht="15.75" thickBot="1">
      <c r="A63" s="470">
        <v>46</v>
      </c>
      <c r="B63" s="471" t="s">
        <v>172</v>
      </c>
      <c r="C63" s="472">
        <f>SUM(C18:C62)</f>
        <v>4188760</v>
      </c>
      <c r="D63" s="472">
        <f>SUM(D18:D62)</f>
        <v>1151362.3500000001</v>
      </c>
      <c r="E63" s="472">
        <f>SUM(E18:E62)</f>
        <v>5340122.3499999996</v>
      </c>
      <c r="F63" s="473">
        <f>SUM(F18:F62)</f>
        <v>0</v>
      </c>
      <c r="G63" s="474"/>
      <c r="H63" s="475"/>
      <c r="I63" s="472">
        <f>SUM(I18:I62)</f>
        <v>5340122.3499999996</v>
      </c>
      <c r="J63" s="472">
        <f>SUM(J18:J62)</f>
        <v>0</v>
      </c>
      <c r="K63" s="475"/>
      <c r="L63" s="472">
        <f>SUM(L18:L62)</f>
        <v>0</v>
      </c>
      <c r="M63" s="472">
        <f>SUM(M18:M62)</f>
        <v>0</v>
      </c>
      <c r="N63" s="701">
        <v>46</v>
      </c>
    </row>
    <row r="64" spans="1:14" ht="15.75">
      <c r="A64" s="111" t="s">
        <v>2099</v>
      </c>
      <c r="B64" s="646"/>
      <c r="C64" s="111"/>
      <c r="D64" s="646"/>
      <c r="E64" s="646"/>
      <c r="F64" s="646"/>
      <c r="G64" s="111" t="str">
        <f>A64</f>
        <v>FERC FORM NO. 1 (ED. 12-96) NYPSC Modified-96</v>
      </c>
      <c r="H64" s="646"/>
      <c r="I64" s="111"/>
      <c r="J64" s="111"/>
    </row>
    <row r="65" spans="1:14">
      <c r="A65" s="647" t="s">
        <v>2100</v>
      </c>
      <c r="B65" s="647"/>
      <c r="C65" s="647"/>
      <c r="D65" s="647"/>
      <c r="E65" s="647"/>
      <c r="F65" s="647"/>
      <c r="G65" s="647" t="s">
        <v>2101</v>
      </c>
      <c r="H65" s="647"/>
      <c r="I65" s="647"/>
      <c r="J65" s="647"/>
      <c r="K65" s="647"/>
      <c r="L65" s="647"/>
      <c r="M65" s="647"/>
      <c r="N65" s="647"/>
    </row>
  </sheetData>
  <printOptions horizontalCentered="1" verticalCentered="1"/>
  <pageMargins left="0.25" right="0.25" top="0.25" bottom="0.25" header="0" footer="0"/>
  <pageSetup scale="76" fitToWidth="2" orientation="portrait" horizontalDpi="300" verticalDpi="300" r:id="rId1"/>
  <headerFooter alignWithMargins="0"/>
  <colBreaks count="1" manualBreakCount="1">
    <brk id="6" max="1048575" man="1"/>
  </col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63"/>
  <dimension ref="A1:L193"/>
  <sheetViews>
    <sheetView defaultGridColor="0" topLeftCell="D160" colorId="22" zoomScale="80" zoomScaleNormal="80" zoomScaleSheetLayoutView="80" workbookViewId="0">
      <selection activeCell="F203" sqref="F203"/>
    </sheetView>
  </sheetViews>
  <sheetFormatPr defaultColWidth="9.6640625" defaultRowHeight="15"/>
  <cols>
    <col min="1" max="1" width="4.6640625" style="893" customWidth="1"/>
    <col min="2" max="2" width="25.6640625" style="893" customWidth="1"/>
    <col min="3" max="4" width="24.6640625" style="893" customWidth="1"/>
    <col min="5" max="5" width="27.21875" style="893" customWidth="1"/>
    <col min="6" max="6" width="1.6640625" style="893" customWidth="1"/>
    <col min="7" max="7" width="27.77734375" style="893" customWidth="1"/>
    <col min="8" max="8" width="26.44140625" style="893" customWidth="1"/>
    <col min="9" max="9" width="9.6640625" style="893"/>
    <col min="10" max="10" width="25.6640625" style="893" customWidth="1"/>
    <col min="11" max="11" width="15.6640625" style="893" customWidth="1"/>
    <col min="12" max="12" width="4.6640625" style="893" customWidth="1"/>
    <col min="13" max="16384" width="9.6640625" style="893"/>
  </cols>
  <sheetData>
    <row r="1" spans="1:12">
      <c r="A1" s="1381" t="s">
        <v>1800</v>
      </c>
      <c r="B1" s="1382"/>
      <c r="C1" s="1389" t="s">
        <v>1344</v>
      </c>
      <c r="D1" s="1390" t="s">
        <v>1802</v>
      </c>
      <c r="E1" s="1391" t="s">
        <v>1803</v>
      </c>
      <c r="F1" s="1381" t="s">
        <v>1800</v>
      </c>
      <c r="G1" s="1382"/>
      <c r="H1" s="1389" t="s">
        <v>1344</v>
      </c>
      <c r="I1" s="1392"/>
      <c r="J1" s="1390" t="s">
        <v>1802</v>
      </c>
      <c r="K1" s="1393" t="s">
        <v>1803</v>
      </c>
      <c r="L1" s="1394"/>
    </row>
    <row r="2" spans="1:12">
      <c r="A2" s="851" t="str">
        <f>'Data Sheet'!$C$25</f>
        <v>National Fuel Gas Distribution Corporation</v>
      </c>
      <c r="B2" s="1376"/>
      <c r="C2" s="1379" t="s">
        <v>1136</v>
      </c>
      <c r="D2" s="1395" t="s">
        <v>1805</v>
      </c>
      <c r="E2" s="1396"/>
      <c r="F2" s="851" t="str">
        <f>'Data Sheet'!$C$25</f>
        <v>National Fuel Gas Distribution Corporation</v>
      </c>
      <c r="G2" s="1376"/>
      <c r="H2" s="1379" t="s">
        <v>1136</v>
      </c>
      <c r="I2" s="1376"/>
      <c r="J2" s="1395" t="s">
        <v>1805</v>
      </c>
      <c r="K2" s="1379"/>
      <c r="L2" s="1385"/>
    </row>
    <row r="3" spans="1:12" ht="15" customHeight="1" thickBot="1">
      <c r="A3" s="1386"/>
      <c r="B3" s="1387"/>
      <c r="C3" s="1386" t="s">
        <v>1137</v>
      </c>
      <c r="D3" s="1397" t="str">
        <f>'Data Sheet'!$C$40</f>
        <v>3/31/2016</v>
      </c>
      <c r="E3" s="1398" t="str">
        <f>'Data Sheet'!$C$38</f>
        <v>12/31/2015</v>
      </c>
      <c r="F3" s="1386"/>
      <c r="G3" s="1387"/>
      <c r="H3" s="1386" t="s">
        <v>1137</v>
      </c>
      <c r="I3" s="1387"/>
      <c r="J3" s="1397" t="str">
        <f>'Data Sheet'!$C$40</f>
        <v>3/31/2016</v>
      </c>
      <c r="K3" s="1399" t="str">
        <f>'Data Sheet'!$C$38</f>
        <v>12/31/2015</v>
      </c>
      <c r="L3" s="1384"/>
    </row>
    <row r="4" spans="1:12" ht="15" customHeight="1" thickBot="1">
      <c r="A4" s="1400" t="s">
        <v>2102</v>
      </c>
      <c r="B4" s="1401"/>
      <c r="C4" s="1402"/>
      <c r="D4" s="1402"/>
      <c r="E4" s="1403"/>
      <c r="F4" s="1400" t="s">
        <v>2103</v>
      </c>
      <c r="G4" s="1401"/>
      <c r="H4" s="1401"/>
      <c r="I4" s="1402"/>
      <c r="J4" s="1402"/>
      <c r="K4" s="1404"/>
      <c r="L4" s="1405"/>
    </row>
    <row r="5" spans="1:12" ht="15.75">
      <c r="A5" s="889"/>
      <c r="B5" s="890"/>
      <c r="C5" s="1377"/>
      <c r="D5" s="1377"/>
      <c r="E5" s="1384"/>
      <c r="F5" s="889"/>
      <c r="G5" s="890"/>
      <c r="H5" s="890"/>
      <c r="I5" s="1377"/>
      <c r="J5" s="1377"/>
      <c r="K5" s="1377"/>
      <c r="L5" s="1385"/>
    </row>
    <row r="6" spans="1:12">
      <c r="A6" s="1379" t="s">
        <v>2104</v>
      </c>
      <c r="B6" s="1376"/>
      <c r="C6" s="1376"/>
      <c r="D6" s="1376" t="s">
        <v>2105</v>
      </c>
      <c r="E6" s="1385"/>
      <c r="F6" s="1379" t="s">
        <v>3817</v>
      </c>
      <c r="G6" s="1376"/>
      <c r="H6" s="1376"/>
      <c r="I6" s="1376" t="s">
        <v>2107</v>
      </c>
      <c r="J6" s="1376"/>
      <c r="K6" s="1376"/>
      <c r="L6" s="1385"/>
    </row>
    <row r="7" spans="1:12">
      <c r="A7" s="1379" t="s">
        <v>2108</v>
      </c>
      <c r="B7" s="1376"/>
      <c r="C7" s="1376"/>
      <c r="D7" s="1376" t="s">
        <v>2109</v>
      </c>
      <c r="E7" s="1385"/>
      <c r="F7" s="1379" t="s">
        <v>3819</v>
      </c>
      <c r="G7" s="1376"/>
      <c r="H7" s="1376"/>
      <c r="I7" s="1376" t="s">
        <v>2111</v>
      </c>
      <c r="J7" s="1376"/>
      <c r="K7" s="1376"/>
      <c r="L7" s="1385"/>
    </row>
    <row r="8" spans="1:12">
      <c r="A8" s="1379" t="s">
        <v>2112</v>
      </c>
      <c r="B8" s="1376"/>
      <c r="C8" s="1376"/>
      <c r="D8" s="1376" t="s">
        <v>2113</v>
      </c>
      <c r="E8" s="1385"/>
      <c r="F8" s="1379" t="s">
        <v>2106</v>
      </c>
      <c r="G8" s="1376"/>
      <c r="H8" s="1376"/>
      <c r="I8" s="1376" t="s">
        <v>2115</v>
      </c>
      <c r="J8" s="1376"/>
      <c r="K8" s="1376"/>
      <c r="L8" s="1385"/>
    </row>
    <row r="9" spans="1:12">
      <c r="A9" s="1379" t="s">
        <v>2116</v>
      </c>
      <c r="B9" s="1376"/>
      <c r="C9" s="1376"/>
      <c r="D9" s="1376" t="s">
        <v>2117</v>
      </c>
      <c r="E9" s="1385"/>
      <c r="F9" s="1379" t="s">
        <v>2110</v>
      </c>
      <c r="G9" s="1376"/>
      <c r="H9" s="1376"/>
      <c r="I9" s="1376" t="s">
        <v>2119</v>
      </c>
      <c r="J9" s="1376"/>
      <c r="K9" s="1376"/>
      <c r="L9" s="1385"/>
    </row>
    <row r="10" spans="1:12">
      <c r="A10" s="1379" t="s">
        <v>29</v>
      </c>
      <c r="B10" s="1376"/>
      <c r="C10" s="1376"/>
      <c r="D10" s="1376" t="s">
        <v>30</v>
      </c>
      <c r="E10" s="1385"/>
      <c r="F10" s="1379" t="s">
        <v>2114</v>
      </c>
      <c r="G10" s="1376"/>
      <c r="H10" s="1376"/>
      <c r="I10" s="1376" t="s">
        <v>32</v>
      </c>
      <c r="J10" s="1376"/>
      <c r="K10" s="1376"/>
      <c r="L10" s="1385"/>
    </row>
    <row r="11" spans="1:12">
      <c r="A11" s="1379" t="s">
        <v>33</v>
      </c>
      <c r="B11" s="1376"/>
      <c r="C11" s="1376"/>
      <c r="D11" s="1376" t="s">
        <v>34</v>
      </c>
      <c r="E11" s="1385"/>
      <c r="F11" s="1379" t="s">
        <v>2118</v>
      </c>
      <c r="G11" s="1376"/>
      <c r="H11" s="1376"/>
      <c r="I11" s="1376" t="s">
        <v>36</v>
      </c>
      <c r="J11" s="1376"/>
      <c r="K11" s="1376"/>
      <c r="L11" s="1385"/>
    </row>
    <row r="12" spans="1:12">
      <c r="A12" s="1379" t="s">
        <v>37</v>
      </c>
      <c r="B12" s="1376"/>
      <c r="C12" s="1376"/>
      <c r="D12" s="1376" t="s">
        <v>38</v>
      </c>
      <c r="E12" s="1385"/>
      <c r="F12" s="1379" t="s">
        <v>31</v>
      </c>
      <c r="G12" s="1376"/>
      <c r="H12" s="1376"/>
      <c r="I12" s="1376" t="s">
        <v>40</v>
      </c>
      <c r="J12" s="1376"/>
      <c r="K12" s="1376"/>
      <c r="L12" s="1385"/>
    </row>
    <row r="13" spans="1:12">
      <c r="A13" s="1379" t="s">
        <v>3853</v>
      </c>
      <c r="B13" s="1376"/>
      <c r="C13" s="1376"/>
      <c r="D13" s="1376" t="s">
        <v>3854</v>
      </c>
      <c r="E13" s="1385"/>
      <c r="F13" s="1379" t="s">
        <v>35</v>
      </c>
      <c r="G13" s="1376"/>
      <c r="H13" s="1376"/>
      <c r="I13" s="1376" t="s">
        <v>3856</v>
      </c>
      <c r="J13" s="1376"/>
      <c r="K13" s="1376"/>
      <c r="L13" s="1385"/>
    </row>
    <row r="14" spans="1:12">
      <c r="A14" s="1379" t="s">
        <v>3857</v>
      </c>
      <c r="B14" s="1376"/>
      <c r="C14" s="1376"/>
      <c r="D14" s="1376" t="s">
        <v>3858</v>
      </c>
      <c r="E14" s="1385"/>
      <c r="F14" s="1571" t="s">
        <v>39</v>
      </c>
      <c r="G14" s="1569"/>
      <c r="H14" s="1569"/>
      <c r="I14" s="1376" t="s">
        <v>3796</v>
      </c>
      <c r="J14" s="1376"/>
      <c r="K14" s="1376"/>
      <c r="L14" s="1385"/>
    </row>
    <row r="15" spans="1:12">
      <c r="A15" s="1379" t="s">
        <v>3797</v>
      </c>
      <c r="B15" s="1376"/>
      <c r="C15" s="1376"/>
      <c r="D15" s="1376" t="s">
        <v>3798</v>
      </c>
      <c r="E15" s="1385"/>
      <c r="F15" s="1571" t="s">
        <v>3855</v>
      </c>
      <c r="G15" s="1569"/>
      <c r="H15" s="1569"/>
      <c r="I15" s="1376" t="s">
        <v>3800</v>
      </c>
      <c r="J15" s="1376"/>
      <c r="K15" s="1376"/>
      <c r="L15" s="1385"/>
    </row>
    <row r="16" spans="1:12">
      <c r="A16" s="1379" t="s">
        <v>3801</v>
      </c>
      <c r="B16" s="1376"/>
      <c r="C16" s="1376"/>
      <c r="D16" s="1477" t="s">
        <v>4098</v>
      </c>
      <c r="E16" s="1482"/>
      <c r="F16" s="1476" t="s">
        <v>4640</v>
      </c>
      <c r="G16" s="1569"/>
      <c r="H16" s="1569"/>
      <c r="I16" s="1376" t="s">
        <v>3803</v>
      </c>
      <c r="J16" s="1376"/>
      <c r="K16" s="1376"/>
      <c r="L16" s="1385"/>
    </row>
    <row r="17" spans="1:12">
      <c r="A17" s="1379" t="s">
        <v>3804</v>
      </c>
      <c r="B17" s="1376"/>
      <c r="C17" s="1376"/>
      <c r="D17" s="872" t="s">
        <v>4099</v>
      </c>
      <c r="E17" s="1385"/>
      <c r="F17" s="1571" t="s">
        <v>3799</v>
      </c>
      <c r="G17" s="1569"/>
      <c r="H17" s="1569"/>
      <c r="I17" s="1376" t="s">
        <v>3806</v>
      </c>
      <c r="J17" s="1376"/>
      <c r="K17" s="1376"/>
      <c r="L17" s="1385"/>
    </row>
    <row r="18" spans="1:12">
      <c r="A18" s="1379" t="s">
        <v>3807</v>
      </c>
      <c r="B18" s="1376"/>
      <c r="C18" s="1376"/>
      <c r="D18" s="1477" t="s">
        <v>4100</v>
      </c>
      <c r="E18" s="1570"/>
      <c r="F18" s="1571" t="s">
        <v>3802</v>
      </c>
      <c r="G18" s="1569"/>
      <c r="H18" s="1569"/>
      <c r="I18" s="1376" t="s">
        <v>3809</v>
      </c>
      <c r="J18" s="1376"/>
      <c r="K18" s="1376"/>
      <c r="L18" s="1385"/>
    </row>
    <row r="19" spans="1:12">
      <c r="A19" s="1379" t="s">
        <v>3810</v>
      </c>
      <c r="B19" s="1376"/>
      <c r="C19" s="1376"/>
      <c r="D19" s="1477" t="s">
        <v>4639</v>
      </c>
      <c r="E19" s="1570"/>
      <c r="F19" s="1571" t="s">
        <v>3805</v>
      </c>
      <c r="G19" s="1569"/>
      <c r="H19" s="1569"/>
      <c r="I19" s="1376" t="s">
        <v>3812</v>
      </c>
      <c r="J19" s="1376"/>
      <c r="K19" s="1376"/>
      <c r="L19" s="1385"/>
    </row>
    <row r="20" spans="1:12">
      <c r="A20" s="1379" t="s">
        <v>3813</v>
      </c>
      <c r="B20" s="1376"/>
      <c r="C20" s="1376"/>
      <c r="D20" s="872" t="s">
        <v>4101</v>
      </c>
      <c r="E20" s="1385"/>
      <c r="F20" s="1571" t="s">
        <v>3808</v>
      </c>
      <c r="G20" s="1569"/>
      <c r="H20" s="1569"/>
      <c r="I20" s="1376"/>
      <c r="J20" s="1376"/>
      <c r="K20" s="1376"/>
      <c r="L20" s="1385"/>
    </row>
    <row r="21" spans="1:12">
      <c r="A21" s="1379" t="s">
        <v>3816</v>
      </c>
      <c r="B21" s="1376"/>
      <c r="C21" s="1376"/>
      <c r="D21" s="1376" t="s">
        <v>3814</v>
      </c>
      <c r="E21" s="1385"/>
      <c r="F21" s="1571" t="s">
        <v>3811</v>
      </c>
      <c r="G21" s="1569"/>
      <c r="H21" s="1569"/>
      <c r="I21" s="1376"/>
      <c r="J21" s="1376"/>
      <c r="K21" s="1376"/>
      <c r="L21" s="1385"/>
    </row>
    <row r="22" spans="1:12">
      <c r="A22" s="1379" t="s">
        <v>3818</v>
      </c>
      <c r="B22" s="1376"/>
      <c r="C22" s="1376"/>
      <c r="D22" s="1376" t="s">
        <v>3819</v>
      </c>
      <c r="E22" s="1385"/>
      <c r="F22" s="1571" t="s">
        <v>3815</v>
      </c>
      <c r="G22" s="1569"/>
      <c r="H22" s="1569"/>
      <c r="I22" s="1376"/>
      <c r="J22" s="1376"/>
      <c r="K22" s="1376"/>
      <c r="L22" s="1385"/>
    </row>
    <row r="23" spans="1:12" ht="15.75" thickBot="1">
      <c r="A23" s="1379"/>
      <c r="B23" s="1376"/>
      <c r="C23" s="1376"/>
      <c r="D23" s="1376"/>
      <c r="E23" s="1385"/>
      <c r="F23" s="1571"/>
      <c r="G23" s="1569"/>
      <c r="H23" s="1569"/>
      <c r="I23" s="1376"/>
      <c r="J23" s="1376"/>
      <c r="K23" s="1376"/>
      <c r="L23" s="1385"/>
    </row>
    <row r="24" spans="1:12" ht="15.75" thickBot="1">
      <c r="A24" s="1391"/>
      <c r="B24" s="1406"/>
      <c r="C24" s="1407"/>
      <c r="D24" s="1407"/>
      <c r="E24" s="1394"/>
      <c r="F24" s="1393" t="s">
        <v>3820</v>
      </c>
      <c r="G24" s="1394"/>
      <c r="H24" s="1408" t="s">
        <v>3821</v>
      </c>
      <c r="I24" s="1409" t="s">
        <v>3822</v>
      </c>
      <c r="J24" s="1403"/>
      <c r="K24" s="1394" t="s">
        <v>3823</v>
      </c>
      <c r="L24" s="1391"/>
    </row>
    <row r="25" spans="1:12">
      <c r="A25" s="1410" t="s">
        <v>1729</v>
      </c>
      <c r="B25" s="1411" t="s">
        <v>3603</v>
      </c>
      <c r="C25" s="1377" t="s">
        <v>1784</v>
      </c>
      <c r="D25" s="1377"/>
      <c r="E25" s="1384"/>
      <c r="F25" s="1412" t="s">
        <v>177</v>
      </c>
      <c r="G25" s="1384"/>
      <c r="H25" s="1413" t="s">
        <v>177</v>
      </c>
      <c r="I25" s="1384" t="s">
        <v>176</v>
      </c>
      <c r="J25" s="1384" t="s">
        <v>1841</v>
      </c>
      <c r="K25" s="1384" t="s">
        <v>3824</v>
      </c>
      <c r="L25" s="1410" t="s">
        <v>1729</v>
      </c>
    </row>
    <row r="26" spans="1:12" ht="15.75" thickBot="1">
      <c r="A26" s="1414" t="s">
        <v>1732</v>
      </c>
      <c r="B26" s="1415" t="s">
        <v>3021</v>
      </c>
      <c r="C26" s="1402" t="s">
        <v>3022</v>
      </c>
      <c r="D26" s="1402"/>
      <c r="E26" s="1416"/>
      <c r="F26" s="1417" t="s">
        <v>3023</v>
      </c>
      <c r="G26" s="1416"/>
      <c r="H26" s="1415" t="s">
        <v>3024</v>
      </c>
      <c r="I26" s="1414" t="s">
        <v>2347</v>
      </c>
      <c r="J26" s="1414" t="s">
        <v>2348</v>
      </c>
      <c r="K26" s="1414" t="s">
        <v>2349</v>
      </c>
      <c r="L26" s="1414" t="s">
        <v>1732</v>
      </c>
    </row>
    <row r="27" spans="1:12">
      <c r="A27" s="1418">
        <v>1</v>
      </c>
      <c r="B27" s="670" t="s">
        <v>4834</v>
      </c>
      <c r="C27" s="646" t="s">
        <v>4838</v>
      </c>
      <c r="D27" s="1376"/>
      <c r="E27" s="1385"/>
      <c r="F27" s="1419"/>
      <c r="G27" s="1420"/>
      <c r="H27" s="1421"/>
      <c r="I27" s="1385"/>
      <c r="J27" s="1421">
        <f t="shared" ref="J27:J62" si="0">G27+H27</f>
        <v>0</v>
      </c>
      <c r="K27" s="1421"/>
      <c r="L27" s="1410">
        <v>1</v>
      </c>
    </row>
    <row r="28" spans="1:12">
      <c r="A28" s="1418">
        <v>2</v>
      </c>
      <c r="B28" s="670" t="s">
        <v>4835</v>
      </c>
      <c r="C28" s="646" t="s">
        <v>4839</v>
      </c>
      <c r="D28" s="1376"/>
      <c r="E28" s="1385"/>
      <c r="F28" s="1419"/>
      <c r="G28" s="1420"/>
      <c r="H28" s="1421"/>
      <c r="I28" s="1385"/>
      <c r="J28" s="1421">
        <f t="shared" si="0"/>
        <v>0</v>
      </c>
      <c r="K28" s="1421"/>
      <c r="L28" s="1410">
        <v>2</v>
      </c>
    </row>
    <row r="29" spans="1:12">
      <c r="A29" s="1418">
        <v>3</v>
      </c>
      <c r="B29" s="670" t="s">
        <v>4851</v>
      </c>
      <c r="C29" s="646" t="s">
        <v>4840</v>
      </c>
      <c r="D29" s="1376"/>
      <c r="E29" s="1385"/>
      <c r="F29" s="1419"/>
      <c r="G29" s="1420">
        <v>0</v>
      </c>
      <c r="H29" s="1421"/>
      <c r="I29" s="1385"/>
      <c r="J29" s="1421">
        <f t="shared" si="0"/>
        <v>0</v>
      </c>
      <c r="K29" s="1421"/>
      <c r="L29" s="1410">
        <v>3</v>
      </c>
    </row>
    <row r="30" spans="1:12">
      <c r="A30" s="1418">
        <v>4</v>
      </c>
      <c r="B30" s="670" t="s">
        <v>4851</v>
      </c>
      <c r="C30" s="646" t="s">
        <v>4841</v>
      </c>
      <c r="D30" s="1376"/>
      <c r="E30" s="1385"/>
      <c r="F30" s="1419"/>
      <c r="G30" s="1420">
        <v>10775</v>
      </c>
      <c r="H30" s="1421"/>
      <c r="I30" s="1385">
        <v>908</v>
      </c>
      <c r="J30" s="1421">
        <f t="shared" si="0"/>
        <v>10775</v>
      </c>
      <c r="K30" s="1421">
        <v>39098</v>
      </c>
      <c r="L30" s="1410">
        <v>4</v>
      </c>
    </row>
    <row r="31" spans="1:12">
      <c r="A31" s="1418">
        <v>5</v>
      </c>
      <c r="B31" s="670" t="s">
        <v>4851</v>
      </c>
      <c r="C31" s="646" t="s">
        <v>4842</v>
      </c>
      <c r="D31" s="1376"/>
      <c r="E31" s="1385"/>
      <c r="F31" s="1419"/>
      <c r="G31" s="1420">
        <v>69731</v>
      </c>
      <c r="H31" s="1421"/>
      <c r="I31" s="1385">
        <v>908</v>
      </c>
      <c r="J31" s="1421">
        <f t="shared" si="0"/>
        <v>69731</v>
      </c>
      <c r="K31" s="1421">
        <v>6102</v>
      </c>
      <c r="L31" s="1410">
        <v>5</v>
      </c>
    </row>
    <row r="32" spans="1:12">
      <c r="A32" s="1418">
        <v>6</v>
      </c>
      <c r="B32" s="670" t="s">
        <v>4851</v>
      </c>
      <c r="C32" s="646" t="s">
        <v>4843</v>
      </c>
      <c r="D32" s="1376"/>
      <c r="E32" s="1385"/>
      <c r="F32" s="1419"/>
      <c r="G32" s="1420">
        <v>41500</v>
      </c>
      <c r="H32" s="1421"/>
      <c r="I32" s="1385">
        <v>908</v>
      </c>
      <c r="J32" s="1421">
        <f t="shared" si="0"/>
        <v>41500</v>
      </c>
      <c r="K32" s="1421">
        <v>12800</v>
      </c>
      <c r="L32" s="1410">
        <v>6</v>
      </c>
    </row>
    <row r="33" spans="1:12">
      <c r="A33" s="1418">
        <v>7</v>
      </c>
      <c r="B33" s="670" t="s">
        <v>4851</v>
      </c>
      <c r="C33" s="646" t="s">
        <v>4844</v>
      </c>
      <c r="D33" s="1376"/>
      <c r="E33" s="1385"/>
      <c r="F33" s="1419"/>
      <c r="G33" s="1420">
        <v>47118</v>
      </c>
      <c r="H33" s="1421"/>
      <c r="I33" s="1385">
        <v>908</v>
      </c>
      <c r="J33" s="1421">
        <f t="shared" si="0"/>
        <v>47118</v>
      </c>
      <c r="K33" s="1421">
        <v>3403</v>
      </c>
      <c r="L33" s="1410">
        <v>7</v>
      </c>
    </row>
    <row r="34" spans="1:12">
      <c r="A34" s="1418">
        <v>8</v>
      </c>
      <c r="B34" s="670" t="s">
        <v>4851</v>
      </c>
      <c r="C34" s="646" t="s">
        <v>2331</v>
      </c>
      <c r="D34" s="1376"/>
      <c r="E34" s="1385"/>
      <c r="F34" s="1419"/>
      <c r="G34" s="1420">
        <v>0</v>
      </c>
      <c r="H34" s="1421"/>
      <c r="I34" s="1385"/>
      <c r="J34" s="1421">
        <f t="shared" si="0"/>
        <v>0</v>
      </c>
      <c r="K34" s="1421"/>
      <c r="L34" s="1410">
        <v>8</v>
      </c>
    </row>
    <row r="35" spans="1:12">
      <c r="A35" s="1418">
        <v>9</v>
      </c>
      <c r="B35" s="670"/>
      <c r="C35" s="646"/>
      <c r="D35" s="1376"/>
      <c r="E35" s="1385"/>
      <c r="F35" s="1419"/>
      <c r="G35" s="1420"/>
      <c r="H35" s="1421"/>
      <c r="I35" s="1385"/>
      <c r="J35" s="1421">
        <f t="shared" si="0"/>
        <v>0</v>
      </c>
      <c r="K35" s="1421"/>
      <c r="L35" s="1410">
        <v>9</v>
      </c>
    </row>
    <row r="36" spans="1:12">
      <c r="A36" s="1418">
        <v>10</v>
      </c>
      <c r="B36" s="670"/>
      <c r="C36" s="646"/>
      <c r="D36" s="1376"/>
      <c r="E36" s="1385"/>
      <c r="F36" s="1419"/>
      <c r="G36" s="1420"/>
      <c r="H36" s="1421"/>
      <c r="I36" s="1385"/>
      <c r="J36" s="1421">
        <f t="shared" si="0"/>
        <v>0</v>
      </c>
      <c r="K36" s="1421"/>
      <c r="L36" s="1410">
        <v>10</v>
      </c>
    </row>
    <row r="37" spans="1:12">
      <c r="A37" s="1418">
        <v>11</v>
      </c>
      <c r="B37" s="670"/>
      <c r="C37" s="646"/>
      <c r="D37" s="1376"/>
      <c r="E37" s="1385"/>
      <c r="F37" s="1379"/>
      <c r="G37" s="1421"/>
      <c r="H37" s="1421"/>
      <c r="I37" s="1385"/>
      <c r="J37" s="1421">
        <f t="shared" si="0"/>
        <v>0</v>
      </c>
      <c r="K37" s="1421"/>
      <c r="L37" s="1410">
        <v>11</v>
      </c>
    </row>
    <row r="38" spans="1:12">
      <c r="A38" s="1418">
        <v>12</v>
      </c>
      <c r="B38" s="670" t="s">
        <v>4836</v>
      </c>
      <c r="C38" s="646" t="s">
        <v>4845</v>
      </c>
      <c r="D38" s="1376"/>
      <c r="E38" s="1385"/>
      <c r="F38" s="1379"/>
      <c r="G38" s="1421"/>
      <c r="H38" s="1421"/>
      <c r="I38" s="1385"/>
      <c r="J38" s="1421">
        <f t="shared" si="0"/>
        <v>0</v>
      </c>
      <c r="K38" s="1421"/>
      <c r="L38" s="1410">
        <v>12</v>
      </c>
    </row>
    <row r="39" spans="1:12">
      <c r="A39" s="1418">
        <v>13</v>
      </c>
      <c r="B39" s="670" t="s">
        <v>4837</v>
      </c>
      <c r="C39" s="646" t="s">
        <v>4846</v>
      </c>
      <c r="D39" s="1376"/>
      <c r="E39" s="1385"/>
      <c r="F39" s="1379"/>
      <c r="G39" s="1421"/>
      <c r="H39" s="1421">
        <v>61627</v>
      </c>
      <c r="I39" s="1385">
        <v>908</v>
      </c>
      <c r="J39" s="1421">
        <f t="shared" si="0"/>
        <v>61627</v>
      </c>
      <c r="K39" s="1421">
        <v>4913</v>
      </c>
      <c r="L39" s="1410">
        <v>13</v>
      </c>
    </row>
    <row r="40" spans="1:12">
      <c r="A40" s="1418">
        <v>14</v>
      </c>
      <c r="B40" s="670" t="s">
        <v>4837</v>
      </c>
      <c r="C40" s="646" t="s">
        <v>4847</v>
      </c>
      <c r="D40" s="1376"/>
      <c r="E40" s="1385"/>
      <c r="F40" s="1379"/>
      <c r="G40" s="1421"/>
      <c r="H40" s="1421">
        <v>810220</v>
      </c>
      <c r="I40" s="1385">
        <v>928</v>
      </c>
      <c r="J40" s="1421">
        <f t="shared" si="0"/>
        <v>810220</v>
      </c>
      <c r="K40" s="1421">
        <v>75185</v>
      </c>
      <c r="L40" s="1410">
        <v>14</v>
      </c>
    </row>
    <row r="41" spans="1:12">
      <c r="A41" s="1418">
        <v>15</v>
      </c>
      <c r="B41" s="670" t="s">
        <v>4837</v>
      </c>
      <c r="C41" s="646" t="s">
        <v>4848</v>
      </c>
      <c r="D41" s="1376"/>
      <c r="E41" s="1385"/>
      <c r="F41" s="1379"/>
      <c r="G41" s="1421"/>
      <c r="H41" s="1421"/>
      <c r="I41" s="1385"/>
      <c r="J41" s="1421">
        <f t="shared" si="0"/>
        <v>0</v>
      </c>
      <c r="K41" s="1421"/>
      <c r="L41" s="1410">
        <v>15</v>
      </c>
    </row>
    <row r="42" spans="1:12">
      <c r="A42" s="1418">
        <v>16</v>
      </c>
      <c r="B42" s="670" t="s">
        <v>4837</v>
      </c>
      <c r="C42" s="646" t="s">
        <v>4849</v>
      </c>
      <c r="D42" s="1376"/>
      <c r="E42" s="1385"/>
      <c r="F42" s="1379"/>
      <c r="G42" s="1421"/>
      <c r="H42" s="1421"/>
      <c r="I42" s="1385"/>
      <c r="J42" s="1421">
        <f t="shared" si="0"/>
        <v>0</v>
      </c>
      <c r="K42" s="1421">
        <f>-59412+1</f>
        <v>-59411</v>
      </c>
      <c r="L42" s="1410">
        <v>16</v>
      </c>
    </row>
    <row r="43" spans="1:12">
      <c r="A43" s="1418">
        <v>17</v>
      </c>
      <c r="B43" s="1385"/>
      <c r="C43" s="646"/>
      <c r="D43" s="1376"/>
      <c r="E43" s="1385"/>
      <c r="F43" s="1379"/>
      <c r="G43" s="1421"/>
      <c r="H43" s="1421"/>
      <c r="I43" s="1385"/>
      <c r="J43" s="1421">
        <f t="shared" si="0"/>
        <v>0</v>
      </c>
      <c r="K43" s="1421"/>
      <c r="L43" s="1410">
        <v>17</v>
      </c>
    </row>
    <row r="44" spans="1:12">
      <c r="A44" s="1418">
        <v>18</v>
      </c>
      <c r="B44" s="1385"/>
      <c r="C44" s="646"/>
      <c r="D44" s="1376"/>
      <c r="E44" s="1385"/>
      <c r="F44" s="1379"/>
      <c r="G44" s="1421"/>
      <c r="H44" s="1421"/>
      <c r="I44" s="1385"/>
      <c r="J44" s="1421">
        <f t="shared" si="0"/>
        <v>0</v>
      </c>
      <c r="K44" s="1421"/>
      <c r="L44" s="1410">
        <v>18</v>
      </c>
    </row>
    <row r="45" spans="1:12">
      <c r="A45" s="1418">
        <v>19</v>
      </c>
      <c r="B45" s="1385"/>
      <c r="C45" s="646"/>
      <c r="D45" s="1376"/>
      <c r="E45" s="1385"/>
      <c r="F45" s="1379"/>
      <c r="G45" s="1421"/>
      <c r="H45" s="1421"/>
      <c r="I45" s="1385"/>
      <c r="J45" s="1421">
        <f t="shared" si="0"/>
        <v>0</v>
      </c>
      <c r="K45" s="1421"/>
      <c r="L45" s="1410">
        <v>19</v>
      </c>
    </row>
    <row r="46" spans="1:12">
      <c r="A46" s="1418">
        <v>20</v>
      </c>
      <c r="B46" s="1385"/>
      <c r="C46" s="646" t="s">
        <v>4850</v>
      </c>
      <c r="D46" s="1376"/>
      <c r="E46" s="1385"/>
      <c r="F46" s="1379"/>
      <c r="G46" s="1421"/>
      <c r="H46" s="1421"/>
      <c r="I46" s="1385">
        <v>495</v>
      </c>
      <c r="J46" s="1421">
        <v>494178</v>
      </c>
      <c r="K46" s="1421">
        <f>-1294033+1</f>
        <v>-1294032</v>
      </c>
      <c r="L46" s="1410">
        <v>20</v>
      </c>
    </row>
    <row r="47" spans="1:12">
      <c r="A47" s="1418">
        <v>21</v>
      </c>
      <c r="B47" s="1385"/>
      <c r="C47" s="1376"/>
      <c r="D47" s="1376"/>
      <c r="E47" s="1385"/>
      <c r="F47" s="1379"/>
      <c r="G47" s="1421"/>
      <c r="H47" s="1421"/>
      <c r="I47" s="1385"/>
      <c r="J47" s="1421">
        <f t="shared" si="0"/>
        <v>0</v>
      </c>
      <c r="K47" s="1421"/>
      <c r="L47" s="1410">
        <v>21</v>
      </c>
    </row>
    <row r="48" spans="1:12">
      <c r="A48" s="1418">
        <v>22</v>
      </c>
      <c r="B48" s="1385"/>
      <c r="C48" s="1376"/>
      <c r="D48" s="1376"/>
      <c r="E48" s="1385"/>
      <c r="F48" s="1379"/>
      <c r="G48" s="1421"/>
      <c r="H48" s="1421"/>
      <c r="I48" s="1385"/>
      <c r="J48" s="1421">
        <f t="shared" si="0"/>
        <v>0</v>
      </c>
      <c r="K48" s="1421"/>
      <c r="L48" s="1410">
        <v>22</v>
      </c>
    </row>
    <row r="49" spans="1:12">
      <c r="A49" s="1418">
        <v>23</v>
      </c>
      <c r="B49" s="1385"/>
      <c r="C49" s="1376"/>
      <c r="D49" s="1376"/>
      <c r="E49" s="1385"/>
      <c r="F49" s="1379"/>
      <c r="G49" s="1421"/>
      <c r="H49" s="1421"/>
      <c r="I49" s="1385"/>
      <c r="J49" s="1421">
        <f t="shared" si="0"/>
        <v>0</v>
      </c>
      <c r="K49" s="1421"/>
      <c r="L49" s="1410">
        <v>23</v>
      </c>
    </row>
    <row r="50" spans="1:12">
      <c r="A50" s="1418">
        <v>24</v>
      </c>
      <c r="B50" s="1385"/>
      <c r="C50" s="1376"/>
      <c r="D50" s="1376"/>
      <c r="E50" s="1385"/>
      <c r="F50" s="1379"/>
      <c r="G50" s="1421"/>
      <c r="H50" s="1421"/>
      <c r="I50" s="1385"/>
      <c r="J50" s="1421">
        <f t="shared" si="0"/>
        <v>0</v>
      </c>
      <c r="K50" s="1421"/>
      <c r="L50" s="1410">
        <v>24</v>
      </c>
    </row>
    <row r="51" spans="1:12">
      <c r="A51" s="1418">
        <v>25</v>
      </c>
      <c r="B51" s="1385"/>
      <c r="C51" s="1376"/>
      <c r="D51" s="1376"/>
      <c r="E51" s="1385"/>
      <c r="F51" s="1379"/>
      <c r="G51" s="1421"/>
      <c r="H51" s="1421"/>
      <c r="I51" s="1385"/>
      <c r="J51" s="1421">
        <f t="shared" si="0"/>
        <v>0</v>
      </c>
      <c r="K51" s="1421"/>
      <c r="L51" s="1410">
        <v>25</v>
      </c>
    </row>
    <row r="52" spans="1:12">
      <c r="A52" s="1418">
        <v>26</v>
      </c>
      <c r="B52" s="1385"/>
      <c r="C52" s="1376"/>
      <c r="D52" s="1376"/>
      <c r="E52" s="1385"/>
      <c r="F52" s="1379"/>
      <c r="G52" s="1421"/>
      <c r="H52" s="1421"/>
      <c r="I52" s="1385"/>
      <c r="J52" s="1421">
        <f t="shared" si="0"/>
        <v>0</v>
      </c>
      <c r="K52" s="1421"/>
      <c r="L52" s="1410">
        <v>26</v>
      </c>
    </row>
    <row r="53" spans="1:12">
      <c r="A53" s="1418">
        <v>27</v>
      </c>
      <c r="B53" s="1385"/>
      <c r="C53" s="1376"/>
      <c r="D53" s="1376"/>
      <c r="E53" s="1385"/>
      <c r="F53" s="1379"/>
      <c r="G53" s="1421"/>
      <c r="H53" s="1421"/>
      <c r="I53" s="1385"/>
      <c r="J53" s="1421">
        <f t="shared" si="0"/>
        <v>0</v>
      </c>
      <c r="K53" s="1421"/>
      <c r="L53" s="1410">
        <v>27</v>
      </c>
    </row>
    <row r="54" spans="1:12">
      <c r="A54" s="1418">
        <v>28</v>
      </c>
      <c r="B54" s="1385"/>
      <c r="C54" s="1376"/>
      <c r="D54" s="1376"/>
      <c r="E54" s="1385"/>
      <c r="F54" s="1379"/>
      <c r="G54" s="1421"/>
      <c r="H54" s="1421"/>
      <c r="I54" s="1385"/>
      <c r="J54" s="1421">
        <f t="shared" si="0"/>
        <v>0</v>
      </c>
      <c r="K54" s="1421"/>
      <c r="L54" s="1410">
        <v>28</v>
      </c>
    </row>
    <row r="55" spans="1:12">
      <c r="A55" s="1418">
        <v>29</v>
      </c>
      <c r="B55" s="1385"/>
      <c r="C55" s="1376"/>
      <c r="D55" s="1376"/>
      <c r="E55" s="1385"/>
      <c r="F55" s="1379"/>
      <c r="G55" s="1421"/>
      <c r="H55" s="1421"/>
      <c r="I55" s="1385"/>
      <c r="J55" s="1421">
        <f t="shared" si="0"/>
        <v>0</v>
      </c>
      <c r="K55" s="1421"/>
      <c r="L55" s="1410">
        <v>29</v>
      </c>
    </row>
    <row r="56" spans="1:12">
      <c r="A56" s="1418">
        <v>30</v>
      </c>
      <c r="B56" s="1385"/>
      <c r="C56" s="1376"/>
      <c r="D56" s="1376"/>
      <c r="E56" s="1385"/>
      <c r="F56" s="1379"/>
      <c r="G56" s="1421"/>
      <c r="H56" s="1421"/>
      <c r="I56" s="1385"/>
      <c r="J56" s="1421">
        <f t="shared" si="0"/>
        <v>0</v>
      </c>
      <c r="K56" s="1421"/>
      <c r="L56" s="1410">
        <v>30</v>
      </c>
    </row>
    <row r="57" spans="1:12">
      <c r="A57" s="1418">
        <v>31</v>
      </c>
      <c r="B57" s="1385"/>
      <c r="C57" s="1376"/>
      <c r="D57" s="1376"/>
      <c r="E57" s="1385"/>
      <c r="F57" s="1379"/>
      <c r="G57" s="1421"/>
      <c r="H57" s="1421"/>
      <c r="I57" s="1385"/>
      <c r="J57" s="1421">
        <f t="shared" si="0"/>
        <v>0</v>
      </c>
      <c r="K57" s="1421"/>
      <c r="L57" s="1410">
        <v>31</v>
      </c>
    </row>
    <row r="58" spans="1:12">
      <c r="A58" s="1418">
        <v>32</v>
      </c>
      <c r="B58" s="1385"/>
      <c r="C58" s="1376"/>
      <c r="D58" s="1376"/>
      <c r="E58" s="1385"/>
      <c r="F58" s="1379"/>
      <c r="G58" s="1421"/>
      <c r="H58" s="1421"/>
      <c r="I58" s="1385"/>
      <c r="J58" s="1421">
        <f t="shared" si="0"/>
        <v>0</v>
      </c>
      <c r="K58" s="1421"/>
      <c r="L58" s="1410">
        <v>32</v>
      </c>
    </row>
    <row r="59" spans="1:12">
      <c r="A59" s="1418">
        <v>33</v>
      </c>
      <c r="B59" s="1385"/>
      <c r="C59" s="1376"/>
      <c r="D59" s="1376"/>
      <c r="E59" s="1385"/>
      <c r="F59" s="1379"/>
      <c r="G59" s="1421"/>
      <c r="H59" s="1421"/>
      <c r="I59" s="1385"/>
      <c r="J59" s="1421">
        <f t="shared" si="0"/>
        <v>0</v>
      </c>
      <c r="K59" s="1421"/>
      <c r="L59" s="1410">
        <v>33</v>
      </c>
    </row>
    <row r="60" spans="1:12">
      <c r="A60" s="1418">
        <v>34</v>
      </c>
      <c r="B60" s="1385"/>
      <c r="C60" s="1376"/>
      <c r="D60" s="1376"/>
      <c r="E60" s="1385"/>
      <c r="F60" s="1379"/>
      <c r="G60" s="1421"/>
      <c r="H60" s="1421"/>
      <c r="I60" s="1385"/>
      <c r="J60" s="1421">
        <f t="shared" si="0"/>
        <v>0</v>
      </c>
      <c r="K60" s="1421"/>
      <c r="L60" s="1410">
        <v>34</v>
      </c>
    </row>
    <row r="61" spans="1:12">
      <c r="A61" s="1418">
        <v>35</v>
      </c>
      <c r="B61" s="1385"/>
      <c r="C61" s="1376"/>
      <c r="D61" s="1376"/>
      <c r="E61" s="1385"/>
      <c r="F61" s="1379"/>
      <c r="G61" s="1421"/>
      <c r="H61" s="1421"/>
      <c r="I61" s="1385"/>
      <c r="J61" s="1421">
        <f t="shared" si="0"/>
        <v>0</v>
      </c>
      <c r="K61" s="1421"/>
      <c r="L61" s="1410">
        <v>35</v>
      </c>
    </row>
    <row r="62" spans="1:12">
      <c r="A62" s="1418">
        <v>36</v>
      </c>
      <c r="B62" s="1385"/>
      <c r="C62" s="1376"/>
      <c r="D62" s="1376"/>
      <c r="E62" s="1385"/>
      <c r="F62" s="1379"/>
      <c r="G62" s="1421"/>
      <c r="H62" s="1421"/>
      <c r="I62" s="1385"/>
      <c r="J62" s="1421">
        <f t="shared" si="0"/>
        <v>0</v>
      </c>
      <c r="K62" s="1421"/>
      <c r="L62" s="1410">
        <v>36</v>
      </c>
    </row>
    <row r="63" spans="1:12" ht="15.75" thickBot="1">
      <c r="A63" s="1422">
        <v>37</v>
      </c>
      <c r="B63" s="1415" t="s">
        <v>2332</v>
      </c>
      <c r="C63" s="1387"/>
      <c r="D63" s="1387"/>
      <c r="E63" s="1388"/>
      <c r="F63" s="1423"/>
      <c r="G63" s="1424">
        <f>SUM(G27:G62)</f>
        <v>169124</v>
      </c>
      <c r="H63" s="1424">
        <f>SUM(H27:H62)</f>
        <v>871847</v>
      </c>
      <c r="I63" s="1388"/>
      <c r="J63" s="1424">
        <f>SUM(J27:J62)</f>
        <v>1535149</v>
      </c>
      <c r="K63" s="1424">
        <f>SUM(K27:K62)</f>
        <v>-1211942</v>
      </c>
      <c r="L63" s="1414">
        <v>37</v>
      </c>
    </row>
    <row r="64" spans="1:12">
      <c r="A64" s="1477" t="s">
        <v>4685</v>
      </c>
      <c r="B64" s="1477"/>
      <c r="C64" s="1376"/>
      <c r="D64" s="1376"/>
      <c r="E64" s="1376"/>
      <c r="F64" s="1477" t="s">
        <v>4685</v>
      </c>
      <c r="G64" s="1477"/>
      <c r="H64" s="1377"/>
    </row>
    <row r="65" spans="1:12">
      <c r="A65" s="1377" t="s">
        <v>3826</v>
      </c>
      <c r="B65" s="1377"/>
      <c r="C65" s="1377"/>
      <c r="D65" s="1377"/>
      <c r="E65" s="1377"/>
      <c r="F65" s="1377" t="s">
        <v>3827</v>
      </c>
      <c r="G65" s="1377"/>
      <c r="H65" s="1377"/>
      <c r="I65" s="1377"/>
      <c r="J65" s="1377"/>
      <c r="K65" s="1377"/>
      <c r="L65" s="1377"/>
    </row>
    <row r="66" spans="1:12" ht="15.75">
      <c r="A66" s="890" t="s">
        <v>419</v>
      </c>
      <c r="B66" s="1377"/>
      <c r="C66" s="1377"/>
      <c r="D66" s="1377"/>
      <c r="E66" s="1377"/>
    </row>
    <row r="68" spans="1:12" ht="16.5" thickBot="1">
      <c r="A68" s="1380" t="str">
        <f>'Data Sheet'!$C$25</f>
        <v>National Fuel Gas Distribution Corporation</v>
      </c>
      <c r="B68" s="1376"/>
      <c r="C68" s="1376"/>
      <c r="D68" s="1425" t="str">
        <f>'Data Sheet'!$C$40</f>
        <v>3/31/2016</v>
      </c>
      <c r="E68" s="1376" t="str">
        <f>'Data Sheet'!$C$38</f>
        <v>12/31/2015</v>
      </c>
      <c r="F68" s="1380" t="str">
        <f>'Data Sheet'!$C$25</f>
        <v>National Fuel Gas Distribution Corporation</v>
      </c>
      <c r="G68" s="1376"/>
      <c r="H68" s="1376"/>
      <c r="I68" s="1376"/>
      <c r="J68" s="1425" t="str">
        <f>'Data Sheet'!$C$40</f>
        <v>3/31/2016</v>
      </c>
      <c r="K68" s="893" t="str">
        <f>'Data Sheet'!$C$38</f>
        <v>12/31/2015</v>
      </c>
    </row>
    <row r="69" spans="1:12" ht="15.75">
      <c r="A69" s="1381"/>
      <c r="B69" s="1426" t="s">
        <v>3866</v>
      </c>
      <c r="C69" s="1426"/>
      <c r="D69" s="1407"/>
      <c r="E69" s="1394"/>
      <c r="F69" s="1393"/>
      <c r="G69" s="1426" t="s">
        <v>2103</v>
      </c>
      <c r="H69" s="1426"/>
      <c r="I69" s="1426"/>
      <c r="J69" s="1407"/>
      <c r="K69" s="1407"/>
      <c r="L69" s="1394"/>
    </row>
    <row r="70" spans="1:12" ht="15.75" thickBot="1">
      <c r="A70" s="1386"/>
      <c r="B70" s="1387"/>
      <c r="C70" s="1387"/>
      <c r="D70" s="1427"/>
      <c r="E70" s="1388"/>
      <c r="F70" s="1386"/>
      <c r="G70" s="1387"/>
      <c r="H70" s="1387"/>
      <c r="I70" s="1387"/>
      <c r="J70" s="1387"/>
      <c r="K70" s="1387"/>
      <c r="L70" s="1388"/>
    </row>
    <row r="71" spans="1:12" ht="15.75" thickBot="1">
      <c r="A71" s="1391"/>
      <c r="B71" s="1406" t="s">
        <v>3603</v>
      </c>
      <c r="C71" s="1407" t="s">
        <v>1784</v>
      </c>
      <c r="D71" s="1407"/>
      <c r="E71" s="1394"/>
      <c r="F71" s="1393" t="s">
        <v>3820</v>
      </c>
      <c r="G71" s="1394"/>
      <c r="H71" s="1408" t="s">
        <v>3821</v>
      </c>
      <c r="I71" s="1409" t="s">
        <v>3822</v>
      </c>
      <c r="J71" s="1428"/>
      <c r="K71" s="1394" t="s">
        <v>3823</v>
      </c>
      <c r="L71" s="1391"/>
    </row>
    <row r="72" spans="1:12">
      <c r="A72" s="1410" t="s">
        <v>1729</v>
      </c>
      <c r="B72" s="1385"/>
      <c r="C72" s="1376"/>
      <c r="D72" s="1376"/>
      <c r="E72" s="1385"/>
      <c r="F72" s="1412" t="s">
        <v>177</v>
      </c>
      <c r="G72" s="1384"/>
      <c r="H72" s="1413" t="s">
        <v>177</v>
      </c>
      <c r="I72" s="1384" t="s">
        <v>176</v>
      </c>
      <c r="J72" s="1384" t="s">
        <v>1841</v>
      </c>
      <c r="K72" s="1384" t="s">
        <v>3824</v>
      </c>
      <c r="L72" s="1410" t="s">
        <v>1729</v>
      </c>
    </row>
    <row r="73" spans="1:12" ht="15.75" thickBot="1">
      <c r="A73" s="1414" t="s">
        <v>1732</v>
      </c>
      <c r="B73" s="1415" t="s">
        <v>3021</v>
      </c>
      <c r="C73" s="1402" t="s">
        <v>3022</v>
      </c>
      <c r="D73" s="1402"/>
      <c r="E73" s="1416"/>
      <c r="F73" s="1417" t="s">
        <v>3023</v>
      </c>
      <c r="G73" s="1416"/>
      <c r="H73" s="1415" t="s">
        <v>3024</v>
      </c>
      <c r="I73" s="1414" t="s">
        <v>2347</v>
      </c>
      <c r="J73" s="1414" t="s">
        <v>2348</v>
      </c>
      <c r="K73" s="1414" t="s">
        <v>2349</v>
      </c>
      <c r="L73" s="1414" t="s">
        <v>1732</v>
      </c>
    </row>
    <row r="74" spans="1:12">
      <c r="A74" s="1418">
        <v>1</v>
      </c>
      <c r="B74" s="1385"/>
      <c r="C74" s="1376"/>
      <c r="D74" s="1376"/>
      <c r="E74" s="1385"/>
      <c r="F74" s="1419"/>
      <c r="G74" s="1420"/>
      <c r="H74" s="1421"/>
      <c r="I74" s="1385"/>
      <c r="J74" s="1421">
        <f t="shared" ref="J74:J127" si="1">G74+H74</f>
        <v>0</v>
      </c>
      <c r="K74" s="1421"/>
      <c r="L74" s="1418">
        <v>1</v>
      </c>
    </row>
    <row r="75" spans="1:12">
      <c r="A75" s="1418">
        <v>2</v>
      </c>
      <c r="B75" s="1385"/>
      <c r="C75" s="1376"/>
      <c r="D75" s="1376"/>
      <c r="E75" s="1385"/>
      <c r="F75" s="1419"/>
      <c r="G75" s="1420"/>
      <c r="H75" s="1421"/>
      <c r="I75" s="1385"/>
      <c r="J75" s="1421">
        <f t="shared" si="1"/>
        <v>0</v>
      </c>
      <c r="K75" s="1421"/>
      <c r="L75" s="1418">
        <v>2</v>
      </c>
    </row>
    <row r="76" spans="1:12">
      <c r="A76" s="1418">
        <v>3</v>
      </c>
      <c r="B76" s="1385"/>
      <c r="C76" s="1376"/>
      <c r="D76" s="1376"/>
      <c r="E76" s="1385"/>
      <c r="F76" s="1419"/>
      <c r="G76" s="1420"/>
      <c r="H76" s="1421"/>
      <c r="I76" s="1385"/>
      <c r="J76" s="1421">
        <f t="shared" si="1"/>
        <v>0</v>
      </c>
      <c r="K76" s="1421"/>
      <c r="L76" s="1418">
        <v>3</v>
      </c>
    </row>
    <row r="77" spans="1:12">
      <c r="A77" s="1418">
        <v>4</v>
      </c>
      <c r="B77" s="1385"/>
      <c r="C77" s="1376"/>
      <c r="D77" s="1376"/>
      <c r="E77" s="1385"/>
      <c r="F77" s="1419"/>
      <c r="G77" s="1420"/>
      <c r="H77" s="1421"/>
      <c r="I77" s="1385"/>
      <c r="J77" s="1421">
        <f t="shared" si="1"/>
        <v>0</v>
      </c>
      <c r="K77" s="1421"/>
      <c r="L77" s="1418">
        <v>4</v>
      </c>
    </row>
    <row r="78" spans="1:12">
      <c r="A78" s="1418">
        <v>5</v>
      </c>
      <c r="B78" s="1385"/>
      <c r="C78" s="1376"/>
      <c r="D78" s="1376"/>
      <c r="E78" s="1385"/>
      <c r="F78" s="1419"/>
      <c r="G78" s="1420"/>
      <c r="H78" s="1421"/>
      <c r="I78" s="1385"/>
      <c r="J78" s="1421">
        <f t="shared" si="1"/>
        <v>0</v>
      </c>
      <c r="K78" s="1421"/>
      <c r="L78" s="1418">
        <v>5</v>
      </c>
    </row>
    <row r="79" spans="1:12">
      <c r="A79" s="1418">
        <v>6</v>
      </c>
      <c r="B79" s="1385"/>
      <c r="C79" s="1376"/>
      <c r="D79" s="1376"/>
      <c r="E79" s="1385"/>
      <c r="F79" s="1419"/>
      <c r="G79" s="1420"/>
      <c r="H79" s="1421"/>
      <c r="I79" s="1385"/>
      <c r="J79" s="1421">
        <f t="shared" si="1"/>
        <v>0</v>
      </c>
      <c r="K79" s="1421"/>
      <c r="L79" s="1418">
        <v>6</v>
      </c>
    </row>
    <row r="80" spans="1:12">
      <c r="A80" s="1418">
        <v>7</v>
      </c>
      <c r="B80" s="1385"/>
      <c r="C80" s="1376"/>
      <c r="D80" s="1376"/>
      <c r="E80" s="1385"/>
      <c r="F80" s="1419"/>
      <c r="G80" s="1420"/>
      <c r="H80" s="1421"/>
      <c r="I80" s="1385"/>
      <c r="J80" s="1421">
        <f t="shared" si="1"/>
        <v>0</v>
      </c>
      <c r="K80" s="1421"/>
      <c r="L80" s="1418">
        <v>7</v>
      </c>
    </row>
    <row r="81" spans="1:12">
      <c r="A81" s="1418">
        <v>8</v>
      </c>
      <c r="B81" s="1385"/>
      <c r="C81" s="1376"/>
      <c r="D81" s="1376"/>
      <c r="E81" s="1385"/>
      <c r="F81" s="1419"/>
      <c r="G81" s="1420"/>
      <c r="H81" s="1421"/>
      <c r="I81" s="1385"/>
      <c r="J81" s="1421">
        <f t="shared" si="1"/>
        <v>0</v>
      </c>
      <c r="K81" s="1421"/>
      <c r="L81" s="1418">
        <v>8</v>
      </c>
    </row>
    <row r="82" spans="1:12">
      <c r="A82" s="1418">
        <v>9</v>
      </c>
      <c r="B82" s="1385"/>
      <c r="C82" s="1376"/>
      <c r="D82" s="1376"/>
      <c r="E82" s="1385"/>
      <c r="F82" s="1419"/>
      <c r="G82" s="1420"/>
      <c r="H82" s="1421"/>
      <c r="I82" s="1385"/>
      <c r="J82" s="1421">
        <f t="shared" si="1"/>
        <v>0</v>
      </c>
      <c r="K82" s="1421"/>
      <c r="L82" s="1418">
        <v>9</v>
      </c>
    </row>
    <row r="83" spans="1:12">
      <c r="A83" s="1418">
        <v>10</v>
      </c>
      <c r="B83" s="1385"/>
      <c r="C83" s="1376"/>
      <c r="D83" s="1376"/>
      <c r="E83" s="1385"/>
      <c r="F83" s="1419"/>
      <c r="G83" s="1420"/>
      <c r="H83" s="1421"/>
      <c r="I83" s="1385"/>
      <c r="J83" s="1421">
        <f t="shared" si="1"/>
        <v>0</v>
      </c>
      <c r="K83" s="1421"/>
      <c r="L83" s="1418">
        <v>10</v>
      </c>
    </row>
    <row r="84" spans="1:12">
      <c r="A84" s="1418">
        <v>11</v>
      </c>
      <c r="B84" s="1385"/>
      <c r="C84" s="1376"/>
      <c r="D84" s="1376"/>
      <c r="E84" s="1385"/>
      <c r="F84" s="1419"/>
      <c r="G84" s="1420"/>
      <c r="H84" s="1421"/>
      <c r="I84" s="1385"/>
      <c r="J84" s="1421">
        <f t="shared" si="1"/>
        <v>0</v>
      </c>
      <c r="K84" s="1421"/>
      <c r="L84" s="1418">
        <v>11</v>
      </c>
    </row>
    <row r="85" spans="1:12">
      <c r="A85" s="1396">
        <v>12</v>
      </c>
      <c r="B85" s="1385"/>
      <c r="C85" s="1376"/>
      <c r="D85" s="1376"/>
      <c r="E85" s="1385"/>
      <c r="F85" s="1379"/>
      <c r="G85" s="1421"/>
      <c r="H85" s="1421"/>
      <c r="I85" s="1385"/>
      <c r="J85" s="1421">
        <f t="shared" si="1"/>
        <v>0</v>
      </c>
      <c r="K85" s="1421"/>
      <c r="L85" s="1396">
        <v>12</v>
      </c>
    </row>
    <row r="86" spans="1:12">
      <c r="A86" s="1396">
        <v>13</v>
      </c>
      <c r="B86" s="1385"/>
      <c r="C86" s="1376"/>
      <c r="D86" s="1376"/>
      <c r="E86" s="1385"/>
      <c r="F86" s="1379"/>
      <c r="G86" s="1421"/>
      <c r="H86" s="1421"/>
      <c r="I86" s="1385"/>
      <c r="J86" s="1421">
        <f t="shared" si="1"/>
        <v>0</v>
      </c>
      <c r="K86" s="1421"/>
      <c r="L86" s="1396">
        <v>13</v>
      </c>
    </row>
    <row r="87" spans="1:12">
      <c r="A87" s="1396">
        <v>14</v>
      </c>
      <c r="B87" s="1385"/>
      <c r="C87" s="1376"/>
      <c r="D87" s="1376"/>
      <c r="E87" s="1385"/>
      <c r="F87" s="1379"/>
      <c r="G87" s="1421"/>
      <c r="H87" s="1421"/>
      <c r="I87" s="1385"/>
      <c r="J87" s="1421">
        <f t="shared" si="1"/>
        <v>0</v>
      </c>
      <c r="K87" s="1421"/>
      <c r="L87" s="1396">
        <v>14</v>
      </c>
    </row>
    <row r="88" spans="1:12">
      <c r="A88" s="1396">
        <v>15</v>
      </c>
      <c r="B88" s="1385"/>
      <c r="C88" s="1376"/>
      <c r="D88" s="1376"/>
      <c r="E88" s="1385"/>
      <c r="F88" s="1379"/>
      <c r="G88" s="1421"/>
      <c r="H88" s="1421"/>
      <c r="I88" s="1385"/>
      <c r="J88" s="1421">
        <f t="shared" si="1"/>
        <v>0</v>
      </c>
      <c r="K88" s="1421"/>
      <c r="L88" s="1396">
        <v>15</v>
      </c>
    </row>
    <row r="89" spans="1:12">
      <c r="A89" s="1396">
        <v>16</v>
      </c>
      <c r="B89" s="1385"/>
      <c r="C89" s="1376"/>
      <c r="D89" s="1376"/>
      <c r="E89" s="1385"/>
      <c r="F89" s="1379"/>
      <c r="G89" s="1421"/>
      <c r="H89" s="1421"/>
      <c r="I89" s="1385"/>
      <c r="J89" s="1421">
        <f t="shared" si="1"/>
        <v>0</v>
      </c>
      <c r="K89" s="1421"/>
      <c r="L89" s="1396">
        <v>16</v>
      </c>
    </row>
    <row r="90" spans="1:12">
      <c r="A90" s="1396">
        <v>17</v>
      </c>
      <c r="B90" s="1385"/>
      <c r="C90" s="1376"/>
      <c r="D90" s="1376"/>
      <c r="E90" s="1385"/>
      <c r="F90" s="1379"/>
      <c r="G90" s="1421"/>
      <c r="H90" s="1421"/>
      <c r="I90" s="1385"/>
      <c r="J90" s="1421">
        <f t="shared" si="1"/>
        <v>0</v>
      </c>
      <c r="K90" s="1421"/>
      <c r="L90" s="1396">
        <v>17</v>
      </c>
    </row>
    <row r="91" spans="1:12">
      <c r="A91" s="1396">
        <v>18</v>
      </c>
      <c r="B91" s="1385"/>
      <c r="C91" s="1376"/>
      <c r="D91" s="1376"/>
      <c r="E91" s="1385"/>
      <c r="F91" s="1379"/>
      <c r="G91" s="1421"/>
      <c r="H91" s="1421"/>
      <c r="I91" s="1385"/>
      <c r="J91" s="1421">
        <f t="shared" si="1"/>
        <v>0</v>
      </c>
      <c r="K91" s="1421"/>
      <c r="L91" s="1396">
        <v>18</v>
      </c>
    </row>
    <row r="92" spans="1:12">
      <c r="A92" s="1396">
        <v>19</v>
      </c>
      <c r="B92" s="1385"/>
      <c r="C92" s="1376"/>
      <c r="D92" s="1376"/>
      <c r="E92" s="1385"/>
      <c r="F92" s="1379"/>
      <c r="G92" s="1421"/>
      <c r="H92" s="1421"/>
      <c r="I92" s="1385"/>
      <c r="J92" s="1421">
        <f t="shared" si="1"/>
        <v>0</v>
      </c>
      <c r="K92" s="1421"/>
      <c r="L92" s="1396">
        <v>19</v>
      </c>
    </row>
    <row r="93" spans="1:12">
      <c r="A93" s="1396">
        <v>20</v>
      </c>
      <c r="B93" s="1385"/>
      <c r="C93" s="1376"/>
      <c r="D93" s="1376"/>
      <c r="E93" s="1385"/>
      <c r="F93" s="1379"/>
      <c r="G93" s="1421"/>
      <c r="H93" s="1421"/>
      <c r="I93" s="1385"/>
      <c r="J93" s="1421">
        <f t="shared" si="1"/>
        <v>0</v>
      </c>
      <c r="K93" s="1421"/>
      <c r="L93" s="1396">
        <v>20</v>
      </c>
    </row>
    <row r="94" spans="1:12">
      <c r="A94" s="1396">
        <v>21</v>
      </c>
      <c r="B94" s="1385"/>
      <c r="C94" s="1376"/>
      <c r="D94" s="1376"/>
      <c r="E94" s="1385"/>
      <c r="F94" s="1379"/>
      <c r="G94" s="1421"/>
      <c r="H94" s="1421"/>
      <c r="I94" s="1385"/>
      <c r="J94" s="1421">
        <f t="shared" si="1"/>
        <v>0</v>
      </c>
      <c r="K94" s="1421"/>
      <c r="L94" s="1396">
        <v>21</v>
      </c>
    </row>
    <row r="95" spans="1:12">
      <c r="A95" s="1396">
        <v>22</v>
      </c>
      <c r="B95" s="1385"/>
      <c r="C95" s="1376"/>
      <c r="D95" s="1376"/>
      <c r="E95" s="1385"/>
      <c r="F95" s="1379"/>
      <c r="G95" s="1421"/>
      <c r="H95" s="1421"/>
      <c r="I95" s="1385"/>
      <c r="J95" s="1421">
        <f t="shared" si="1"/>
        <v>0</v>
      </c>
      <c r="K95" s="1421"/>
      <c r="L95" s="1396">
        <v>22</v>
      </c>
    </row>
    <row r="96" spans="1:12">
      <c r="A96" s="1396">
        <v>23</v>
      </c>
      <c r="B96" s="1385"/>
      <c r="C96" s="1376"/>
      <c r="D96" s="1376"/>
      <c r="E96" s="1385"/>
      <c r="F96" s="1379"/>
      <c r="G96" s="1421"/>
      <c r="H96" s="1421"/>
      <c r="I96" s="1385"/>
      <c r="J96" s="1421">
        <f t="shared" si="1"/>
        <v>0</v>
      </c>
      <c r="K96" s="1421"/>
      <c r="L96" s="1396">
        <v>23</v>
      </c>
    </row>
    <row r="97" spans="1:12">
      <c r="A97" s="1396">
        <v>24</v>
      </c>
      <c r="B97" s="1385"/>
      <c r="C97" s="1376"/>
      <c r="D97" s="1376"/>
      <c r="E97" s="1385"/>
      <c r="F97" s="1379"/>
      <c r="G97" s="1421"/>
      <c r="H97" s="1421"/>
      <c r="I97" s="1385"/>
      <c r="J97" s="1421">
        <f t="shared" si="1"/>
        <v>0</v>
      </c>
      <c r="K97" s="1421"/>
      <c r="L97" s="1396">
        <v>24</v>
      </c>
    </row>
    <row r="98" spans="1:12">
      <c r="A98" s="1396">
        <v>25</v>
      </c>
      <c r="B98" s="1385"/>
      <c r="C98" s="1376"/>
      <c r="D98" s="1376"/>
      <c r="E98" s="1385"/>
      <c r="F98" s="1379"/>
      <c r="G98" s="1421"/>
      <c r="H98" s="1421"/>
      <c r="I98" s="1385"/>
      <c r="J98" s="1421">
        <f t="shared" si="1"/>
        <v>0</v>
      </c>
      <c r="K98" s="1421"/>
      <c r="L98" s="1396">
        <v>25</v>
      </c>
    </row>
    <row r="99" spans="1:12">
      <c r="A99" s="1396">
        <v>26</v>
      </c>
      <c r="B99" s="1385"/>
      <c r="C99" s="1376"/>
      <c r="D99" s="1376"/>
      <c r="E99" s="1385"/>
      <c r="F99" s="1379"/>
      <c r="G99" s="1421"/>
      <c r="H99" s="1421"/>
      <c r="I99" s="1385"/>
      <c r="J99" s="1421">
        <f t="shared" si="1"/>
        <v>0</v>
      </c>
      <c r="K99" s="1421"/>
      <c r="L99" s="1396">
        <v>26</v>
      </c>
    </row>
    <row r="100" spans="1:12">
      <c r="A100" s="1396">
        <v>27</v>
      </c>
      <c r="B100" s="1385"/>
      <c r="C100" s="1376"/>
      <c r="D100" s="1376"/>
      <c r="E100" s="1385"/>
      <c r="F100" s="1379"/>
      <c r="G100" s="1421"/>
      <c r="H100" s="1421"/>
      <c r="I100" s="1385"/>
      <c r="J100" s="1421">
        <f t="shared" si="1"/>
        <v>0</v>
      </c>
      <c r="K100" s="1421"/>
      <c r="L100" s="1396">
        <v>27</v>
      </c>
    </row>
    <row r="101" spans="1:12">
      <c r="A101" s="1396">
        <v>28</v>
      </c>
      <c r="B101" s="1385"/>
      <c r="C101" s="1376"/>
      <c r="D101" s="1376"/>
      <c r="E101" s="1385"/>
      <c r="F101" s="1379"/>
      <c r="G101" s="1421"/>
      <c r="H101" s="1421"/>
      <c r="I101" s="1385"/>
      <c r="J101" s="1421">
        <f t="shared" si="1"/>
        <v>0</v>
      </c>
      <c r="K101" s="1421"/>
      <c r="L101" s="1396">
        <v>28</v>
      </c>
    </row>
    <row r="102" spans="1:12">
      <c r="A102" s="1396">
        <v>29</v>
      </c>
      <c r="B102" s="1385"/>
      <c r="C102" s="1376"/>
      <c r="D102" s="1376"/>
      <c r="E102" s="1385"/>
      <c r="F102" s="1379"/>
      <c r="G102" s="1421"/>
      <c r="H102" s="1421"/>
      <c r="I102" s="1385"/>
      <c r="J102" s="1421">
        <f t="shared" si="1"/>
        <v>0</v>
      </c>
      <c r="K102" s="1421"/>
      <c r="L102" s="1396">
        <v>29</v>
      </c>
    </row>
    <row r="103" spans="1:12">
      <c r="A103" s="1396">
        <v>30</v>
      </c>
      <c r="B103" s="1385"/>
      <c r="C103" s="1376"/>
      <c r="D103" s="1376"/>
      <c r="E103" s="1385"/>
      <c r="F103" s="1379"/>
      <c r="G103" s="1421"/>
      <c r="H103" s="1421"/>
      <c r="I103" s="1385"/>
      <c r="J103" s="1421">
        <f t="shared" si="1"/>
        <v>0</v>
      </c>
      <c r="K103" s="1421"/>
      <c r="L103" s="1396">
        <v>30</v>
      </c>
    </row>
    <row r="104" spans="1:12">
      <c r="A104" s="1396">
        <v>31</v>
      </c>
      <c r="B104" s="1385"/>
      <c r="C104" s="1376"/>
      <c r="D104" s="1376"/>
      <c r="E104" s="1385"/>
      <c r="F104" s="1379"/>
      <c r="G104" s="1421"/>
      <c r="H104" s="1421"/>
      <c r="I104" s="1385"/>
      <c r="J104" s="1421">
        <f t="shared" si="1"/>
        <v>0</v>
      </c>
      <c r="K104" s="1421"/>
      <c r="L104" s="1396">
        <v>31</v>
      </c>
    </row>
    <row r="105" spans="1:12">
      <c r="A105" s="1396">
        <v>32</v>
      </c>
      <c r="B105" s="1385"/>
      <c r="C105" s="1376"/>
      <c r="D105" s="1376"/>
      <c r="E105" s="1385"/>
      <c r="F105" s="1379"/>
      <c r="G105" s="1421"/>
      <c r="H105" s="1421"/>
      <c r="I105" s="1385"/>
      <c r="J105" s="1421">
        <f t="shared" si="1"/>
        <v>0</v>
      </c>
      <c r="K105" s="1421"/>
      <c r="L105" s="1396">
        <v>32</v>
      </c>
    </row>
    <row r="106" spans="1:12">
      <c r="A106" s="1396">
        <v>33</v>
      </c>
      <c r="B106" s="1385"/>
      <c r="C106" s="1376"/>
      <c r="D106" s="1376"/>
      <c r="E106" s="1385"/>
      <c r="F106" s="1379"/>
      <c r="G106" s="1421"/>
      <c r="H106" s="1421"/>
      <c r="I106" s="1385"/>
      <c r="J106" s="1421">
        <f t="shared" si="1"/>
        <v>0</v>
      </c>
      <c r="K106" s="1421"/>
      <c r="L106" s="1396">
        <v>33</v>
      </c>
    </row>
    <row r="107" spans="1:12">
      <c r="A107" s="1396">
        <v>34</v>
      </c>
      <c r="B107" s="1385"/>
      <c r="C107" s="1376"/>
      <c r="D107" s="1376"/>
      <c r="E107" s="1385"/>
      <c r="F107" s="1379"/>
      <c r="G107" s="1421"/>
      <c r="H107" s="1421"/>
      <c r="I107" s="1385"/>
      <c r="J107" s="1421">
        <f t="shared" si="1"/>
        <v>0</v>
      </c>
      <c r="K107" s="1421"/>
      <c r="L107" s="1396">
        <v>34</v>
      </c>
    </row>
    <row r="108" spans="1:12">
      <c r="A108" s="1396">
        <v>35</v>
      </c>
      <c r="B108" s="1385"/>
      <c r="C108" s="1376"/>
      <c r="D108" s="1376"/>
      <c r="E108" s="1385"/>
      <c r="F108" s="1379"/>
      <c r="G108" s="1421"/>
      <c r="H108" s="1421"/>
      <c r="I108" s="1385"/>
      <c r="J108" s="1421">
        <f t="shared" si="1"/>
        <v>0</v>
      </c>
      <c r="K108" s="1421"/>
      <c r="L108" s="1396">
        <v>35</v>
      </c>
    </row>
    <row r="109" spans="1:12">
      <c r="A109" s="1396">
        <v>36</v>
      </c>
      <c r="B109" s="1385"/>
      <c r="C109" s="1376"/>
      <c r="D109" s="1376"/>
      <c r="E109" s="1385"/>
      <c r="F109" s="1379"/>
      <c r="G109" s="1421"/>
      <c r="H109" s="1421"/>
      <c r="I109" s="1385"/>
      <c r="J109" s="1421">
        <f t="shared" si="1"/>
        <v>0</v>
      </c>
      <c r="K109" s="1421"/>
      <c r="L109" s="1396">
        <v>36</v>
      </c>
    </row>
    <row r="110" spans="1:12">
      <c r="A110" s="1396">
        <v>37</v>
      </c>
      <c r="B110" s="1385"/>
      <c r="C110" s="1376"/>
      <c r="D110" s="1376"/>
      <c r="E110" s="1385"/>
      <c r="F110" s="1379"/>
      <c r="G110" s="1421"/>
      <c r="H110" s="1421"/>
      <c r="I110" s="1385"/>
      <c r="J110" s="1421">
        <f t="shared" si="1"/>
        <v>0</v>
      </c>
      <c r="K110" s="1421"/>
      <c r="L110" s="1396">
        <v>37</v>
      </c>
    </row>
    <row r="111" spans="1:12">
      <c r="A111" s="1396">
        <v>38</v>
      </c>
      <c r="B111" s="1385"/>
      <c r="C111" s="1376"/>
      <c r="D111" s="1376"/>
      <c r="E111" s="1385"/>
      <c r="F111" s="1379"/>
      <c r="G111" s="1421"/>
      <c r="H111" s="1421"/>
      <c r="I111" s="1385"/>
      <c r="J111" s="1421">
        <f t="shared" si="1"/>
        <v>0</v>
      </c>
      <c r="K111" s="1421"/>
      <c r="L111" s="1396">
        <v>38</v>
      </c>
    </row>
    <row r="112" spans="1:12">
      <c r="A112" s="1396">
        <v>39</v>
      </c>
      <c r="B112" s="1385"/>
      <c r="C112" s="1376"/>
      <c r="D112" s="1376"/>
      <c r="E112" s="1385"/>
      <c r="F112" s="1379"/>
      <c r="G112" s="1421"/>
      <c r="H112" s="1421"/>
      <c r="I112" s="1385"/>
      <c r="J112" s="1421">
        <f t="shared" si="1"/>
        <v>0</v>
      </c>
      <c r="K112" s="1421"/>
      <c r="L112" s="1396">
        <v>39</v>
      </c>
    </row>
    <row r="113" spans="1:12">
      <c r="A113" s="1396">
        <v>40</v>
      </c>
      <c r="B113" s="1385"/>
      <c r="C113" s="1376"/>
      <c r="D113" s="1376"/>
      <c r="E113" s="1385"/>
      <c r="F113" s="1379"/>
      <c r="G113" s="1421"/>
      <c r="H113" s="1421"/>
      <c r="I113" s="1385"/>
      <c r="J113" s="1421">
        <f t="shared" si="1"/>
        <v>0</v>
      </c>
      <c r="K113" s="1421"/>
      <c r="L113" s="1396">
        <v>40</v>
      </c>
    </row>
    <row r="114" spans="1:12">
      <c r="A114" s="1396">
        <v>41</v>
      </c>
      <c r="B114" s="1385"/>
      <c r="C114" s="1376"/>
      <c r="D114" s="1376"/>
      <c r="E114" s="1385"/>
      <c r="F114" s="1379"/>
      <c r="G114" s="1421"/>
      <c r="H114" s="1421"/>
      <c r="I114" s="1385"/>
      <c r="J114" s="1421">
        <f t="shared" si="1"/>
        <v>0</v>
      </c>
      <c r="K114" s="1421"/>
      <c r="L114" s="1396">
        <v>41</v>
      </c>
    </row>
    <row r="115" spans="1:12">
      <c r="A115" s="1396">
        <v>42</v>
      </c>
      <c r="B115" s="1385"/>
      <c r="C115" s="1376"/>
      <c r="D115" s="1376"/>
      <c r="E115" s="1385"/>
      <c r="F115" s="1379"/>
      <c r="G115" s="1421"/>
      <c r="H115" s="1421"/>
      <c r="I115" s="1385"/>
      <c r="J115" s="1421">
        <f t="shared" si="1"/>
        <v>0</v>
      </c>
      <c r="K115" s="1421"/>
      <c r="L115" s="1396">
        <v>42</v>
      </c>
    </row>
    <row r="116" spans="1:12">
      <c r="A116" s="1396">
        <v>43</v>
      </c>
      <c r="B116" s="1385"/>
      <c r="C116" s="1376"/>
      <c r="D116" s="1376"/>
      <c r="E116" s="1385"/>
      <c r="F116" s="1379"/>
      <c r="G116" s="1421"/>
      <c r="H116" s="1421"/>
      <c r="I116" s="1385"/>
      <c r="J116" s="1421">
        <f t="shared" si="1"/>
        <v>0</v>
      </c>
      <c r="K116" s="1421"/>
      <c r="L116" s="1396">
        <v>43</v>
      </c>
    </row>
    <row r="117" spans="1:12">
      <c r="A117" s="1396">
        <v>44</v>
      </c>
      <c r="B117" s="1385"/>
      <c r="C117" s="1376"/>
      <c r="D117" s="1376"/>
      <c r="E117" s="1385"/>
      <c r="F117" s="1379"/>
      <c r="G117" s="1421"/>
      <c r="H117" s="1421"/>
      <c r="I117" s="1385"/>
      <c r="J117" s="1421">
        <f t="shared" si="1"/>
        <v>0</v>
      </c>
      <c r="K117" s="1421"/>
      <c r="L117" s="1396">
        <v>44</v>
      </c>
    </row>
    <row r="118" spans="1:12">
      <c r="A118" s="1396">
        <v>45</v>
      </c>
      <c r="B118" s="1385"/>
      <c r="C118" s="1376"/>
      <c r="D118" s="1376"/>
      <c r="E118" s="1385"/>
      <c r="F118" s="1379"/>
      <c r="G118" s="1421"/>
      <c r="H118" s="1421"/>
      <c r="I118" s="1385"/>
      <c r="J118" s="1421">
        <f t="shared" si="1"/>
        <v>0</v>
      </c>
      <c r="K118" s="1421"/>
      <c r="L118" s="1396">
        <v>45</v>
      </c>
    </row>
    <row r="119" spans="1:12">
      <c r="A119" s="1396">
        <v>46</v>
      </c>
      <c r="B119" s="1385"/>
      <c r="C119" s="1376"/>
      <c r="D119" s="1376"/>
      <c r="E119" s="1385"/>
      <c r="F119" s="1379"/>
      <c r="G119" s="1421"/>
      <c r="H119" s="1421"/>
      <c r="I119" s="1385"/>
      <c r="J119" s="1421">
        <f t="shared" si="1"/>
        <v>0</v>
      </c>
      <c r="K119" s="1421"/>
      <c r="L119" s="1396">
        <v>46</v>
      </c>
    </row>
    <row r="120" spans="1:12">
      <c r="A120" s="1396">
        <v>47</v>
      </c>
      <c r="B120" s="1385"/>
      <c r="C120" s="1376"/>
      <c r="D120" s="1376"/>
      <c r="E120" s="1385"/>
      <c r="F120" s="1379"/>
      <c r="G120" s="1421"/>
      <c r="H120" s="1421"/>
      <c r="I120" s="1385"/>
      <c r="J120" s="1421">
        <f t="shared" si="1"/>
        <v>0</v>
      </c>
      <c r="K120" s="1421"/>
      <c r="L120" s="1396">
        <v>47</v>
      </c>
    </row>
    <row r="121" spans="1:12">
      <c r="A121" s="1396">
        <v>48</v>
      </c>
      <c r="B121" s="1385"/>
      <c r="C121" s="1376"/>
      <c r="D121" s="1376"/>
      <c r="E121" s="1385"/>
      <c r="F121" s="1379"/>
      <c r="G121" s="1421"/>
      <c r="H121" s="1421"/>
      <c r="I121" s="1385"/>
      <c r="J121" s="1421">
        <f t="shared" si="1"/>
        <v>0</v>
      </c>
      <c r="K121" s="1421"/>
      <c r="L121" s="1396">
        <v>48</v>
      </c>
    </row>
    <row r="122" spans="1:12">
      <c r="A122" s="1396">
        <v>49</v>
      </c>
      <c r="B122" s="1385"/>
      <c r="C122" s="1376"/>
      <c r="D122" s="1376"/>
      <c r="E122" s="1385"/>
      <c r="F122" s="1379"/>
      <c r="G122" s="1421"/>
      <c r="H122" s="1421"/>
      <c r="I122" s="1385"/>
      <c r="J122" s="1421">
        <f t="shared" si="1"/>
        <v>0</v>
      </c>
      <c r="K122" s="1421"/>
      <c r="L122" s="1396">
        <v>49</v>
      </c>
    </row>
    <row r="123" spans="1:12">
      <c r="A123" s="1396">
        <v>50</v>
      </c>
      <c r="B123" s="1385"/>
      <c r="C123" s="1376"/>
      <c r="D123" s="1376"/>
      <c r="E123" s="1385"/>
      <c r="F123" s="1379"/>
      <c r="G123" s="1421"/>
      <c r="H123" s="1421"/>
      <c r="I123" s="1385"/>
      <c r="J123" s="1421">
        <f t="shared" si="1"/>
        <v>0</v>
      </c>
      <c r="K123" s="1421"/>
      <c r="L123" s="1396">
        <v>50</v>
      </c>
    </row>
    <row r="124" spans="1:12">
      <c r="A124" s="1396">
        <v>51</v>
      </c>
      <c r="B124" s="1385"/>
      <c r="C124" s="1376"/>
      <c r="D124" s="1376"/>
      <c r="E124" s="1385"/>
      <c r="F124" s="1379"/>
      <c r="G124" s="1421"/>
      <c r="H124" s="1421"/>
      <c r="I124" s="1385"/>
      <c r="J124" s="1421">
        <f t="shared" si="1"/>
        <v>0</v>
      </c>
      <c r="K124" s="1421"/>
      <c r="L124" s="1396">
        <v>51</v>
      </c>
    </row>
    <row r="125" spans="1:12">
      <c r="A125" s="1396">
        <v>52</v>
      </c>
      <c r="B125" s="1385"/>
      <c r="C125" s="1376"/>
      <c r="D125" s="1376"/>
      <c r="E125" s="1385"/>
      <c r="F125" s="1379"/>
      <c r="G125" s="1421"/>
      <c r="H125" s="1421"/>
      <c r="I125" s="1385"/>
      <c r="J125" s="1421">
        <f t="shared" si="1"/>
        <v>0</v>
      </c>
      <c r="K125" s="1421"/>
      <c r="L125" s="1396">
        <v>52</v>
      </c>
    </row>
    <row r="126" spans="1:12">
      <c r="A126" s="1396">
        <v>53</v>
      </c>
      <c r="B126" s="1385"/>
      <c r="C126" s="1376"/>
      <c r="D126" s="1376"/>
      <c r="E126" s="1385"/>
      <c r="F126" s="1379"/>
      <c r="G126" s="1421"/>
      <c r="H126" s="1421"/>
      <c r="I126" s="1385"/>
      <c r="J126" s="1421">
        <f t="shared" si="1"/>
        <v>0</v>
      </c>
      <c r="K126" s="1421"/>
      <c r="L126" s="1396">
        <v>53</v>
      </c>
    </row>
    <row r="127" spans="1:12">
      <c r="A127" s="1396">
        <v>54</v>
      </c>
      <c r="B127" s="1385"/>
      <c r="C127" s="1376"/>
      <c r="D127" s="1376"/>
      <c r="E127" s="1385"/>
      <c r="F127" s="1379"/>
      <c r="G127" s="1421"/>
      <c r="H127" s="1421"/>
      <c r="I127" s="1385"/>
      <c r="J127" s="1421">
        <f t="shared" si="1"/>
        <v>0</v>
      </c>
      <c r="K127" s="1421"/>
      <c r="L127" s="1396">
        <v>54</v>
      </c>
    </row>
    <row r="128" spans="1:12" ht="15.75" thickBot="1">
      <c r="A128" s="1422">
        <v>55</v>
      </c>
      <c r="B128" s="1415" t="s">
        <v>2332</v>
      </c>
      <c r="C128" s="1387"/>
      <c r="D128" s="1387"/>
      <c r="E128" s="1388"/>
      <c r="F128" s="1423"/>
      <c r="G128" s="1424">
        <f>SUM(G74:G127)</f>
        <v>0</v>
      </c>
      <c r="H128" s="1424">
        <f>SUM(H74:H127)</f>
        <v>0</v>
      </c>
      <c r="I128" s="1388"/>
      <c r="J128" s="1424">
        <f>SUM(J74:J127)</f>
        <v>0</v>
      </c>
      <c r="K128" s="1424">
        <f>SUM(K74:K127)</f>
        <v>0</v>
      </c>
      <c r="L128" s="1422">
        <v>55</v>
      </c>
    </row>
    <row r="129" spans="1:12">
      <c r="A129" s="1477" t="s">
        <v>4685</v>
      </c>
      <c r="B129" s="1477"/>
      <c r="C129" s="1376"/>
      <c r="D129" s="1376"/>
      <c r="E129" s="1376"/>
      <c r="F129" s="1477" t="s">
        <v>4685</v>
      </c>
      <c r="G129" s="1477"/>
      <c r="H129" s="1377"/>
    </row>
    <row r="130" spans="1:12">
      <c r="A130" s="1377" t="s">
        <v>3867</v>
      </c>
      <c r="B130" s="1377"/>
      <c r="C130" s="1377"/>
      <c r="D130" s="1377"/>
      <c r="E130" s="1377"/>
      <c r="F130" s="1377" t="s">
        <v>3868</v>
      </c>
      <c r="G130" s="1377"/>
      <c r="H130" s="1377"/>
      <c r="I130" s="1377"/>
      <c r="J130" s="1377"/>
      <c r="K130" s="1377"/>
      <c r="L130" s="1377"/>
    </row>
    <row r="131" spans="1:12" ht="16.5" thickBot="1">
      <c r="A131" s="1380" t="str">
        <f>'Data Sheet'!$C$25</f>
        <v>National Fuel Gas Distribution Corporation</v>
      </c>
      <c r="B131" s="1376"/>
      <c r="C131" s="1376"/>
      <c r="D131" s="1425" t="str">
        <f>'Data Sheet'!$C$40</f>
        <v>3/31/2016</v>
      </c>
      <c r="E131" s="1376" t="str">
        <f>'Data Sheet'!$C$38</f>
        <v>12/31/2015</v>
      </c>
      <c r="F131" s="1380" t="str">
        <f>'Data Sheet'!$C$25</f>
        <v>National Fuel Gas Distribution Corporation</v>
      </c>
      <c r="G131" s="1376"/>
      <c r="H131" s="1376"/>
      <c r="I131" s="1376"/>
      <c r="J131" s="1425" t="str">
        <f>'Data Sheet'!$C$40</f>
        <v>3/31/2016</v>
      </c>
      <c r="K131" s="893" t="str">
        <f>'Data Sheet'!$C$38</f>
        <v>12/31/2015</v>
      </c>
    </row>
    <row r="132" spans="1:12" ht="15.75">
      <c r="A132" s="1381"/>
      <c r="B132" s="1426" t="s">
        <v>3866</v>
      </c>
      <c r="C132" s="1426"/>
      <c r="D132" s="1407"/>
      <c r="E132" s="1394"/>
      <c r="F132" s="1393"/>
      <c r="G132" s="1426" t="s">
        <v>2103</v>
      </c>
      <c r="H132" s="1426"/>
      <c r="I132" s="1426"/>
      <c r="J132" s="1407"/>
      <c r="K132" s="1407"/>
      <c r="L132" s="1394"/>
    </row>
    <row r="133" spans="1:12" ht="15.75" thickBot="1">
      <c r="A133" s="1386"/>
      <c r="B133" s="1387"/>
      <c r="C133" s="1387"/>
      <c r="D133" s="1427"/>
      <c r="E133" s="1388"/>
      <c r="F133" s="1386"/>
      <c r="G133" s="1387"/>
      <c r="H133" s="1387"/>
      <c r="I133" s="1387"/>
      <c r="J133" s="1387"/>
      <c r="K133" s="1387"/>
      <c r="L133" s="1388"/>
    </row>
    <row r="134" spans="1:12" ht="15.75" thickBot="1">
      <c r="A134" s="1391"/>
      <c r="B134" s="1406" t="s">
        <v>3603</v>
      </c>
      <c r="C134" s="1407" t="s">
        <v>1784</v>
      </c>
      <c r="D134" s="1407"/>
      <c r="E134" s="1394"/>
      <c r="F134" s="1393" t="s">
        <v>3820</v>
      </c>
      <c r="G134" s="1394"/>
      <c r="H134" s="1408" t="s">
        <v>3821</v>
      </c>
      <c r="I134" s="1409" t="s">
        <v>3822</v>
      </c>
      <c r="J134" s="1428"/>
      <c r="K134" s="1394" t="s">
        <v>3823</v>
      </c>
      <c r="L134" s="1391"/>
    </row>
    <row r="135" spans="1:12">
      <c r="A135" s="1410" t="s">
        <v>1729</v>
      </c>
      <c r="B135" s="1385"/>
      <c r="C135" s="1376"/>
      <c r="D135" s="1376"/>
      <c r="E135" s="1385"/>
      <c r="F135" s="1412" t="s">
        <v>177</v>
      </c>
      <c r="G135" s="1384"/>
      <c r="H135" s="1413" t="s">
        <v>177</v>
      </c>
      <c r="I135" s="1384" t="s">
        <v>176</v>
      </c>
      <c r="J135" s="1384" t="s">
        <v>1841</v>
      </c>
      <c r="K135" s="1384" t="s">
        <v>3824</v>
      </c>
      <c r="L135" s="1410" t="s">
        <v>1729</v>
      </c>
    </row>
    <row r="136" spans="1:12" ht="15.75" thickBot="1">
      <c r="A136" s="1414" t="s">
        <v>1732</v>
      </c>
      <c r="B136" s="1415" t="s">
        <v>3021</v>
      </c>
      <c r="C136" s="1402" t="s">
        <v>3022</v>
      </c>
      <c r="D136" s="1402"/>
      <c r="E136" s="1416"/>
      <c r="F136" s="1417" t="s">
        <v>3023</v>
      </c>
      <c r="G136" s="1416"/>
      <c r="H136" s="1415" t="s">
        <v>3024</v>
      </c>
      <c r="I136" s="1414" t="s">
        <v>2347</v>
      </c>
      <c r="J136" s="1414" t="s">
        <v>2348</v>
      </c>
      <c r="K136" s="1414" t="s">
        <v>2349</v>
      </c>
      <c r="L136" s="1414" t="s">
        <v>1732</v>
      </c>
    </row>
    <row r="137" spans="1:12">
      <c r="A137" s="1418">
        <v>1</v>
      </c>
      <c r="B137" s="1385"/>
      <c r="C137" s="1376"/>
      <c r="D137" s="1376"/>
      <c r="E137" s="1385"/>
      <c r="F137" s="1419"/>
      <c r="G137" s="1420"/>
      <c r="H137" s="1421"/>
      <c r="I137" s="1385"/>
      <c r="J137" s="1421">
        <f t="shared" ref="J137:J190" si="2">G137+H137</f>
        <v>0</v>
      </c>
      <c r="K137" s="1421"/>
      <c r="L137" s="1418">
        <v>1</v>
      </c>
    </row>
    <row r="138" spans="1:12">
      <c r="A138" s="1418">
        <v>2</v>
      </c>
      <c r="B138" s="1385"/>
      <c r="C138" s="1376"/>
      <c r="D138" s="1376"/>
      <c r="E138" s="1385"/>
      <c r="F138" s="1419"/>
      <c r="G138" s="1420"/>
      <c r="H138" s="1421"/>
      <c r="I138" s="1385"/>
      <c r="J138" s="1421">
        <f t="shared" si="2"/>
        <v>0</v>
      </c>
      <c r="K138" s="1421"/>
      <c r="L138" s="1418">
        <v>2</v>
      </c>
    </row>
    <row r="139" spans="1:12">
      <c r="A139" s="1418">
        <v>3</v>
      </c>
      <c r="B139" s="1385"/>
      <c r="C139" s="1376"/>
      <c r="D139" s="1376"/>
      <c r="E139" s="1385"/>
      <c r="F139" s="1419"/>
      <c r="G139" s="1420"/>
      <c r="H139" s="1421"/>
      <c r="I139" s="1385"/>
      <c r="J139" s="1421">
        <f t="shared" si="2"/>
        <v>0</v>
      </c>
      <c r="K139" s="1421"/>
      <c r="L139" s="1418">
        <v>3</v>
      </c>
    </row>
    <row r="140" spans="1:12">
      <c r="A140" s="1418">
        <v>4</v>
      </c>
      <c r="B140" s="1385"/>
      <c r="C140" s="1376"/>
      <c r="D140" s="1376"/>
      <c r="E140" s="1385"/>
      <c r="F140" s="1419"/>
      <c r="G140" s="1420"/>
      <c r="H140" s="1421"/>
      <c r="I140" s="1385"/>
      <c r="J140" s="1421">
        <f t="shared" si="2"/>
        <v>0</v>
      </c>
      <c r="K140" s="1421"/>
      <c r="L140" s="1418">
        <v>4</v>
      </c>
    </row>
    <row r="141" spans="1:12">
      <c r="A141" s="1418">
        <v>5</v>
      </c>
      <c r="B141" s="1385"/>
      <c r="C141" s="1376"/>
      <c r="D141" s="1376"/>
      <c r="E141" s="1385"/>
      <c r="F141" s="1419"/>
      <c r="G141" s="1420"/>
      <c r="H141" s="1421"/>
      <c r="I141" s="1385"/>
      <c r="J141" s="1421">
        <f t="shared" si="2"/>
        <v>0</v>
      </c>
      <c r="K141" s="1421"/>
      <c r="L141" s="1418">
        <v>5</v>
      </c>
    </row>
    <row r="142" spans="1:12">
      <c r="A142" s="1418">
        <v>6</v>
      </c>
      <c r="B142" s="1385"/>
      <c r="C142" s="1376"/>
      <c r="D142" s="1376"/>
      <c r="E142" s="1385"/>
      <c r="F142" s="1419"/>
      <c r="G142" s="1420"/>
      <c r="H142" s="1421"/>
      <c r="I142" s="1385"/>
      <c r="J142" s="1421">
        <f t="shared" si="2"/>
        <v>0</v>
      </c>
      <c r="K142" s="1421"/>
      <c r="L142" s="1418">
        <v>6</v>
      </c>
    </row>
    <row r="143" spans="1:12">
      <c r="A143" s="1418">
        <v>7</v>
      </c>
      <c r="B143" s="1385"/>
      <c r="C143" s="1376"/>
      <c r="D143" s="1376"/>
      <c r="E143" s="1385"/>
      <c r="F143" s="1419"/>
      <c r="G143" s="1420"/>
      <c r="H143" s="1421"/>
      <c r="I143" s="1385"/>
      <c r="J143" s="1421">
        <f t="shared" si="2"/>
        <v>0</v>
      </c>
      <c r="K143" s="1421"/>
      <c r="L143" s="1418">
        <v>7</v>
      </c>
    </row>
    <row r="144" spans="1:12">
      <c r="A144" s="1418">
        <v>8</v>
      </c>
      <c r="B144" s="1385"/>
      <c r="C144" s="1376"/>
      <c r="D144" s="1376"/>
      <c r="E144" s="1385"/>
      <c r="F144" s="1419"/>
      <c r="G144" s="1420"/>
      <c r="H144" s="1421"/>
      <c r="I144" s="1385"/>
      <c r="J144" s="1421">
        <f t="shared" si="2"/>
        <v>0</v>
      </c>
      <c r="K144" s="1421"/>
      <c r="L144" s="1418">
        <v>8</v>
      </c>
    </row>
    <row r="145" spans="1:12">
      <c r="A145" s="1418">
        <v>9</v>
      </c>
      <c r="B145" s="1385"/>
      <c r="C145" s="1376"/>
      <c r="D145" s="1376"/>
      <c r="E145" s="1385"/>
      <c r="F145" s="1419"/>
      <c r="G145" s="1420"/>
      <c r="H145" s="1421"/>
      <c r="I145" s="1385"/>
      <c r="J145" s="1421">
        <f t="shared" si="2"/>
        <v>0</v>
      </c>
      <c r="K145" s="1421"/>
      <c r="L145" s="1418">
        <v>9</v>
      </c>
    </row>
    <row r="146" spans="1:12">
      <c r="A146" s="1418">
        <v>10</v>
      </c>
      <c r="B146" s="1385"/>
      <c r="C146" s="1376"/>
      <c r="D146" s="1376"/>
      <c r="E146" s="1385"/>
      <c r="F146" s="1419"/>
      <c r="G146" s="1420"/>
      <c r="H146" s="1421"/>
      <c r="I146" s="1385"/>
      <c r="J146" s="1421">
        <f t="shared" si="2"/>
        <v>0</v>
      </c>
      <c r="K146" s="1421"/>
      <c r="L146" s="1418">
        <v>10</v>
      </c>
    </row>
    <row r="147" spans="1:12">
      <c r="A147" s="1418">
        <v>11</v>
      </c>
      <c r="B147" s="1385"/>
      <c r="C147" s="1376"/>
      <c r="D147" s="1376"/>
      <c r="E147" s="1385"/>
      <c r="F147" s="1419"/>
      <c r="G147" s="1420"/>
      <c r="H147" s="1421"/>
      <c r="I147" s="1385"/>
      <c r="J147" s="1421">
        <f t="shared" si="2"/>
        <v>0</v>
      </c>
      <c r="K147" s="1421"/>
      <c r="L147" s="1418">
        <v>11</v>
      </c>
    </row>
    <row r="148" spans="1:12">
      <c r="A148" s="1396">
        <v>12</v>
      </c>
      <c r="B148" s="1385"/>
      <c r="C148" s="1376"/>
      <c r="D148" s="1376"/>
      <c r="E148" s="1385"/>
      <c r="F148" s="1379"/>
      <c r="G148" s="1421"/>
      <c r="H148" s="1421"/>
      <c r="I148" s="1385"/>
      <c r="J148" s="1421">
        <f t="shared" si="2"/>
        <v>0</v>
      </c>
      <c r="K148" s="1421"/>
      <c r="L148" s="1396">
        <v>12</v>
      </c>
    </row>
    <row r="149" spans="1:12">
      <c r="A149" s="1396">
        <v>13</v>
      </c>
      <c r="B149" s="1385"/>
      <c r="C149" s="1376"/>
      <c r="D149" s="1376"/>
      <c r="E149" s="1385"/>
      <c r="F149" s="1379"/>
      <c r="G149" s="1421"/>
      <c r="H149" s="1421"/>
      <c r="I149" s="1385"/>
      <c r="J149" s="1421">
        <f t="shared" si="2"/>
        <v>0</v>
      </c>
      <c r="K149" s="1421"/>
      <c r="L149" s="1396">
        <v>13</v>
      </c>
    </row>
    <row r="150" spans="1:12">
      <c r="A150" s="1396">
        <v>14</v>
      </c>
      <c r="B150" s="1385"/>
      <c r="C150" s="1376"/>
      <c r="D150" s="1376"/>
      <c r="E150" s="1385"/>
      <c r="F150" s="1379"/>
      <c r="G150" s="1421"/>
      <c r="H150" s="1421"/>
      <c r="I150" s="1385"/>
      <c r="J150" s="1421">
        <f t="shared" si="2"/>
        <v>0</v>
      </c>
      <c r="K150" s="1421"/>
      <c r="L150" s="1396">
        <v>14</v>
      </c>
    </row>
    <row r="151" spans="1:12">
      <c r="A151" s="1396">
        <v>15</v>
      </c>
      <c r="B151" s="1385"/>
      <c r="C151" s="1376"/>
      <c r="D151" s="1376"/>
      <c r="E151" s="1385"/>
      <c r="F151" s="1379"/>
      <c r="G151" s="1421"/>
      <c r="H151" s="1421"/>
      <c r="I151" s="1385"/>
      <c r="J151" s="1421">
        <f t="shared" si="2"/>
        <v>0</v>
      </c>
      <c r="K151" s="1421"/>
      <c r="L151" s="1396">
        <v>15</v>
      </c>
    </row>
    <row r="152" spans="1:12">
      <c r="A152" s="1396">
        <v>16</v>
      </c>
      <c r="B152" s="1385"/>
      <c r="C152" s="1376"/>
      <c r="D152" s="1376"/>
      <c r="E152" s="1385"/>
      <c r="F152" s="1379"/>
      <c r="G152" s="1421"/>
      <c r="H152" s="1421"/>
      <c r="I152" s="1385"/>
      <c r="J152" s="1421">
        <f t="shared" si="2"/>
        <v>0</v>
      </c>
      <c r="K152" s="1421"/>
      <c r="L152" s="1396">
        <v>16</v>
      </c>
    </row>
    <row r="153" spans="1:12">
      <c r="A153" s="1396">
        <v>17</v>
      </c>
      <c r="B153" s="1385"/>
      <c r="C153" s="1376"/>
      <c r="D153" s="1376"/>
      <c r="E153" s="1385"/>
      <c r="F153" s="1379"/>
      <c r="G153" s="1421"/>
      <c r="H153" s="1421"/>
      <c r="I153" s="1385"/>
      <c r="J153" s="1421">
        <f t="shared" si="2"/>
        <v>0</v>
      </c>
      <c r="K153" s="1421"/>
      <c r="L153" s="1396">
        <v>17</v>
      </c>
    </row>
    <row r="154" spans="1:12">
      <c r="A154" s="1396">
        <v>18</v>
      </c>
      <c r="B154" s="1385"/>
      <c r="C154" s="1376"/>
      <c r="D154" s="1376"/>
      <c r="E154" s="1385"/>
      <c r="F154" s="1379"/>
      <c r="G154" s="1421"/>
      <c r="H154" s="1421"/>
      <c r="I154" s="1385"/>
      <c r="J154" s="1421">
        <f t="shared" si="2"/>
        <v>0</v>
      </c>
      <c r="K154" s="1421"/>
      <c r="L154" s="1396">
        <v>18</v>
      </c>
    </row>
    <row r="155" spans="1:12">
      <c r="A155" s="1396">
        <v>19</v>
      </c>
      <c r="B155" s="1385"/>
      <c r="C155" s="1376"/>
      <c r="D155" s="1376"/>
      <c r="E155" s="1385"/>
      <c r="F155" s="1379"/>
      <c r="G155" s="1421"/>
      <c r="H155" s="1421"/>
      <c r="I155" s="1385"/>
      <c r="J155" s="1421">
        <f t="shared" si="2"/>
        <v>0</v>
      </c>
      <c r="K155" s="1421"/>
      <c r="L155" s="1396">
        <v>19</v>
      </c>
    </row>
    <row r="156" spans="1:12">
      <c r="A156" s="1396">
        <v>20</v>
      </c>
      <c r="B156" s="1385"/>
      <c r="C156" s="1376"/>
      <c r="D156" s="1376"/>
      <c r="E156" s="1385"/>
      <c r="F156" s="1379"/>
      <c r="G156" s="1421"/>
      <c r="H156" s="1421"/>
      <c r="I156" s="1385"/>
      <c r="J156" s="1421">
        <f t="shared" si="2"/>
        <v>0</v>
      </c>
      <c r="K156" s="1421"/>
      <c r="L156" s="1396">
        <v>20</v>
      </c>
    </row>
    <row r="157" spans="1:12">
      <c r="A157" s="1396">
        <v>21</v>
      </c>
      <c r="B157" s="1385"/>
      <c r="C157" s="1376"/>
      <c r="D157" s="1376"/>
      <c r="E157" s="1385"/>
      <c r="F157" s="1379"/>
      <c r="G157" s="1421"/>
      <c r="H157" s="1421"/>
      <c r="I157" s="1385"/>
      <c r="J157" s="1421">
        <f t="shared" si="2"/>
        <v>0</v>
      </c>
      <c r="K157" s="1421"/>
      <c r="L157" s="1396">
        <v>21</v>
      </c>
    </row>
    <row r="158" spans="1:12">
      <c r="A158" s="1396">
        <v>22</v>
      </c>
      <c r="B158" s="1385"/>
      <c r="C158" s="1376"/>
      <c r="D158" s="1376"/>
      <c r="E158" s="1385"/>
      <c r="F158" s="1379"/>
      <c r="G158" s="1421"/>
      <c r="H158" s="1421"/>
      <c r="I158" s="1385"/>
      <c r="J158" s="1421">
        <f t="shared" si="2"/>
        <v>0</v>
      </c>
      <c r="K158" s="1421"/>
      <c r="L158" s="1396">
        <v>22</v>
      </c>
    </row>
    <row r="159" spans="1:12">
      <c r="A159" s="1396">
        <v>23</v>
      </c>
      <c r="B159" s="1385"/>
      <c r="C159" s="1376"/>
      <c r="D159" s="1376"/>
      <c r="E159" s="1385"/>
      <c r="F159" s="1379"/>
      <c r="G159" s="1421"/>
      <c r="H159" s="1421"/>
      <c r="I159" s="1385"/>
      <c r="J159" s="1421">
        <f t="shared" si="2"/>
        <v>0</v>
      </c>
      <c r="K159" s="1421"/>
      <c r="L159" s="1396">
        <v>23</v>
      </c>
    </row>
    <row r="160" spans="1:12">
      <c r="A160" s="1396">
        <v>24</v>
      </c>
      <c r="B160" s="1385"/>
      <c r="C160" s="1376"/>
      <c r="D160" s="1376"/>
      <c r="E160" s="1385"/>
      <c r="F160" s="1379"/>
      <c r="G160" s="1421"/>
      <c r="H160" s="1421"/>
      <c r="I160" s="1385"/>
      <c r="J160" s="1421">
        <f t="shared" si="2"/>
        <v>0</v>
      </c>
      <c r="K160" s="1421"/>
      <c r="L160" s="1396">
        <v>24</v>
      </c>
    </row>
    <row r="161" spans="1:12">
      <c r="A161" s="1396">
        <v>25</v>
      </c>
      <c r="B161" s="1385"/>
      <c r="C161" s="1376"/>
      <c r="D161" s="1376"/>
      <c r="E161" s="1385"/>
      <c r="F161" s="1379"/>
      <c r="G161" s="1421"/>
      <c r="H161" s="1421"/>
      <c r="I161" s="1385"/>
      <c r="J161" s="1421">
        <f t="shared" si="2"/>
        <v>0</v>
      </c>
      <c r="K161" s="1421"/>
      <c r="L161" s="1396">
        <v>25</v>
      </c>
    </row>
    <row r="162" spans="1:12">
      <c r="A162" s="1396">
        <v>26</v>
      </c>
      <c r="B162" s="1385"/>
      <c r="C162" s="1376"/>
      <c r="D162" s="1376"/>
      <c r="E162" s="1385"/>
      <c r="F162" s="1379"/>
      <c r="G162" s="1421"/>
      <c r="H162" s="1421"/>
      <c r="I162" s="1385"/>
      <c r="J162" s="1421">
        <f t="shared" si="2"/>
        <v>0</v>
      </c>
      <c r="K162" s="1421"/>
      <c r="L162" s="1396">
        <v>26</v>
      </c>
    </row>
    <row r="163" spans="1:12">
      <c r="A163" s="1396">
        <v>27</v>
      </c>
      <c r="B163" s="1385"/>
      <c r="C163" s="1376"/>
      <c r="D163" s="1376"/>
      <c r="E163" s="1385"/>
      <c r="F163" s="1379"/>
      <c r="G163" s="1421"/>
      <c r="H163" s="1421"/>
      <c r="I163" s="1385"/>
      <c r="J163" s="1421">
        <f t="shared" si="2"/>
        <v>0</v>
      </c>
      <c r="K163" s="1421"/>
      <c r="L163" s="1396">
        <v>27</v>
      </c>
    </row>
    <row r="164" spans="1:12">
      <c r="A164" s="1396">
        <v>28</v>
      </c>
      <c r="B164" s="1385"/>
      <c r="C164" s="1376"/>
      <c r="D164" s="1376"/>
      <c r="E164" s="1385"/>
      <c r="F164" s="1379"/>
      <c r="G164" s="1421"/>
      <c r="H164" s="1421"/>
      <c r="I164" s="1385"/>
      <c r="J164" s="1421">
        <f t="shared" si="2"/>
        <v>0</v>
      </c>
      <c r="K164" s="1421"/>
      <c r="L164" s="1396">
        <v>28</v>
      </c>
    </row>
    <row r="165" spans="1:12">
      <c r="A165" s="1396">
        <v>29</v>
      </c>
      <c r="B165" s="1385"/>
      <c r="C165" s="1376"/>
      <c r="D165" s="1376"/>
      <c r="E165" s="1385"/>
      <c r="F165" s="1379"/>
      <c r="G165" s="1421"/>
      <c r="H165" s="1421"/>
      <c r="I165" s="1385"/>
      <c r="J165" s="1421">
        <f t="shared" si="2"/>
        <v>0</v>
      </c>
      <c r="K165" s="1421"/>
      <c r="L165" s="1396">
        <v>29</v>
      </c>
    </row>
    <row r="166" spans="1:12">
      <c r="A166" s="1396">
        <v>30</v>
      </c>
      <c r="B166" s="1385"/>
      <c r="C166" s="1376"/>
      <c r="D166" s="1376"/>
      <c r="E166" s="1385"/>
      <c r="F166" s="1379"/>
      <c r="G166" s="1421"/>
      <c r="H166" s="1421"/>
      <c r="I166" s="1385"/>
      <c r="J166" s="1421">
        <f t="shared" si="2"/>
        <v>0</v>
      </c>
      <c r="K166" s="1421"/>
      <c r="L166" s="1396">
        <v>30</v>
      </c>
    </row>
    <row r="167" spans="1:12">
      <c r="A167" s="1396">
        <v>31</v>
      </c>
      <c r="B167" s="1385"/>
      <c r="C167" s="1376"/>
      <c r="D167" s="1376"/>
      <c r="E167" s="1385"/>
      <c r="F167" s="1379"/>
      <c r="G167" s="1421"/>
      <c r="H167" s="1421"/>
      <c r="I167" s="1385"/>
      <c r="J167" s="1421">
        <f t="shared" si="2"/>
        <v>0</v>
      </c>
      <c r="K167" s="1421"/>
      <c r="L167" s="1396">
        <v>31</v>
      </c>
    </row>
    <row r="168" spans="1:12">
      <c r="A168" s="1396">
        <v>32</v>
      </c>
      <c r="B168" s="1385"/>
      <c r="C168" s="1376"/>
      <c r="D168" s="1376"/>
      <c r="E168" s="1385"/>
      <c r="F168" s="1379"/>
      <c r="G168" s="1421"/>
      <c r="H168" s="1421"/>
      <c r="I168" s="1385"/>
      <c r="J168" s="1421">
        <f t="shared" si="2"/>
        <v>0</v>
      </c>
      <c r="K168" s="1421"/>
      <c r="L168" s="1396">
        <v>32</v>
      </c>
    </row>
    <row r="169" spans="1:12">
      <c r="A169" s="1396">
        <v>33</v>
      </c>
      <c r="B169" s="1385"/>
      <c r="C169" s="1376"/>
      <c r="D169" s="1376"/>
      <c r="E169" s="1385"/>
      <c r="F169" s="1379"/>
      <c r="G169" s="1421"/>
      <c r="H169" s="1421"/>
      <c r="I169" s="1385"/>
      <c r="J169" s="1421">
        <f t="shared" si="2"/>
        <v>0</v>
      </c>
      <c r="K169" s="1421"/>
      <c r="L169" s="1396">
        <v>33</v>
      </c>
    </row>
    <row r="170" spans="1:12">
      <c r="A170" s="1396">
        <v>34</v>
      </c>
      <c r="B170" s="1385"/>
      <c r="C170" s="1376"/>
      <c r="D170" s="1376"/>
      <c r="E170" s="1385"/>
      <c r="F170" s="1379"/>
      <c r="G170" s="1421"/>
      <c r="H170" s="1421"/>
      <c r="I170" s="1385"/>
      <c r="J170" s="1421">
        <f t="shared" si="2"/>
        <v>0</v>
      </c>
      <c r="K170" s="1421"/>
      <c r="L170" s="1396">
        <v>34</v>
      </c>
    </row>
    <row r="171" spans="1:12">
      <c r="A171" s="1396">
        <v>35</v>
      </c>
      <c r="B171" s="1385"/>
      <c r="C171" s="1376"/>
      <c r="D171" s="1376"/>
      <c r="E171" s="1385"/>
      <c r="F171" s="1379"/>
      <c r="G171" s="1421"/>
      <c r="H171" s="1421"/>
      <c r="I171" s="1385"/>
      <c r="J171" s="1421">
        <f t="shared" si="2"/>
        <v>0</v>
      </c>
      <c r="K171" s="1421"/>
      <c r="L171" s="1396">
        <v>35</v>
      </c>
    </row>
    <row r="172" spans="1:12">
      <c r="A172" s="1396">
        <v>36</v>
      </c>
      <c r="B172" s="1385"/>
      <c r="C172" s="1376"/>
      <c r="D172" s="1376"/>
      <c r="E172" s="1385"/>
      <c r="F172" s="1379"/>
      <c r="G172" s="1421"/>
      <c r="H172" s="1421"/>
      <c r="I172" s="1385"/>
      <c r="J172" s="1421">
        <f t="shared" si="2"/>
        <v>0</v>
      </c>
      <c r="K172" s="1421"/>
      <c r="L172" s="1396">
        <v>36</v>
      </c>
    </row>
    <row r="173" spans="1:12">
      <c r="A173" s="1396">
        <v>37</v>
      </c>
      <c r="B173" s="1385"/>
      <c r="C173" s="1376"/>
      <c r="D173" s="1376"/>
      <c r="E173" s="1385"/>
      <c r="F173" s="1379"/>
      <c r="G173" s="1421"/>
      <c r="H173" s="1421"/>
      <c r="I173" s="1385"/>
      <c r="J173" s="1421">
        <f t="shared" si="2"/>
        <v>0</v>
      </c>
      <c r="K173" s="1421"/>
      <c r="L173" s="1396">
        <v>37</v>
      </c>
    </row>
    <row r="174" spans="1:12">
      <c r="A174" s="1396">
        <v>38</v>
      </c>
      <c r="B174" s="1385"/>
      <c r="C174" s="1376"/>
      <c r="D174" s="1376"/>
      <c r="E174" s="1385"/>
      <c r="F174" s="1379"/>
      <c r="G174" s="1421"/>
      <c r="H174" s="1421"/>
      <c r="I174" s="1385"/>
      <c r="J174" s="1421">
        <f t="shared" si="2"/>
        <v>0</v>
      </c>
      <c r="K174" s="1421"/>
      <c r="L174" s="1396">
        <v>38</v>
      </c>
    </row>
    <row r="175" spans="1:12">
      <c r="A175" s="1396">
        <v>39</v>
      </c>
      <c r="B175" s="1385"/>
      <c r="C175" s="1376"/>
      <c r="D175" s="1376"/>
      <c r="E175" s="1385"/>
      <c r="F175" s="1379"/>
      <c r="G175" s="1421"/>
      <c r="H175" s="1421"/>
      <c r="I175" s="1385"/>
      <c r="J175" s="1421">
        <f t="shared" si="2"/>
        <v>0</v>
      </c>
      <c r="K175" s="1421"/>
      <c r="L175" s="1396">
        <v>39</v>
      </c>
    </row>
    <row r="176" spans="1:12">
      <c r="A176" s="1396">
        <v>40</v>
      </c>
      <c r="B176" s="1385"/>
      <c r="C176" s="1376"/>
      <c r="D176" s="1376"/>
      <c r="E176" s="1385"/>
      <c r="F176" s="1379"/>
      <c r="G176" s="1421"/>
      <c r="H176" s="1421"/>
      <c r="I176" s="1385"/>
      <c r="J176" s="1421">
        <f t="shared" si="2"/>
        <v>0</v>
      </c>
      <c r="K176" s="1421"/>
      <c r="L176" s="1396">
        <v>40</v>
      </c>
    </row>
    <row r="177" spans="1:12">
      <c r="A177" s="1396">
        <v>41</v>
      </c>
      <c r="B177" s="1385"/>
      <c r="C177" s="1376"/>
      <c r="D177" s="1376"/>
      <c r="E177" s="1385"/>
      <c r="F177" s="1379"/>
      <c r="G177" s="1421"/>
      <c r="H177" s="1421"/>
      <c r="I177" s="1385"/>
      <c r="J177" s="1421">
        <f t="shared" si="2"/>
        <v>0</v>
      </c>
      <c r="K177" s="1421"/>
      <c r="L177" s="1396">
        <v>41</v>
      </c>
    </row>
    <row r="178" spans="1:12">
      <c r="A178" s="1396">
        <v>42</v>
      </c>
      <c r="B178" s="1385"/>
      <c r="C178" s="1376"/>
      <c r="D178" s="1376"/>
      <c r="E178" s="1385"/>
      <c r="F178" s="1379"/>
      <c r="G178" s="1421"/>
      <c r="H178" s="1421"/>
      <c r="I178" s="1385"/>
      <c r="J178" s="1421">
        <f t="shared" si="2"/>
        <v>0</v>
      </c>
      <c r="K178" s="1421"/>
      <c r="L178" s="1396">
        <v>42</v>
      </c>
    </row>
    <row r="179" spans="1:12">
      <c r="A179" s="1396">
        <v>43</v>
      </c>
      <c r="B179" s="1385"/>
      <c r="C179" s="1376"/>
      <c r="D179" s="1376"/>
      <c r="E179" s="1385"/>
      <c r="F179" s="1379"/>
      <c r="G179" s="1421"/>
      <c r="H179" s="1421"/>
      <c r="I179" s="1385"/>
      <c r="J179" s="1421">
        <f t="shared" si="2"/>
        <v>0</v>
      </c>
      <c r="K179" s="1421"/>
      <c r="L179" s="1396">
        <v>43</v>
      </c>
    </row>
    <row r="180" spans="1:12">
      <c r="A180" s="1396">
        <v>44</v>
      </c>
      <c r="B180" s="1385"/>
      <c r="C180" s="1376"/>
      <c r="D180" s="1376"/>
      <c r="E180" s="1385"/>
      <c r="F180" s="1379"/>
      <c r="G180" s="1421"/>
      <c r="H180" s="1421"/>
      <c r="I180" s="1385"/>
      <c r="J180" s="1421">
        <f t="shared" si="2"/>
        <v>0</v>
      </c>
      <c r="K180" s="1421"/>
      <c r="L180" s="1396">
        <v>44</v>
      </c>
    </row>
    <row r="181" spans="1:12">
      <c r="A181" s="1396">
        <v>45</v>
      </c>
      <c r="B181" s="1385"/>
      <c r="C181" s="1376"/>
      <c r="D181" s="1376"/>
      <c r="E181" s="1385"/>
      <c r="F181" s="1379"/>
      <c r="G181" s="1421"/>
      <c r="H181" s="1421"/>
      <c r="I181" s="1385"/>
      <c r="J181" s="1421">
        <f t="shared" si="2"/>
        <v>0</v>
      </c>
      <c r="K181" s="1421"/>
      <c r="L181" s="1396">
        <v>45</v>
      </c>
    </row>
    <row r="182" spans="1:12">
      <c r="A182" s="1396">
        <v>46</v>
      </c>
      <c r="B182" s="1385"/>
      <c r="C182" s="1376"/>
      <c r="D182" s="1376"/>
      <c r="E182" s="1385"/>
      <c r="F182" s="1379"/>
      <c r="G182" s="1421"/>
      <c r="H182" s="1421"/>
      <c r="I182" s="1385"/>
      <c r="J182" s="1421">
        <f t="shared" si="2"/>
        <v>0</v>
      </c>
      <c r="K182" s="1421"/>
      <c r="L182" s="1396">
        <v>46</v>
      </c>
    </row>
    <row r="183" spans="1:12">
      <c r="A183" s="1396">
        <v>47</v>
      </c>
      <c r="B183" s="1385"/>
      <c r="C183" s="1376"/>
      <c r="D183" s="1376"/>
      <c r="E183" s="1385"/>
      <c r="F183" s="1379"/>
      <c r="G183" s="1421"/>
      <c r="H183" s="1421"/>
      <c r="I183" s="1385"/>
      <c r="J183" s="1421">
        <f t="shared" si="2"/>
        <v>0</v>
      </c>
      <c r="K183" s="1421"/>
      <c r="L183" s="1396">
        <v>47</v>
      </c>
    </row>
    <row r="184" spans="1:12">
      <c r="A184" s="1396">
        <v>48</v>
      </c>
      <c r="B184" s="1385"/>
      <c r="C184" s="1376"/>
      <c r="D184" s="1376"/>
      <c r="E184" s="1385"/>
      <c r="F184" s="1379"/>
      <c r="G184" s="1421"/>
      <c r="H184" s="1421"/>
      <c r="I184" s="1385"/>
      <c r="J184" s="1421">
        <f t="shared" si="2"/>
        <v>0</v>
      </c>
      <c r="K184" s="1421"/>
      <c r="L184" s="1396">
        <v>48</v>
      </c>
    </row>
    <row r="185" spans="1:12">
      <c r="A185" s="1396">
        <v>49</v>
      </c>
      <c r="B185" s="1385"/>
      <c r="C185" s="1376"/>
      <c r="D185" s="1376"/>
      <c r="E185" s="1385"/>
      <c r="F185" s="1379"/>
      <c r="G185" s="1421"/>
      <c r="H185" s="1421"/>
      <c r="I185" s="1385"/>
      <c r="J185" s="1421">
        <f t="shared" si="2"/>
        <v>0</v>
      </c>
      <c r="K185" s="1421"/>
      <c r="L185" s="1396">
        <v>49</v>
      </c>
    </row>
    <row r="186" spans="1:12">
      <c r="A186" s="1396">
        <v>50</v>
      </c>
      <c r="B186" s="1385"/>
      <c r="C186" s="1376"/>
      <c r="D186" s="1376"/>
      <c r="E186" s="1385"/>
      <c r="F186" s="1379"/>
      <c r="G186" s="1421"/>
      <c r="H186" s="1421"/>
      <c r="I186" s="1385"/>
      <c r="J186" s="1421">
        <f t="shared" si="2"/>
        <v>0</v>
      </c>
      <c r="K186" s="1421"/>
      <c r="L186" s="1396">
        <v>50</v>
      </c>
    </row>
    <row r="187" spans="1:12">
      <c r="A187" s="1396">
        <v>51</v>
      </c>
      <c r="B187" s="1385"/>
      <c r="C187" s="1376"/>
      <c r="D187" s="1376"/>
      <c r="E187" s="1385"/>
      <c r="F187" s="1379"/>
      <c r="G187" s="1421"/>
      <c r="H187" s="1421"/>
      <c r="I187" s="1385"/>
      <c r="J187" s="1421">
        <f t="shared" si="2"/>
        <v>0</v>
      </c>
      <c r="K187" s="1421"/>
      <c r="L187" s="1396">
        <v>51</v>
      </c>
    </row>
    <row r="188" spans="1:12">
      <c r="A188" s="1396">
        <v>52</v>
      </c>
      <c r="B188" s="1385"/>
      <c r="C188" s="1376"/>
      <c r="D188" s="1376"/>
      <c r="E188" s="1385"/>
      <c r="F188" s="1379"/>
      <c r="G188" s="1421"/>
      <c r="H188" s="1421"/>
      <c r="I188" s="1385"/>
      <c r="J188" s="1421">
        <f t="shared" si="2"/>
        <v>0</v>
      </c>
      <c r="K188" s="1421"/>
      <c r="L188" s="1396">
        <v>52</v>
      </c>
    </row>
    <row r="189" spans="1:12">
      <c r="A189" s="1396">
        <v>53</v>
      </c>
      <c r="B189" s="1385"/>
      <c r="C189" s="1376"/>
      <c r="D189" s="1376"/>
      <c r="E189" s="1385"/>
      <c r="F189" s="1379"/>
      <c r="G189" s="1421"/>
      <c r="H189" s="1421"/>
      <c r="I189" s="1385"/>
      <c r="J189" s="1421">
        <f t="shared" si="2"/>
        <v>0</v>
      </c>
      <c r="K189" s="1421"/>
      <c r="L189" s="1396">
        <v>53</v>
      </c>
    </row>
    <row r="190" spans="1:12">
      <c r="A190" s="1396">
        <v>54</v>
      </c>
      <c r="B190" s="1385"/>
      <c r="C190" s="1376"/>
      <c r="D190" s="1376"/>
      <c r="E190" s="1385"/>
      <c r="F190" s="1379"/>
      <c r="G190" s="1421"/>
      <c r="H190" s="1421"/>
      <c r="I190" s="1385"/>
      <c r="J190" s="1421">
        <f t="shared" si="2"/>
        <v>0</v>
      </c>
      <c r="K190" s="1421"/>
      <c r="L190" s="1396">
        <v>54</v>
      </c>
    </row>
    <row r="191" spans="1:12" ht="15.75" thickBot="1">
      <c r="A191" s="1422">
        <v>55</v>
      </c>
      <c r="B191" s="1415" t="s">
        <v>2332</v>
      </c>
      <c r="C191" s="1387"/>
      <c r="D191" s="1387"/>
      <c r="E191" s="1388"/>
      <c r="F191" s="1423"/>
      <c r="G191" s="1424">
        <f>SUM(G137:G190)</f>
        <v>0</v>
      </c>
      <c r="H191" s="1424">
        <f>SUM(H137:H190)</f>
        <v>0</v>
      </c>
      <c r="I191" s="1388"/>
      <c r="J191" s="1424">
        <f>SUM(J137:J190)</f>
        <v>0</v>
      </c>
      <c r="K191" s="1424">
        <f>SUM(K137:K190)</f>
        <v>0</v>
      </c>
      <c r="L191" s="1422">
        <v>55</v>
      </c>
    </row>
    <row r="192" spans="1:12">
      <c r="A192" s="1477" t="s">
        <v>4685</v>
      </c>
      <c r="B192" s="1477"/>
      <c r="C192" s="1376"/>
      <c r="D192" s="1376"/>
      <c r="E192" s="1376"/>
      <c r="F192" s="1477" t="s">
        <v>4685</v>
      </c>
      <c r="G192" s="1477"/>
      <c r="H192" s="1377"/>
    </row>
    <row r="193" spans="1:12">
      <c r="A193" s="1377" t="s">
        <v>3869</v>
      </c>
      <c r="B193" s="1377"/>
      <c r="C193" s="1377"/>
      <c r="D193" s="1377"/>
      <c r="E193" s="1377"/>
      <c r="F193" s="1377" t="s">
        <v>3870</v>
      </c>
      <c r="G193" s="1377"/>
      <c r="H193" s="1377"/>
      <c r="I193" s="1377"/>
      <c r="J193" s="1377"/>
      <c r="K193" s="1377"/>
      <c r="L193" s="1377"/>
    </row>
  </sheetData>
  <printOptions horizontalCentered="1" verticalCentered="1"/>
  <pageMargins left="0.25" right="0.25" top="0.25" bottom="0.25" header="0" footer="0"/>
  <pageSetup scale="72" fitToWidth="2" fitToHeight="3" pageOrder="overThenDown" orientation="portrait" horizontalDpi="300" verticalDpi="300" r:id="rId1"/>
  <headerFooter alignWithMargins="0"/>
  <rowBreaks count="1" manualBreakCount="1">
    <brk id="130" max="16383" man="1"/>
  </rowBreaks>
  <colBreaks count="1" manualBreakCount="1">
    <brk id="5" max="1048575" man="1"/>
  </col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64"/>
  <dimension ref="A1:G128"/>
  <sheetViews>
    <sheetView defaultGridColor="0" topLeftCell="A106" colorId="22" zoomScale="80" zoomScaleNormal="80" zoomScaleSheetLayoutView="80" workbookViewId="0">
      <selection activeCell="C2" sqref="C2:D3"/>
    </sheetView>
  </sheetViews>
  <sheetFormatPr defaultColWidth="9.6640625" defaultRowHeight="15"/>
  <cols>
    <col min="1" max="1" width="4.6640625" style="893" customWidth="1"/>
    <col min="2" max="2" width="49" style="893" customWidth="1"/>
    <col min="3" max="3" width="4.6640625" style="893" customWidth="1"/>
    <col min="4" max="4" width="21.33203125" style="893" customWidth="1"/>
    <col min="5" max="6" width="16.6640625" style="893" customWidth="1"/>
    <col min="7" max="16384" width="9.6640625" style="893"/>
  </cols>
  <sheetData>
    <row r="1" spans="1:6">
      <c r="A1" s="1381" t="s">
        <v>1800</v>
      </c>
      <c r="B1" s="1382"/>
      <c r="C1" s="1584" t="s">
        <v>1344</v>
      </c>
      <c r="D1" s="1001"/>
      <c r="E1" s="1390" t="s">
        <v>1802</v>
      </c>
      <c r="F1" s="1391" t="s">
        <v>1803</v>
      </c>
    </row>
    <row r="2" spans="1:6">
      <c r="A2" s="851" t="str">
        <f>'Data Sheet'!$C$25</f>
        <v>National Fuel Gas Distribution Corporation</v>
      </c>
      <c r="B2" s="1429"/>
      <c r="C2" s="1122" t="s">
        <v>1136</v>
      </c>
      <c r="D2" s="1122"/>
      <c r="E2" s="1395" t="s">
        <v>1805</v>
      </c>
      <c r="F2" s="1430"/>
    </row>
    <row r="3" spans="1:6" ht="15" customHeight="1" thickBot="1">
      <c r="A3" s="1431"/>
      <c r="B3" s="1432"/>
      <c r="C3" s="1219" t="s">
        <v>1137</v>
      </c>
      <c r="D3" s="1219"/>
      <c r="E3" s="1397" t="str">
        <f>'Data Sheet'!$C$40</f>
        <v>3/31/2016</v>
      </c>
      <c r="F3" s="1374" t="str">
        <f>'Data Sheet'!$C$38</f>
        <v>12/31/2015</v>
      </c>
    </row>
    <row r="4" spans="1:6" ht="15" customHeight="1" thickBot="1">
      <c r="A4" s="1433" t="s">
        <v>3871</v>
      </c>
      <c r="B4" s="1434"/>
      <c r="C4" s="1402"/>
      <c r="D4" s="1402"/>
      <c r="E4" s="1402"/>
      <c r="F4" s="1403"/>
    </row>
    <row r="5" spans="1:6" ht="15.75">
      <c r="A5" s="1435"/>
      <c r="B5" s="1436"/>
      <c r="C5" s="1377"/>
      <c r="D5" s="1377"/>
      <c r="E5" s="1377"/>
      <c r="F5" s="1394"/>
    </row>
    <row r="6" spans="1:6">
      <c r="A6" s="1379" t="s">
        <v>3872</v>
      </c>
      <c r="B6" s="1376"/>
      <c r="C6" s="1376"/>
      <c r="D6" s="1376" t="s">
        <v>2714</v>
      </c>
      <c r="E6" s="1376"/>
      <c r="F6" s="1385"/>
    </row>
    <row r="7" spans="1:6">
      <c r="A7" s="1379" t="s">
        <v>2715</v>
      </c>
      <c r="B7" s="1376"/>
      <c r="C7" s="1376"/>
      <c r="D7" s="1376" t="s">
        <v>2716</v>
      </c>
      <c r="E7" s="1376"/>
      <c r="F7" s="1385"/>
    </row>
    <row r="8" spans="1:6">
      <c r="A8" s="1379" t="s">
        <v>2717</v>
      </c>
      <c r="B8" s="1376"/>
      <c r="C8" s="1376"/>
      <c r="D8" s="1376" t="s">
        <v>2718</v>
      </c>
      <c r="E8" s="1376"/>
      <c r="F8" s="1385"/>
    </row>
    <row r="9" spans="1:6">
      <c r="A9" s="1379" t="s">
        <v>2719</v>
      </c>
      <c r="B9" s="1376"/>
      <c r="C9" s="1376"/>
      <c r="D9" s="1376" t="s">
        <v>2720</v>
      </c>
      <c r="E9" s="1376"/>
      <c r="F9" s="1385"/>
    </row>
    <row r="10" spans="1:6" ht="15.75" thickBot="1">
      <c r="A10" s="1379"/>
      <c r="B10" s="1376"/>
      <c r="C10" s="1376"/>
      <c r="D10" s="1376"/>
      <c r="E10" s="1376"/>
      <c r="F10" s="1385"/>
    </row>
    <row r="11" spans="1:6">
      <c r="A11" s="1391"/>
      <c r="B11" s="1437"/>
      <c r="C11" s="1406"/>
      <c r="D11" s="1406"/>
      <c r="E11" s="1406" t="s">
        <v>2721</v>
      </c>
      <c r="F11" s="1406"/>
    </row>
    <row r="12" spans="1:6">
      <c r="A12" s="1410" t="s">
        <v>1729</v>
      </c>
      <c r="B12" s="1377" t="s">
        <v>3603</v>
      </c>
      <c r="C12" s="1384"/>
      <c r="D12" s="1411" t="s">
        <v>2722</v>
      </c>
      <c r="E12" s="1411" t="s">
        <v>2769</v>
      </c>
      <c r="F12" s="1411" t="s">
        <v>2332</v>
      </c>
    </row>
    <row r="13" spans="1:6">
      <c r="A13" s="1410" t="s">
        <v>1732</v>
      </c>
      <c r="B13" s="1438"/>
      <c r="C13" s="1385"/>
      <c r="D13" s="1411" t="s">
        <v>1373</v>
      </c>
      <c r="E13" s="1411" t="s">
        <v>2770</v>
      </c>
      <c r="F13" s="1411"/>
    </row>
    <row r="14" spans="1:6" ht="15.75" thickBot="1">
      <c r="A14" s="1414"/>
      <c r="B14" s="1402" t="s">
        <v>3021</v>
      </c>
      <c r="C14" s="1416"/>
      <c r="D14" s="1415" t="s">
        <v>3022</v>
      </c>
      <c r="E14" s="1415" t="s">
        <v>3023</v>
      </c>
      <c r="F14" s="1415" t="s">
        <v>3024</v>
      </c>
    </row>
    <row r="15" spans="1:6">
      <c r="A15" s="1439">
        <v>1</v>
      </c>
      <c r="B15" s="1440" t="s">
        <v>2998</v>
      </c>
      <c r="C15" s="1383"/>
      <c r="D15" s="1441"/>
      <c r="E15" s="1442"/>
      <c r="F15" s="1443"/>
    </row>
    <row r="16" spans="1:6" ht="15.75" thickBot="1">
      <c r="A16" s="1439">
        <v>2</v>
      </c>
      <c r="B16" s="1378" t="s">
        <v>3632</v>
      </c>
      <c r="C16" s="1383"/>
      <c r="D16" s="1444"/>
      <c r="E16" s="1445"/>
      <c r="F16" s="1446"/>
    </row>
    <row r="17" spans="1:7">
      <c r="A17" s="1439">
        <v>3</v>
      </c>
      <c r="B17" s="1378" t="s">
        <v>2771</v>
      </c>
      <c r="C17" s="1383"/>
      <c r="D17" s="1447"/>
      <c r="E17" s="1441"/>
      <c r="F17" s="1446"/>
    </row>
    <row r="18" spans="1:7">
      <c r="A18" s="1439">
        <v>4</v>
      </c>
      <c r="B18" s="1378" t="s">
        <v>2772</v>
      </c>
      <c r="C18" s="1383"/>
      <c r="D18" s="1447"/>
      <c r="E18" s="1441"/>
      <c r="F18" s="1446"/>
    </row>
    <row r="19" spans="1:7">
      <c r="A19" s="1572">
        <v>5</v>
      </c>
      <c r="B19" s="1479" t="s">
        <v>4425</v>
      </c>
      <c r="C19" s="1483"/>
      <c r="D19" s="1573"/>
      <c r="E19" s="1441"/>
      <c r="F19" s="1446"/>
      <c r="G19" s="850"/>
    </row>
    <row r="20" spans="1:7">
      <c r="A20" s="1439">
        <v>6</v>
      </c>
      <c r="B20" s="1378" t="s">
        <v>2773</v>
      </c>
      <c r="C20" s="1383"/>
      <c r="D20" s="1447"/>
      <c r="E20" s="1441"/>
      <c r="F20" s="1446"/>
    </row>
    <row r="21" spans="1:7">
      <c r="A21" s="1439">
        <v>7</v>
      </c>
      <c r="B21" s="1378" t="s">
        <v>2774</v>
      </c>
      <c r="C21" s="1383"/>
      <c r="D21" s="1447"/>
      <c r="E21" s="1441"/>
      <c r="F21" s="1446"/>
    </row>
    <row r="22" spans="1:7">
      <c r="A22" s="1439">
        <v>8</v>
      </c>
      <c r="B22" s="1378" t="s">
        <v>2775</v>
      </c>
      <c r="C22" s="1383"/>
      <c r="D22" s="1447"/>
      <c r="E22" s="1441"/>
      <c r="F22" s="1446"/>
    </row>
    <row r="23" spans="1:7">
      <c r="A23" s="1439">
        <v>9</v>
      </c>
      <c r="B23" s="1378" t="s">
        <v>2776</v>
      </c>
      <c r="C23" s="1383"/>
      <c r="D23" s="1447"/>
      <c r="E23" s="1441"/>
      <c r="F23" s="1446"/>
    </row>
    <row r="24" spans="1:7">
      <c r="A24" s="1439">
        <v>10</v>
      </c>
      <c r="B24" s="1378" t="s">
        <v>3635</v>
      </c>
      <c r="C24" s="1383"/>
      <c r="D24" s="1447"/>
      <c r="E24" s="1441"/>
      <c r="F24" s="1446"/>
    </row>
    <row r="25" spans="1:7" ht="15.75" thickBot="1">
      <c r="A25" s="1439">
        <v>11</v>
      </c>
      <c r="B25" s="1378" t="s">
        <v>1040</v>
      </c>
      <c r="C25" s="1383"/>
      <c r="D25" s="1448">
        <f>SUM(D17:D24)</f>
        <v>0</v>
      </c>
      <c r="E25" s="1441"/>
      <c r="F25" s="1446"/>
    </row>
    <row r="26" spans="1:7" ht="15.75" thickBot="1">
      <c r="A26" s="1439">
        <v>12</v>
      </c>
      <c r="B26" s="1378" t="s">
        <v>3624</v>
      </c>
      <c r="C26" s="1383"/>
      <c r="D26" s="1449"/>
      <c r="E26" s="1445"/>
      <c r="F26" s="1446"/>
    </row>
    <row r="27" spans="1:7">
      <c r="A27" s="1439">
        <v>13</v>
      </c>
      <c r="B27" s="1378" t="s">
        <v>2771</v>
      </c>
      <c r="C27" s="1383"/>
      <c r="D27" s="1447"/>
      <c r="E27" s="1441"/>
      <c r="F27" s="1446"/>
    </row>
    <row r="28" spans="1:7">
      <c r="A28" s="1439">
        <v>14</v>
      </c>
      <c r="B28" s="1378" t="s">
        <v>2772</v>
      </c>
      <c r="C28" s="1383"/>
      <c r="D28" s="1447"/>
      <c r="E28" s="1441"/>
      <c r="F28" s="1446"/>
    </row>
    <row r="29" spans="1:7">
      <c r="A29" s="1572">
        <v>15</v>
      </c>
      <c r="B29" s="1479" t="s">
        <v>4425</v>
      </c>
      <c r="C29" s="1483"/>
      <c r="D29" s="1573"/>
      <c r="E29" s="1441"/>
      <c r="F29" s="1446"/>
      <c r="G29" s="850"/>
    </row>
    <row r="30" spans="1:7">
      <c r="A30" s="1439">
        <v>16</v>
      </c>
      <c r="B30" s="1378" t="s">
        <v>2773</v>
      </c>
      <c r="C30" s="1383"/>
      <c r="D30" s="1447"/>
      <c r="E30" s="1441"/>
      <c r="F30" s="1446"/>
    </row>
    <row r="31" spans="1:7">
      <c r="A31" s="1439">
        <v>17</v>
      </c>
      <c r="B31" s="1378" t="s">
        <v>3635</v>
      </c>
      <c r="C31" s="1383"/>
      <c r="D31" s="1447"/>
      <c r="E31" s="1441"/>
      <c r="F31" s="1446"/>
    </row>
    <row r="32" spans="1:7" ht="15.75" thickBot="1">
      <c r="A32" s="1439">
        <v>18</v>
      </c>
      <c r="B32" s="1378" t="s">
        <v>1041</v>
      </c>
      <c r="C32" s="1383"/>
      <c r="D32" s="1448">
        <f>SUM(D27:D31)</f>
        <v>0</v>
      </c>
      <c r="E32" s="1441"/>
      <c r="F32" s="1446"/>
    </row>
    <row r="33" spans="1:6" ht="15.75" thickBot="1">
      <c r="A33" s="1439">
        <v>19</v>
      </c>
      <c r="B33" s="1378" t="s">
        <v>1042</v>
      </c>
      <c r="C33" s="1383"/>
      <c r="D33" s="1449"/>
      <c r="E33" s="1445"/>
      <c r="F33" s="1446"/>
    </row>
    <row r="34" spans="1:6">
      <c r="A34" s="1439">
        <v>20</v>
      </c>
      <c r="B34" s="1378" t="s">
        <v>1043</v>
      </c>
      <c r="C34" s="1383"/>
      <c r="D34" s="1448">
        <f>D17+D27</f>
        <v>0</v>
      </c>
      <c r="E34" s="1441"/>
      <c r="F34" s="1446"/>
    </row>
    <row r="35" spans="1:6">
      <c r="A35" s="1439">
        <v>21</v>
      </c>
      <c r="B35" s="1015" t="s">
        <v>4102</v>
      </c>
      <c r="C35" s="1383"/>
      <c r="D35" s="1448">
        <v>0</v>
      </c>
      <c r="E35" s="1441"/>
      <c r="F35" s="1446"/>
    </row>
    <row r="36" spans="1:6">
      <c r="A36" s="1572">
        <v>22</v>
      </c>
      <c r="B36" s="1479" t="s">
        <v>4426</v>
      </c>
      <c r="C36" s="1483"/>
      <c r="D36" s="1568">
        <v>0</v>
      </c>
      <c r="E36" s="1441"/>
      <c r="F36" s="1446"/>
    </row>
    <row r="37" spans="1:6">
      <c r="A37" s="1439">
        <v>23</v>
      </c>
      <c r="B37" s="1015" t="s">
        <v>4103</v>
      </c>
      <c r="C37" s="1383"/>
      <c r="D37" s="1448">
        <v>0</v>
      </c>
      <c r="E37" s="1441"/>
      <c r="F37" s="1446"/>
    </row>
    <row r="38" spans="1:6">
      <c r="A38" s="1439">
        <v>24</v>
      </c>
      <c r="B38" s="1015" t="s">
        <v>4104</v>
      </c>
      <c r="C38" s="1383"/>
      <c r="D38" s="1448">
        <v>0</v>
      </c>
      <c r="E38" s="1441"/>
      <c r="F38" s="1446"/>
    </row>
    <row r="39" spans="1:6">
      <c r="A39" s="1439">
        <v>25</v>
      </c>
      <c r="B39" s="1015" t="s">
        <v>4105</v>
      </c>
      <c r="C39" s="1383"/>
      <c r="D39" s="1448">
        <v>0</v>
      </c>
      <c r="E39" s="1441"/>
      <c r="F39" s="1446"/>
    </row>
    <row r="40" spans="1:6">
      <c r="A40" s="1439">
        <v>26</v>
      </c>
      <c r="B40" s="1015" t="s">
        <v>4106</v>
      </c>
      <c r="C40" s="1383"/>
      <c r="D40" s="1448">
        <v>0</v>
      </c>
      <c r="E40" s="1441"/>
      <c r="F40" s="1446"/>
    </row>
    <row r="41" spans="1:6" ht="15.75" thickBot="1">
      <c r="A41" s="1439">
        <v>27</v>
      </c>
      <c r="B41" s="1015" t="s">
        <v>4107</v>
      </c>
      <c r="C41" s="1383"/>
      <c r="D41" s="1448">
        <f>D24+D31</f>
        <v>0</v>
      </c>
      <c r="E41" s="1444"/>
      <c r="F41" s="1450"/>
    </row>
    <row r="42" spans="1:6" ht="15.75" thickBot="1">
      <c r="A42" s="1439">
        <v>28</v>
      </c>
      <c r="B42" s="1015" t="s">
        <v>4108</v>
      </c>
      <c r="C42" s="1383"/>
      <c r="D42" s="1448">
        <f>SUM(D34:D41)</f>
        <v>0</v>
      </c>
      <c r="E42" s="1447"/>
      <c r="F42" s="1448">
        <f>D42+E42</f>
        <v>0</v>
      </c>
    </row>
    <row r="43" spans="1:6">
      <c r="A43" s="1439">
        <v>29</v>
      </c>
      <c r="B43" s="1440" t="s">
        <v>2999</v>
      </c>
      <c r="C43" s="1383"/>
      <c r="D43" s="1442"/>
      <c r="E43" s="1451"/>
      <c r="F43" s="1452"/>
    </row>
    <row r="44" spans="1:6" ht="15.75" thickBot="1">
      <c r="A44" s="1439">
        <v>30</v>
      </c>
      <c r="B44" s="1378" t="s">
        <v>3632</v>
      </c>
      <c r="C44" s="1383"/>
      <c r="D44" s="1453"/>
      <c r="E44" s="1445"/>
      <c r="F44" s="1446"/>
    </row>
    <row r="45" spans="1:6">
      <c r="A45" s="1439">
        <v>31</v>
      </c>
      <c r="B45" s="1378" t="s">
        <v>2185</v>
      </c>
      <c r="C45" s="1383"/>
      <c r="D45" s="1448">
        <v>0</v>
      </c>
      <c r="E45" s="1441"/>
      <c r="F45" s="1446"/>
    </row>
    <row r="46" spans="1:6">
      <c r="A46" s="1439">
        <v>32</v>
      </c>
      <c r="B46" s="1378" t="s">
        <v>2186</v>
      </c>
      <c r="C46" s="1383"/>
      <c r="D46" s="1448">
        <v>4089</v>
      </c>
      <c r="E46" s="1441"/>
      <c r="F46" s="1446"/>
    </row>
    <row r="47" spans="1:6">
      <c r="A47" s="1439">
        <v>33</v>
      </c>
      <c r="B47" s="1378" t="s">
        <v>2187</v>
      </c>
      <c r="C47" s="1383"/>
      <c r="D47" s="1568">
        <v>277271</v>
      </c>
      <c r="E47" s="1441"/>
      <c r="F47" s="1446"/>
    </row>
    <row r="48" spans="1:6">
      <c r="A48" s="1439">
        <v>34</v>
      </c>
      <c r="B48" s="1378" t="s">
        <v>2188</v>
      </c>
      <c r="C48" s="1383"/>
      <c r="D48" s="1448">
        <f>D31+D41</f>
        <v>0</v>
      </c>
      <c r="E48" s="1441"/>
      <c r="F48" s="1446"/>
    </row>
    <row r="49" spans="1:6">
      <c r="A49" s="1439">
        <v>35</v>
      </c>
      <c r="B49" s="1378" t="s">
        <v>2772</v>
      </c>
      <c r="C49" s="1383"/>
      <c r="D49" s="1448">
        <v>436170</v>
      </c>
      <c r="E49" s="1441"/>
      <c r="F49" s="1446"/>
    </row>
    <row r="50" spans="1:6">
      <c r="A50" s="1439">
        <v>36</v>
      </c>
      <c r="B50" s="1378" t="s">
        <v>2773</v>
      </c>
      <c r="C50" s="1383"/>
      <c r="D50" s="1448">
        <v>22968086</v>
      </c>
      <c r="E50" s="1441"/>
      <c r="F50" s="1446"/>
    </row>
    <row r="51" spans="1:6">
      <c r="A51" s="1439">
        <v>37</v>
      </c>
      <c r="B51" s="1378" t="s">
        <v>2774</v>
      </c>
      <c r="C51" s="1383"/>
      <c r="D51" s="1448">
        <v>18054742</v>
      </c>
      <c r="E51" s="1441"/>
      <c r="F51" s="1446"/>
    </row>
    <row r="52" spans="1:6">
      <c r="A52" s="1439">
        <v>38</v>
      </c>
      <c r="B52" s="1378" t="s">
        <v>2775</v>
      </c>
      <c r="C52" s="1383"/>
      <c r="D52" s="1448">
        <v>1796080</v>
      </c>
      <c r="E52" s="1441"/>
      <c r="F52" s="1446"/>
    </row>
    <row r="53" spans="1:6">
      <c r="A53" s="1439">
        <v>39</v>
      </c>
      <c r="B53" s="1378" t="s">
        <v>2776</v>
      </c>
      <c r="C53" s="1383"/>
      <c r="D53" s="1448">
        <v>0</v>
      </c>
      <c r="E53" s="1441"/>
      <c r="F53" s="1446"/>
    </row>
    <row r="54" spans="1:6">
      <c r="A54" s="1439">
        <v>40</v>
      </c>
      <c r="B54" s="1378" t="s">
        <v>3635</v>
      </c>
      <c r="C54" s="1383"/>
      <c r="D54" s="1448">
        <v>21416884</v>
      </c>
      <c r="E54" s="1441"/>
      <c r="F54" s="1446"/>
    </row>
    <row r="55" spans="1:6" ht="15.75" thickBot="1">
      <c r="A55" s="1439">
        <v>41</v>
      </c>
      <c r="B55" s="1378" t="s">
        <v>2189</v>
      </c>
      <c r="C55" s="1383"/>
      <c r="D55" s="1448">
        <f>SUM(D45:D54)</f>
        <v>64953322</v>
      </c>
      <c r="E55" s="1441"/>
      <c r="F55" s="1446"/>
    </row>
    <row r="56" spans="1:6" ht="15.75" thickBot="1">
      <c r="A56" s="1439">
        <v>42</v>
      </c>
      <c r="B56" s="1378" t="s">
        <v>3624</v>
      </c>
      <c r="C56" s="1383"/>
      <c r="D56" s="1449"/>
      <c r="E56" s="1445"/>
      <c r="F56" s="1446"/>
    </row>
    <row r="57" spans="1:6">
      <c r="A57" s="1439">
        <v>43</v>
      </c>
      <c r="B57" s="1378" t="s">
        <v>2185</v>
      </c>
      <c r="C57" s="1383"/>
      <c r="D57" s="1448">
        <v>0</v>
      </c>
      <c r="E57" s="1441"/>
      <c r="F57" s="1446"/>
    </row>
    <row r="58" spans="1:6">
      <c r="A58" s="1439">
        <v>44</v>
      </c>
      <c r="B58" s="1378" t="s">
        <v>2190</v>
      </c>
      <c r="C58" s="1383"/>
      <c r="D58" s="1448">
        <v>1688</v>
      </c>
      <c r="E58" s="1441"/>
      <c r="F58" s="1446"/>
    </row>
    <row r="59" spans="1:6">
      <c r="A59" s="1439">
        <v>45</v>
      </c>
      <c r="B59" s="1378" t="s">
        <v>2187</v>
      </c>
      <c r="C59" s="1383"/>
      <c r="D59" s="1448">
        <v>65169</v>
      </c>
      <c r="E59" s="1441"/>
      <c r="F59" s="1446"/>
    </row>
    <row r="60" spans="1:6">
      <c r="A60" s="1439">
        <v>46</v>
      </c>
      <c r="B60" s="1378" t="s">
        <v>2188</v>
      </c>
      <c r="C60" s="1383"/>
      <c r="D60" s="1448">
        <v>0</v>
      </c>
      <c r="E60" s="1441"/>
      <c r="F60" s="1446"/>
    </row>
    <row r="61" spans="1:6">
      <c r="A61" s="1439">
        <v>47</v>
      </c>
      <c r="B61" s="1378" t="s">
        <v>2772</v>
      </c>
      <c r="C61" s="1383"/>
      <c r="D61" s="1448">
        <v>109208</v>
      </c>
      <c r="E61" s="1441"/>
      <c r="F61" s="1446"/>
    </row>
    <row r="62" spans="1:6">
      <c r="A62" s="1439">
        <v>48</v>
      </c>
      <c r="B62" s="1378" t="s">
        <v>2773</v>
      </c>
      <c r="C62" s="1383"/>
      <c r="D62" s="1448">
        <v>6270281</v>
      </c>
      <c r="E62" s="1441"/>
      <c r="F62" s="1446"/>
    </row>
    <row r="63" spans="1:6">
      <c r="A63" s="1439">
        <v>49</v>
      </c>
      <c r="B63" s="1378" t="s">
        <v>3635</v>
      </c>
      <c r="C63" s="1383"/>
      <c r="D63" s="1448">
        <v>137356</v>
      </c>
      <c r="E63" s="1441"/>
      <c r="F63" s="1446"/>
    </row>
    <row r="64" spans="1:6" ht="15.75" thickBot="1">
      <c r="A64" s="1414">
        <v>50</v>
      </c>
      <c r="B64" s="1387" t="s">
        <v>2178</v>
      </c>
      <c r="C64" s="1388"/>
      <c r="D64" s="1454">
        <f>SUM(D57:D63)</f>
        <v>6583702</v>
      </c>
      <c r="E64" s="1444"/>
      <c r="F64" s="1450"/>
    </row>
    <row r="65" spans="1:6">
      <c r="A65" s="1543" t="s">
        <v>4685</v>
      </c>
      <c r="B65" s="1231"/>
    </row>
    <row r="66" spans="1:6" ht="15.75" thickBot="1">
      <c r="A66" s="1377" t="s">
        <v>2179</v>
      </c>
      <c r="B66" s="1377"/>
      <c r="C66" s="1377"/>
      <c r="D66" s="1377"/>
      <c r="E66" s="1377"/>
      <c r="F66" s="1377"/>
    </row>
    <row r="67" spans="1:6">
      <c r="A67" s="1381" t="s">
        <v>1800</v>
      </c>
      <c r="B67" s="1382"/>
      <c r="C67" s="1389" t="s">
        <v>1344</v>
      </c>
      <c r="D67" s="1382"/>
      <c r="E67" s="1390" t="s">
        <v>1802</v>
      </c>
      <c r="F67" s="1391" t="s">
        <v>1803</v>
      </c>
    </row>
    <row r="68" spans="1:6">
      <c r="A68" s="851" t="str">
        <f>'Data Sheet'!$C$25</f>
        <v>National Fuel Gas Distribution Corporation</v>
      </c>
      <c r="B68" s="1376"/>
      <c r="C68" s="1379" t="s">
        <v>1136</v>
      </c>
      <c r="D68" s="1376"/>
      <c r="E68" s="1395" t="s">
        <v>1805</v>
      </c>
      <c r="F68" s="1396"/>
    </row>
    <row r="69" spans="1:6" ht="15.75" thickBot="1">
      <c r="A69" s="1386"/>
      <c r="B69" s="1387"/>
      <c r="C69" s="1386" t="s">
        <v>1137</v>
      </c>
      <c r="D69" s="1387"/>
      <c r="E69" s="1397" t="str">
        <f>'Data Sheet'!$C$40</f>
        <v>3/31/2016</v>
      </c>
      <c r="F69" s="1374" t="str">
        <f>'Data Sheet'!$C$38</f>
        <v>12/31/2015</v>
      </c>
    </row>
    <row r="70" spans="1:6" ht="16.5" thickBot="1">
      <c r="A70" s="1400" t="s">
        <v>2180</v>
      </c>
      <c r="B70" s="1401"/>
      <c r="C70" s="1402"/>
      <c r="D70" s="1402"/>
      <c r="E70" s="1402"/>
      <c r="F70" s="1403"/>
    </row>
    <row r="71" spans="1:6">
      <c r="A71" s="1391"/>
      <c r="B71" s="1437"/>
      <c r="C71" s="1406"/>
      <c r="D71" s="1406"/>
      <c r="E71" s="1406" t="s">
        <v>2721</v>
      </c>
      <c r="F71" s="1406"/>
    </row>
    <row r="72" spans="1:6">
      <c r="A72" s="1410" t="s">
        <v>1729</v>
      </c>
      <c r="B72" s="1377" t="s">
        <v>3603</v>
      </c>
      <c r="C72" s="1384"/>
      <c r="D72" s="1411" t="s">
        <v>2722</v>
      </c>
      <c r="E72" s="1411" t="s">
        <v>2769</v>
      </c>
      <c r="F72" s="1411" t="s">
        <v>2332</v>
      </c>
    </row>
    <row r="73" spans="1:6">
      <c r="A73" s="1410" t="s">
        <v>1732</v>
      </c>
      <c r="B73" s="1455"/>
      <c r="C73" s="1385"/>
      <c r="D73" s="1411" t="s">
        <v>1373</v>
      </c>
      <c r="E73" s="1411" t="s">
        <v>2770</v>
      </c>
      <c r="F73" s="1411"/>
    </row>
    <row r="74" spans="1:6" ht="15.75" thickBot="1">
      <c r="A74" s="1414"/>
      <c r="B74" s="1402" t="s">
        <v>3021</v>
      </c>
      <c r="C74" s="1416"/>
      <c r="D74" s="1415" t="s">
        <v>3022</v>
      </c>
      <c r="E74" s="1415" t="s">
        <v>3023</v>
      </c>
      <c r="F74" s="1415" t="s">
        <v>3024</v>
      </c>
    </row>
    <row r="75" spans="1:6">
      <c r="A75" s="1439"/>
      <c r="B75" s="1440" t="s">
        <v>2181</v>
      </c>
      <c r="C75" s="1383"/>
      <c r="D75" s="1456"/>
      <c r="E75" s="1442"/>
      <c r="F75" s="1443"/>
    </row>
    <row r="76" spans="1:6" ht="15.75" thickBot="1">
      <c r="A76" s="1439">
        <v>51</v>
      </c>
      <c r="B76" s="1378" t="s">
        <v>1042</v>
      </c>
      <c r="C76" s="1383"/>
      <c r="D76" s="1444"/>
      <c r="E76" s="1445"/>
      <c r="F76" s="1446"/>
    </row>
    <row r="77" spans="1:6">
      <c r="A77" s="1439">
        <v>52</v>
      </c>
      <c r="B77" s="1378" t="s">
        <v>2182</v>
      </c>
      <c r="C77" s="1383"/>
      <c r="D77" s="1448">
        <f>D45+D57</f>
        <v>0</v>
      </c>
      <c r="E77" s="1441"/>
      <c r="F77" s="1446"/>
    </row>
    <row r="78" spans="1:6">
      <c r="A78" s="1410">
        <v>53</v>
      </c>
      <c r="B78" s="1376" t="s">
        <v>2183</v>
      </c>
      <c r="C78" s="1385"/>
      <c r="D78" s="1421"/>
      <c r="E78" s="1441"/>
      <c r="F78" s="1446"/>
    </row>
    <row r="79" spans="1:6">
      <c r="A79" s="1439"/>
      <c r="B79" s="1378" t="s">
        <v>2184</v>
      </c>
      <c r="C79" s="1383"/>
      <c r="D79" s="1448">
        <f>D46+D58</f>
        <v>5777</v>
      </c>
      <c r="E79" s="1441"/>
      <c r="F79" s="1446"/>
    </row>
    <row r="80" spans="1:6">
      <c r="A80" s="1439">
        <v>54</v>
      </c>
      <c r="B80" s="1378" t="s">
        <v>2154</v>
      </c>
      <c r="C80" s="1383"/>
      <c r="D80" s="1448">
        <f>D47+D59</f>
        <v>342440</v>
      </c>
      <c r="E80" s="1441"/>
      <c r="F80" s="1446"/>
    </row>
    <row r="81" spans="1:6">
      <c r="A81" s="1410">
        <v>55</v>
      </c>
      <c r="B81" s="1376" t="s">
        <v>2188</v>
      </c>
      <c r="C81" s="1385"/>
      <c r="D81" s="1421"/>
      <c r="E81" s="1441"/>
      <c r="F81" s="1446"/>
    </row>
    <row r="82" spans="1:6">
      <c r="A82" s="1439"/>
      <c r="B82" s="1378" t="s">
        <v>2155</v>
      </c>
      <c r="C82" s="1383"/>
      <c r="D82" s="1448">
        <f>D48+D60</f>
        <v>0</v>
      </c>
      <c r="E82" s="1441"/>
      <c r="F82" s="1446"/>
    </row>
    <row r="83" spans="1:6">
      <c r="A83" s="1439">
        <v>56</v>
      </c>
      <c r="B83" s="1378" t="s">
        <v>2156</v>
      </c>
      <c r="C83" s="1383"/>
      <c r="D83" s="1448">
        <f>D49+D61</f>
        <v>545378</v>
      </c>
      <c r="E83" s="1441"/>
      <c r="F83" s="1446"/>
    </row>
    <row r="84" spans="1:6">
      <c r="A84" s="1439">
        <v>57</v>
      </c>
      <c r="B84" s="1378" t="s">
        <v>2157</v>
      </c>
      <c r="C84" s="1383"/>
      <c r="D84" s="1448">
        <f>D50+D62</f>
        <v>29238367</v>
      </c>
      <c r="E84" s="1441"/>
      <c r="F84" s="1446"/>
    </row>
    <row r="85" spans="1:6">
      <c r="A85" s="1439">
        <v>58</v>
      </c>
      <c r="B85" s="1378" t="s">
        <v>2158</v>
      </c>
      <c r="C85" s="1383"/>
      <c r="D85" s="1448">
        <f>D51</f>
        <v>18054742</v>
      </c>
      <c r="E85" s="1441"/>
      <c r="F85" s="1446"/>
    </row>
    <row r="86" spans="1:6">
      <c r="A86" s="1439">
        <v>59</v>
      </c>
      <c r="B86" s="1378" t="s">
        <v>2159</v>
      </c>
      <c r="C86" s="1383"/>
      <c r="D86" s="1448">
        <f>D52</f>
        <v>1796080</v>
      </c>
      <c r="E86" s="1441"/>
      <c r="F86" s="1446"/>
    </row>
    <row r="87" spans="1:6">
      <c r="A87" s="1439">
        <v>60</v>
      </c>
      <c r="B87" s="1378" t="s">
        <v>2160</v>
      </c>
      <c r="C87" s="1383"/>
      <c r="D87" s="1448">
        <f>D53</f>
        <v>0</v>
      </c>
      <c r="E87" s="1441"/>
      <c r="F87" s="1446"/>
    </row>
    <row r="88" spans="1:6" ht="15.75" thickBot="1">
      <c r="A88" s="1439">
        <v>61</v>
      </c>
      <c r="B88" s="1378" t="s">
        <v>2161</v>
      </c>
      <c r="C88" s="1383"/>
      <c r="D88" s="1448">
        <f>D54+D63</f>
        <v>21554240</v>
      </c>
      <c r="E88" s="1444"/>
      <c r="F88" s="1450"/>
    </row>
    <row r="89" spans="1:6">
      <c r="A89" s="1439">
        <v>62</v>
      </c>
      <c r="B89" s="1378" t="s">
        <v>2162</v>
      </c>
      <c r="C89" s="1383"/>
      <c r="D89" s="1448">
        <f>SUM(D77:D88)</f>
        <v>71537024</v>
      </c>
      <c r="E89" s="1448">
        <v>5784637</v>
      </c>
      <c r="F89" s="1448">
        <f>D89+E89</f>
        <v>77321661</v>
      </c>
    </row>
    <row r="90" spans="1:6">
      <c r="A90" s="1439">
        <v>63</v>
      </c>
      <c r="B90" s="1440" t="s">
        <v>2163</v>
      </c>
      <c r="C90" s="1383"/>
      <c r="D90" s="1448"/>
      <c r="E90" s="1448"/>
      <c r="F90" s="1448">
        <f>D90+E90</f>
        <v>0</v>
      </c>
    </row>
    <row r="91" spans="1:6">
      <c r="A91" s="1439">
        <v>64</v>
      </c>
      <c r="B91" s="1378" t="s">
        <v>2164</v>
      </c>
      <c r="C91" s="1383"/>
      <c r="D91" s="1447"/>
      <c r="E91" s="1447"/>
      <c r="F91" s="1448">
        <f>D91+E91</f>
        <v>0</v>
      </c>
    </row>
    <row r="92" spans="1:6" ht="15.75" thickBot="1">
      <c r="A92" s="1439">
        <v>65</v>
      </c>
      <c r="B92" s="1378" t="s">
        <v>2165</v>
      </c>
      <c r="C92" s="1383"/>
      <c r="D92" s="1448">
        <f>D42+D89+D91</f>
        <v>71537024</v>
      </c>
      <c r="E92" s="1448">
        <f>E42+E89+E91</f>
        <v>5784637</v>
      </c>
      <c r="F92" s="1448">
        <f>F42+F89+F91</f>
        <v>77321661</v>
      </c>
    </row>
    <row r="93" spans="1:6">
      <c r="A93" s="1439">
        <v>66</v>
      </c>
      <c r="B93" s="1440" t="s">
        <v>2166</v>
      </c>
      <c r="C93" s="1383"/>
      <c r="D93" s="1456"/>
      <c r="E93" s="1442"/>
      <c r="F93" s="1443"/>
    </row>
    <row r="94" spans="1:6" ht="15.75" thickBot="1">
      <c r="A94" s="1439">
        <v>67</v>
      </c>
      <c r="B94" s="1378" t="s">
        <v>2167</v>
      </c>
      <c r="C94" s="1383"/>
      <c r="D94" s="1444"/>
      <c r="E94" s="1453"/>
      <c r="F94" s="1450"/>
    </row>
    <row r="95" spans="1:6">
      <c r="A95" s="1439">
        <v>68</v>
      </c>
      <c r="B95" s="1378" t="s">
        <v>2168</v>
      </c>
      <c r="C95" s="1383"/>
      <c r="D95" s="1448"/>
      <c r="E95" s="1448"/>
      <c r="F95" s="1448">
        <f>D95+E95</f>
        <v>0</v>
      </c>
    </row>
    <row r="96" spans="1:6">
      <c r="A96" s="1439">
        <v>69</v>
      </c>
      <c r="B96" s="1378" t="s">
        <v>2169</v>
      </c>
      <c r="C96" s="1383"/>
      <c r="D96" s="1448">
        <v>6498647</v>
      </c>
      <c r="E96" s="1448">
        <v>525495</v>
      </c>
      <c r="F96" s="1448">
        <f>D96+E96</f>
        <v>7024142</v>
      </c>
    </row>
    <row r="97" spans="1:6">
      <c r="A97" s="1439">
        <v>70</v>
      </c>
      <c r="B97" s="1378" t="s">
        <v>2170</v>
      </c>
      <c r="C97" s="1383"/>
      <c r="D97" s="1448"/>
      <c r="E97" s="1448"/>
      <c r="F97" s="1448">
        <f>D97+E97</f>
        <v>0</v>
      </c>
    </row>
    <row r="98" spans="1:6" ht="15.75" thickBot="1">
      <c r="A98" s="1439">
        <v>71</v>
      </c>
      <c r="B98" s="1378" t="s">
        <v>2171</v>
      </c>
      <c r="C98" s="1383"/>
      <c r="D98" s="1448">
        <f>SUM(D95:D97)</f>
        <v>6498647</v>
      </c>
      <c r="E98" s="1448">
        <f>SUM(E95:E97)</f>
        <v>525495</v>
      </c>
      <c r="F98" s="1448">
        <f>SUM(F95:F97)</f>
        <v>7024142</v>
      </c>
    </row>
    <row r="99" spans="1:6" ht="15.75" thickBot="1">
      <c r="A99" s="1439">
        <v>72</v>
      </c>
      <c r="B99" s="1378" t="s">
        <v>2172</v>
      </c>
      <c r="C99" s="1383"/>
      <c r="D99" s="1457"/>
      <c r="E99" s="1449"/>
      <c r="F99" s="1458"/>
    </row>
    <row r="100" spans="1:6">
      <c r="A100" s="1439">
        <v>73</v>
      </c>
      <c r="B100" s="1378" t="s">
        <v>2168</v>
      </c>
      <c r="C100" s="1383"/>
      <c r="D100" s="1447"/>
      <c r="E100" s="1447"/>
      <c r="F100" s="1448">
        <f>D100+E100</f>
        <v>0</v>
      </c>
    </row>
    <row r="101" spans="1:6">
      <c r="A101" s="1439">
        <v>74</v>
      </c>
      <c r="B101" s="1378" t="s">
        <v>2169</v>
      </c>
      <c r="C101" s="1383"/>
      <c r="D101" s="1448">
        <v>1545334</v>
      </c>
      <c r="E101" s="1448">
        <v>124959</v>
      </c>
      <c r="F101" s="1448">
        <f>D101+E101</f>
        <v>1670293</v>
      </c>
    </row>
    <row r="102" spans="1:6">
      <c r="A102" s="1439">
        <v>75</v>
      </c>
      <c r="B102" s="1378" t="s">
        <v>2170</v>
      </c>
      <c r="C102" s="1383"/>
      <c r="D102" s="1448"/>
      <c r="E102" s="1448"/>
      <c r="F102" s="1448">
        <f>D102+E102</f>
        <v>0</v>
      </c>
    </row>
    <row r="103" spans="1:6">
      <c r="A103" s="1439">
        <v>76</v>
      </c>
      <c r="B103" s="1378" t="s">
        <v>2777</v>
      </c>
      <c r="C103" s="1383"/>
      <c r="D103" s="1448">
        <f>SUM(D100:D102)</f>
        <v>1545334</v>
      </c>
      <c r="E103" s="1448">
        <f>SUM(E100:E102)</f>
        <v>124959</v>
      </c>
      <c r="F103" s="1448">
        <f>SUM(F100:F102)</f>
        <v>1670293</v>
      </c>
    </row>
    <row r="104" spans="1:6">
      <c r="A104" s="1410">
        <v>77</v>
      </c>
      <c r="B104" s="1376" t="s">
        <v>2778</v>
      </c>
      <c r="C104" s="1385"/>
      <c r="D104" s="1421"/>
      <c r="E104" s="1421"/>
      <c r="F104" s="1421"/>
    </row>
    <row r="105" spans="1:6">
      <c r="A105" s="1410">
        <v>78</v>
      </c>
      <c r="B105" s="2363" t="s">
        <v>4920</v>
      </c>
      <c r="C105" s="2364"/>
      <c r="D105" s="2365">
        <v>0</v>
      </c>
      <c r="E105" s="2365">
        <v>0</v>
      </c>
      <c r="F105" s="1263">
        <f t="shared" ref="F105:F124" si="0">D105+E105</f>
        <v>0</v>
      </c>
    </row>
    <row r="106" spans="1:6">
      <c r="A106" s="1410">
        <v>79</v>
      </c>
      <c r="B106" s="2363" t="s">
        <v>4921</v>
      </c>
      <c r="C106" s="2364"/>
      <c r="D106" s="2365">
        <v>14051923</v>
      </c>
      <c r="E106" s="2365">
        <v>1136269</v>
      </c>
      <c r="F106" s="1263">
        <f t="shared" si="0"/>
        <v>15188192</v>
      </c>
    </row>
    <row r="107" spans="1:6">
      <c r="A107" s="1410">
        <v>80</v>
      </c>
      <c r="B107" s="2363" t="s">
        <v>4922</v>
      </c>
      <c r="C107" s="2364"/>
      <c r="D107" s="2365">
        <v>1048090</v>
      </c>
      <c r="E107" s="2365">
        <v>84751</v>
      </c>
      <c r="F107" s="1263">
        <f t="shared" si="0"/>
        <v>1132841</v>
      </c>
    </row>
    <row r="108" spans="1:6">
      <c r="A108" s="1410">
        <v>81</v>
      </c>
      <c r="B108" s="2363" t="s">
        <v>4923</v>
      </c>
      <c r="C108" s="2364"/>
      <c r="D108" s="2365">
        <v>26615</v>
      </c>
      <c r="E108" s="2365">
        <v>2152</v>
      </c>
      <c r="F108" s="1263">
        <f t="shared" si="0"/>
        <v>28767</v>
      </c>
    </row>
    <row r="109" spans="1:6">
      <c r="A109" s="1410">
        <v>82</v>
      </c>
      <c r="B109" s="2363" t="s">
        <v>4924</v>
      </c>
      <c r="C109" s="2364"/>
      <c r="D109" s="2365">
        <v>223321</v>
      </c>
      <c r="E109" s="2365">
        <v>18058</v>
      </c>
      <c r="F109" s="1263">
        <f t="shared" si="0"/>
        <v>241379</v>
      </c>
    </row>
    <row r="110" spans="1:6">
      <c r="A110" s="1410">
        <v>83</v>
      </c>
      <c r="B110" s="2363" t="s">
        <v>4925</v>
      </c>
      <c r="C110" s="2364"/>
      <c r="D110" s="2365">
        <v>25185</v>
      </c>
      <c r="E110" s="2365">
        <v>2037</v>
      </c>
      <c r="F110" s="1263">
        <f t="shared" si="0"/>
        <v>27222</v>
      </c>
    </row>
    <row r="111" spans="1:6">
      <c r="A111" s="1410">
        <v>84</v>
      </c>
      <c r="B111" s="2363" t="s">
        <v>4926</v>
      </c>
      <c r="C111" s="2364"/>
      <c r="D111" s="2365">
        <v>0</v>
      </c>
      <c r="E111" s="2365">
        <v>0</v>
      </c>
      <c r="F111" s="1263">
        <f t="shared" si="0"/>
        <v>0</v>
      </c>
    </row>
    <row r="112" spans="1:6">
      <c r="A112" s="1410">
        <v>85</v>
      </c>
      <c r="B112" s="2363" t="s">
        <v>4927</v>
      </c>
      <c r="C112" s="2364"/>
      <c r="D112" s="2365">
        <v>-1116690</v>
      </c>
      <c r="E112" s="2365">
        <v>-90298</v>
      </c>
      <c r="F112" s="1263">
        <f t="shared" si="0"/>
        <v>-1206988</v>
      </c>
    </row>
    <row r="113" spans="1:6">
      <c r="A113" s="1410">
        <v>86</v>
      </c>
      <c r="B113" s="2363" t="s">
        <v>2212</v>
      </c>
      <c r="C113" s="2364"/>
      <c r="D113" s="2365">
        <v>1907088</v>
      </c>
      <c r="E113" s="2365">
        <v>154211</v>
      </c>
      <c r="F113" s="1263">
        <f t="shared" si="0"/>
        <v>2061299</v>
      </c>
    </row>
    <row r="114" spans="1:6">
      <c r="A114" s="1410">
        <v>87</v>
      </c>
      <c r="B114" s="2363" t="s">
        <v>4928</v>
      </c>
      <c r="C114" s="2364"/>
      <c r="D114" s="2365">
        <v>0</v>
      </c>
      <c r="E114" s="2365">
        <v>0</v>
      </c>
      <c r="F114" s="1263">
        <f t="shared" si="0"/>
        <v>0</v>
      </c>
    </row>
    <row r="115" spans="1:6">
      <c r="A115" s="1410">
        <v>88</v>
      </c>
      <c r="B115" s="2363" t="s">
        <v>4929</v>
      </c>
      <c r="C115" s="2364"/>
      <c r="D115" s="2365">
        <v>224769</v>
      </c>
      <c r="E115" s="2365">
        <v>18175</v>
      </c>
      <c r="F115" s="1263">
        <f t="shared" si="0"/>
        <v>242944</v>
      </c>
    </row>
    <row r="116" spans="1:6">
      <c r="A116" s="1410">
        <v>89</v>
      </c>
      <c r="B116" s="2363" t="s">
        <v>4930</v>
      </c>
      <c r="C116" s="2364"/>
      <c r="D116" s="2365">
        <v>72190</v>
      </c>
      <c r="E116" s="2365">
        <v>5837</v>
      </c>
      <c r="F116" s="1263">
        <f t="shared" si="0"/>
        <v>78027</v>
      </c>
    </row>
    <row r="117" spans="1:6">
      <c r="A117" s="1410">
        <v>90</v>
      </c>
      <c r="B117" s="2363" t="s">
        <v>4931</v>
      </c>
      <c r="C117" s="2364"/>
      <c r="D117" s="2365">
        <v>24445</v>
      </c>
      <c r="E117" s="2365">
        <v>1977</v>
      </c>
      <c r="F117" s="1263">
        <f t="shared" si="0"/>
        <v>26422</v>
      </c>
    </row>
    <row r="118" spans="1:6">
      <c r="A118" s="1410">
        <v>91</v>
      </c>
      <c r="B118" s="2363" t="s">
        <v>1309</v>
      </c>
      <c r="C118" s="2364"/>
      <c r="D118" s="2365">
        <v>0</v>
      </c>
      <c r="E118" s="2365">
        <v>0</v>
      </c>
      <c r="F118" s="1263">
        <f t="shared" si="0"/>
        <v>0</v>
      </c>
    </row>
    <row r="119" spans="1:6">
      <c r="A119" s="1410">
        <v>92</v>
      </c>
      <c r="B119" s="2363"/>
      <c r="C119" s="2364"/>
      <c r="D119" s="2365"/>
      <c r="E119" s="2365"/>
      <c r="F119" s="1263">
        <f t="shared" si="0"/>
        <v>0</v>
      </c>
    </row>
    <row r="120" spans="1:6">
      <c r="A120" s="1410">
        <v>93</v>
      </c>
      <c r="B120" s="2363"/>
      <c r="C120" s="2364"/>
      <c r="D120" s="2365"/>
      <c r="E120" s="2365"/>
      <c r="F120" s="1263">
        <f t="shared" si="0"/>
        <v>0</v>
      </c>
    </row>
    <row r="121" spans="1:6">
      <c r="A121" s="1410">
        <v>94</v>
      </c>
      <c r="B121" s="2363"/>
      <c r="C121" s="2364"/>
      <c r="D121" s="2365"/>
      <c r="E121" s="2365"/>
      <c r="F121" s="1263">
        <f t="shared" si="0"/>
        <v>0</v>
      </c>
    </row>
    <row r="122" spans="1:6">
      <c r="A122" s="1410">
        <v>95</v>
      </c>
      <c r="B122" s="2363"/>
      <c r="C122" s="2364"/>
      <c r="D122" s="2365"/>
      <c r="E122" s="2365"/>
      <c r="F122" s="1263">
        <f t="shared" si="0"/>
        <v>0</v>
      </c>
    </row>
    <row r="123" spans="1:6">
      <c r="A123" s="1410">
        <v>96</v>
      </c>
      <c r="B123" s="2363"/>
      <c r="C123" s="2364"/>
      <c r="D123" s="2365"/>
      <c r="E123" s="2365"/>
      <c r="F123" s="1263">
        <f t="shared" si="0"/>
        <v>0</v>
      </c>
    </row>
    <row r="124" spans="1:6" ht="15.75" thickBot="1">
      <c r="A124" s="1414">
        <v>97</v>
      </c>
      <c r="B124" s="1432"/>
      <c r="C124" s="1459"/>
      <c r="D124" s="1460"/>
      <c r="E124" s="1460"/>
      <c r="F124" s="1454">
        <f t="shared" si="0"/>
        <v>0</v>
      </c>
    </row>
    <row r="125" spans="1:6" ht="15.75" thickBot="1">
      <c r="A125" s="1414">
        <v>98</v>
      </c>
      <c r="B125" s="1387" t="s">
        <v>2779</v>
      </c>
      <c r="C125" s="1388"/>
      <c r="D125" s="1454">
        <f>SUM(D105:D124)</f>
        <v>16486936</v>
      </c>
      <c r="E125" s="1454">
        <f>SUM(E105:E124)</f>
        <v>1333169</v>
      </c>
      <c r="F125" s="1454">
        <f>SUM(F104:F124)</f>
        <v>17820105</v>
      </c>
    </row>
    <row r="126" spans="1:6" ht="15.75" thickBot="1">
      <c r="A126" s="1414">
        <v>99</v>
      </c>
      <c r="B126" s="1387" t="s">
        <v>2780</v>
      </c>
      <c r="C126" s="1388"/>
      <c r="D126" s="1454">
        <f>D92+D98+D103+D125</f>
        <v>96067941</v>
      </c>
      <c r="E126" s="1454">
        <f>E92+E98+E103+E125</f>
        <v>7768260</v>
      </c>
      <c r="F126" s="1454">
        <f>F92+F98+F103+F125</f>
        <v>103836201</v>
      </c>
    </row>
    <row r="127" spans="1:6">
      <c r="A127" s="1543" t="s">
        <v>4685</v>
      </c>
      <c r="B127" s="1231"/>
    </row>
    <row r="128" spans="1:6">
      <c r="A128" s="1377" t="s">
        <v>2781</v>
      </c>
      <c r="B128" s="1377"/>
      <c r="C128" s="1377"/>
      <c r="D128" s="1377"/>
      <c r="E128" s="1377"/>
      <c r="F128" s="1377"/>
    </row>
  </sheetData>
  <printOptions horizontalCentered="1" verticalCentered="1"/>
  <pageMargins left="0.5" right="0.5" top="0.25" bottom="0.25" header="0" footer="0"/>
  <pageSetup scale="70" fitToHeight="2" orientation="portrait" horizontalDpi="300" verticalDpi="300" r:id="rId1"/>
  <headerFooter alignWithMargins="0"/>
  <rowBreaks count="1" manualBreakCount="1">
    <brk id="66"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87"/>
  <dimension ref="A1:G128"/>
  <sheetViews>
    <sheetView defaultGridColor="0" topLeftCell="A97" colorId="22" zoomScale="80" zoomScaleNormal="80" zoomScaleSheetLayoutView="80" workbookViewId="0">
      <selection activeCell="B42" sqref="B42"/>
    </sheetView>
  </sheetViews>
  <sheetFormatPr defaultColWidth="9.6640625" defaultRowHeight="15"/>
  <cols>
    <col min="1" max="1" width="4.6640625" style="893" customWidth="1"/>
    <col min="2" max="2" width="49" style="893" customWidth="1"/>
    <col min="3" max="3" width="4.6640625" style="893" customWidth="1"/>
    <col min="4" max="4" width="21.33203125" style="893" customWidth="1"/>
    <col min="5" max="6" width="16.6640625" style="893" customWidth="1"/>
    <col min="7" max="16384" width="9.6640625" style="893"/>
  </cols>
  <sheetData>
    <row r="1" spans="1:6">
      <c r="A1" s="1381" t="s">
        <v>1800</v>
      </c>
      <c r="B1" s="1382"/>
      <c r="C1" s="1584" t="s">
        <v>1344</v>
      </c>
      <c r="D1" s="1001"/>
      <c r="E1" s="1390" t="s">
        <v>1802</v>
      </c>
      <c r="F1" s="1391" t="s">
        <v>1803</v>
      </c>
    </row>
    <row r="2" spans="1:6">
      <c r="A2" s="851" t="str">
        <f>'Data Sheet'!$C$25</f>
        <v>National Fuel Gas Distribution Corporation</v>
      </c>
      <c r="B2" s="1429"/>
      <c r="C2" s="1122" t="s">
        <v>1136</v>
      </c>
      <c r="D2" s="1122"/>
      <c r="E2" s="1395" t="s">
        <v>1805</v>
      </c>
      <c r="F2" s="1430"/>
    </row>
    <row r="3" spans="1:6" ht="15" customHeight="1" thickBot="1">
      <c r="A3" s="2367" t="s">
        <v>4725</v>
      </c>
      <c r="B3" s="2366"/>
      <c r="C3" s="1219" t="s">
        <v>1137</v>
      </c>
      <c r="D3" s="1219"/>
      <c r="E3" s="1397" t="str">
        <f>'Data Sheet'!$C$40</f>
        <v>3/31/2016</v>
      </c>
      <c r="F3" s="1374" t="str">
        <f>'Data Sheet'!$C$38</f>
        <v>12/31/2015</v>
      </c>
    </row>
    <row r="4" spans="1:6" ht="15" customHeight="1" thickBot="1">
      <c r="A4" s="1433" t="s">
        <v>3871</v>
      </c>
      <c r="B4" s="1434"/>
      <c r="C4" s="1402"/>
      <c r="D4" s="1402"/>
      <c r="E4" s="1402"/>
      <c r="F4" s="1403"/>
    </row>
    <row r="5" spans="1:6" ht="15.75">
      <c r="A5" s="1435"/>
      <c r="B5" s="1436"/>
      <c r="C5" s="1377"/>
      <c r="D5" s="1377"/>
      <c r="E5" s="1377"/>
      <c r="F5" s="1394"/>
    </row>
    <row r="6" spans="1:6">
      <c r="A6" s="1379" t="s">
        <v>3872</v>
      </c>
      <c r="B6" s="1376"/>
      <c r="C6" s="1376"/>
      <c r="D6" s="1376" t="s">
        <v>2714</v>
      </c>
      <c r="E6" s="1376"/>
      <c r="F6" s="1385"/>
    </row>
    <row r="7" spans="1:6">
      <c r="A7" s="1379" t="s">
        <v>2715</v>
      </c>
      <c r="B7" s="1376"/>
      <c r="C7" s="1376"/>
      <c r="D7" s="1376" t="s">
        <v>2716</v>
      </c>
      <c r="E7" s="1376"/>
      <c r="F7" s="1385"/>
    </row>
    <row r="8" spans="1:6">
      <c r="A8" s="1379" t="s">
        <v>2717</v>
      </c>
      <c r="B8" s="1376"/>
      <c r="C8" s="1376"/>
      <c r="D8" s="1376" t="s">
        <v>2718</v>
      </c>
      <c r="E8" s="1376"/>
      <c r="F8" s="1385"/>
    </row>
    <row r="9" spans="1:6">
      <c r="A9" s="1379" t="s">
        <v>2719</v>
      </c>
      <c r="B9" s="1376"/>
      <c r="C9" s="1376"/>
      <c r="D9" s="1376" t="s">
        <v>2720</v>
      </c>
      <c r="E9" s="1376"/>
      <c r="F9" s="1385"/>
    </row>
    <row r="10" spans="1:6" ht="15.75" thickBot="1">
      <c r="A10" s="1379"/>
      <c r="B10" s="1376"/>
      <c r="C10" s="1376"/>
      <c r="D10" s="1376"/>
      <c r="E10" s="1376"/>
      <c r="F10" s="1385"/>
    </row>
    <row r="11" spans="1:6">
      <c r="A11" s="1391"/>
      <c r="B11" s="1437"/>
      <c r="C11" s="1406"/>
      <c r="D11" s="1406"/>
      <c r="E11" s="1406" t="s">
        <v>2721</v>
      </c>
      <c r="F11" s="1406"/>
    </row>
    <row r="12" spans="1:6">
      <c r="A12" s="1410" t="s">
        <v>1729</v>
      </c>
      <c r="B12" s="1377" t="s">
        <v>3603</v>
      </c>
      <c r="C12" s="1384"/>
      <c r="D12" s="1411" t="s">
        <v>2722</v>
      </c>
      <c r="E12" s="1411" t="s">
        <v>2769</v>
      </c>
      <c r="F12" s="1411" t="s">
        <v>2332</v>
      </c>
    </row>
    <row r="13" spans="1:6">
      <c r="A13" s="1410" t="s">
        <v>1732</v>
      </c>
      <c r="B13" s="1438"/>
      <c r="C13" s="1385"/>
      <c r="D13" s="1411" t="s">
        <v>1373</v>
      </c>
      <c r="E13" s="1411" t="s">
        <v>2770</v>
      </c>
      <c r="F13" s="1411"/>
    </row>
    <row r="14" spans="1:6" ht="15.75" thickBot="1">
      <c r="A14" s="1414"/>
      <c r="B14" s="1402" t="s">
        <v>3021</v>
      </c>
      <c r="C14" s="1416"/>
      <c r="D14" s="1415" t="s">
        <v>3022</v>
      </c>
      <c r="E14" s="1415" t="s">
        <v>3023</v>
      </c>
      <c r="F14" s="1415" t="s">
        <v>3024</v>
      </c>
    </row>
    <row r="15" spans="1:6">
      <c r="A15" s="1439">
        <v>1</v>
      </c>
      <c r="B15" s="1440" t="s">
        <v>2998</v>
      </c>
      <c r="C15" s="1383"/>
      <c r="D15" s="1441"/>
      <c r="E15" s="1442"/>
      <c r="F15" s="1443"/>
    </row>
    <row r="16" spans="1:6" ht="15.75" thickBot="1">
      <c r="A16" s="1439">
        <v>2</v>
      </c>
      <c r="B16" s="1378" t="s">
        <v>3632</v>
      </c>
      <c r="C16" s="1383"/>
      <c r="D16" s="1444"/>
      <c r="E16" s="1445"/>
      <c r="F16" s="1446"/>
    </row>
    <row r="17" spans="1:7">
      <c r="A17" s="1439">
        <v>3</v>
      </c>
      <c r="B17" s="1378" t="s">
        <v>2771</v>
      </c>
      <c r="C17" s="1383"/>
      <c r="D17" s="1447"/>
      <c r="E17" s="1441"/>
      <c r="F17" s="1446"/>
    </row>
    <row r="18" spans="1:7">
      <c r="A18" s="1439">
        <v>4</v>
      </c>
      <c r="B18" s="1378" t="s">
        <v>2772</v>
      </c>
      <c r="C18" s="1383"/>
      <c r="D18" s="1447"/>
      <c r="E18" s="1441"/>
      <c r="F18" s="1446"/>
    </row>
    <row r="19" spans="1:7">
      <c r="A19" s="1572">
        <v>5</v>
      </c>
      <c r="B19" s="1479" t="s">
        <v>4425</v>
      </c>
      <c r="C19" s="1483"/>
      <c r="D19" s="1573"/>
      <c r="E19" s="1441"/>
      <c r="F19" s="1446"/>
      <c r="G19" s="850"/>
    </row>
    <row r="20" spans="1:7">
      <c r="A20" s="1439">
        <v>6</v>
      </c>
      <c r="B20" s="1378" t="s">
        <v>2773</v>
      </c>
      <c r="C20" s="1383"/>
      <c r="D20" s="1447"/>
      <c r="E20" s="1441"/>
      <c r="F20" s="1446"/>
    </row>
    <row r="21" spans="1:7">
      <c r="A21" s="1439">
        <v>7</v>
      </c>
      <c r="B21" s="1378" t="s">
        <v>2774</v>
      </c>
      <c r="C21" s="1383"/>
      <c r="D21" s="1447"/>
      <c r="E21" s="1441"/>
      <c r="F21" s="1446"/>
    </row>
    <row r="22" spans="1:7">
      <c r="A22" s="1439">
        <v>8</v>
      </c>
      <c r="B22" s="1378" t="s">
        <v>2775</v>
      </c>
      <c r="C22" s="1383"/>
      <c r="D22" s="1447"/>
      <c r="E22" s="1441"/>
      <c r="F22" s="1446"/>
    </row>
    <row r="23" spans="1:7">
      <c r="A23" s="1439">
        <v>9</v>
      </c>
      <c r="B23" s="1378" t="s">
        <v>2776</v>
      </c>
      <c r="C23" s="1383"/>
      <c r="D23" s="1447"/>
      <c r="E23" s="1441"/>
      <c r="F23" s="1446"/>
    </row>
    <row r="24" spans="1:7">
      <c r="A24" s="1439">
        <v>10</v>
      </c>
      <c r="B24" s="1378" t="s">
        <v>3635</v>
      </c>
      <c r="C24" s="1383"/>
      <c r="D24" s="1447"/>
      <c r="E24" s="1441"/>
      <c r="F24" s="1446"/>
    </row>
    <row r="25" spans="1:7" ht="15.75" thickBot="1">
      <c r="A25" s="1439">
        <v>11</v>
      </c>
      <c r="B25" s="1378" t="s">
        <v>1040</v>
      </c>
      <c r="C25" s="1383"/>
      <c r="D25" s="1448">
        <f>SUM(D17:D24)</f>
        <v>0</v>
      </c>
      <c r="E25" s="1441"/>
      <c r="F25" s="1446"/>
    </row>
    <row r="26" spans="1:7" ht="15.75" thickBot="1">
      <c r="A26" s="1439">
        <v>12</v>
      </c>
      <c r="B26" s="1378" t="s">
        <v>3624</v>
      </c>
      <c r="C26" s="1383"/>
      <c r="D26" s="1449"/>
      <c r="E26" s="1445"/>
      <c r="F26" s="1446"/>
    </row>
    <row r="27" spans="1:7">
      <c r="A27" s="1439">
        <v>13</v>
      </c>
      <c r="B27" s="1378" t="s">
        <v>2771</v>
      </c>
      <c r="C27" s="1383"/>
      <c r="D27" s="1447"/>
      <c r="E27" s="1441"/>
      <c r="F27" s="1446"/>
    </row>
    <row r="28" spans="1:7">
      <c r="A28" s="1439">
        <v>14</v>
      </c>
      <c r="B28" s="1378" t="s">
        <v>2772</v>
      </c>
      <c r="C28" s="1383"/>
      <c r="D28" s="1447"/>
      <c r="E28" s="1441"/>
      <c r="F28" s="1446"/>
    </row>
    <row r="29" spans="1:7">
      <c r="A29" s="1572">
        <v>15</v>
      </c>
      <c r="B29" s="1479" t="s">
        <v>4425</v>
      </c>
      <c r="C29" s="1483"/>
      <c r="D29" s="1573"/>
      <c r="E29" s="1441"/>
      <c r="F29" s="1446"/>
      <c r="G29" s="850"/>
    </row>
    <row r="30" spans="1:7">
      <c r="A30" s="1439">
        <v>16</v>
      </c>
      <c r="B30" s="1378" t="s">
        <v>2773</v>
      </c>
      <c r="C30" s="1383"/>
      <c r="D30" s="1447"/>
      <c r="E30" s="1441"/>
      <c r="F30" s="1446"/>
    </row>
    <row r="31" spans="1:7">
      <c r="A31" s="1439">
        <v>17</v>
      </c>
      <c r="B31" s="1378" t="s">
        <v>3635</v>
      </c>
      <c r="C31" s="1383"/>
      <c r="D31" s="1447"/>
      <c r="E31" s="1441"/>
      <c r="F31" s="1446"/>
    </row>
    <row r="32" spans="1:7" ht="15.75" thickBot="1">
      <c r="A32" s="1439">
        <v>18</v>
      </c>
      <c r="B32" s="1378" t="s">
        <v>1041</v>
      </c>
      <c r="C32" s="1383"/>
      <c r="D32" s="1448">
        <f>SUM(D27:D31)</f>
        <v>0</v>
      </c>
      <c r="E32" s="1441"/>
      <c r="F32" s="1446"/>
    </row>
    <row r="33" spans="1:6" ht="15.75" thickBot="1">
      <c r="A33" s="1439">
        <v>19</v>
      </c>
      <c r="B33" s="1378" t="s">
        <v>1042</v>
      </c>
      <c r="C33" s="1383"/>
      <c r="D33" s="1449"/>
      <c r="E33" s="1445"/>
      <c r="F33" s="1446"/>
    </row>
    <row r="34" spans="1:6">
      <c r="A34" s="1439">
        <v>20</v>
      </c>
      <c r="B34" s="1378" t="s">
        <v>1043</v>
      </c>
      <c r="C34" s="1383"/>
      <c r="D34" s="1448">
        <f>D17+D27</f>
        <v>0</v>
      </c>
      <c r="E34" s="1441"/>
      <c r="F34" s="1446"/>
    </row>
    <row r="35" spans="1:6">
      <c r="A35" s="1439">
        <v>21</v>
      </c>
      <c r="B35" s="1015" t="s">
        <v>4102</v>
      </c>
      <c r="C35" s="1383"/>
      <c r="D35" s="1448">
        <v>0</v>
      </c>
      <c r="E35" s="1441"/>
      <c r="F35" s="1446"/>
    </row>
    <row r="36" spans="1:6">
      <c r="A36" s="1572">
        <v>22</v>
      </c>
      <c r="B36" s="1479" t="s">
        <v>4426</v>
      </c>
      <c r="C36" s="1483"/>
      <c r="D36" s="1568">
        <v>0</v>
      </c>
      <c r="E36" s="1441"/>
      <c r="F36" s="1446"/>
    </row>
    <row r="37" spans="1:6">
      <c r="A37" s="1439">
        <v>23</v>
      </c>
      <c r="B37" s="1015" t="s">
        <v>4103</v>
      </c>
      <c r="C37" s="1383"/>
      <c r="D37" s="1448">
        <v>0</v>
      </c>
      <c r="E37" s="1441"/>
      <c r="F37" s="1446"/>
    </row>
    <row r="38" spans="1:6">
      <c r="A38" s="1439">
        <v>24</v>
      </c>
      <c r="B38" s="1015" t="s">
        <v>4104</v>
      </c>
      <c r="C38" s="1383"/>
      <c r="D38" s="1448">
        <v>0</v>
      </c>
      <c r="E38" s="1441"/>
      <c r="F38" s="1446"/>
    </row>
    <row r="39" spans="1:6">
      <c r="A39" s="1439">
        <v>25</v>
      </c>
      <c r="B39" s="1015" t="s">
        <v>4105</v>
      </c>
      <c r="C39" s="1383"/>
      <c r="D39" s="1448">
        <v>0</v>
      </c>
      <c r="E39" s="1441"/>
      <c r="F39" s="1446"/>
    </row>
    <row r="40" spans="1:6">
      <c r="A40" s="1439">
        <v>26</v>
      </c>
      <c r="B40" s="1015" t="s">
        <v>4106</v>
      </c>
      <c r="C40" s="1383"/>
      <c r="D40" s="1448">
        <v>0</v>
      </c>
      <c r="E40" s="1441"/>
      <c r="F40" s="1446"/>
    </row>
    <row r="41" spans="1:6" ht="15.75" thickBot="1">
      <c r="A41" s="1439">
        <v>27</v>
      </c>
      <c r="B41" s="1015" t="s">
        <v>4107</v>
      </c>
      <c r="C41" s="1383"/>
      <c r="D41" s="1448">
        <f>D24+D31</f>
        <v>0</v>
      </c>
      <c r="E41" s="1444"/>
      <c r="F41" s="1450"/>
    </row>
    <row r="42" spans="1:6" ht="15.75" thickBot="1">
      <c r="A42" s="1439">
        <v>28</v>
      </c>
      <c r="B42" s="1015" t="s">
        <v>4108</v>
      </c>
      <c r="C42" s="1383"/>
      <c r="D42" s="1448">
        <f>SUM(D34:D41)</f>
        <v>0</v>
      </c>
      <c r="E42" s="1447"/>
      <c r="F42" s="1448">
        <f>D42+E42</f>
        <v>0</v>
      </c>
    </row>
    <row r="43" spans="1:6">
      <c r="A43" s="1439">
        <v>29</v>
      </c>
      <c r="B43" s="1440" t="s">
        <v>2999</v>
      </c>
      <c r="C43" s="1383"/>
      <c r="D43" s="1442"/>
      <c r="E43" s="1451"/>
      <c r="F43" s="1452"/>
    </row>
    <row r="44" spans="1:6" ht="15.75" thickBot="1">
      <c r="A44" s="1439">
        <v>30</v>
      </c>
      <c r="B44" s="1378" t="s">
        <v>3632</v>
      </c>
      <c r="C44" s="1383"/>
      <c r="D44" s="1453"/>
      <c r="E44" s="1445"/>
      <c r="F44" s="1446"/>
    </row>
    <row r="45" spans="1:6">
      <c r="A45" s="1439">
        <v>31</v>
      </c>
      <c r="B45" s="1378" t="s">
        <v>2185</v>
      </c>
      <c r="C45" s="1383"/>
      <c r="D45" s="1448">
        <v>0</v>
      </c>
      <c r="E45" s="1441"/>
      <c r="F45" s="1446"/>
    </row>
    <row r="46" spans="1:6">
      <c r="A46" s="1439">
        <v>32</v>
      </c>
      <c r="B46" s="1378" t="s">
        <v>2186</v>
      </c>
      <c r="C46" s="1383"/>
      <c r="D46" s="1448">
        <v>1358</v>
      </c>
      <c r="E46" s="1441"/>
      <c r="F46" s="1446"/>
    </row>
    <row r="47" spans="1:6">
      <c r="A47" s="1439">
        <v>33</v>
      </c>
      <c r="B47" s="1378" t="s">
        <v>2187</v>
      </c>
      <c r="C47" s="1383"/>
      <c r="D47" s="1568">
        <v>245324</v>
      </c>
      <c r="E47" s="1441"/>
      <c r="F47" s="1446"/>
    </row>
    <row r="48" spans="1:6">
      <c r="A48" s="1439">
        <v>34</v>
      </c>
      <c r="B48" s="1378" t="s">
        <v>2188</v>
      </c>
      <c r="C48" s="1383"/>
      <c r="D48" s="1448">
        <f>D31+D41</f>
        <v>0</v>
      </c>
      <c r="E48" s="1441"/>
      <c r="F48" s="1446"/>
    </row>
    <row r="49" spans="1:6">
      <c r="A49" s="1439">
        <v>35</v>
      </c>
      <c r="B49" s="1378" t="s">
        <v>2772</v>
      </c>
      <c r="C49" s="1383"/>
      <c r="D49" s="1448">
        <v>278159</v>
      </c>
      <c r="E49" s="1441"/>
      <c r="F49" s="1446"/>
    </row>
    <row r="50" spans="1:6">
      <c r="A50" s="1439">
        <v>36</v>
      </c>
      <c r="B50" s="1378" t="s">
        <v>2773</v>
      </c>
      <c r="C50" s="1383"/>
      <c r="D50" s="1448">
        <v>17134996</v>
      </c>
      <c r="E50" s="1441"/>
      <c r="F50" s="1446"/>
    </row>
    <row r="51" spans="1:6">
      <c r="A51" s="1439">
        <v>37</v>
      </c>
      <c r="B51" s="1378" t="s">
        <v>2774</v>
      </c>
      <c r="C51" s="1383"/>
      <c r="D51" s="1448">
        <v>12704991</v>
      </c>
      <c r="E51" s="1441"/>
      <c r="F51" s="1446"/>
    </row>
    <row r="52" spans="1:6">
      <c r="A52" s="1439">
        <v>38</v>
      </c>
      <c r="B52" s="1378" t="s">
        <v>2775</v>
      </c>
      <c r="C52" s="1383"/>
      <c r="D52" s="1448">
        <v>1059870</v>
      </c>
      <c r="E52" s="1441"/>
      <c r="F52" s="1446"/>
    </row>
    <row r="53" spans="1:6">
      <c r="A53" s="1439">
        <v>39</v>
      </c>
      <c r="B53" s="1378" t="s">
        <v>2776</v>
      </c>
      <c r="C53" s="1383"/>
      <c r="D53" s="1448">
        <v>0</v>
      </c>
      <c r="E53" s="1441"/>
      <c r="F53" s="1446"/>
    </row>
    <row r="54" spans="1:6">
      <c r="A54" s="1439">
        <v>40</v>
      </c>
      <c r="B54" s="1378" t="s">
        <v>3635</v>
      </c>
      <c r="C54" s="1383"/>
      <c r="D54" s="1448">
        <v>18643319</v>
      </c>
      <c r="E54" s="1441"/>
      <c r="F54" s="1446"/>
    </row>
    <row r="55" spans="1:6" ht="15.75" thickBot="1">
      <c r="A55" s="1439">
        <v>41</v>
      </c>
      <c r="B55" s="1378" t="s">
        <v>2189</v>
      </c>
      <c r="C55" s="1383"/>
      <c r="D55" s="1448">
        <f>SUM(D45:D54)</f>
        <v>50068017</v>
      </c>
      <c r="E55" s="1441"/>
      <c r="F55" s="1446"/>
    </row>
    <row r="56" spans="1:6" ht="15.75" thickBot="1">
      <c r="A56" s="1439">
        <v>42</v>
      </c>
      <c r="B56" s="1378" t="s">
        <v>3624</v>
      </c>
      <c r="C56" s="1383"/>
      <c r="D56" s="1449"/>
      <c r="E56" s="1445"/>
      <c r="F56" s="1446"/>
    </row>
    <row r="57" spans="1:6">
      <c r="A57" s="1439">
        <v>43</v>
      </c>
      <c r="B57" s="1378" t="s">
        <v>2185</v>
      </c>
      <c r="C57" s="1383"/>
      <c r="D57" s="1448">
        <v>0</v>
      </c>
      <c r="E57" s="1441"/>
      <c r="F57" s="1446"/>
    </row>
    <row r="58" spans="1:6">
      <c r="A58" s="1439">
        <v>44</v>
      </c>
      <c r="B58" s="1378" t="s">
        <v>2190</v>
      </c>
      <c r="C58" s="1383"/>
      <c r="D58" s="1448">
        <v>415</v>
      </c>
      <c r="E58" s="1441"/>
      <c r="F58" s="1446"/>
    </row>
    <row r="59" spans="1:6">
      <c r="A59" s="1439">
        <v>45</v>
      </c>
      <c r="B59" s="1378" t="s">
        <v>2187</v>
      </c>
      <c r="C59" s="1383"/>
      <c r="D59" s="1448">
        <v>56128</v>
      </c>
      <c r="E59" s="1441"/>
      <c r="F59" s="1446"/>
    </row>
    <row r="60" spans="1:6">
      <c r="A60" s="1439">
        <v>46</v>
      </c>
      <c r="B60" s="1378" t="s">
        <v>2188</v>
      </c>
      <c r="C60" s="1383"/>
      <c r="D60" s="1448">
        <v>0</v>
      </c>
      <c r="E60" s="1441"/>
      <c r="F60" s="1446"/>
    </row>
    <row r="61" spans="1:6">
      <c r="A61" s="1439">
        <v>47</v>
      </c>
      <c r="B61" s="1378" t="s">
        <v>2772</v>
      </c>
      <c r="C61" s="1383"/>
      <c r="D61" s="1448">
        <v>68044</v>
      </c>
      <c r="E61" s="1441"/>
      <c r="F61" s="1446"/>
    </row>
    <row r="62" spans="1:6">
      <c r="A62" s="1439">
        <v>48</v>
      </c>
      <c r="B62" s="1378" t="s">
        <v>2773</v>
      </c>
      <c r="C62" s="1383"/>
      <c r="D62" s="1448">
        <v>4734606</v>
      </c>
      <c r="E62" s="1441"/>
      <c r="F62" s="1446"/>
    </row>
    <row r="63" spans="1:6">
      <c r="A63" s="1439">
        <v>49</v>
      </c>
      <c r="B63" s="1378" t="s">
        <v>3635</v>
      </c>
      <c r="C63" s="1383"/>
      <c r="D63" s="1448">
        <v>137712</v>
      </c>
      <c r="E63" s="1441"/>
      <c r="F63" s="1446"/>
    </row>
    <row r="64" spans="1:6" ht="15.75" thickBot="1">
      <c r="A64" s="1414">
        <v>50</v>
      </c>
      <c r="B64" s="1387" t="s">
        <v>2178</v>
      </c>
      <c r="C64" s="1388"/>
      <c r="D64" s="1454">
        <f>SUM(D57:D63)</f>
        <v>4996905</v>
      </c>
      <c r="E64" s="1444"/>
      <c r="F64" s="1450"/>
    </row>
    <row r="65" spans="1:6">
      <c r="A65" s="1543" t="s">
        <v>4685</v>
      </c>
      <c r="B65" s="1231"/>
    </row>
    <row r="66" spans="1:6" ht="15.75" thickBot="1">
      <c r="A66" s="1377" t="s">
        <v>4932</v>
      </c>
      <c r="B66" s="1377"/>
      <c r="C66" s="1377"/>
      <c r="D66" s="1377"/>
      <c r="E66" s="1377"/>
      <c r="F66" s="1377"/>
    </row>
    <row r="67" spans="1:6">
      <c r="A67" s="1381" t="s">
        <v>1800</v>
      </c>
      <c r="B67" s="1382"/>
      <c r="C67" s="1389" t="s">
        <v>1344</v>
      </c>
      <c r="D67" s="1382"/>
      <c r="E67" s="1390" t="s">
        <v>1802</v>
      </c>
      <c r="F67" s="1391" t="s">
        <v>1803</v>
      </c>
    </row>
    <row r="68" spans="1:6">
      <c r="A68" s="851" t="str">
        <f>'Data Sheet'!$C$25</f>
        <v>National Fuel Gas Distribution Corporation</v>
      </c>
      <c r="B68" s="1376"/>
      <c r="C68" s="1379" t="s">
        <v>1136</v>
      </c>
      <c r="D68" s="1376"/>
      <c r="E68" s="1395" t="s">
        <v>1805</v>
      </c>
      <c r="F68" s="1396"/>
    </row>
    <row r="69" spans="1:6" ht="15.75" thickBot="1">
      <c r="A69" s="1386"/>
      <c r="B69" s="1387"/>
      <c r="C69" s="1386" t="s">
        <v>1137</v>
      </c>
      <c r="D69" s="1387"/>
      <c r="E69" s="1397" t="str">
        <f>'Data Sheet'!$C$40</f>
        <v>3/31/2016</v>
      </c>
      <c r="F69" s="1374" t="str">
        <f>'Data Sheet'!$C$38</f>
        <v>12/31/2015</v>
      </c>
    </row>
    <row r="70" spans="1:6" ht="16.5" thickBot="1">
      <c r="A70" s="1400" t="s">
        <v>2180</v>
      </c>
      <c r="B70" s="1401"/>
      <c r="C70" s="1402"/>
      <c r="D70" s="1402"/>
      <c r="E70" s="1402"/>
      <c r="F70" s="1403"/>
    </row>
    <row r="71" spans="1:6">
      <c r="A71" s="1391"/>
      <c r="B71" s="1437"/>
      <c r="C71" s="1406"/>
      <c r="D71" s="1406"/>
      <c r="E71" s="1406" t="s">
        <v>2721</v>
      </c>
      <c r="F71" s="1406"/>
    </row>
    <row r="72" spans="1:6">
      <c r="A72" s="1410" t="s">
        <v>1729</v>
      </c>
      <c r="B72" s="1377" t="s">
        <v>3603</v>
      </c>
      <c r="C72" s="1384"/>
      <c r="D72" s="1411" t="s">
        <v>2722</v>
      </c>
      <c r="E72" s="1411" t="s">
        <v>2769</v>
      </c>
      <c r="F72" s="1411" t="s">
        <v>2332</v>
      </c>
    </row>
    <row r="73" spans="1:6">
      <c r="A73" s="1410" t="s">
        <v>1732</v>
      </c>
      <c r="B73" s="1455"/>
      <c r="C73" s="1385"/>
      <c r="D73" s="1411" t="s">
        <v>1373</v>
      </c>
      <c r="E73" s="1411" t="s">
        <v>2770</v>
      </c>
      <c r="F73" s="1411"/>
    </row>
    <row r="74" spans="1:6" ht="15.75" thickBot="1">
      <c r="A74" s="1414"/>
      <c r="B74" s="1402" t="s">
        <v>3021</v>
      </c>
      <c r="C74" s="1416"/>
      <c r="D74" s="1415" t="s">
        <v>3022</v>
      </c>
      <c r="E74" s="1415" t="s">
        <v>3023</v>
      </c>
      <c r="F74" s="1415" t="s">
        <v>3024</v>
      </c>
    </row>
    <row r="75" spans="1:6">
      <c r="A75" s="1439"/>
      <c r="B75" s="1440" t="s">
        <v>2181</v>
      </c>
      <c r="C75" s="1383"/>
      <c r="D75" s="1456"/>
      <c r="E75" s="1442"/>
      <c r="F75" s="1443"/>
    </row>
    <row r="76" spans="1:6" ht="15.75" thickBot="1">
      <c r="A76" s="1439">
        <v>51</v>
      </c>
      <c r="B76" s="1378" t="s">
        <v>1042</v>
      </c>
      <c r="C76" s="1383"/>
      <c r="D76" s="1444"/>
      <c r="E76" s="1445"/>
      <c r="F76" s="1446"/>
    </row>
    <row r="77" spans="1:6">
      <c r="A77" s="1439">
        <v>52</v>
      </c>
      <c r="B77" s="1378" t="s">
        <v>2182</v>
      </c>
      <c r="C77" s="1383"/>
      <c r="D77" s="1448">
        <f>D45+D57</f>
        <v>0</v>
      </c>
      <c r="E77" s="1441"/>
      <c r="F77" s="1446"/>
    </row>
    <row r="78" spans="1:6">
      <c r="A78" s="1410">
        <v>53</v>
      </c>
      <c r="B78" s="1376" t="s">
        <v>2183</v>
      </c>
      <c r="C78" s="1385"/>
      <c r="D78" s="1421"/>
      <c r="E78" s="1441"/>
      <c r="F78" s="1446"/>
    </row>
    <row r="79" spans="1:6">
      <c r="A79" s="1439"/>
      <c r="B79" s="1378" t="s">
        <v>2184</v>
      </c>
      <c r="C79" s="1383"/>
      <c r="D79" s="1448">
        <f>D46+D58</f>
        <v>1773</v>
      </c>
      <c r="E79" s="1441"/>
      <c r="F79" s="1446"/>
    </row>
    <row r="80" spans="1:6">
      <c r="A80" s="1439">
        <v>54</v>
      </c>
      <c r="B80" s="1378" t="s">
        <v>2154</v>
      </c>
      <c r="C80" s="1383"/>
      <c r="D80" s="1448">
        <f>D47+D59</f>
        <v>301452</v>
      </c>
      <c r="E80" s="1441"/>
      <c r="F80" s="1446"/>
    </row>
    <row r="81" spans="1:6">
      <c r="A81" s="1410">
        <v>55</v>
      </c>
      <c r="B81" s="1376" t="s">
        <v>2188</v>
      </c>
      <c r="C81" s="1385"/>
      <c r="D81" s="1421"/>
      <c r="E81" s="1441"/>
      <c r="F81" s="1446"/>
    </row>
    <row r="82" spans="1:6">
      <c r="A82" s="1439"/>
      <c r="B82" s="1378" t="s">
        <v>2155</v>
      </c>
      <c r="C82" s="1383"/>
      <c r="D82" s="1448">
        <f>D48+D60</f>
        <v>0</v>
      </c>
      <c r="E82" s="1441"/>
      <c r="F82" s="1446"/>
    </row>
    <row r="83" spans="1:6">
      <c r="A83" s="1439">
        <v>56</v>
      </c>
      <c r="B83" s="1378" t="s">
        <v>2156</v>
      </c>
      <c r="C83" s="1383"/>
      <c r="D83" s="1448">
        <f>D49+D61</f>
        <v>346203</v>
      </c>
      <c r="E83" s="1441"/>
      <c r="F83" s="1446"/>
    </row>
    <row r="84" spans="1:6">
      <c r="A84" s="1439">
        <v>57</v>
      </c>
      <c r="B84" s="1378" t="s">
        <v>2157</v>
      </c>
      <c r="C84" s="1383"/>
      <c r="D84" s="1448">
        <f>D50+D62</f>
        <v>21869602</v>
      </c>
      <c r="E84" s="1441"/>
      <c r="F84" s="1446"/>
    </row>
    <row r="85" spans="1:6">
      <c r="A85" s="1439">
        <v>58</v>
      </c>
      <c r="B85" s="1378" t="s">
        <v>2158</v>
      </c>
      <c r="C85" s="1383"/>
      <c r="D85" s="1448">
        <f>D51</f>
        <v>12704991</v>
      </c>
      <c r="E85" s="1441"/>
      <c r="F85" s="1446"/>
    </row>
    <row r="86" spans="1:6">
      <c r="A86" s="1439">
        <v>59</v>
      </c>
      <c r="B86" s="1378" t="s">
        <v>2159</v>
      </c>
      <c r="C86" s="1383"/>
      <c r="D86" s="1448">
        <f>D52</f>
        <v>1059870</v>
      </c>
      <c r="E86" s="1441"/>
      <c r="F86" s="1446"/>
    </row>
    <row r="87" spans="1:6">
      <c r="A87" s="1439">
        <v>60</v>
      </c>
      <c r="B87" s="1378" t="s">
        <v>2160</v>
      </c>
      <c r="C87" s="1383"/>
      <c r="D87" s="1448">
        <f>D53</f>
        <v>0</v>
      </c>
      <c r="E87" s="1441"/>
      <c r="F87" s="1446"/>
    </row>
    <row r="88" spans="1:6" ht="15.75" thickBot="1">
      <c r="A88" s="1439">
        <v>61</v>
      </c>
      <c r="B88" s="1378" t="s">
        <v>2161</v>
      </c>
      <c r="C88" s="1383"/>
      <c r="D88" s="1448">
        <f>D54+D63</f>
        <v>18781031</v>
      </c>
      <c r="E88" s="1444"/>
      <c r="F88" s="1450"/>
    </row>
    <row r="89" spans="1:6">
      <c r="A89" s="1439">
        <v>62</v>
      </c>
      <c r="B89" s="1378" t="s">
        <v>2162</v>
      </c>
      <c r="C89" s="1383"/>
      <c r="D89" s="1448">
        <f>SUM(D77:D88)</f>
        <v>55064922</v>
      </c>
      <c r="E89" s="1448">
        <v>5749012</v>
      </c>
      <c r="F89" s="1448">
        <f>D89+E89</f>
        <v>60813934</v>
      </c>
    </row>
    <row r="90" spans="1:6">
      <c r="A90" s="1439">
        <v>63</v>
      </c>
      <c r="B90" s="1440" t="s">
        <v>2163</v>
      </c>
      <c r="C90" s="1383"/>
      <c r="D90" s="1448"/>
      <c r="E90" s="1448"/>
      <c r="F90" s="1448">
        <f>D90+E90</f>
        <v>0</v>
      </c>
    </row>
    <row r="91" spans="1:6">
      <c r="A91" s="1439">
        <v>64</v>
      </c>
      <c r="B91" s="1378" t="s">
        <v>2164</v>
      </c>
      <c r="C91" s="1383"/>
      <c r="D91" s="1447"/>
      <c r="E91" s="1447"/>
      <c r="F91" s="1448">
        <f>D91+E91</f>
        <v>0</v>
      </c>
    </row>
    <row r="92" spans="1:6" ht="15.75" thickBot="1">
      <c r="A92" s="1439">
        <v>65</v>
      </c>
      <c r="B92" s="1378" t="s">
        <v>2165</v>
      </c>
      <c r="C92" s="1383"/>
      <c r="D92" s="1448">
        <f>D42+D89+D91</f>
        <v>55064922</v>
      </c>
      <c r="E92" s="1448">
        <f>E42+E89+E91</f>
        <v>5749012</v>
      </c>
      <c r="F92" s="1448">
        <f>F42+F89+F91</f>
        <v>60813934</v>
      </c>
    </row>
    <row r="93" spans="1:6">
      <c r="A93" s="1439">
        <v>66</v>
      </c>
      <c r="B93" s="1440" t="s">
        <v>2166</v>
      </c>
      <c r="C93" s="1383"/>
      <c r="D93" s="1456"/>
      <c r="E93" s="1442"/>
      <c r="F93" s="1443"/>
    </row>
    <row r="94" spans="1:6" ht="15.75" thickBot="1">
      <c r="A94" s="1439">
        <v>67</v>
      </c>
      <c r="B94" s="1378" t="s">
        <v>2167</v>
      </c>
      <c r="C94" s="1383"/>
      <c r="D94" s="1444"/>
      <c r="E94" s="1453"/>
      <c r="F94" s="1450"/>
    </row>
    <row r="95" spans="1:6">
      <c r="A95" s="1439">
        <v>68</v>
      </c>
      <c r="B95" s="1378" t="s">
        <v>2168</v>
      </c>
      <c r="C95" s="1383"/>
      <c r="D95" s="1448"/>
      <c r="E95" s="1448"/>
      <c r="F95" s="1448">
        <f>D95+E95</f>
        <v>0</v>
      </c>
    </row>
    <row r="96" spans="1:6">
      <c r="A96" s="1439">
        <v>69</v>
      </c>
      <c r="B96" s="1378" t="s">
        <v>2169</v>
      </c>
      <c r="C96" s="1383"/>
      <c r="D96" s="1448">
        <v>4344383</v>
      </c>
      <c r="E96" s="1448">
        <v>453572</v>
      </c>
      <c r="F96" s="1448">
        <f>D96+E96</f>
        <v>4797955</v>
      </c>
    </row>
    <row r="97" spans="1:6">
      <c r="A97" s="1439">
        <v>70</v>
      </c>
      <c r="B97" s="1378" t="s">
        <v>2170</v>
      </c>
      <c r="C97" s="1383"/>
      <c r="D97" s="1448"/>
      <c r="E97" s="1448"/>
      <c r="F97" s="1448">
        <f>D97+E97</f>
        <v>0</v>
      </c>
    </row>
    <row r="98" spans="1:6" ht="15.75" thickBot="1">
      <c r="A98" s="1439">
        <v>71</v>
      </c>
      <c r="B98" s="1378" t="s">
        <v>2171</v>
      </c>
      <c r="C98" s="1383"/>
      <c r="D98" s="1448">
        <f>SUM(D95:D97)</f>
        <v>4344383</v>
      </c>
      <c r="E98" s="1448">
        <f>SUM(E95:E97)</f>
        <v>453572</v>
      </c>
      <c r="F98" s="1448">
        <f>SUM(F95:F97)</f>
        <v>4797955</v>
      </c>
    </row>
    <row r="99" spans="1:6" ht="15.75" thickBot="1">
      <c r="A99" s="1439">
        <v>72</v>
      </c>
      <c r="B99" s="1378" t="s">
        <v>2172</v>
      </c>
      <c r="C99" s="1383"/>
      <c r="D99" s="1457"/>
      <c r="E99" s="1449"/>
      <c r="F99" s="1458"/>
    </row>
    <row r="100" spans="1:6">
      <c r="A100" s="1439">
        <v>73</v>
      </c>
      <c r="B100" s="1378" t="s">
        <v>2168</v>
      </c>
      <c r="C100" s="1383"/>
      <c r="D100" s="1447"/>
      <c r="E100" s="1447"/>
      <c r="F100" s="1448">
        <f>D100+E100</f>
        <v>0</v>
      </c>
    </row>
    <row r="101" spans="1:6">
      <c r="A101" s="1439">
        <v>74</v>
      </c>
      <c r="B101" s="1378" t="s">
        <v>2169</v>
      </c>
      <c r="C101" s="1383"/>
      <c r="D101" s="1448">
        <v>1141377</v>
      </c>
      <c r="E101" s="1448">
        <v>119165</v>
      </c>
      <c r="F101" s="1448">
        <f>D101+E101</f>
        <v>1260542</v>
      </c>
    </row>
    <row r="102" spans="1:6">
      <c r="A102" s="1439">
        <v>75</v>
      </c>
      <c r="B102" s="1378" t="s">
        <v>2170</v>
      </c>
      <c r="C102" s="1383"/>
      <c r="D102" s="1448"/>
      <c r="E102" s="1448"/>
      <c r="F102" s="1448">
        <f>D102+E102</f>
        <v>0</v>
      </c>
    </row>
    <row r="103" spans="1:6">
      <c r="A103" s="1439">
        <v>76</v>
      </c>
      <c r="B103" s="1378" t="s">
        <v>2777</v>
      </c>
      <c r="C103" s="1383"/>
      <c r="D103" s="1448">
        <f>SUM(D100:D102)</f>
        <v>1141377</v>
      </c>
      <c r="E103" s="1448">
        <f>SUM(E100:E102)</f>
        <v>119165</v>
      </c>
      <c r="F103" s="1448">
        <f>SUM(F100:F102)</f>
        <v>1260542</v>
      </c>
    </row>
    <row r="104" spans="1:6">
      <c r="A104" s="1410">
        <v>77</v>
      </c>
      <c r="B104" s="1376" t="s">
        <v>2778</v>
      </c>
      <c r="C104" s="1385"/>
      <c r="D104" s="1421"/>
      <c r="E104" s="1421"/>
      <c r="F104" s="1421"/>
    </row>
    <row r="105" spans="1:6">
      <c r="A105" s="1410">
        <v>78</v>
      </c>
      <c r="B105" s="2363" t="s">
        <v>4920</v>
      </c>
      <c r="C105" s="2364"/>
      <c r="D105" s="2365">
        <v>0</v>
      </c>
      <c r="E105" s="2365">
        <v>0</v>
      </c>
      <c r="F105" s="1263">
        <f t="shared" ref="F105:F124" si="0">D105+E105</f>
        <v>0</v>
      </c>
    </row>
    <row r="106" spans="1:6">
      <c r="A106" s="1410">
        <v>79</v>
      </c>
      <c r="B106" s="2363" t="s">
        <v>4921</v>
      </c>
      <c r="C106" s="2364"/>
      <c r="D106" s="2365">
        <v>10982300</v>
      </c>
      <c r="E106" s="2365">
        <v>1146599</v>
      </c>
      <c r="F106" s="1263">
        <f t="shared" si="0"/>
        <v>12128899</v>
      </c>
    </row>
    <row r="107" spans="1:6">
      <c r="A107" s="1410">
        <v>80</v>
      </c>
      <c r="B107" s="2363" t="s">
        <v>4922</v>
      </c>
      <c r="C107" s="2364"/>
      <c r="D107" s="2365">
        <v>929270</v>
      </c>
      <c r="E107" s="2365">
        <v>97020</v>
      </c>
      <c r="F107" s="1263">
        <f t="shared" si="0"/>
        <v>1026290</v>
      </c>
    </row>
    <row r="108" spans="1:6">
      <c r="A108" s="1410">
        <v>81</v>
      </c>
      <c r="B108" s="2363" t="s">
        <v>4923</v>
      </c>
      <c r="C108" s="2364"/>
      <c r="D108" s="2365">
        <v>16641</v>
      </c>
      <c r="E108" s="2365">
        <v>1737</v>
      </c>
      <c r="F108" s="1263">
        <f t="shared" si="0"/>
        <v>18378</v>
      </c>
    </row>
    <row r="109" spans="1:6">
      <c r="A109" s="1410">
        <v>82</v>
      </c>
      <c r="B109" s="2363" t="s">
        <v>4924</v>
      </c>
      <c r="C109" s="2364"/>
      <c r="D109" s="2365">
        <v>73549</v>
      </c>
      <c r="E109" s="2365">
        <v>7679</v>
      </c>
      <c r="F109" s="1263">
        <f t="shared" si="0"/>
        <v>81228</v>
      </c>
    </row>
    <row r="110" spans="1:6">
      <c r="A110" s="1410">
        <v>83</v>
      </c>
      <c r="B110" s="2363" t="s">
        <v>4925</v>
      </c>
      <c r="C110" s="2364"/>
      <c r="D110" s="2365">
        <v>25250</v>
      </c>
      <c r="E110" s="2365">
        <v>2636</v>
      </c>
      <c r="F110" s="1263">
        <f t="shared" si="0"/>
        <v>27886</v>
      </c>
    </row>
    <row r="111" spans="1:6">
      <c r="A111" s="1410">
        <v>84</v>
      </c>
      <c r="B111" s="2363" t="s">
        <v>4926</v>
      </c>
      <c r="C111" s="2364"/>
      <c r="D111" s="2365">
        <v>0</v>
      </c>
      <c r="E111" s="2365">
        <v>0</v>
      </c>
      <c r="F111" s="1263">
        <f t="shared" si="0"/>
        <v>0</v>
      </c>
    </row>
    <row r="112" spans="1:6">
      <c r="A112" s="1410">
        <v>85</v>
      </c>
      <c r="B112" s="2363" t="s">
        <v>4927</v>
      </c>
      <c r="C112" s="2364"/>
      <c r="D112" s="2365">
        <v>72517</v>
      </c>
      <c r="E112" s="2365">
        <v>7571</v>
      </c>
      <c r="F112" s="1263">
        <f t="shared" si="0"/>
        <v>80088</v>
      </c>
    </row>
    <row r="113" spans="1:6">
      <c r="A113" s="1410">
        <v>86</v>
      </c>
      <c r="B113" s="2363" t="s">
        <v>2212</v>
      </c>
      <c r="C113" s="2364"/>
      <c r="D113" s="2365">
        <v>1259432</v>
      </c>
      <c r="E113" s="2365">
        <v>131490</v>
      </c>
      <c r="F113" s="1263">
        <f t="shared" si="0"/>
        <v>1390922</v>
      </c>
    </row>
    <row r="114" spans="1:6">
      <c r="A114" s="1410">
        <v>87</v>
      </c>
      <c r="B114" s="2363" t="s">
        <v>4928</v>
      </c>
      <c r="C114" s="2364"/>
      <c r="D114" s="2365">
        <v>0</v>
      </c>
      <c r="E114" s="2365">
        <v>0</v>
      </c>
      <c r="F114" s="1263">
        <f t="shared" si="0"/>
        <v>0</v>
      </c>
    </row>
    <row r="115" spans="1:6">
      <c r="A115" s="1410">
        <v>88</v>
      </c>
      <c r="B115" s="2363" t="s">
        <v>4929</v>
      </c>
      <c r="C115" s="2364"/>
      <c r="D115" s="2365">
        <v>203546</v>
      </c>
      <c r="E115" s="2365">
        <v>21251</v>
      </c>
      <c r="F115" s="1263">
        <f t="shared" si="0"/>
        <v>224797</v>
      </c>
    </row>
    <row r="116" spans="1:6">
      <c r="A116" s="1410">
        <v>89</v>
      </c>
      <c r="B116" s="2363" t="s">
        <v>4930</v>
      </c>
      <c r="C116" s="2364"/>
      <c r="D116" s="2365">
        <v>65120</v>
      </c>
      <c r="E116" s="2365">
        <v>6799</v>
      </c>
      <c r="F116" s="1263">
        <f t="shared" si="0"/>
        <v>71919</v>
      </c>
    </row>
    <row r="117" spans="1:6">
      <c r="A117" s="1410">
        <v>90</v>
      </c>
      <c r="B117" s="2363" t="s">
        <v>4931</v>
      </c>
      <c r="C117" s="2364"/>
      <c r="D117" s="2365">
        <v>19321</v>
      </c>
      <c r="E117" s="2365">
        <v>2017</v>
      </c>
      <c r="F117" s="1263">
        <f t="shared" si="0"/>
        <v>21338</v>
      </c>
    </row>
    <row r="118" spans="1:6">
      <c r="A118" s="1410">
        <v>91</v>
      </c>
      <c r="B118" s="2363" t="s">
        <v>1309</v>
      </c>
      <c r="C118" s="2364"/>
      <c r="D118" s="2365">
        <v>0</v>
      </c>
      <c r="E118" s="2365">
        <v>0</v>
      </c>
      <c r="F118" s="1263">
        <f t="shared" si="0"/>
        <v>0</v>
      </c>
    </row>
    <row r="119" spans="1:6">
      <c r="A119" s="1410">
        <v>92</v>
      </c>
      <c r="B119" s="2363"/>
      <c r="C119" s="2364"/>
      <c r="D119" s="2365"/>
      <c r="E119" s="2365"/>
      <c r="F119" s="1263">
        <f t="shared" si="0"/>
        <v>0</v>
      </c>
    </row>
    <row r="120" spans="1:6">
      <c r="A120" s="1410">
        <v>93</v>
      </c>
      <c r="B120" s="2363"/>
      <c r="C120" s="2364"/>
      <c r="D120" s="2365"/>
      <c r="E120" s="2365"/>
      <c r="F120" s="1263">
        <f t="shared" si="0"/>
        <v>0</v>
      </c>
    </row>
    <row r="121" spans="1:6">
      <c r="A121" s="1410">
        <v>94</v>
      </c>
      <c r="B121" s="2363"/>
      <c r="C121" s="2364"/>
      <c r="D121" s="2365"/>
      <c r="E121" s="2365"/>
      <c r="F121" s="1263">
        <f t="shared" si="0"/>
        <v>0</v>
      </c>
    </row>
    <row r="122" spans="1:6">
      <c r="A122" s="1410">
        <v>95</v>
      </c>
      <c r="B122" s="2363"/>
      <c r="C122" s="2364"/>
      <c r="D122" s="2365"/>
      <c r="E122" s="2365"/>
      <c r="F122" s="1263">
        <f t="shared" si="0"/>
        <v>0</v>
      </c>
    </row>
    <row r="123" spans="1:6">
      <c r="A123" s="1410">
        <v>96</v>
      </c>
      <c r="B123" s="2363"/>
      <c r="C123" s="2364"/>
      <c r="D123" s="2365"/>
      <c r="E123" s="2365"/>
      <c r="F123" s="1263">
        <f t="shared" si="0"/>
        <v>0</v>
      </c>
    </row>
    <row r="124" spans="1:6" ht="15.75" thickBot="1">
      <c r="A124" s="1414">
        <v>97</v>
      </c>
      <c r="B124" s="1432"/>
      <c r="C124" s="1459"/>
      <c r="D124" s="1460"/>
      <c r="E124" s="1460"/>
      <c r="F124" s="1454">
        <f t="shared" si="0"/>
        <v>0</v>
      </c>
    </row>
    <row r="125" spans="1:6" ht="15.75" thickBot="1">
      <c r="A125" s="1414">
        <v>98</v>
      </c>
      <c r="B125" s="1387" t="s">
        <v>2779</v>
      </c>
      <c r="C125" s="1388"/>
      <c r="D125" s="1454">
        <f>SUM(D105:D124)</f>
        <v>13646946</v>
      </c>
      <c r="E125" s="1454">
        <f>SUM(E105:E124)</f>
        <v>1424799</v>
      </c>
      <c r="F125" s="1454">
        <f>SUM(F104:F124)</f>
        <v>15071745</v>
      </c>
    </row>
    <row r="126" spans="1:6" ht="15.75" thickBot="1">
      <c r="A126" s="1414">
        <v>99</v>
      </c>
      <c r="B126" s="1387" t="s">
        <v>2780</v>
      </c>
      <c r="C126" s="1388"/>
      <c r="D126" s="1454">
        <f>D92+D98+D103+D125</f>
        <v>74197628</v>
      </c>
      <c r="E126" s="1454">
        <f>E92+E98+E103+E125</f>
        <v>7746548</v>
      </c>
      <c r="F126" s="1454">
        <f>F92+F98+F103+F125</f>
        <v>81944176</v>
      </c>
    </row>
    <row r="127" spans="1:6">
      <c r="A127" s="1543" t="s">
        <v>4685</v>
      </c>
      <c r="B127" s="1231"/>
    </row>
    <row r="128" spans="1:6">
      <c r="A128" s="1377" t="s">
        <v>4933</v>
      </c>
      <c r="B128" s="1377"/>
      <c r="C128" s="1377"/>
      <c r="D128" s="1377"/>
      <c r="E128" s="1377"/>
      <c r="F128" s="1377"/>
    </row>
  </sheetData>
  <printOptions horizontalCentered="1" verticalCentered="1"/>
  <pageMargins left="0.5" right="0.5" top="0.25" bottom="0.25" header="0" footer="0"/>
  <pageSetup scale="70" fitToHeight="2" orientation="portrait" horizontalDpi="300" verticalDpi="300" r:id="rId1"/>
  <headerFooter alignWithMargins="0"/>
  <rowBreaks count="1" manualBreakCount="1">
    <brk id="6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7"/>
  <dimension ref="A1:H58"/>
  <sheetViews>
    <sheetView defaultGridColor="0" colorId="22" zoomScaleNormal="100" workbookViewId="0">
      <selection activeCell="K22" sqref="K22"/>
    </sheetView>
  </sheetViews>
  <sheetFormatPr defaultColWidth="9.6640625" defaultRowHeight="15"/>
  <cols>
    <col min="1" max="1" width="2.6640625" style="9" customWidth="1"/>
    <col min="2" max="2" width="33.6640625" style="9" customWidth="1"/>
    <col min="3" max="3" width="3.6640625" style="9" customWidth="1"/>
    <col min="4" max="4" width="2.6640625" style="9" customWidth="1"/>
    <col min="5" max="5" width="1.6640625" style="9" customWidth="1"/>
    <col min="6" max="6" width="13.6640625" style="9" customWidth="1"/>
    <col min="7" max="8" width="15.6640625" style="9" customWidth="1"/>
    <col min="9" max="16384" width="9.6640625" style="9"/>
  </cols>
  <sheetData>
    <row r="1" spans="1:8">
      <c r="A1" s="601"/>
      <c r="B1" s="602" t="s">
        <v>1800</v>
      </c>
      <c r="C1" s="603" t="s">
        <v>1344</v>
      </c>
      <c r="D1" s="604"/>
      <c r="E1" s="604"/>
      <c r="F1" s="602"/>
      <c r="G1" s="604" t="s">
        <v>1802</v>
      </c>
      <c r="H1" s="605" t="s">
        <v>1803</v>
      </c>
    </row>
    <row r="2" spans="1:8">
      <c r="A2" s="606"/>
      <c r="B2" s="607" t="str">
        <f>'Data Sheet'!$C$25</f>
        <v>National Fuel Gas Distribution Corporation</v>
      </c>
      <c r="C2" s="385" t="s">
        <v>1345</v>
      </c>
      <c r="D2" s="9" t="s">
        <v>1346</v>
      </c>
      <c r="F2" s="607" t="s">
        <v>1347</v>
      </c>
      <c r="G2" s="608" t="s">
        <v>1805</v>
      </c>
      <c r="H2" s="609"/>
    </row>
    <row r="3" spans="1:8" ht="15" customHeight="1">
      <c r="A3" s="610"/>
      <c r="B3" s="406"/>
      <c r="C3" s="424" t="s">
        <v>1348</v>
      </c>
      <c r="D3" s="406" t="s">
        <v>1346</v>
      </c>
      <c r="E3" s="406"/>
      <c r="F3" s="611" t="s">
        <v>1349</v>
      </c>
      <c r="G3" s="518" t="str">
        <f>'Data Sheet'!$C$40</f>
        <v>3/31/2016</v>
      </c>
      <c r="H3" s="813" t="str">
        <f>'Data Sheet'!$C$38</f>
        <v>12/31/2015</v>
      </c>
    </row>
    <row r="4" spans="1:8" ht="15" customHeight="1">
      <c r="A4" s="612" t="s">
        <v>1350</v>
      </c>
      <c r="B4" s="613"/>
      <c r="C4" s="613"/>
      <c r="D4" s="613"/>
      <c r="E4" s="613"/>
      <c r="F4" s="613"/>
      <c r="G4" s="613"/>
      <c r="H4" s="614"/>
    </row>
    <row r="5" spans="1:8">
      <c r="A5" s="606"/>
      <c r="B5" s="3587" t="s">
        <v>117</v>
      </c>
      <c r="C5" s="3591"/>
      <c r="D5" s="3591"/>
      <c r="E5" s="3591"/>
      <c r="F5" s="3591"/>
      <c r="G5" s="3591"/>
      <c r="H5" s="3592"/>
    </row>
    <row r="6" spans="1:8">
      <c r="A6" s="606"/>
      <c r="B6" s="3593"/>
      <c r="C6" s="3593"/>
      <c r="D6" s="3593"/>
      <c r="E6" s="3593"/>
      <c r="F6" s="3593"/>
      <c r="G6" s="3593"/>
      <c r="H6" s="3594"/>
    </row>
    <row r="7" spans="1:8">
      <c r="A7" s="606"/>
      <c r="B7" s="3593"/>
      <c r="C7" s="3593"/>
      <c r="D7" s="3593"/>
      <c r="E7" s="3593"/>
      <c r="F7" s="3593"/>
      <c r="G7" s="3593"/>
      <c r="H7" s="3594"/>
    </row>
    <row r="8" spans="1:8">
      <c r="A8" s="606"/>
      <c r="B8" s="617"/>
      <c r="C8" s="617"/>
      <c r="D8" s="617"/>
      <c r="E8" s="617"/>
      <c r="F8" s="617"/>
      <c r="G8" s="617"/>
      <c r="H8" s="616"/>
    </row>
    <row r="9" spans="1:8">
      <c r="A9" s="606"/>
      <c r="B9" s="617"/>
      <c r="C9" s="617"/>
      <c r="D9" s="617"/>
      <c r="E9" s="617"/>
      <c r="F9" s="617"/>
      <c r="G9" s="617"/>
      <c r="H9" s="616"/>
    </row>
    <row r="10" spans="1:8">
      <c r="A10" s="606"/>
      <c r="B10" s="2354" t="s">
        <v>5092</v>
      </c>
      <c r="C10" s="12"/>
      <c r="D10" s="12"/>
      <c r="E10" s="12"/>
      <c r="F10" s="12"/>
      <c r="G10" s="12"/>
      <c r="H10" s="618"/>
    </row>
    <row r="11" spans="1:8">
      <c r="A11" s="606"/>
      <c r="B11" s="2354" t="s">
        <v>4732</v>
      </c>
      <c r="C11" s="12"/>
      <c r="D11" s="12"/>
      <c r="E11" s="12"/>
      <c r="F11" s="12"/>
      <c r="G11" s="12"/>
      <c r="H11" s="618"/>
    </row>
    <row r="12" spans="1:8">
      <c r="A12" s="606"/>
      <c r="B12" s="2354" t="s">
        <v>5094</v>
      </c>
      <c r="C12" s="12"/>
      <c r="D12" s="12"/>
      <c r="E12" s="12"/>
      <c r="F12" s="12"/>
      <c r="G12" s="12"/>
      <c r="H12" s="618"/>
    </row>
    <row r="13" spans="1:8">
      <c r="A13" s="606"/>
      <c r="B13" s="12"/>
      <c r="C13" s="12"/>
      <c r="D13" s="12"/>
      <c r="E13" s="12"/>
      <c r="F13" s="12"/>
      <c r="G13" s="12"/>
      <c r="H13" s="618"/>
    </row>
    <row r="14" spans="1:8">
      <c r="A14" s="606"/>
      <c r="B14" s="12"/>
      <c r="C14" s="12"/>
      <c r="D14" s="12"/>
      <c r="E14" s="12"/>
      <c r="F14" s="12"/>
      <c r="G14" s="12"/>
      <c r="H14" s="618"/>
    </row>
    <row r="15" spans="1:8">
      <c r="A15" s="610"/>
      <c r="B15" s="613"/>
      <c r="C15" s="613"/>
      <c r="D15" s="613"/>
      <c r="E15" s="613"/>
      <c r="F15" s="613"/>
      <c r="G15" s="613"/>
      <c r="H15" s="614"/>
    </row>
    <row r="16" spans="1:8">
      <c r="A16" s="606"/>
      <c r="B16" s="3587" t="s">
        <v>118</v>
      </c>
      <c r="C16" s="3595"/>
      <c r="D16" s="3595"/>
      <c r="E16" s="3595"/>
      <c r="F16" s="3595"/>
      <c r="G16" s="3595"/>
      <c r="H16" s="3588"/>
    </row>
    <row r="17" spans="1:8">
      <c r="A17" s="606"/>
      <c r="B17" s="3596"/>
      <c r="C17" s="3596"/>
      <c r="D17" s="3596"/>
      <c r="E17" s="3596"/>
      <c r="F17" s="3596"/>
      <c r="G17" s="3596"/>
      <c r="H17" s="3590"/>
    </row>
    <row r="18" spans="1:8">
      <c r="A18" s="606"/>
      <c r="B18" s="3596"/>
      <c r="C18" s="3596"/>
      <c r="D18" s="3596"/>
      <c r="E18" s="3596"/>
      <c r="F18" s="3596"/>
      <c r="G18" s="3596"/>
      <c r="H18" s="3590"/>
    </row>
    <row r="19" spans="1:8">
      <c r="A19" s="606"/>
      <c r="B19" s="615"/>
      <c r="C19" s="615"/>
      <c r="D19" s="615"/>
      <c r="E19" s="615"/>
      <c r="F19" s="615"/>
      <c r="G19" s="615"/>
      <c r="H19" s="618"/>
    </row>
    <row r="20" spans="1:8">
      <c r="A20" s="606"/>
      <c r="B20" s="12"/>
      <c r="C20" s="12"/>
      <c r="D20" s="12"/>
      <c r="E20" s="12"/>
      <c r="F20" s="12"/>
      <c r="G20" s="12"/>
      <c r="H20" s="618"/>
    </row>
    <row r="21" spans="1:8">
      <c r="A21" s="606"/>
      <c r="B21" s="2354" t="s">
        <v>5095</v>
      </c>
      <c r="C21" s="12"/>
      <c r="D21" s="12"/>
      <c r="E21" s="12"/>
      <c r="F21" s="12"/>
      <c r="G21" s="12"/>
      <c r="H21" s="618"/>
    </row>
    <row r="22" spans="1:8">
      <c r="A22" s="606"/>
      <c r="B22" s="12"/>
      <c r="C22" s="12"/>
      <c r="D22" s="12"/>
      <c r="E22" s="12"/>
      <c r="F22" s="12"/>
      <c r="G22" s="12"/>
      <c r="H22" s="618"/>
    </row>
    <row r="23" spans="1:8">
      <c r="A23" s="606"/>
      <c r="B23" s="12"/>
      <c r="C23" s="12"/>
      <c r="D23" s="12"/>
      <c r="E23" s="12"/>
      <c r="F23" s="12"/>
      <c r="G23" s="12"/>
      <c r="H23" s="618"/>
    </row>
    <row r="24" spans="1:8">
      <c r="A24" s="606"/>
      <c r="B24" s="12"/>
      <c r="C24" s="12"/>
      <c r="D24" s="12"/>
      <c r="E24" s="12"/>
      <c r="F24" s="12"/>
      <c r="G24" s="12"/>
      <c r="H24" s="618"/>
    </row>
    <row r="25" spans="1:8">
      <c r="A25" s="610"/>
      <c r="B25" s="613"/>
      <c r="C25" s="613"/>
      <c r="D25" s="613"/>
      <c r="E25" s="613"/>
      <c r="F25" s="613"/>
      <c r="G25" s="613"/>
      <c r="H25" s="614"/>
    </row>
    <row r="26" spans="1:8">
      <c r="A26" s="606"/>
      <c r="B26" s="3587" t="s">
        <v>1822</v>
      </c>
      <c r="C26" s="3595"/>
      <c r="D26" s="3595"/>
      <c r="E26" s="3595"/>
      <c r="F26" s="3595"/>
      <c r="G26" s="3595"/>
      <c r="H26" s="3588"/>
    </row>
    <row r="27" spans="1:8">
      <c r="A27" s="606"/>
      <c r="B27" s="3596"/>
      <c r="C27" s="3596"/>
      <c r="D27" s="3596"/>
      <c r="E27" s="3596"/>
      <c r="F27" s="3596"/>
      <c r="G27" s="3596"/>
      <c r="H27" s="3590"/>
    </row>
    <row r="28" spans="1:8">
      <c r="A28" s="606"/>
      <c r="B28" s="3596"/>
      <c r="C28" s="3596"/>
      <c r="D28" s="3596"/>
      <c r="E28" s="3596"/>
      <c r="F28" s="3596"/>
      <c r="G28" s="3596"/>
      <c r="H28" s="3590"/>
    </row>
    <row r="29" spans="1:8">
      <c r="A29" s="606"/>
      <c r="B29" s="620"/>
      <c r="C29" s="620"/>
      <c r="D29" s="620"/>
      <c r="E29" s="620"/>
      <c r="F29" s="620"/>
      <c r="G29" s="620"/>
      <c r="H29" s="619"/>
    </row>
    <row r="30" spans="1:8">
      <c r="A30" s="606"/>
      <c r="B30" s="12"/>
      <c r="C30" s="12"/>
      <c r="D30" s="12"/>
      <c r="E30" s="12"/>
      <c r="F30" s="12"/>
      <c r="G30" s="12"/>
      <c r="H30" s="618"/>
    </row>
    <row r="31" spans="1:8">
      <c r="A31" s="606"/>
      <c r="B31" s="2354" t="s">
        <v>5096</v>
      </c>
      <c r="C31" s="12"/>
      <c r="D31" s="12"/>
      <c r="E31" s="12"/>
      <c r="F31" s="12"/>
      <c r="G31" s="12"/>
      <c r="H31" s="618"/>
    </row>
    <row r="32" spans="1:8">
      <c r="A32" s="606"/>
      <c r="B32" s="12"/>
      <c r="C32" s="12"/>
      <c r="D32" s="12"/>
      <c r="E32" s="12"/>
      <c r="F32" s="12"/>
      <c r="G32" s="12"/>
      <c r="H32" s="618"/>
    </row>
    <row r="33" spans="1:8">
      <c r="A33" s="606"/>
      <c r="B33" s="12"/>
      <c r="C33" s="12"/>
      <c r="D33" s="12"/>
      <c r="E33" s="12"/>
      <c r="F33" s="12"/>
      <c r="G33" s="12"/>
      <c r="H33" s="618"/>
    </row>
    <row r="34" spans="1:8">
      <c r="A34" s="606"/>
      <c r="B34" s="12"/>
      <c r="C34" s="12"/>
      <c r="D34" s="12"/>
      <c r="E34" s="12"/>
      <c r="F34" s="12"/>
      <c r="G34" s="12"/>
      <c r="H34" s="618"/>
    </row>
    <row r="35" spans="1:8">
      <c r="A35" s="606"/>
      <c r="B35" s="12"/>
      <c r="C35" s="12"/>
      <c r="D35" s="12"/>
      <c r="E35" s="12"/>
      <c r="F35" s="12"/>
      <c r="G35" s="12"/>
      <c r="H35" s="618"/>
    </row>
    <row r="36" spans="1:8">
      <c r="A36" s="606"/>
      <c r="B36" s="12"/>
      <c r="C36" s="12"/>
      <c r="D36" s="12"/>
      <c r="E36" s="12"/>
      <c r="F36" s="12"/>
      <c r="G36" s="12"/>
      <c r="H36" s="618"/>
    </row>
    <row r="37" spans="1:8">
      <c r="A37" s="606"/>
      <c r="B37" s="12"/>
      <c r="C37" s="12"/>
      <c r="D37" s="12"/>
      <c r="E37" s="12"/>
      <c r="F37" s="12"/>
      <c r="G37" s="12"/>
      <c r="H37" s="618"/>
    </row>
    <row r="38" spans="1:8">
      <c r="A38" s="610"/>
      <c r="B38" s="613"/>
      <c r="C38" s="613"/>
      <c r="D38" s="613"/>
      <c r="E38" s="613"/>
      <c r="F38" s="613"/>
      <c r="G38" s="613"/>
      <c r="H38" s="614"/>
    </row>
    <row r="39" spans="1:8">
      <c r="A39" s="606"/>
      <c r="B39" s="3587" t="s">
        <v>1823</v>
      </c>
      <c r="C39" s="3587"/>
      <c r="D39" s="3587"/>
      <c r="E39" s="3587"/>
      <c r="F39" s="3587"/>
      <c r="G39" s="3587"/>
      <c r="H39" s="3588"/>
    </row>
    <row r="40" spans="1:8">
      <c r="A40" s="606"/>
      <c r="B40" s="3589"/>
      <c r="C40" s="3589"/>
      <c r="D40" s="3589"/>
      <c r="E40" s="3589"/>
      <c r="F40" s="3589"/>
      <c r="G40" s="3589"/>
      <c r="H40" s="3590"/>
    </row>
    <row r="41" spans="1:8">
      <c r="A41" s="606"/>
      <c r="B41" s="12"/>
      <c r="C41" s="12"/>
      <c r="D41" s="12"/>
      <c r="E41" s="12"/>
      <c r="F41" s="12"/>
      <c r="G41" s="12"/>
      <c r="H41" s="618"/>
    </row>
    <row r="42" spans="1:8">
      <c r="A42" s="606"/>
      <c r="B42" s="12"/>
      <c r="C42" s="12"/>
      <c r="D42" s="12"/>
      <c r="E42" s="12"/>
      <c r="F42" s="12"/>
      <c r="G42" s="12"/>
      <c r="H42" s="618"/>
    </row>
    <row r="43" spans="1:8">
      <c r="A43" s="606"/>
      <c r="B43" s="2354" t="s">
        <v>5097</v>
      </c>
      <c r="C43" s="12"/>
      <c r="D43" s="12"/>
      <c r="E43" s="12"/>
      <c r="F43" s="12"/>
      <c r="G43" s="12"/>
      <c r="H43" s="618"/>
    </row>
    <row r="44" spans="1:8">
      <c r="A44" s="606"/>
      <c r="B44" s="2354" t="s">
        <v>5098</v>
      </c>
      <c r="C44" s="12"/>
      <c r="D44" s="12"/>
      <c r="E44" s="12"/>
      <c r="F44" s="12"/>
      <c r="G44" s="12"/>
      <c r="H44" s="618"/>
    </row>
    <row r="45" spans="1:8">
      <c r="A45" s="606"/>
      <c r="B45" s="12"/>
      <c r="C45" s="12"/>
      <c r="D45" s="12"/>
      <c r="E45" s="12"/>
      <c r="F45" s="12"/>
      <c r="G45" s="12"/>
      <c r="H45" s="618"/>
    </row>
    <row r="46" spans="1:8">
      <c r="A46" s="606"/>
      <c r="B46" s="12"/>
      <c r="C46" s="12"/>
      <c r="D46" s="12"/>
      <c r="E46" s="12"/>
      <c r="F46" s="12"/>
      <c r="G46" s="12"/>
      <c r="H46" s="618"/>
    </row>
    <row r="47" spans="1:8">
      <c r="A47" s="606"/>
      <c r="B47" s="12"/>
      <c r="C47" s="12"/>
      <c r="D47" s="12"/>
      <c r="E47" s="12"/>
      <c r="F47" s="12"/>
      <c r="G47" s="12"/>
      <c r="H47" s="618"/>
    </row>
    <row r="48" spans="1:8">
      <c r="A48" s="610"/>
      <c r="B48" s="613"/>
      <c r="C48" s="613"/>
      <c r="D48" s="613"/>
      <c r="E48" s="613"/>
      <c r="F48" s="613"/>
      <c r="G48" s="613"/>
      <c r="H48" s="614"/>
    </row>
    <row r="49" spans="1:8">
      <c r="A49" s="606"/>
      <c r="B49" s="3587" t="s">
        <v>1824</v>
      </c>
      <c r="C49" s="3587"/>
      <c r="D49" s="3587"/>
      <c r="E49" s="3587"/>
      <c r="F49" s="3587"/>
      <c r="G49" s="3587"/>
      <c r="H49" s="3588"/>
    </row>
    <row r="50" spans="1:8">
      <c r="A50" s="606"/>
      <c r="B50" s="3589"/>
      <c r="C50" s="3589"/>
      <c r="D50" s="3589"/>
      <c r="E50" s="3589"/>
      <c r="F50" s="3589"/>
      <c r="G50" s="3589"/>
      <c r="H50" s="3590"/>
    </row>
    <row r="51" spans="1:8">
      <c r="A51" s="606"/>
      <c r="B51" s="12"/>
      <c r="C51" s="12"/>
      <c r="D51" s="12"/>
      <c r="E51" s="12"/>
      <c r="F51" s="12"/>
      <c r="G51" s="12"/>
      <c r="H51" s="618"/>
    </row>
    <row r="52" spans="1:8">
      <c r="A52" s="606"/>
      <c r="B52" s="13" t="s">
        <v>1825</v>
      </c>
      <c r="C52" s="12"/>
      <c r="D52" s="12"/>
      <c r="E52" s="12"/>
      <c r="F52" s="12"/>
      <c r="G52" s="12"/>
      <c r="H52" s="618"/>
    </row>
    <row r="53" spans="1:8">
      <c r="A53" s="606"/>
      <c r="B53" s="13" t="s">
        <v>5099</v>
      </c>
      <c r="C53" s="12"/>
      <c r="D53" s="12"/>
      <c r="E53" s="12"/>
      <c r="F53" s="12"/>
      <c r="G53" s="12"/>
      <c r="H53" s="618"/>
    </row>
    <row r="54" spans="1:8">
      <c r="A54" s="606"/>
      <c r="C54" s="12"/>
      <c r="D54" s="12"/>
      <c r="E54" s="12"/>
      <c r="F54" s="12"/>
      <c r="G54" s="12"/>
      <c r="H54" s="618"/>
    </row>
    <row r="55" spans="1:8">
      <c r="A55" s="606"/>
      <c r="C55" s="12"/>
      <c r="D55" s="12"/>
      <c r="E55" s="12"/>
      <c r="F55" s="12"/>
      <c r="G55" s="12"/>
      <c r="H55" s="618"/>
    </row>
    <row r="56" spans="1:8" ht="15.75" thickBot="1">
      <c r="A56" s="621"/>
      <c r="B56" s="622"/>
      <c r="C56" s="623"/>
      <c r="D56" s="623"/>
      <c r="E56" s="623"/>
      <c r="F56" s="623"/>
      <c r="G56" s="623"/>
      <c r="H56" s="624"/>
    </row>
    <row r="57" spans="1:8">
      <c r="A57" s="13" t="s">
        <v>1717</v>
      </c>
      <c r="C57" s="12"/>
      <c r="D57" s="12"/>
      <c r="E57" s="12"/>
      <c r="F57" s="12"/>
      <c r="G57" s="12"/>
      <c r="H57" s="12"/>
    </row>
    <row r="58" spans="1:8">
      <c r="A58" s="12" t="s">
        <v>1718</v>
      </c>
      <c r="B58" s="12"/>
      <c r="C58" s="12"/>
      <c r="D58" s="12"/>
      <c r="E58" s="12"/>
      <c r="F58" s="12"/>
      <c r="G58" s="12"/>
      <c r="H58" s="12"/>
    </row>
  </sheetData>
  <mergeCells count="5">
    <mergeCell ref="B49:H50"/>
    <mergeCell ref="B5:H7"/>
    <mergeCell ref="B16:H18"/>
    <mergeCell ref="B26:H28"/>
    <mergeCell ref="B39:H40"/>
  </mergeCells>
  <printOptions horizontalCentered="1" verticalCentered="1"/>
  <pageMargins left="0.5" right="0.5" top="0.5" bottom="0.5" header="0" footer="0"/>
  <pageSetup scale="80" orientation="portrait" horizontalDpi="300" verticalDpi="300"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65"/>
  <dimension ref="A1:H129"/>
  <sheetViews>
    <sheetView defaultGridColor="0" topLeftCell="A4" colorId="22" zoomScaleNormal="100" zoomScaleSheetLayoutView="80" workbookViewId="0">
      <selection activeCell="G24" sqref="G24"/>
    </sheetView>
  </sheetViews>
  <sheetFormatPr defaultColWidth="9.6640625" defaultRowHeight="15"/>
  <cols>
    <col min="1" max="1" width="4.6640625" style="1593" customWidth="1"/>
    <col min="2" max="2" width="33.88671875" style="1593" customWidth="1"/>
    <col min="3" max="7" width="14.6640625" style="1593" customWidth="1"/>
    <col min="8" max="8" width="4.6640625" style="1593" customWidth="1"/>
    <col min="9" max="16384" width="9.6640625" style="1593"/>
  </cols>
  <sheetData>
    <row r="1" spans="1:8">
      <c r="A1" s="1837" t="s">
        <v>1800</v>
      </c>
      <c r="B1" s="1874"/>
      <c r="C1" s="1874"/>
      <c r="D1" s="2126" t="s">
        <v>1344</v>
      </c>
      <c r="E1" s="1874"/>
      <c r="F1" s="2127" t="s">
        <v>1802</v>
      </c>
      <c r="G1" s="2127" t="s">
        <v>1803</v>
      </c>
      <c r="H1" s="2128"/>
    </row>
    <row r="2" spans="1:8">
      <c r="A2" s="1690" t="str">
        <f>'Data Sheet'!$C$25</f>
        <v>National Fuel Gas Distribution Corporation</v>
      </c>
      <c r="B2" s="2129"/>
      <c r="C2" s="2129"/>
      <c r="D2" s="2130" t="s">
        <v>1136</v>
      </c>
      <c r="E2" s="2129"/>
      <c r="F2" s="2131" t="s">
        <v>1805</v>
      </c>
      <c r="G2" s="2130"/>
      <c r="H2" s="2132"/>
    </row>
    <row r="3" spans="1:8" ht="15" customHeight="1" thickBot="1">
      <c r="A3" s="2133"/>
      <c r="B3" s="2134"/>
      <c r="C3" s="2134"/>
      <c r="D3" s="2133" t="s">
        <v>1137</v>
      </c>
      <c r="E3" s="2134"/>
      <c r="F3" s="2135" t="str">
        <f>'Data Sheet'!$C$40</f>
        <v>3/31/2016</v>
      </c>
      <c r="G3" s="2136" t="str">
        <f>'Data Sheet'!$C$38</f>
        <v>12/31/2015</v>
      </c>
      <c r="H3" s="1857"/>
    </row>
    <row r="4" spans="1:8" ht="15" customHeight="1" thickBot="1">
      <c r="A4" s="2137" t="s">
        <v>2782</v>
      </c>
      <c r="B4" s="2138"/>
      <c r="C4" s="2138"/>
      <c r="D4" s="2138"/>
      <c r="E4" s="2138"/>
      <c r="F4" s="2139"/>
      <c r="G4" s="2139"/>
      <c r="H4" s="2140"/>
    </row>
    <row r="5" spans="1:8" ht="15.75">
      <c r="A5" s="2141"/>
      <c r="B5" s="1698"/>
      <c r="C5" s="1698"/>
      <c r="D5" s="1698"/>
      <c r="E5" s="1698"/>
      <c r="F5" s="1699"/>
      <c r="G5" s="1699"/>
      <c r="H5" s="2142"/>
    </row>
    <row r="6" spans="1:8">
      <c r="A6" s="1690" t="s">
        <v>2783</v>
      </c>
      <c r="B6" s="1698"/>
      <c r="C6" s="1698"/>
      <c r="D6" s="1698"/>
      <c r="E6" s="1698" t="s">
        <v>2784</v>
      </c>
      <c r="F6" s="1698"/>
      <c r="G6" s="1699"/>
      <c r="H6" s="2143"/>
    </row>
    <row r="7" spans="1:8">
      <c r="A7" s="1690" t="s">
        <v>2785</v>
      </c>
      <c r="B7" s="1698"/>
      <c r="C7" s="1698"/>
      <c r="D7" s="1698"/>
      <c r="E7" s="1698" t="s">
        <v>2786</v>
      </c>
      <c r="F7" s="1698"/>
      <c r="G7" s="1698"/>
      <c r="H7" s="1623"/>
    </row>
    <row r="8" spans="1:8">
      <c r="A8" s="1690" t="s">
        <v>2787</v>
      </c>
      <c r="B8" s="1698"/>
      <c r="C8" s="1698"/>
      <c r="D8" s="1698"/>
      <c r="E8" s="1698" t="s">
        <v>2788</v>
      </c>
      <c r="F8" s="1698"/>
      <c r="G8" s="1698"/>
      <c r="H8" s="1623"/>
    </row>
    <row r="9" spans="1:8">
      <c r="A9" s="1690" t="s">
        <v>2789</v>
      </c>
      <c r="B9" s="1698"/>
      <c r="C9" s="1698"/>
      <c r="D9" s="1698"/>
      <c r="E9" s="1698" t="s">
        <v>2790</v>
      </c>
      <c r="F9" s="1698"/>
      <c r="G9" s="1698"/>
      <c r="H9" s="1623"/>
    </row>
    <row r="10" spans="1:8">
      <c r="A10" s="1690" t="s">
        <v>2791</v>
      </c>
      <c r="B10" s="1698"/>
      <c r="C10" s="1698"/>
      <c r="D10" s="1698"/>
      <c r="E10" s="1698" t="s">
        <v>2792</v>
      </c>
      <c r="F10" s="1698"/>
      <c r="G10" s="1698"/>
      <c r="H10" s="1623"/>
    </row>
    <row r="11" spans="1:8">
      <c r="A11" s="1690" t="s">
        <v>2793</v>
      </c>
      <c r="B11" s="1698"/>
      <c r="C11" s="1698"/>
      <c r="D11" s="1698"/>
      <c r="E11" s="1698" t="s">
        <v>2794</v>
      </c>
      <c r="F11" s="1698"/>
      <c r="G11" s="1698"/>
      <c r="H11" s="1623"/>
    </row>
    <row r="12" spans="1:8">
      <c r="A12" s="1690" t="s">
        <v>2795</v>
      </c>
      <c r="B12" s="1698"/>
      <c r="C12" s="1698"/>
      <c r="D12" s="1698"/>
      <c r="E12" s="1698" t="s">
        <v>2796</v>
      </c>
      <c r="F12" s="1698"/>
      <c r="G12" s="1698"/>
      <c r="H12" s="1623"/>
    </row>
    <row r="13" spans="1:8">
      <c r="A13" s="1690" t="s">
        <v>2797</v>
      </c>
      <c r="B13" s="1698"/>
      <c r="C13" s="1698"/>
      <c r="D13" s="1698"/>
      <c r="E13" s="1698" t="s">
        <v>2798</v>
      </c>
      <c r="F13" s="1698"/>
      <c r="G13" s="1698"/>
      <c r="H13" s="1623"/>
    </row>
    <row r="14" spans="1:8">
      <c r="A14" s="1690" t="s">
        <v>2799</v>
      </c>
      <c r="B14" s="1698"/>
      <c r="C14" s="1698"/>
      <c r="D14" s="1698"/>
      <c r="E14" s="1698" t="s">
        <v>1587</v>
      </c>
      <c r="F14" s="1698"/>
      <c r="G14" s="1698"/>
      <c r="H14" s="1623"/>
    </row>
    <row r="15" spans="1:8">
      <c r="A15" s="1690" t="s">
        <v>1588</v>
      </c>
      <c r="B15" s="1698"/>
      <c r="C15" s="1698"/>
      <c r="D15" s="1698"/>
      <c r="E15" s="1698" t="s">
        <v>1589</v>
      </c>
      <c r="F15" s="1698"/>
      <c r="G15" s="1698"/>
      <c r="H15" s="1623"/>
    </row>
    <row r="16" spans="1:8">
      <c r="A16" s="1690" t="s">
        <v>1590</v>
      </c>
      <c r="B16" s="1698"/>
      <c r="C16" s="1698"/>
      <c r="D16" s="1698"/>
      <c r="E16" s="1698" t="s">
        <v>1591</v>
      </c>
      <c r="F16" s="1698"/>
      <c r="G16" s="1698"/>
      <c r="H16" s="1623"/>
    </row>
    <row r="17" spans="1:8">
      <c r="A17" s="1690" t="s">
        <v>1592</v>
      </c>
      <c r="B17" s="1698"/>
      <c r="C17" s="1698"/>
      <c r="D17" s="1698"/>
      <c r="E17" s="1698" t="s">
        <v>1593</v>
      </c>
      <c r="F17" s="1698"/>
      <c r="G17" s="1698"/>
      <c r="H17" s="1623"/>
    </row>
    <row r="18" spans="1:8" ht="15.75" thickBot="1">
      <c r="A18" s="1690"/>
      <c r="B18" s="1698"/>
      <c r="C18" s="1698"/>
      <c r="D18" s="1698"/>
      <c r="E18" s="1698"/>
      <c r="F18" s="1698"/>
      <c r="G18" s="1698"/>
      <c r="H18" s="1623"/>
    </row>
    <row r="19" spans="1:8">
      <c r="A19" s="2144" t="s">
        <v>2227</v>
      </c>
      <c r="B19" s="2145"/>
      <c r="C19" s="2146" t="s">
        <v>881</v>
      </c>
      <c r="D19" s="2146"/>
      <c r="E19" s="2146"/>
      <c r="F19" s="2146"/>
      <c r="G19" s="2146" t="s">
        <v>1594</v>
      </c>
      <c r="H19" s="2147"/>
    </row>
    <row r="20" spans="1:8">
      <c r="A20" s="2148" t="s">
        <v>1732</v>
      </c>
      <c r="B20" s="2149" t="s">
        <v>1595</v>
      </c>
      <c r="C20" s="2150" t="s">
        <v>3192</v>
      </c>
      <c r="D20" s="2149" t="s">
        <v>1596</v>
      </c>
      <c r="E20" s="2149" t="s">
        <v>1597</v>
      </c>
      <c r="F20" s="2149" t="s">
        <v>1598</v>
      </c>
      <c r="G20" s="2149" t="s">
        <v>3192</v>
      </c>
      <c r="H20" s="2132"/>
    </row>
    <row r="21" spans="1:8">
      <c r="A21" s="2151">
        <v>301</v>
      </c>
      <c r="B21" s="2129" t="s">
        <v>1599</v>
      </c>
      <c r="C21" s="2152"/>
      <c r="D21" s="2152"/>
      <c r="E21" s="2152"/>
      <c r="F21" s="2152"/>
      <c r="G21" s="2152">
        <f>SUM(B21:E21)</f>
        <v>0</v>
      </c>
      <c r="H21" s="2132"/>
    </row>
    <row r="22" spans="1:8">
      <c r="A22" s="2151">
        <v>302</v>
      </c>
      <c r="B22" s="2129" t="s">
        <v>1600</v>
      </c>
      <c r="C22" s="2153"/>
      <c r="D22" s="2153"/>
      <c r="E22" s="2153"/>
      <c r="F22" s="2153"/>
      <c r="G22" s="2153">
        <f>SUM(B22:E22)</f>
        <v>0</v>
      </c>
      <c r="H22" s="2132"/>
    </row>
    <row r="23" spans="1:8">
      <c r="A23" s="2151">
        <v>303</v>
      </c>
      <c r="B23" s="2129" t="s">
        <v>1601</v>
      </c>
      <c r="C23" s="2154"/>
      <c r="D23" s="2154"/>
      <c r="E23" s="2154"/>
      <c r="F23" s="2154"/>
      <c r="G23" s="2154"/>
      <c r="H23" s="2132"/>
    </row>
    <row r="24" spans="1:8">
      <c r="A24" s="1690"/>
      <c r="B24" s="1698" t="s">
        <v>1602</v>
      </c>
      <c r="C24" s="2155">
        <f>SUM(C21:C23)</f>
        <v>0</v>
      </c>
      <c r="D24" s="2155">
        <f>SUM(D21:D23)</f>
        <v>0</v>
      </c>
      <c r="E24" s="2155">
        <f>SUM(E21:E23)</f>
        <v>0</v>
      </c>
      <c r="F24" s="2155">
        <f>SUM(F21:F23)</f>
        <v>0</v>
      </c>
      <c r="G24" s="2155">
        <f>SUM(G21:G23)</f>
        <v>0</v>
      </c>
      <c r="H24" s="2132"/>
    </row>
    <row r="25" spans="1:8">
      <c r="A25" s="1690"/>
      <c r="B25" s="1698"/>
      <c r="C25" s="1698"/>
      <c r="D25" s="1698"/>
      <c r="E25" s="1698"/>
      <c r="F25" s="1698"/>
      <c r="G25" s="1698"/>
      <c r="H25" s="2132"/>
    </row>
    <row r="26" spans="1:8">
      <c r="A26" s="1690"/>
      <c r="B26" s="1698" t="s">
        <v>2997</v>
      </c>
      <c r="C26" s="1856"/>
      <c r="D26" s="1856"/>
      <c r="E26" s="1856"/>
      <c r="F26" s="1856"/>
      <c r="G26" s="1856"/>
      <c r="H26" s="2132"/>
    </row>
    <row r="27" spans="1:8">
      <c r="A27" s="1690"/>
      <c r="B27" s="1698" t="s">
        <v>1603</v>
      </c>
      <c r="C27" s="1856">
        <v>0</v>
      </c>
      <c r="D27" s="1856">
        <v>0</v>
      </c>
      <c r="E27" s="1856">
        <v>0</v>
      </c>
      <c r="F27" s="1856">
        <v>0</v>
      </c>
      <c r="G27" s="1856">
        <v>0</v>
      </c>
      <c r="H27" s="2132"/>
    </row>
    <row r="28" spans="1:8">
      <c r="A28" s="1690"/>
      <c r="B28" s="1698"/>
      <c r="C28" s="1698"/>
      <c r="D28" s="1698"/>
      <c r="E28" s="1698"/>
      <c r="F28" s="1698"/>
      <c r="G28" s="1698"/>
      <c r="H28" s="2132"/>
    </row>
    <row r="29" spans="1:8">
      <c r="A29" s="2151">
        <v>389</v>
      </c>
      <c r="B29" s="2129" t="s">
        <v>1604</v>
      </c>
      <c r="C29" s="2153"/>
      <c r="D29" s="2153"/>
      <c r="E29" s="2153"/>
      <c r="F29" s="2153"/>
      <c r="G29" s="2153">
        <f t="shared" ref="G29:G38" si="0">SUM(B29:E29)</f>
        <v>0</v>
      </c>
      <c r="H29" s="2132"/>
    </row>
    <row r="30" spans="1:8">
      <c r="A30" s="2151">
        <v>390</v>
      </c>
      <c r="B30" s="2129" t="s">
        <v>1605</v>
      </c>
      <c r="C30" s="2153"/>
      <c r="D30" s="2153"/>
      <c r="E30" s="2153"/>
      <c r="F30" s="2153"/>
      <c r="G30" s="2153">
        <f t="shared" si="0"/>
        <v>0</v>
      </c>
      <c r="H30" s="2132"/>
    </row>
    <row r="31" spans="1:8">
      <c r="A31" s="2130">
        <v>391</v>
      </c>
      <c r="B31" s="2129" t="s">
        <v>1606</v>
      </c>
      <c r="C31" s="2153"/>
      <c r="D31" s="2153"/>
      <c r="E31" s="2153"/>
      <c r="F31" s="2153"/>
      <c r="G31" s="2153">
        <f t="shared" si="0"/>
        <v>0</v>
      </c>
      <c r="H31" s="2132"/>
    </row>
    <row r="32" spans="1:8">
      <c r="A32" s="2130">
        <v>392</v>
      </c>
      <c r="B32" s="2129" t="s">
        <v>1607</v>
      </c>
      <c r="C32" s="2153"/>
      <c r="D32" s="2153"/>
      <c r="E32" s="2153"/>
      <c r="F32" s="2153"/>
      <c r="G32" s="2153">
        <f t="shared" si="0"/>
        <v>0</v>
      </c>
      <c r="H32" s="2132"/>
    </row>
    <row r="33" spans="1:8">
      <c r="A33" s="2130">
        <v>393</v>
      </c>
      <c r="B33" s="2129" t="s">
        <v>1608</v>
      </c>
      <c r="C33" s="2153"/>
      <c r="D33" s="2153"/>
      <c r="E33" s="2153"/>
      <c r="F33" s="2153"/>
      <c r="G33" s="2153">
        <f t="shared" si="0"/>
        <v>0</v>
      </c>
      <c r="H33" s="2132"/>
    </row>
    <row r="34" spans="1:8">
      <c r="A34" s="2130">
        <v>394</v>
      </c>
      <c r="B34" s="2129" t="s">
        <v>1609</v>
      </c>
      <c r="C34" s="2153"/>
      <c r="D34" s="2153"/>
      <c r="E34" s="2153"/>
      <c r="F34" s="2153"/>
      <c r="G34" s="2153">
        <f t="shared" si="0"/>
        <v>0</v>
      </c>
      <c r="H34" s="2132"/>
    </row>
    <row r="35" spans="1:8">
      <c r="A35" s="2130">
        <v>395</v>
      </c>
      <c r="B35" s="2129" t="s">
        <v>1610</v>
      </c>
      <c r="C35" s="2153"/>
      <c r="D35" s="2153"/>
      <c r="E35" s="2153"/>
      <c r="F35" s="2153"/>
      <c r="G35" s="2153">
        <f t="shared" si="0"/>
        <v>0</v>
      </c>
      <c r="H35" s="2132"/>
    </row>
    <row r="36" spans="1:8">
      <c r="A36" s="2130">
        <v>396</v>
      </c>
      <c r="B36" s="2129" t="s">
        <v>1611</v>
      </c>
      <c r="C36" s="2153"/>
      <c r="D36" s="2153"/>
      <c r="E36" s="2153"/>
      <c r="F36" s="2153"/>
      <c r="G36" s="2153">
        <f t="shared" si="0"/>
        <v>0</v>
      </c>
      <c r="H36" s="2132"/>
    </row>
    <row r="37" spans="1:8">
      <c r="A37" s="2130">
        <v>397</v>
      </c>
      <c r="B37" s="2129" t="s">
        <v>640</v>
      </c>
      <c r="C37" s="2153"/>
      <c r="D37" s="2153"/>
      <c r="E37" s="2153"/>
      <c r="F37" s="2153"/>
      <c r="G37" s="2153">
        <f t="shared" si="0"/>
        <v>0</v>
      </c>
      <c r="H37" s="2132"/>
    </row>
    <row r="38" spans="1:8">
      <c r="A38" s="2130">
        <v>398</v>
      </c>
      <c r="B38" s="2129" t="s">
        <v>1612</v>
      </c>
      <c r="C38" s="2153"/>
      <c r="D38" s="2153"/>
      <c r="E38" s="2153"/>
      <c r="F38" s="2153"/>
      <c r="G38" s="2153">
        <f t="shared" si="0"/>
        <v>0</v>
      </c>
      <c r="H38" s="2132"/>
    </row>
    <row r="39" spans="1:8">
      <c r="A39" s="2130">
        <v>399</v>
      </c>
      <c r="B39" s="2129" t="s">
        <v>1613</v>
      </c>
      <c r="C39" s="2154"/>
      <c r="D39" s="2154"/>
      <c r="E39" s="2154"/>
      <c r="F39" s="2154"/>
      <c r="G39" s="2154"/>
      <c r="H39" s="2132"/>
    </row>
    <row r="40" spans="1:8">
      <c r="A40" s="2130"/>
      <c r="B40" s="1698" t="s">
        <v>1614</v>
      </c>
      <c r="C40" s="2155">
        <f>SUM(C29:C38)</f>
        <v>0</v>
      </c>
      <c r="D40" s="2155">
        <f>SUM(D29:D38)</f>
        <v>0</v>
      </c>
      <c r="E40" s="2155">
        <f>SUM(E29:E38)</f>
        <v>0</v>
      </c>
      <c r="F40" s="2155">
        <f>SUM(F29:F38)</f>
        <v>0</v>
      </c>
      <c r="G40" s="2155">
        <f>SUM(G29:G38)</f>
        <v>0</v>
      </c>
      <c r="H40" s="2132"/>
    </row>
    <row r="41" spans="1:8">
      <c r="A41" s="1690"/>
      <c r="B41" s="1698"/>
      <c r="C41" s="2153"/>
      <c r="D41" s="2153"/>
      <c r="E41" s="2153"/>
      <c r="F41" s="2153"/>
      <c r="G41" s="2153"/>
      <c r="H41" s="2132"/>
    </row>
    <row r="42" spans="1:8" ht="15.75" thickBot="1">
      <c r="A42" s="2130"/>
      <c r="B42" s="1698" t="s">
        <v>1615</v>
      </c>
      <c r="C42" s="2156">
        <f>(C24+C40)</f>
        <v>0</v>
      </c>
      <c r="D42" s="2156">
        <f>(D24+D40)</f>
        <v>0</v>
      </c>
      <c r="E42" s="2156">
        <f>(E24+E40)</f>
        <v>0</v>
      </c>
      <c r="F42" s="2156">
        <f>(F24+F40)</f>
        <v>0</v>
      </c>
      <c r="G42" s="2156">
        <f>(G24+G40)</f>
        <v>0</v>
      </c>
      <c r="H42" s="2132"/>
    </row>
    <row r="43" spans="1:8" ht="15.75" thickTop="1">
      <c r="A43" s="2130"/>
      <c r="B43" s="2129"/>
      <c r="C43" s="2129"/>
      <c r="D43" s="2129"/>
      <c r="E43" s="2129"/>
      <c r="F43" s="2129"/>
      <c r="G43" s="2129"/>
      <c r="H43" s="2132"/>
    </row>
    <row r="44" spans="1:8">
      <c r="A44" s="2130"/>
      <c r="B44" s="1698"/>
      <c r="C44" s="1698"/>
      <c r="D44" s="1698"/>
      <c r="E44" s="1698"/>
      <c r="F44" s="1698"/>
      <c r="G44" s="1698"/>
      <c r="H44" s="2132"/>
    </row>
    <row r="45" spans="1:8">
      <c r="A45" s="2130"/>
      <c r="B45" s="2129"/>
      <c r="C45" s="2129"/>
      <c r="D45" s="2129"/>
      <c r="E45" s="2129"/>
      <c r="F45" s="2129"/>
      <c r="G45" s="2129"/>
      <c r="H45" s="2132"/>
    </row>
    <row r="46" spans="1:8">
      <c r="A46" s="2130"/>
      <c r="B46" s="2129"/>
      <c r="C46" s="2129"/>
      <c r="D46" s="2129"/>
      <c r="E46" s="2129"/>
      <c r="F46" s="2129"/>
      <c r="G46" s="2129"/>
      <c r="H46" s="2132"/>
    </row>
    <row r="47" spans="1:8">
      <c r="A47" s="2130"/>
      <c r="B47" s="2129"/>
      <c r="C47" s="2129"/>
      <c r="D47" s="2129"/>
      <c r="E47" s="2129"/>
      <c r="F47" s="2129"/>
      <c r="G47" s="2129"/>
      <c r="H47" s="2132"/>
    </row>
    <row r="48" spans="1:8">
      <c r="A48" s="2130"/>
      <c r="B48" s="2129"/>
      <c r="C48" s="2129"/>
      <c r="D48" s="2129"/>
      <c r="E48" s="2129"/>
      <c r="F48" s="2129"/>
      <c r="G48" s="2129"/>
      <c r="H48" s="2132"/>
    </row>
    <row r="49" spans="1:8" ht="15.75">
      <c r="A49" s="2130"/>
      <c r="B49" s="2157" t="s">
        <v>1616</v>
      </c>
      <c r="C49" s="2158"/>
      <c r="D49" s="2158"/>
      <c r="E49" s="2158"/>
      <c r="F49" s="1699"/>
      <c r="G49" s="1699"/>
      <c r="H49" s="2132"/>
    </row>
    <row r="50" spans="1:8">
      <c r="A50" s="2130"/>
      <c r="B50" s="2129"/>
      <c r="C50" s="2129"/>
      <c r="D50" s="2129"/>
      <c r="E50" s="2129"/>
      <c r="F50" s="2129"/>
      <c r="G50" s="2129"/>
      <c r="H50" s="2132"/>
    </row>
    <row r="51" spans="1:8">
      <c r="A51" s="2130"/>
      <c r="B51" s="2129"/>
      <c r="C51" s="2129"/>
      <c r="D51" s="2129"/>
      <c r="E51" s="2129"/>
      <c r="F51" s="2129"/>
      <c r="G51" s="2129"/>
      <c r="H51" s="2132"/>
    </row>
    <row r="52" spans="1:8">
      <c r="A52" s="2130"/>
      <c r="B52" s="2129"/>
      <c r="C52" s="2129"/>
      <c r="D52" s="2129"/>
      <c r="E52" s="2129"/>
      <c r="F52" s="2129"/>
      <c r="G52" s="2129"/>
      <c r="H52" s="2132"/>
    </row>
    <row r="53" spans="1:8">
      <c r="A53" s="2130"/>
      <c r="B53" s="2129"/>
      <c r="C53" s="2129"/>
      <c r="D53" s="2129"/>
      <c r="E53" s="2129"/>
      <c r="F53" s="2129"/>
      <c r="G53" s="2129"/>
      <c r="H53" s="2132"/>
    </row>
    <row r="54" spans="1:8">
      <c r="A54" s="2130"/>
      <c r="B54" s="2129"/>
      <c r="C54" s="2129"/>
      <c r="D54" s="2129"/>
      <c r="E54" s="2129"/>
      <c r="F54" s="2129"/>
      <c r="G54" s="2129"/>
      <c r="H54" s="2132"/>
    </row>
    <row r="55" spans="1:8">
      <c r="A55" s="2130"/>
      <c r="B55" s="2129"/>
      <c r="C55" s="2129"/>
      <c r="D55" s="2129"/>
      <c r="E55" s="2129"/>
      <c r="F55" s="2129"/>
      <c r="G55" s="2129"/>
      <c r="H55" s="2132"/>
    </row>
    <row r="56" spans="1:8">
      <c r="A56" s="2130"/>
      <c r="B56" s="2129"/>
      <c r="C56" s="2129"/>
      <c r="D56" s="2129"/>
      <c r="E56" s="2129"/>
      <c r="F56" s="2129"/>
      <c r="G56" s="2129"/>
      <c r="H56" s="2132"/>
    </row>
    <row r="57" spans="1:8">
      <c r="A57" s="2130"/>
      <c r="B57" s="2129"/>
      <c r="C57" s="2129"/>
      <c r="D57" s="2129"/>
      <c r="E57" s="2129"/>
      <c r="F57" s="2129"/>
      <c r="G57" s="2129"/>
      <c r="H57" s="2132"/>
    </row>
    <row r="58" spans="1:8">
      <c r="A58" s="2130"/>
      <c r="B58" s="2129"/>
      <c r="C58" s="2129"/>
      <c r="D58" s="2129"/>
      <c r="E58" s="2129"/>
      <c r="F58" s="2129"/>
      <c r="G58" s="2129"/>
      <c r="H58" s="2132"/>
    </row>
    <row r="59" spans="1:8">
      <c r="A59" s="2130"/>
      <c r="B59" s="2129"/>
      <c r="C59" s="2129"/>
      <c r="D59" s="2129"/>
      <c r="E59" s="2129"/>
      <c r="F59" s="2129"/>
      <c r="G59" s="2129"/>
      <c r="H59" s="2132"/>
    </row>
    <row r="60" spans="1:8" ht="15.75" thickBot="1">
      <c r="A60" s="2133"/>
      <c r="B60" s="2134"/>
      <c r="C60" s="2134"/>
      <c r="D60" s="2134"/>
      <c r="E60" s="2134"/>
      <c r="F60" s="2134"/>
      <c r="G60" s="2134"/>
      <c r="H60" s="2159"/>
    </row>
    <row r="61" spans="1:8" ht="15.75">
      <c r="A61" s="2160" t="s">
        <v>1617</v>
      </c>
      <c r="B61" s="1698"/>
      <c r="C61" s="1698"/>
      <c r="D61" s="1698"/>
      <c r="E61" s="1698"/>
      <c r="F61" s="1698"/>
      <c r="G61" s="1698"/>
      <c r="H61" s="1895" t="s">
        <v>1618</v>
      </c>
    </row>
    <row r="62" spans="1:8">
      <c r="A62" s="1699" t="s">
        <v>1619</v>
      </c>
      <c r="B62" s="1699"/>
      <c r="C62" s="1699"/>
      <c r="D62" s="1699"/>
      <c r="E62" s="1699"/>
      <c r="F62" s="1699"/>
      <c r="G62" s="1699"/>
      <c r="H62" s="1699"/>
    </row>
    <row r="66" spans="1:8" ht="15.75" thickBot="1"/>
    <row r="67" spans="1:8">
      <c r="A67" s="1837" t="s">
        <v>1800</v>
      </c>
      <c r="B67" s="1874"/>
      <c r="C67" s="1874"/>
      <c r="D67" s="2126" t="s">
        <v>1344</v>
      </c>
      <c r="E67" s="1874"/>
      <c r="F67" s="2127" t="s">
        <v>1802</v>
      </c>
      <c r="G67" s="2127" t="s">
        <v>1803</v>
      </c>
      <c r="H67" s="2128"/>
    </row>
    <row r="68" spans="1:8" ht="15.75">
      <c r="A68" s="2161" t="str">
        <f>'Data Sheet'!$C$25</f>
        <v>National Fuel Gas Distribution Corporation</v>
      </c>
      <c r="B68" s="2129"/>
      <c r="C68" s="2129"/>
      <c r="D68" s="2130" t="s">
        <v>1136</v>
      </c>
      <c r="E68" s="2129"/>
      <c r="F68" s="2131" t="s">
        <v>1805</v>
      </c>
      <c r="G68" s="2130"/>
      <c r="H68" s="2132"/>
    </row>
    <row r="69" spans="1:8" ht="15.75" thickBot="1">
      <c r="A69" s="2133"/>
      <c r="B69" s="2134"/>
      <c r="C69" s="2134"/>
      <c r="D69" s="2133" t="s">
        <v>1137</v>
      </c>
      <c r="E69" s="2134"/>
      <c r="F69" s="2135" t="str">
        <f>'Data Sheet'!$C$40</f>
        <v>3/31/2016</v>
      </c>
      <c r="G69" s="2136" t="str">
        <f>'Data Sheet'!$C$38</f>
        <v>12/31/2015</v>
      </c>
      <c r="H69" s="1857"/>
    </row>
    <row r="70" spans="1:8" ht="16.5" thickBot="1">
      <c r="A70" s="2137" t="s">
        <v>1620</v>
      </c>
      <c r="B70" s="2138"/>
      <c r="C70" s="2138"/>
      <c r="D70" s="2138"/>
      <c r="E70" s="2138"/>
      <c r="F70" s="2139"/>
      <c r="G70" s="2139"/>
      <c r="H70" s="2140"/>
    </row>
    <row r="71" spans="1:8" ht="15.75">
      <c r="A71" s="2141"/>
      <c r="B71" s="2162"/>
      <c r="C71" s="2162"/>
      <c r="D71" s="2162"/>
      <c r="E71" s="2162"/>
      <c r="F71" s="1699"/>
      <c r="G71" s="1699"/>
      <c r="H71" s="2142"/>
    </row>
    <row r="72" spans="1:8" ht="15.75">
      <c r="A72" s="2151"/>
      <c r="B72" s="2157" t="s">
        <v>1621</v>
      </c>
      <c r="C72" s="2158"/>
      <c r="D72" s="2158"/>
      <c r="E72" s="2158"/>
      <c r="F72" s="1699"/>
      <c r="G72" s="1699"/>
      <c r="H72" s="1623"/>
    </row>
    <row r="73" spans="1:8">
      <c r="A73" s="2151"/>
      <c r="B73" s="2129"/>
      <c r="C73" s="2129"/>
      <c r="D73" s="2129"/>
      <c r="E73" s="2129"/>
      <c r="F73" s="1698"/>
      <c r="G73" s="1698"/>
      <c r="H73" s="1623"/>
    </row>
    <row r="74" spans="1:8">
      <c r="A74" s="2151"/>
      <c r="B74" s="2129" t="s">
        <v>1622</v>
      </c>
      <c r="C74" s="1698"/>
      <c r="D74" s="1698"/>
      <c r="E74" s="1698"/>
      <c r="F74" s="2152"/>
      <c r="G74" s="1698"/>
      <c r="H74" s="1623"/>
    </row>
    <row r="75" spans="1:8">
      <c r="A75" s="2151"/>
      <c r="B75" s="2129" t="s">
        <v>1623</v>
      </c>
      <c r="C75" s="1698"/>
      <c r="D75" s="1698"/>
      <c r="E75" s="2129"/>
      <c r="F75" s="1698"/>
      <c r="G75" s="1698"/>
      <c r="H75" s="1623"/>
    </row>
    <row r="76" spans="1:8">
      <c r="A76" s="2151"/>
      <c r="B76" s="2129" t="s">
        <v>1624</v>
      </c>
      <c r="C76" s="1698"/>
      <c r="D76" s="1698"/>
      <c r="E76" s="2153"/>
      <c r="F76" s="1698"/>
      <c r="G76" s="1698"/>
      <c r="H76" s="1623"/>
    </row>
    <row r="77" spans="1:8">
      <c r="A77" s="2151"/>
      <c r="B77" s="2129" t="s">
        <v>1625</v>
      </c>
      <c r="C77" s="1698"/>
      <c r="D77" s="1698"/>
      <c r="E77" s="2153"/>
      <c r="F77" s="1698"/>
      <c r="G77" s="1698"/>
      <c r="H77" s="1623"/>
    </row>
    <row r="78" spans="1:8">
      <c r="A78" s="2151"/>
      <c r="B78" s="2129" t="s">
        <v>1626</v>
      </c>
      <c r="C78" s="1698"/>
      <c r="D78" s="1698"/>
      <c r="E78" s="2153"/>
      <c r="F78" s="1698"/>
      <c r="G78" s="1698"/>
      <c r="H78" s="1623"/>
    </row>
    <row r="79" spans="1:8">
      <c r="A79" s="2151"/>
      <c r="B79" s="2129" t="s">
        <v>3640</v>
      </c>
      <c r="C79" s="1698"/>
      <c r="D79" s="1698"/>
      <c r="E79" s="2153"/>
      <c r="F79" s="1698"/>
      <c r="G79" s="1698"/>
      <c r="H79" s="1623"/>
    </row>
    <row r="80" spans="1:8">
      <c r="A80" s="2151"/>
      <c r="B80" s="2129" t="s">
        <v>3641</v>
      </c>
      <c r="C80" s="1698"/>
      <c r="D80" s="1698"/>
      <c r="E80" s="2154"/>
      <c r="F80" s="1698"/>
      <c r="G80" s="1698"/>
      <c r="H80" s="1623"/>
    </row>
    <row r="81" spans="1:8">
      <c r="A81" s="2151"/>
      <c r="B81" s="2129"/>
      <c r="C81" s="1698"/>
      <c r="D81" s="1698"/>
      <c r="E81" s="2129"/>
      <c r="F81" s="1698"/>
      <c r="G81" s="1698"/>
      <c r="H81" s="1623"/>
    </row>
    <row r="82" spans="1:8">
      <c r="A82" s="2151"/>
      <c r="B82" s="2129" t="s">
        <v>3642</v>
      </c>
      <c r="C82" s="1698"/>
      <c r="D82" s="1698"/>
      <c r="E82" s="2154">
        <f>SUM(E76:E80)</f>
        <v>0</v>
      </c>
      <c r="F82" s="1698"/>
      <c r="G82" s="1698"/>
      <c r="H82" s="1623"/>
    </row>
    <row r="83" spans="1:8">
      <c r="A83" s="2130"/>
      <c r="B83" s="2129"/>
      <c r="C83" s="1698"/>
      <c r="D83" s="1698"/>
      <c r="E83" s="2129"/>
      <c r="F83" s="1698"/>
      <c r="G83" s="1698"/>
      <c r="H83" s="1623"/>
    </row>
    <row r="84" spans="1:8">
      <c r="A84" s="2130"/>
      <c r="B84" s="2129" t="s">
        <v>16</v>
      </c>
      <c r="C84" s="1698"/>
      <c r="D84" s="1698"/>
      <c r="E84" s="2129"/>
      <c r="F84" s="1698"/>
      <c r="G84" s="1698"/>
      <c r="H84" s="1623"/>
    </row>
    <row r="85" spans="1:8">
      <c r="A85" s="2130"/>
      <c r="B85" s="2129" t="s">
        <v>17</v>
      </c>
      <c r="C85" s="1698"/>
      <c r="D85" s="1698"/>
      <c r="E85" s="2153"/>
      <c r="F85" s="1698"/>
      <c r="G85" s="1698"/>
      <c r="H85" s="1623"/>
    </row>
    <row r="86" spans="1:8">
      <c r="A86" s="2130"/>
      <c r="B86" s="2129" t="s">
        <v>18</v>
      </c>
      <c r="C86" s="1698"/>
      <c r="D86" s="1698"/>
      <c r="E86" s="2033"/>
      <c r="F86" s="1698"/>
      <c r="G86" s="1698"/>
      <c r="H86" s="1623"/>
    </row>
    <row r="87" spans="1:8">
      <c r="A87" s="2130"/>
      <c r="B87" s="2129" t="s">
        <v>19</v>
      </c>
      <c r="C87" s="1698"/>
      <c r="D87" s="1698"/>
      <c r="E87" s="2154"/>
      <c r="F87" s="1698"/>
      <c r="G87" s="1698"/>
      <c r="H87" s="1623"/>
    </row>
    <row r="88" spans="1:8">
      <c r="A88" s="2130"/>
      <c r="B88" s="2129"/>
      <c r="C88" s="1698"/>
      <c r="D88" s="1698"/>
      <c r="E88" s="2153"/>
      <c r="F88" s="1698"/>
      <c r="G88" s="1698"/>
      <c r="H88" s="1623"/>
    </row>
    <row r="89" spans="1:8">
      <c r="A89" s="2130"/>
      <c r="B89" s="2129" t="s">
        <v>3643</v>
      </c>
      <c r="C89" s="1698"/>
      <c r="D89" s="1698"/>
      <c r="E89" s="2155">
        <f>SUM(E85:E87)</f>
        <v>0</v>
      </c>
      <c r="F89" s="1698"/>
      <c r="G89" s="1698"/>
      <c r="H89" s="1623"/>
    </row>
    <row r="90" spans="1:8">
      <c r="A90" s="2130"/>
      <c r="B90" s="2129"/>
      <c r="C90" s="1698"/>
      <c r="D90" s="1698"/>
      <c r="E90" s="2033"/>
      <c r="F90" s="1698"/>
      <c r="G90" s="1698"/>
      <c r="H90" s="1623"/>
    </row>
    <row r="91" spans="1:8">
      <c r="A91" s="2130"/>
      <c r="B91" s="2129" t="s">
        <v>3644</v>
      </c>
      <c r="C91" s="1698"/>
      <c r="D91" s="1698"/>
      <c r="E91" s="2033"/>
      <c r="F91" s="1698"/>
      <c r="G91" s="1698"/>
      <c r="H91" s="1623"/>
    </row>
    <row r="92" spans="1:8">
      <c r="A92" s="2130"/>
      <c r="B92" s="2129" t="s">
        <v>3645</v>
      </c>
      <c r="C92" s="1698"/>
      <c r="D92" s="1698"/>
      <c r="E92" s="2153"/>
      <c r="F92" s="1698"/>
      <c r="G92" s="1698"/>
      <c r="H92" s="1623"/>
    </row>
    <row r="93" spans="1:8">
      <c r="A93" s="2130"/>
      <c r="B93" s="2129" t="s">
        <v>3646</v>
      </c>
      <c r="C93" s="1698"/>
      <c r="D93" s="1698"/>
      <c r="E93" s="2153"/>
      <c r="F93" s="1698"/>
      <c r="G93" s="1698"/>
      <c r="H93" s="1623"/>
    </row>
    <row r="94" spans="1:8">
      <c r="A94" s="2130"/>
      <c r="B94" s="2129" t="s">
        <v>3647</v>
      </c>
      <c r="C94" s="1698"/>
      <c r="D94" s="1698"/>
      <c r="E94" s="2154"/>
      <c r="F94" s="1698"/>
      <c r="G94" s="1698"/>
      <c r="H94" s="1623"/>
    </row>
    <row r="95" spans="1:8">
      <c r="A95" s="2130"/>
      <c r="B95" s="2129"/>
      <c r="C95" s="1698"/>
      <c r="D95" s="1698"/>
      <c r="E95" s="2129"/>
      <c r="F95" s="1698"/>
      <c r="G95" s="1698"/>
      <c r="H95" s="1623"/>
    </row>
    <row r="96" spans="1:8" ht="15.75" thickBot="1">
      <c r="A96" s="2130"/>
      <c r="B96" s="2129" t="s">
        <v>3648</v>
      </c>
      <c r="C96" s="1698"/>
      <c r="D96" s="1698"/>
      <c r="E96" s="2156">
        <f>(F74+E82-E89+E92+E93+E94)</f>
        <v>0</v>
      </c>
      <c r="F96" s="1698"/>
      <c r="G96" s="1698"/>
      <c r="H96" s="1623"/>
    </row>
    <row r="97" spans="1:8" ht="15.75" thickTop="1">
      <c r="A97" s="2130"/>
      <c r="B97" s="2129"/>
      <c r="C97" s="1698"/>
      <c r="D97" s="2129"/>
      <c r="E97" s="1698"/>
      <c r="F97" s="1698"/>
      <c r="G97" s="1698"/>
      <c r="H97" s="1623"/>
    </row>
    <row r="98" spans="1:8">
      <c r="A98" s="2130"/>
      <c r="B98" s="1698"/>
      <c r="C98" s="1698"/>
      <c r="D98" s="1698"/>
      <c r="E98" s="1698"/>
      <c r="F98" s="1698"/>
      <c r="G98" s="1698"/>
      <c r="H98" s="1623"/>
    </row>
    <row r="99" spans="1:8" ht="15.75">
      <c r="A99" s="2130"/>
      <c r="B99" s="2157" t="s">
        <v>3649</v>
      </c>
      <c r="C99" s="2158"/>
      <c r="D99" s="2158"/>
      <c r="E99" s="2158"/>
      <c r="F99" s="1699"/>
      <c r="G99" s="1699"/>
      <c r="H99" s="1623"/>
    </row>
    <row r="100" spans="1:8">
      <c r="A100" s="2130"/>
      <c r="B100" s="2129"/>
      <c r="C100" s="2129"/>
      <c r="D100" s="2129"/>
      <c r="E100" s="2129"/>
      <c r="F100" s="1698"/>
      <c r="G100" s="1698"/>
      <c r="H100" s="1623"/>
    </row>
    <row r="101" spans="1:8">
      <c r="A101" s="2130"/>
      <c r="B101" s="2129"/>
      <c r="C101" s="2129"/>
      <c r="D101" s="2129"/>
      <c r="E101" s="2129"/>
      <c r="F101" s="1698"/>
      <c r="G101" s="1698"/>
      <c r="H101" s="1623"/>
    </row>
    <row r="102" spans="1:8">
      <c r="A102" s="2130"/>
      <c r="B102" s="2129"/>
      <c r="C102" s="2129"/>
      <c r="D102" s="2129"/>
      <c r="E102" s="2129"/>
      <c r="F102" s="1698"/>
      <c r="G102" s="1698"/>
      <c r="H102" s="1623"/>
    </row>
    <row r="103" spans="1:8">
      <c r="A103" s="2130"/>
      <c r="B103" s="2129"/>
      <c r="C103" s="2129"/>
      <c r="D103" s="2129"/>
      <c r="E103" s="2129"/>
      <c r="F103" s="1698"/>
      <c r="G103" s="1698"/>
      <c r="H103" s="1623"/>
    </row>
    <row r="104" spans="1:8">
      <c r="A104" s="2130"/>
      <c r="B104" s="2129"/>
      <c r="C104" s="2129"/>
      <c r="D104" s="2129"/>
      <c r="E104" s="2129"/>
      <c r="F104" s="1698"/>
      <c r="G104" s="1698"/>
      <c r="H104" s="1623"/>
    </row>
    <row r="105" spans="1:8">
      <c r="A105" s="2130"/>
      <c r="B105" s="1698"/>
      <c r="C105" s="2129"/>
      <c r="D105" s="2129"/>
      <c r="E105" s="2129"/>
      <c r="F105" s="1698"/>
      <c r="G105" s="1698"/>
      <c r="H105" s="1623"/>
    </row>
    <row r="106" spans="1:8">
      <c r="A106" s="2130"/>
      <c r="B106" s="2129"/>
      <c r="C106" s="2129"/>
      <c r="D106" s="2129"/>
      <c r="E106" s="2129"/>
      <c r="F106" s="1698"/>
      <c r="G106" s="1698"/>
      <c r="H106" s="1623"/>
    </row>
    <row r="107" spans="1:8">
      <c r="A107" s="2130"/>
      <c r="B107" s="2129"/>
      <c r="C107" s="2129"/>
      <c r="D107" s="2129"/>
      <c r="E107" s="2129"/>
      <c r="F107" s="1698"/>
      <c r="G107" s="1698"/>
      <c r="H107" s="1623"/>
    </row>
    <row r="108" spans="1:8">
      <c r="A108" s="2130"/>
      <c r="B108" s="1698"/>
      <c r="C108" s="2129"/>
      <c r="D108" s="2129"/>
      <c r="E108" s="2129"/>
      <c r="F108" s="1698"/>
      <c r="G108" s="1698"/>
      <c r="H108" s="1623"/>
    </row>
    <row r="109" spans="1:8">
      <c r="A109" s="2130"/>
      <c r="B109" s="1698"/>
      <c r="C109" s="2129"/>
      <c r="D109" s="2129"/>
      <c r="E109" s="2129"/>
      <c r="F109" s="1698"/>
      <c r="G109" s="1698"/>
      <c r="H109" s="1623"/>
    </row>
    <row r="110" spans="1:8">
      <c r="A110" s="2130"/>
      <c r="B110" s="1698"/>
      <c r="C110" s="2129"/>
      <c r="D110" s="2129"/>
      <c r="E110" s="2129"/>
      <c r="F110" s="1698"/>
      <c r="G110" s="1698"/>
      <c r="H110" s="1623"/>
    </row>
    <row r="111" spans="1:8">
      <c r="A111" s="2130"/>
      <c r="B111" s="1698"/>
      <c r="C111" s="2129"/>
      <c r="D111" s="2129"/>
      <c r="E111" s="2129"/>
      <c r="F111" s="1698"/>
      <c r="G111" s="1698"/>
      <c r="H111" s="1623"/>
    </row>
    <row r="112" spans="1:8">
      <c r="A112" s="2130"/>
      <c r="B112" s="1698"/>
      <c r="C112" s="2129"/>
      <c r="D112" s="2129"/>
      <c r="E112" s="2129"/>
      <c r="F112" s="1698"/>
      <c r="G112" s="1698"/>
      <c r="H112" s="1623"/>
    </row>
    <row r="113" spans="1:8">
      <c r="A113" s="2130"/>
      <c r="B113" s="1698"/>
      <c r="C113" s="2129"/>
      <c r="D113" s="2129"/>
      <c r="E113" s="2129"/>
      <c r="F113" s="1698"/>
      <c r="G113" s="1698"/>
      <c r="H113" s="1623"/>
    </row>
    <row r="114" spans="1:8">
      <c r="A114" s="2130"/>
      <c r="B114" s="1698"/>
      <c r="C114" s="2129"/>
      <c r="D114" s="2129"/>
      <c r="E114" s="2129"/>
      <c r="F114" s="1698"/>
      <c r="G114" s="1698"/>
      <c r="H114" s="1623"/>
    </row>
    <row r="115" spans="1:8">
      <c r="A115" s="2130"/>
      <c r="B115" s="1698"/>
      <c r="C115" s="2129"/>
      <c r="D115" s="2129"/>
      <c r="E115" s="2129"/>
      <c r="F115" s="1698"/>
      <c r="G115" s="1698"/>
      <c r="H115" s="1623"/>
    </row>
    <row r="116" spans="1:8">
      <c r="A116" s="2130"/>
      <c r="B116" s="1698"/>
      <c r="C116" s="2129"/>
      <c r="D116" s="2129"/>
      <c r="E116" s="2129"/>
      <c r="F116" s="1698"/>
      <c r="G116" s="1698"/>
      <c r="H116" s="1623"/>
    </row>
    <row r="117" spans="1:8">
      <c r="A117" s="2130"/>
      <c r="B117" s="1698"/>
      <c r="C117" s="2129"/>
      <c r="D117" s="2129"/>
      <c r="E117" s="2129"/>
      <c r="F117" s="1698"/>
      <c r="G117" s="1698"/>
      <c r="H117" s="1623"/>
    </row>
    <row r="118" spans="1:8">
      <c r="A118" s="2130"/>
      <c r="B118" s="1698"/>
      <c r="C118" s="2129"/>
      <c r="D118" s="2129"/>
      <c r="E118" s="2129"/>
      <c r="F118" s="1698"/>
      <c r="G118" s="1698"/>
      <c r="H118" s="1623"/>
    </row>
    <row r="119" spans="1:8">
      <c r="A119" s="2130"/>
      <c r="B119" s="1698"/>
      <c r="C119" s="2129"/>
      <c r="D119" s="2129"/>
      <c r="E119" s="2129"/>
      <c r="F119" s="1698"/>
      <c r="G119" s="1698"/>
      <c r="H119" s="1623"/>
    </row>
    <row r="120" spans="1:8">
      <c r="A120" s="2130"/>
      <c r="B120" s="1698"/>
      <c r="C120" s="2129"/>
      <c r="D120" s="2129"/>
      <c r="E120" s="2129"/>
      <c r="F120" s="1698"/>
      <c r="G120" s="1698"/>
      <c r="H120" s="1623"/>
    </row>
    <row r="121" spans="1:8">
      <c r="A121" s="2130"/>
      <c r="B121" s="1698"/>
      <c r="C121" s="2129"/>
      <c r="D121" s="2129"/>
      <c r="E121" s="2129"/>
      <c r="F121" s="1698"/>
      <c r="G121" s="1698"/>
      <c r="H121" s="1623"/>
    </row>
    <row r="122" spans="1:8">
      <c r="A122" s="2130"/>
      <c r="B122" s="1698"/>
      <c r="C122" s="2129"/>
      <c r="D122" s="2129"/>
      <c r="E122" s="2129"/>
      <c r="F122" s="1698"/>
      <c r="G122" s="1698"/>
      <c r="H122" s="1623"/>
    </row>
    <row r="123" spans="1:8">
      <c r="A123" s="2130"/>
      <c r="B123" s="1698"/>
      <c r="C123" s="2129"/>
      <c r="D123" s="2129"/>
      <c r="E123" s="2129"/>
      <c r="F123" s="1698"/>
      <c r="G123" s="1698"/>
      <c r="H123" s="1623"/>
    </row>
    <row r="124" spans="1:8">
      <c r="A124" s="2130"/>
      <c r="B124" s="1698"/>
      <c r="C124" s="2129"/>
      <c r="D124" s="2129"/>
      <c r="E124" s="2129"/>
      <c r="F124" s="1698"/>
      <c r="G124" s="1698"/>
      <c r="H124" s="1623"/>
    </row>
    <row r="125" spans="1:8">
      <c r="A125" s="2130"/>
      <c r="B125" s="1698"/>
      <c r="C125" s="2129"/>
      <c r="D125" s="2129"/>
      <c r="E125" s="2129"/>
      <c r="F125" s="1698"/>
      <c r="G125" s="1698"/>
      <c r="H125" s="1623"/>
    </row>
    <row r="126" spans="1:8">
      <c r="A126" s="2130"/>
      <c r="B126" s="1698"/>
      <c r="C126" s="2129"/>
      <c r="D126" s="2129"/>
      <c r="E126" s="2129"/>
      <c r="F126" s="1698"/>
      <c r="G126" s="1698"/>
      <c r="H126" s="1623"/>
    </row>
    <row r="127" spans="1:8" ht="15.75" thickBot="1">
      <c r="A127" s="2133"/>
      <c r="B127" s="2163"/>
      <c r="C127" s="2163"/>
      <c r="D127" s="2163"/>
      <c r="E127" s="2134"/>
      <c r="F127" s="2163"/>
      <c r="G127" s="2163"/>
      <c r="H127" s="1697"/>
    </row>
    <row r="128" spans="1:8" ht="15.75">
      <c r="A128" s="2160" t="s">
        <v>3650</v>
      </c>
      <c r="B128" s="1698"/>
      <c r="C128" s="1698"/>
      <c r="D128" s="1698"/>
      <c r="E128" s="1895"/>
      <c r="F128" s="1698"/>
      <c r="G128" s="1895" t="s">
        <v>1618</v>
      </c>
    </row>
    <row r="129" spans="1:8">
      <c r="A129" s="1699" t="s">
        <v>3651</v>
      </c>
      <c r="B129" s="1699"/>
      <c r="C129" s="1699"/>
      <c r="D129" s="1699"/>
      <c r="E129" s="1699"/>
      <c r="F129" s="1699"/>
      <c r="G129" s="1699"/>
      <c r="H129" s="1699"/>
    </row>
  </sheetData>
  <printOptions horizontalCentered="1" verticalCentered="1"/>
  <pageMargins left="0.25" right="0.25" top="0" bottom="0" header="0.25" footer="0.25"/>
  <pageSetup scale="73" fitToHeight="2" orientation="portrait" horizontalDpi="300" verticalDpi="300" r:id="rId1"/>
  <headerFooter alignWithMargins="0"/>
  <rowBreaks count="1" manualBreakCount="1">
    <brk id="63"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F67"/>
  <sheetViews>
    <sheetView view="pageBreakPreview" zoomScale="80" zoomScaleNormal="100" zoomScaleSheetLayoutView="80" workbookViewId="0"/>
  </sheetViews>
  <sheetFormatPr defaultRowHeight="15"/>
  <cols>
    <col min="1" max="1" width="4" style="3304" customWidth="1"/>
    <col min="2" max="2" width="44.88671875" style="3304" customWidth="1"/>
    <col min="3" max="3" width="20.44140625" style="3304" bestFit="1" customWidth="1"/>
    <col min="4" max="6" width="16.109375" style="3304" customWidth="1"/>
    <col min="7" max="16384" width="8.88671875" style="3304"/>
  </cols>
  <sheetData>
    <row r="1" spans="1:6" ht="15.75" thickBot="1"/>
    <row r="2" spans="1:6" ht="15.75" thickTop="1">
      <c r="A2" s="2586" t="s">
        <v>3290</v>
      </c>
      <c r="B2" s="3117"/>
      <c r="C2" s="3118" t="s">
        <v>3291</v>
      </c>
      <c r="D2" s="3119" t="s">
        <v>1802</v>
      </c>
      <c r="E2" s="3121" t="s">
        <v>1803</v>
      </c>
      <c r="F2" s="3120"/>
    </row>
    <row r="3" spans="1:6">
      <c r="A3" s="3122" t="str">
        <f>'[5]Data Sheet'!$C$25</f>
        <v xml:space="preserve"> </v>
      </c>
      <c r="B3" s="1595"/>
      <c r="C3" s="2704" t="s">
        <v>3292</v>
      </c>
      <c r="D3" s="1842" t="s">
        <v>3310</v>
      </c>
      <c r="E3" s="1843"/>
      <c r="F3" s="3123"/>
    </row>
    <row r="4" spans="1:6">
      <c r="A4" s="3124" t="s">
        <v>3293</v>
      </c>
      <c r="B4" s="1595"/>
      <c r="C4" s="2704" t="s">
        <v>3294</v>
      </c>
      <c r="D4" s="1875" t="str">
        <f>'[5]Data Sheet'!$C$40</f>
        <v xml:space="preserve"> </v>
      </c>
      <c r="E4" s="1891" t="str">
        <f>'[5]Data Sheet'!$C$38</f>
        <v xml:space="preserve"> </v>
      </c>
      <c r="F4" s="3125"/>
    </row>
    <row r="5" spans="1:6">
      <c r="A5" s="3278" t="s">
        <v>4109</v>
      </c>
      <c r="B5" s="1851"/>
      <c r="C5" s="1851"/>
      <c r="D5" s="1851"/>
      <c r="E5" s="1851"/>
      <c r="F5" s="3131"/>
    </row>
    <row r="6" spans="1:6">
      <c r="A6" s="3280" t="s">
        <v>4110</v>
      </c>
      <c r="B6" s="2611"/>
      <c r="C6" s="2704"/>
      <c r="D6" s="2704"/>
      <c r="E6" s="1854"/>
      <c r="F6" s="3123"/>
    </row>
    <row r="7" spans="1:6">
      <c r="A7" s="3280" t="s">
        <v>4111</v>
      </c>
      <c r="B7" s="2611"/>
      <c r="C7" s="2704"/>
      <c r="D7" s="2704"/>
      <c r="E7" s="2704"/>
      <c r="F7" s="3123"/>
    </row>
    <row r="8" spans="1:6">
      <c r="A8" s="3280" t="s">
        <v>4112</v>
      </c>
      <c r="B8" s="2611"/>
      <c r="C8" s="2611"/>
      <c r="D8" s="2611"/>
      <c r="E8" s="2611"/>
      <c r="F8" s="3281"/>
    </row>
    <row r="9" spans="1:6">
      <c r="A9" s="3280" t="s">
        <v>4113</v>
      </c>
      <c r="B9" s="2611"/>
      <c r="C9" s="2611"/>
      <c r="D9" s="2611"/>
      <c r="E9" s="2611"/>
      <c r="F9" s="3281"/>
    </row>
    <row r="10" spans="1:6">
      <c r="A10" s="3280" t="s">
        <v>4114</v>
      </c>
      <c r="B10" s="2611"/>
      <c r="C10" s="2611"/>
      <c r="D10" s="2611"/>
      <c r="E10" s="2611"/>
      <c r="F10" s="3281"/>
    </row>
    <row r="11" spans="1:6">
      <c r="A11" s="3280"/>
      <c r="B11" s="2611"/>
      <c r="C11" s="2611"/>
      <c r="D11" s="2611"/>
      <c r="E11" s="2611"/>
      <c r="F11" s="3281"/>
    </row>
    <row r="12" spans="1:6">
      <c r="A12" s="3280"/>
      <c r="B12" s="2611"/>
      <c r="C12" s="2611"/>
      <c r="D12" s="2611"/>
      <c r="E12" s="2611"/>
      <c r="F12" s="3281"/>
    </row>
    <row r="13" spans="1:6">
      <c r="A13" s="3280"/>
      <c r="B13" s="2611"/>
      <c r="C13" s="2611"/>
      <c r="D13" s="2611"/>
      <c r="E13" s="2611"/>
      <c r="F13" s="3281"/>
    </row>
    <row r="14" spans="1:6">
      <c r="A14" s="3282" t="s">
        <v>1729</v>
      </c>
      <c r="B14" s="3136"/>
      <c r="C14" s="3353"/>
      <c r="D14" s="3353"/>
      <c r="E14" s="3353"/>
      <c r="F14" s="3354"/>
    </row>
    <row r="15" spans="1:6">
      <c r="A15" s="3284" t="s">
        <v>1732</v>
      </c>
      <c r="B15" s="3286" t="s">
        <v>4115</v>
      </c>
      <c r="C15" s="3146" t="s">
        <v>3996</v>
      </c>
      <c r="D15" s="3146" t="s">
        <v>3996</v>
      </c>
      <c r="E15" s="3146" t="s">
        <v>3996</v>
      </c>
      <c r="F15" s="3362" t="s">
        <v>3996</v>
      </c>
    </row>
    <row r="16" spans="1:6">
      <c r="A16" s="3284"/>
      <c r="B16" s="3286"/>
      <c r="C16" s="3146" t="s">
        <v>3997</v>
      </c>
      <c r="D16" s="3146" t="s">
        <v>3998</v>
      </c>
      <c r="E16" s="3146" t="s">
        <v>3999</v>
      </c>
      <c r="F16" s="3362" t="s">
        <v>2337</v>
      </c>
    </row>
    <row r="17" spans="1:6">
      <c r="A17" s="3287"/>
      <c r="B17" s="3145" t="s">
        <v>3021</v>
      </c>
      <c r="C17" s="3146" t="s">
        <v>3022</v>
      </c>
      <c r="D17" s="3146" t="s">
        <v>3023</v>
      </c>
      <c r="E17" s="3146" t="s">
        <v>3024</v>
      </c>
      <c r="F17" s="3362" t="s">
        <v>2347</v>
      </c>
    </row>
    <row r="18" spans="1:6">
      <c r="A18" s="3288">
        <v>1</v>
      </c>
      <c r="B18" s="3164" t="s">
        <v>1967</v>
      </c>
      <c r="C18" s="3165"/>
      <c r="D18" s="3165"/>
      <c r="E18" s="3165"/>
      <c r="F18" s="3356"/>
    </row>
    <row r="19" spans="1:6">
      <c r="A19" s="3288">
        <v>2</v>
      </c>
      <c r="B19" s="3164" t="s">
        <v>4116</v>
      </c>
      <c r="C19" s="3165"/>
      <c r="D19" s="3174"/>
      <c r="E19" s="3174"/>
      <c r="F19" s="3357"/>
    </row>
    <row r="20" spans="1:6" s="1593" customFormat="1">
      <c r="A20" s="3288">
        <v>3</v>
      </c>
      <c r="B20" s="3164" t="s">
        <v>4427</v>
      </c>
      <c r="C20" s="3165"/>
      <c r="D20" s="3174"/>
      <c r="E20" s="3174"/>
      <c r="F20" s="3357"/>
    </row>
    <row r="21" spans="1:6">
      <c r="A21" s="3288">
        <v>4</v>
      </c>
      <c r="B21" s="3164" t="s">
        <v>4117</v>
      </c>
      <c r="C21" s="3165"/>
      <c r="D21" s="3174"/>
      <c r="E21" s="3182"/>
      <c r="F21" s="3358"/>
    </row>
    <row r="22" spans="1:6">
      <c r="A22" s="3288">
        <v>5</v>
      </c>
      <c r="B22" s="3164" t="s">
        <v>4118</v>
      </c>
      <c r="C22" s="3165"/>
      <c r="D22" s="3182"/>
      <c r="E22" s="3182"/>
      <c r="F22" s="3358"/>
    </row>
    <row r="23" spans="1:6">
      <c r="A23" s="3288">
        <v>6</v>
      </c>
      <c r="B23" s="3164" t="s">
        <v>4119</v>
      </c>
      <c r="C23" s="3165"/>
      <c r="D23" s="3182"/>
      <c r="E23" s="3182"/>
      <c r="F23" s="3358"/>
    </row>
    <row r="24" spans="1:6">
      <c r="A24" s="3288">
        <v>7</v>
      </c>
      <c r="B24" s="3164" t="s">
        <v>4120</v>
      </c>
      <c r="C24" s="3165"/>
      <c r="D24" s="3186"/>
      <c r="E24" s="3186"/>
      <c r="F24" s="3359"/>
    </row>
    <row r="25" spans="1:6">
      <c r="A25" s="3288">
        <v>8</v>
      </c>
      <c r="B25" s="3164"/>
      <c r="C25" s="3165"/>
      <c r="D25" s="3191"/>
      <c r="E25" s="3191"/>
      <c r="F25" s="3360"/>
    </row>
    <row r="26" spans="1:6">
      <c r="A26" s="3288">
        <v>9</v>
      </c>
      <c r="B26" s="3164"/>
      <c r="C26" s="3165"/>
      <c r="D26" s="3182"/>
      <c r="E26" s="3174"/>
      <c r="F26" s="3357"/>
    </row>
    <row r="27" spans="1:6">
      <c r="A27" s="3288">
        <v>10</v>
      </c>
      <c r="B27" s="3164"/>
      <c r="C27" s="3165"/>
      <c r="D27" s="3182"/>
      <c r="E27" s="3182"/>
      <c r="F27" s="3358"/>
    </row>
    <row r="28" spans="1:6">
      <c r="A28" s="3288">
        <v>11</v>
      </c>
      <c r="B28" s="3164"/>
      <c r="C28" s="3165"/>
      <c r="D28" s="3182"/>
      <c r="E28" s="3182"/>
      <c r="F28" s="3358"/>
    </row>
    <row r="29" spans="1:6">
      <c r="A29" s="3288">
        <v>12</v>
      </c>
      <c r="B29" s="3164"/>
      <c r="C29" s="3165"/>
      <c r="D29" s="3182"/>
      <c r="E29" s="3182"/>
      <c r="F29" s="3358"/>
    </row>
    <row r="30" spans="1:6">
      <c r="A30" s="3288">
        <v>13</v>
      </c>
      <c r="B30" s="3164"/>
      <c r="C30" s="3165"/>
      <c r="D30" s="3182"/>
      <c r="E30" s="3182"/>
      <c r="F30" s="3358"/>
    </row>
    <row r="31" spans="1:6">
      <c r="A31" s="3288">
        <v>14</v>
      </c>
      <c r="B31" s="3164"/>
      <c r="C31" s="3165"/>
      <c r="D31" s="3182"/>
      <c r="E31" s="3182"/>
      <c r="F31" s="3358"/>
    </row>
    <row r="32" spans="1:6">
      <c r="A32" s="3288">
        <v>15</v>
      </c>
      <c r="B32" s="3164"/>
      <c r="C32" s="3165"/>
      <c r="D32" s="3182"/>
      <c r="E32" s="3182"/>
      <c r="F32" s="3358"/>
    </row>
    <row r="33" spans="1:6">
      <c r="A33" s="3288">
        <v>16</v>
      </c>
      <c r="B33" s="3164"/>
      <c r="C33" s="3165"/>
      <c r="D33" s="3182"/>
      <c r="E33" s="3182"/>
      <c r="F33" s="3358"/>
    </row>
    <row r="34" spans="1:6">
      <c r="A34" s="3288">
        <v>17</v>
      </c>
      <c r="B34" s="3164"/>
      <c r="C34" s="3165"/>
      <c r="D34" s="3182"/>
      <c r="E34" s="3182"/>
      <c r="F34" s="3358"/>
    </row>
    <row r="35" spans="1:6">
      <c r="A35" s="3288">
        <v>18</v>
      </c>
      <c r="B35" s="3164"/>
      <c r="C35" s="3165"/>
      <c r="D35" s="3182"/>
      <c r="E35" s="3182"/>
      <c r="F35" s="3358"/>
    </row>
    <row r="36" spans="1:6">
      <c r="A36" s="3288">
        <v>19</v>
      </c>
      <c r="B36" s="3164"/>
      <c r="C36" s="3165"/>
      <c r="D36" s="3182"/>
      <c r="E36" s="3182"/>
      <c r="F36" s="3358"/>
    </row>
    <row r="37" spans="1:6">
      <c r="A37" s="3288">
        <v>20</v>
      </c>
      <c r="B37" s="3164"/>
      <c r="C37" s="3165"/>
      <c r="D37" s="3182"/>
      <c r="E37" s="3182"/>
      <c r="F37" s="3358"/>
    </row>
    <row r="38" spans="1:6">
      <c r="A38" s="3288">
        <v>21</v>
      </c>
      <c r="B38" s="3164"/>
      <c r="C38" s="3165"/>
      <c r="D38" s="3182"/>
      <c r="E38" s="3182"/>
      <c r="F38" s="3358"/>
    </row>
    <row r="39" spans="1:6">
      <c r="A39" s="3288">
        <v>22</v>
      </c>
      <c r="B39" s="3164"/>
      <c r="C39" s="3165"/>
      <c r="D39" s="3182"/>
      <c r="E39" s="3182"/>
      <c r="F39" s="3358"/>
    </row>
    <row r="40" spans="1:6">
      <c r="A40" s="3288">
        <v>23</v>
      </c>
      <c r="B40" s="3164"/>
      <c r="C40" s="3165"/>
      <c r="D40" s="3182"/>
      <c r="E40" s="3182"/>
      <c r="F40" s="3358"/>
    </row>
    <row r="41" spans="1:6">
      <c r="A41" s="3288">
        <v>24</v>
      </c>
      <c r="B41" s="3164"/>
      <c r="C41" s="3165"/>
      <c r="D41" s="3182"/>
      <c r="E41" s="3182"/>
      <c r="F41" s="3358"/>
    </row>
    <row r="42" spans="1:6">
      <c r="A42" s="3288">
        <v>25</v>
      </c>
      <c r="B42" s="3164"/>
      <c r="C42" s="3165"/>
      <c r="D42" s="3182"/>
      <c r="E42" s="3182"/>
      <c r="F42" s="3358"/>
    </row>
    <row r="43" spans="1:6">
      <c r="A43" s="3288">
        <v>26</v>
      </c>
      <c r="B43" s="3164"/>
      <c r="C43" s="3165"/>
      <c r="D43" s="3182"/>
      <c r="E43" s="3182"/>
      <c r="F43" s="3358"/>
    </row>
    <row r="44" spans="1:6">
      <c r="A44" s="3288">
        <v>27</v>
      </c>
      <c r="B44" s="3164"/>
      <c r="C44" s="3165"/>
      <c r="D44" s="3182"/>
      <c r="E44" s="3182"/>
      <c r="F44" s="3358"/>
    </row>
    <row r="45" spans="1:6">
      <c r="A45" s="3288">
        <v>28</v>
      </c>
      <c r="B45" s="3164"/>
      <c r="C45" s="3165"/>
      <c r="D45" s="3182"/>
      <c r="E45" s="3182"/>
      <c r="F45" s="3358"/>
    </row>
    <row r="46" spans="1:6">
      <c r="A46" s="3288">
        <v>29</v>
      </c>
      <c r="B46" s="3164"/>
      <c r="C46" s="3165"/>
      <c r="D46" s="3182"/>
      <c r="E46" s="3182"/>
      <c r="F46" s="3358"/>
    </row>
    <row r="47" spans="1:6">
      <c r="A47" s="3288">
        <v>30</v>
      </c>
      <c r="B47" s="3164"/>
      <c r="C47" s="3165"/>
      <c r="D47" s="3182"/>
      <c r="E47" s="3182"/>
      <c r="F47" s="3358"/>
    </row>
    <row r="48" spans="1:6">
      <c r="A48" s="3288">
        <v>31</v>
      </c>
      <c r="B48" s="3164"/>
      <c r="C48" s="3165"/>
      <c r="D48" s="3182"/>
      <c r="E48" s="3182"/>
      <c r="F48" s="3358"/>
    </row>
    <row r="49" spans="1:6">
      <c r="A49" s="3288">
        <v>32</v>
      </c>
      <c r="B49" s="3164"/>
      <c r="C49" s="3165"/>
      <c r="D49" s="3182"/>
      <c r="E49" s="3182"/>
      <c r="F49" s="3358"/>
    </row>
    <row r="50" spans="1:6">
      <c r="A50" s="3288">
        <v>33</v>
      </c>
      <c r="B50" s="3164"/>
      <c r="C50" s="3165"/>
      <c r="D50" s="3182"/>
      <c r="E50" s="3182"/>
      <c r="F50" s="3358"/>
    </row>
    <row r="51" spans="1:6">
      <c r="A51" s="3288">
        <v>34</v>
      </c>
      <c r="B51" s="3164"/>
      <c r="C51" s="3165"/>
      <c r="D51" s="3182"/>
      <c r="E51" s="3182"/>
      <c r="F51" s="3358"/>
    </row>
    <row r="52" spans="1:6">
      <c r="A52" s="3288">
        <v>35</v>
      </c>
      <c r="B52" s="3164"/>
      <c r="C52" s="3165"/>
      <c r="D52" s="3182"/>
      <c r="E52" s="3182"/>
      <c r="F52" s="3358"/>
    </row>
    <row r="53" spans="1:6">
      <c r="A53" s="3288">
        <v>36</v>
      </c>
      <c r="B53" s="3164"/>
      <c r="C53" s="3165"/>
      <c r="D53" s="3182"/>
      <c r="E53" s="3182"/>
      <c r="F53" s="3358"/>
    </row>
    <row r="54" spans="1:6">
      <c r="A54" s="3288">
        <v>37</v>
      </c>
      <c r="B54" s="3164"/>
      <c r="C54" s="3165"/>
      <c r="D54" s="3182"/>
      <c r="E54" s="3182"/>
      <c r="F54" s="3358"/>
    </row>
    <row r="55" spans="1:6">
      <c r="A55" s="3288">
        <v>38</v>
      </c>
      <c r="B55" s="3164"/>
      <c r="C55" s="3165"/>
      <c r="D55" s="3182"/>
      <c r="E55" s="3182"/>
      <c r="F55" s="3358"/>
    </row>
    <row r="56" spans="1:6">
      <c r="A56" s="3288">
        <v>39</v>
      </c>
      <c r="B56" s="3164"/>
      <c r="C56" s="3165"/>
      <c r="D56" s="3182"/>
      <c r="E56" s="3182"/>
      <c r="F56" s="3358"/>
    </row>
    <row r="57" spans="1:6">
      <c r="A57" s="3288">
        <v>40</v>
      </c>
      <c r="B57" s="3164"/>
      <c r="C57" s="3165"/>
      <c r="D57" s="3182"/>
      <c r="E57" s="3182"/>
      <c r="F57" s="3358"/>
    </row>
    <row r="58" spans="1:6">
      <c r="A58" s="3288">
        <v>41</v>
      </c>
      <c r="B58" s="3164"/>
      <c r="C58" s="3165"/>
      <c r="D58" s="3182"/>
      <c r="E58" s="3182"/>
      <c r="F58" s="3358"/>
    </row>
    <row r="59" spans="1:6">
      <c r="A59" s="3288">
        <v>42</v>
      </c>
      <c r="B59" s="3164"/>
      <c r="C59" s="3165"/>
      <c r="D59" s="3182"/>
      <c r="E59" s="3182"/>
      <c r="F59" s="3358"/>
    </row>
    <row r="60" spans="1:6">
      <c r="A60" s="3288">
        <v>43</v>
      </c>
      <c r="B60" s="3164"/>
      <c r="C60" s="3165"/>
      <c r="D60" s="3182"/>
      <c r="E60" s="3182"/>
      <c r="F60" s="3358"/>
    </row>
    <row r="61" spans="1:6">
      <c r="A61" s="3288">
        <v>44</v>
      </c>
      <c r="B61" s="3164"/>
      <c r="C61" s="3165"/>
      <c r="D61" s="3182"/>
      <c r="E61" s="3182"/>
      <c r="F61" s="3358"/>
    </row>
    <row r="62" spans="1:6">
      <c r="A62" s="3288">
        <v>45</v>
      </c>
      <c r="B62" s="3164"/>
      <c r="C62" s="3165"/>
      <c r="D62" s="3182"/>
      <c r="E62" s="3182"/>
      <c r="F62" s="3358"/>
    </row>
    <row r="63" spans="1:6">
      <c r="A63" s="3288">
        <v>46</v>
      </c>
      <c r="B63" s="3164"/>
      <c r="C63" s="3165"/>
      <c r="D63" s="3182"/>
      <c r="E63" s="3182"/>
      <c r="F63" s="3358"/>
    </row>
    <row r="64" spans="1:6" ht="15.75" thickBot="1">
      <c r="A64" s="3299">
        <v>47</v>
      </c>
      <c r="B64" s="3202" t="s">
        <v>172</v>
      </c>
      <c r="C64" s="3203">
        <f>SUM(C18:C63)</f>
        <v>0</v>
      </c>
      <c r="D64" s="3203">
        <f>SUM(D18:D63)</f>
        <v>0</v>
      </c>
      <c r="E64" s="3203">
        <f>SUM(E18:E63)</f>
        <v>0</v>
      </c>
      <c r="F64" s="3363">
        <f>SUM(F18:F63)</f>
        <v>0</v>
      </c>
    </row>
    <row r="65" spans="1:6" ht="15.75" thickTop="1">
      <c r="A65" s="2704"/>
      <c r="B65" s="2704"/>
      <c r="C65" s="2704"/>
      <c r="D65" s="2002"/>
      <c r="E65" s="2002"/>
      <c r="F65" s="2002"/>
    </row>
    <row r="66" spans="1:6">
      <c r="A66" s="1698" t="s">
        <v>4684</v>
      </c>
      <c r="B66" s="1698"/>
      <c r="C66" s="1698"/>
      <c r="D66" s="1698"/>
      <c r="E66" s="1698"/>
      <c r="F66" s="1698"/>
    </row>
    <row r="67" spans="1:6">
      <c r="A67" s="1699" t="s">
        <v>4121</v>
      </c>
      <c r="B67" s="1699"/>
      <c r="C67" s="1699"/>
      <c r="D67" s="1699"/>
      <c r="E67" s="1699"/>
      <c r="F67" s="1699"/>
    </row>
  </sheetData>
  <pageMargins left="0.7" right="0.7" top="0.75" bottom="0.75" header="0.3" footer="0.3"/>
  <pageSetup scale="64" orientation="portrait" r:id="rId1"/>
  <colBreaks count="1" manualBreakCount="1">
    <brk id="6" max="1048575" man="1"/>
  </col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I56"/>
  <sheetViews>
    <sheetView zoomScale="70" zoomScaleNormal="70" zoomScaleSheetLayoutView="80" workbookViewId="0"/>
  </sheetViews>
  <sheetFormatPr defaultRowHeight="15"/>
  <cols>
    <col min="1" max="1" width="4" style="3304" customWidth="1"/>
    <col min="2" max="2" width="33.77734375" style="3304" bestFit="1" customWidth="1"/>
    <col min="3" max="3" width="13.44140625" style="3304" bestFit="1" customWidth="1"/>
    <col min="4" max="4" width="12.44140625" style="3304" customWidth="1"/>
    <col min="5" max="5" width="17.33203125" style="3304" customWidth="1"/>
    <col min="6" max="6" width="13.44140625" style="3304" customWidth="1"/>
    <col min="7" max="7" width="12.44140625" style="3304" bestFit="1" customWidth="1"/>
    <col min="8" max="8" width="14.77734375" style="3304" customWidth="1"/>
    <col min="9" max="9" width="4.21875" style="3304" customWidth="1"/>
    <col min="10" max="16384" width="8.88671875" style="3304"/>
  </cols>
  <sheetData>
    <row r="1" spans="1:9" ht="15.75" thickBot="1">
      <c r="A1" s="2260"/>
    </row>
    <row r="2" spans="1:9" ht="15.75" thickTop="1">
      <c r="A2" s="2586" t="s">
        <v>3290</v>
      </c>
      <c r="B2" s="3118"/>
      <c r="C2" s="3118"/>
      <c r="D2" s="3117"/>
      <c r="E2" s="3118" t="s">
        <v>3291</v>
      </c>
      <c r="F2" s="3118"/>
      <c r="G2" s="3364" t="s">
        <v>1802</v>
      </c>
      <c r="H2" s="3814" t="s">
        <v>4122</v>
      </c>
      <c r="I2" s="3815"/>
    </row>
    <row r="3" spans="1:9">
      <c r="A3" s="3122" t="str">
        <f>'[5]Data Sheet'!$C$25</f>
        <v xml:space="preserve"> </v>
      </c>
      <c r="B3" s="2704"/>
      <c r="C3" s="2704"/>
      <c r="D3" s="1595"/>
      <c r="E3" s="2704" t="s">
        <v>3292</v>
      </c>
      <c r="F3" s="2704"/>
      <c r="G3" s="2303" t="s">
        <v>3310</v>
      </c>
      <c r="H3" s="3816"/>
      <c r="I3" s="3817"/>
    </row>
    <row r="4" spans="1:9">
      <c r="A4" s="3124" t="s">
        <v>3293</v>
      </c>
      <c r="B4" s="2704"/>
      <c r="C4" s="2704"/>
      <c r="D4" s="1595"/>
      <c r="E4" s="2704" t="s">
        <v>3294</v>
      </c>
      <c r="F4" s="2704"/>
      <c r="G4" s="1609" t="str">
        <f>'[5]Data Sheet'!$C$40</f>
        <v xml:space="preserve"> </v>
      </c>
      <c r="H4" s="3818" t="str">
        <f>'[5]Data Sheet'!$C$40</f>
        <v xml:space="preserve"> </v>
      </c>
      <c r="I4" s="3819"/>
    </row>
    <row r="5" spans="1:9">
      <c r="A5" s="3278" t="s">
        <v>4123</v>
      </c>
      <c r="B5" s="3365"/>
      <c r="C5" s="3365"/>
      <c r="D5" s="3365"/>
      <c r="E5" s="1851"/>
      <c r="F5" s="1851"/>
      <c r="G5" s="1851"/>
      <c r="H5" s="1851"/>
      <c r="I5" s="3131"/>
    </row>
    <row r="6" spans="1:9">
      <c r="A6" s="3366" t="s">
        <v>4148</v>
      </c>
      <c r="B6" s="2307"/>
      <c r="C6" s="2307"/>
      <c r="D6" s="2307"/>
      <c r="E6" s="2657"/>
      <c r="F6" s="2657"/>
      <c r="G6" s="2657"/>
      <c r="H6" s="2657"/>
      <c r="I6" s="3367"/>
    </row>
    <row r="7" spans="1:9">
      <c r="A7" s="3368" t="s">
        <v>4149</v>
      </c>
      <c r="B7" s="2288"/>
      <c r="C7" s="2307"/>
      <c r="D7" s="2657"/>
      <c r="E7" s="2657"/>
      <c r="F7" s="2657"/>
      <c r="G7" s="2657"/>
      <c r="H7" s="2657"/>
      <c r="I7" s="3367"/>
    </row>
    <row r="8" spans="1:9">
      <c r="A8" s="3368"/>
      <c r="B8" s="2288"/>
      <c r="C8" s="2307"/>
      <c r="D8" s="2657"/>
      <c r="E8" s="2657"/>
      <c r="F8" s="2657"/>
      <c r="G8" s="2657"/>
      <c r="H8" s="2657"/>
      <c r="I8" s="3367"/>
    </row>
    <row r="9" spans="1:9">
      <c r="A9" s="3368" t="s">
        <v>4124</v>
      </c>
      <c r="B9" s="2657"/>
      <c r="C9" s="2657"/>
      <c r="D9" s="2657"/>
      <c r="E9" s="2657"/>
      <c r="F9" s="2657"/>
      <c r="G9" s="2657"/>
      <c r="H9" s="2657"/>
      <c r="I9" s="3367"/>
    </row>
    <row r="10" spans="1:9">
      <c r="A10" s="3369"/>
      <c r="B10" s="2657"/>
      <c r="C10" s="2657"/>
      <c r="D10" s="2657"/>
      <c r="E10" s="2657"/>
      <c r="F10" s="2657"/>
      <c r="G10" s="2657"/>
      <c r="H10" s="2657"/>
      <c r="I10" s="3367"/>
    </row>
    <row r="11" spans="1:9">
      <c r="A11" s="3280" t="s">
        <v>4125</v>
      </c>
      <c r="B11" s="2611"/>
      <c r="C11" s="2611"/>
      <c r="D11" s="2611"/>
      <c r="E11" s="2611"/>
      <c r="F11" s="2704"/>
      <c r="G11" s="2704"/>
      <c r="H11" s="2704"/>
      <c r="I11" s="3123"/>
    </row>
    <row r="12" spans="1:9">
      <c r="A12" s="3280"/>
      <c r="B12" s="2611"/>
      <c r="C12" s="2611"/>
      <c r="D12" s="2611"/>
      <c r="E12" s="2611"/>
      <c r="F12" s="2704"/>
      <c r="G12" s="2704"/>
      <c r="H12" s="2704"/>
      <c r="I12" s="3123"/>
    </row>
    <row r="13" spans="1:9">
      <c r="A13" s="3280" t="s">
        <v>4126</v>
      </c>
      <c r="B13" s="2611"/>
      <c r="C13" s="2611"/>
      <c r="D13" s="2611"/>
      <c r="E13" s="2611"/>
      <c r="F13" s="2611"/>
      <c r="G13" s="2611"/>
      <c r="H13" s="2611"/>
      <c r="I13" s="3281"/>
    </row>
    <row r="14" spans="1:9">
      <c r="A14" s="3280"/>
      <c r="B14" s="2611"/>
      <c r="C14" s="2611"/>
      <c r="D14" s="2611"/>
      <c r="E14" s="2611"/>
      <c r="F14" s="2611"/>
      <c r="G14" s="2611"/>
      <c r="H14" s="2611"/>
      <c r="I14" s="3281"/>
    </row>
    <row r="15" spans="1:9">
      <c r="A15" s="3280" t="s">
        <v>4127</v>
      </c>
      <c r="B15" s="2611"/>
      <c r="C15" s="2611"/>
      <c r="D15" s="2611"/>
      <c r="E15" s="2611"/>
      <c r="F15" s="2611"/>
      <c r="G15" s="2611"/>
      <c r="H15" s="2611"/>
      <c r="I15" s="3281"/>
    </row>
    <row r="16" spans="1:9">
      <c r="A16" s="3280"/>
      <c r="B16" s="2611"/>
      <c r="C16" s="2611"/>
      <c r="D16" s="2611"/>
      <c r="E16" s="2611"/>
      <c r="F16" s="2611"/>
      <c r="G16" s="2611"/>
      <c r="H16" s="2611"/>
      <c r="I16" s="3281"/>
    </row>
    <row r="17" spans="1:9">
      <c r="A17" s="3280" t="s">
        <v>4128</v>
      </c>
      <c r="B17" s="2611"/>
      <c r="C17" s="2611"/>
      <c r="D17" s="2611"/>
      <c r="E17" s="2611"/>
      <c r="F17" s="2611"/>
      <c r="G17" s="2611"/>
      <c r="H17" s="2611"/>
      <c r="I17" s="3281"/>
    </row>
    <row r="18" spans="1:9">
      <c r="A18" s="3280"/>
      <c r="B18" s="2611"/>
      <c r="C18" s="2611"/>
      <c r="D18" s="2611"/>
      <c r="E18" s="2611"/>
      <c r="F18" s="2611"/>
      <c r="G18" s="2611"/>
      <c r="H18" s="2611"/>
      <c r="I18" s="3281"/>
    </row>
    <row r="19" spans="1:9">
      <c r="A19" s="3280" t="s">
        <v>4129</v>
      </c>
      <c r="B19" s="2611"/>
      <c r="C19" s="2611"/>
      <c r="D19" s="2611"/>
      <c r="E19" s="2611"/>
      <c r="F19" s="2611"/>
      <c r="G19" s="2611"/>
      <c r="H19" s="2611"/>
      <c r="I19" s="3281"/>
    </row>
    <row r="20" spans="1:9">
      <c r="A20" s="3280"/>
      <c r="B20" s="2611"/>
      <c r="C20" s="2611"/>
      <c r="D20" s="2611"/>
      <c r="E20" s="2611"/>
      <c r="F20" s="2611"/>
      <c r="G20" s="2611"/>
      <c r="H20" s="2611"/>
      <c r="I20" s="3281"/>
    </row>
    <row r="21" spans="1:9">
      <c r="A21" s="3280" t="s">
        <v>4130</v>
      </c>
      <c r="B21" s="2611"/>
      <c r="C21" s="2611"/>
      <c r="D21" s="2611"/>
      <c r="E21" s="2611"/>
      <c r="F21" s="2611"/>
      <c r="G21" s="2611"/>
      <c r="H21" s="2611"/>
      <c r="I21" s="3281"/>
    </row>
    <row r="22" spans="1:9">
      <c r="A22" s="3280" t="s">
        <v>4131</v>
      </c>
      <c r="B22" s="2611"/>
      <c r="C22" s="2611"/>
      <c r="D22" s="2611"/>
      <c r="E22" s="2611"/>
      <c r="F22" s="2611"/>
      <c r="G22" s="2611"/>
      <c r="H22" s="2611"/>
      <c r="I22" s="3281"/>
    </row>
    <row r="23" spans="1:9">
      <c r="A23" s="3280"/>
      <c r="B23" s="2611"/>
      <c r="C23" s="2611"/>
      <c r="D23" s="2611"/>
      <c r="E23" s="2611"/>
      <c r="F23" s="2611"/>
      <c r="G23" s="2611"/>
      <c r="H23" s="2611"/>
      <c r="I23" s="3281"/>
    </row>
    <row r="24" spans="1:9">
      <c r="A24" s="3280"/>
      <c r="B24" s="2611"/>
      <c r="C24" s="2611"/>
      <c r="D24" s="2611"/>
      <c r="E24" s="2611"/>
      <c r="F24" s="2611"/>
      <c r="G24" s="2611"/>
      <c r="H24" s="2611"/>
      <c r="I24" s="3281"/>
    </row>
    <row r="25" spans="1:9">
      <c r="A25" s="3280"/>
      <c r="B25" s="2611"/>
      <c r="C25" s="2611"/>
      <c r="D25" s="2611"/>
      <c r="E25" s="2611"/>
      <c r="F25" s="2611"/>
      <c r="G25" s="2611"/>
      <c r="H25" s="2611"/>
      <c r="I25" s="3281"/>
    </row>
    <row r="26" spans="1:9">
      <c r="A26" s="3370"/>
      <c r="B26" s="3371"/>
      <c r="C26" s="3371"/>
      <c r="D26" s="3371"/>
      <c r="E26" s="3371"/>
      <c r="F26" s="3371"/>
      <c r="G26" s="3371"/>
      <c r="H26" s="3371"/>
      <c r="I26" s="3372"/>
    </row>
    <row r="27" spans="1:9">
      <c r="A27" s="3373"/>
      <c r="B27" s="3374"/>
      <c r="C27" s="3820" t="s">
        <v>4132</v>
      </c>
      <c r="D27" s="3821"/>
      <c r="E27" s="3822"/>
      <c r="F27" s="3820" t="s">
        <v>4133</v>
      </c>
      <c r="G27" s="3821"/>
      <c r="H27" s="3821"/>
      <c r="I27" s="3823"/>
    </row>
    <row r="28" spans="1:9">
      <c r="A28" s="3375"/>
      <c r="B28" s="3376"/>
      <c r="C28" s="3824" t="s">
        <v>4134</v>
      </c>
      <c r="D28" s="3825"/>
      <c r="E28" s="3826"/>
      <c r="F28" s="3820" t="s">
        <v>4134</v>
      </c>
      <c r="G28" s="3821"/>
      <c r="H28" s="3821"/>
      <c r="I28" s="3823"/>
    </row>
    <row r="29" spans="1:9" ht="20.85" customHeight="1">
      <c r="A29" s="3282"/>
      <c r="B29" s="2677"/>
      <c r="C29" s="1858"/>
      <c r="D29" s="3377" t="s">
        <v>4135</v>
      </c>
      <c r="E29" s="3142"/>
      <c r="F29" s="3137"/>
      <c r="G29" s="3137" t="s">
        <v>4135</v>
      </c>
      <c r="H29" s="3827"/>
      <c r="I29" s="3828"/>
    </row>
    <row r="30" spans="1:9">
      <c r="A30" s="3284"/>
      <c r="B30" s="3286" t="s">
        <v>4136</v>
      </c>
      <c r="C30" s="1861" t="s">
        <v>4137</v>
      </c>
      <c r="D30" s="2679" t="s">
        <v>4138</v>
      </c>
      <c r="E30" s="3286" t="s">
        <v>4139</v>
      </c>
      <c r="F30" s="3146" t="s">
        <v>4137</v>
      </c>
      <c r="G30" s="3146" t="s">
        <v>4138</v>
      </c>
      <c r="H30" s="3829" t="s">
        <v>4139</v>
      </c>
      <c r="I30" s="3807"/>
    </row>
    <row r="31" spans="1:9">
      <c r="A31" s="3284" t="s">
        <v>1729</v>
      </c>
      <c r="B31" s="3286"/>
      <c r="C31" s="1861"/>
      <c r="D31" s="2679"/>
      <c r="E31" s="3286"/>
      <c r="F31" s="3146"/>
      <c r="G31" s="3146"/>
      <c r="H31" s="3829"/>
      <c r="I31" s="3807"/>
    </row>
    <row r="32" spans="1:9">
      <c r="A32" s="3287" t="s">
        <v>1732</v>
      </c>
      <c r="B32" s="3153" t="s">
        <v>3021</v>
      </c>
      <c r="C32" s="3146" t="s">
        <v>3022</v>
      </c>
      <c r="D32" s="3146" t="s">
        <v>3023</v>
      </c>
      <c r="E32" s="3146" t="s">
        <v>3024</v>
      </c>
      <c r="F32" s="3146" t="s">
        <v>2347</v>
      </c>
      <c r="G32" s="3146" t="s">
        <v>2348</v>
      </c>
      <c r="H32" s="3830" t="s">
        <v>2349</v>
      </c>
      <c r="I32" s="3831"/>
    </row>
    <row r="33" spans="1:9">
      <c r="A33" s="3288">
        <v>1</v>
      </c>
      <c r="B33" s="3378" t="s">
        <v>4140</v>
      </c>
      <c r="C33" s="3379"/>
      <c r="D33" s="3380"/>
      <c r="E33" s="3164"/>
      <c r="F33" s="3379"/>
      <c r="G33" s="3379"/>
      <c r="H33" s="3808"/>
      <c r="I33" s="3809"/>
    </row>
    <row r="34" spans="1:9">
      <c r="A34" s="3288">
        <v>2</v>
      </c>
      <c r="B34" s="3378" t="s">
        <v>4141</v>
      </c>
      <c r="C34" s="3379"/>
      <c r="D34" s="3380"/>
      <c r="E34" s="3164"/>
      <c r="F34" s="3379"/>
      <c r="G34" s="3379"/>
      <c r="H34" s="3808"/>
      <c r="I34" s="3809"/>
    </row>
    <row r="35" spans="1:9">
      <c r="A35" s="3288">
        <v>3</v>
      </c>
      <c r="B35" s="3378" t="s">
        <v>4142</v>
      </c>
      <c r="C35" s="3379"/>
      <c r="D35" s="3380"/>
      <c r="E35" s="3164"/>
      <c r="F35" s="3379"/>
      <c r="G35" s="3379"/>
      <c r="H35" s="3808"/>
      <c r="I35" s="3809"/>
    </row>
    <row r="36" spans="1:9">
      <c r="A36" s="3288">
        <v>4</v>
      </c>
      <c r="B36" s="3378" t="s">
        <v>4143</v>
      </c>
      <c r="C36" s="3379"/>
      <c r="D36" s="3380"/>
      <c r="E36" s="3164"/>
      <c r="F36" s="3379"/>
      <c r="G36" s="3379"/>
      <c r="H36" s="3808"/>
      <c r="I36" s="3809"/>
    </row>
    <row r="37" spans="1:9">
      <c r="A37" s="3288">
        <v>5</v>
      </c>
      <c r="B37" s="3378" t="s">
        <v>4144</v>
      </c>
      <c r="C37" s="3379"/>
      <c r="D37" s="3380"/>
      <c r="E37" s="3164"/>
      <c r="F37" s="3379"/>
      <c r="G37" s="3379"/>
      <c r="H37" s="3808"/>
      <c r="I37" s="3809"/>
    </row>
    <row r="38" spans="1:9">
      <c r="A38" s="3288">
        <v>6</v>
      </c>
      <c r="B38" s="3378" t="s">
        <v>4145</v>
      </c>
      <c r="C38" s="3379"/>
      <c r="D38" s="3380"/>
      <c r="E38" s="3164"/>
      <c r="F38" s="3379"/>
      <c r="G38" s="3379"/>
      <c r="H38" s="3808"/>
      <c r="I38" s="3809"/>
    </row>
    <row r="39" spans="1:9">
      <c r="A39" s="3288">
        <v>7</v>
      </c>
      <c r="B39" s="3378" t="s">
        <v>2331</v>
      </c>
      <c r="C39" s="3379"/>
      <c r="D39" s="3380"/>
      <c r="E39" s="3164"/>
      <c r="F39" s="3379"/>
      <c r="G39" s="3379"/>
      <c r="H39" s="3810"/>
      <c r="I39" s="3811"/>
    </row>
    <row r="40" spans="1:9">
      <c r="A40" s="3288">
        <v>8</v>
      </c>
      <c r="B40" s="3378" t="s">
        <v>4146</v>
      </c>
      <c r="C40" s="3379">
        <f>SUM(C33:C39)</f>
        <v>0</v>
      </c>
      <c r="D40" s="3379">
        <f>SUM(D33:D39)</f>
        <v>0</v>
      </c>
      <c r="E40" s="3379">
        <f>SUM(E33:E39)</f>
        <v>0</v>
      </c>
      <c r="F40" s="3379">
        <f>SUM(F33:F39)</f>
        <v>0</v>
      </c>
      <c r="G40" s="3379">
        <f>SUM(G33:G39)</f>
        <v>0</v>
      </c>
      <c r="H40" s="3808">
        <v>0</v>
      </c>
      <c r="I40" s="3809"/>
    </row>
    <row r="41" spans="1:9">
      <c r="A41" s="3381"/>
      <c r="B41" s="3382"/>
      <c r="C41" s="3383"/>
      <c r="D41" s="3383"/>
      <c r="E41" s="1854"/>
      <c r="F41" s="3383"/>
      <c r="G41" s="3383"/>
      <c r="H41" s="3812"/>
      <c r="I41" s="3813"/>
    </row>
    <row r="42" spans="1:9">
      <c r="A42" s="3384"/>
      <c r="B42" s="3385"/>
      <c r="C42" s="3207"/>
      <c r="D42" s="3207"/>
      <c r="E42" s="2704"/>
      <c r="F42" s="3207"/>
      <c r="G42" s="3207"/>
      <c r="H42" s="3805"/>
      <c r="I42" s="3806"/>
    </row>
    <row r="43" spans="1:9">
      <c r="A43" s="3384"/>
      <c r="B43" s="3385"/>
      <c r="C43" s="3207"/>
      <c r="D43" s="3207"/>
      <c r="E43" s="2704"/>
      <c r="F43" s="3207"/>
      <c r="G43" s="3207"/>
      <c r="H43" s="3805"/>
      <c r="I43" s="3806"/>
    </row>
    <row r="44" spans="1:9">
      <c r="A44" s="3384"/>
      <c r="B44" s="3385"/>
      <c r="C44" s="3207"/>
      <c r="D44" s="3207"/>
      <c r="E44" s="2704"/>
      <c r="F44" s="3207"/>
      <c r="G44" s="3207"/>
      <c r="H44" s="3805"/>
      <c r="I44" s="3806"/>
    </row>
    <row r="45" spans="1:9">
      <c r="A45" s="3384"/>
      <c r="B45" s="3385"/>
      <c r="C45" s="3207"/>
      <c r="D45" s="3207"/>
      <c r="E45" s="2704"/>
      <c r="F45" s="3207"/>
      <c r="G45" s="3207"/>
      <c r="H45" s="3805"/>
      <c r="I45" s="3806"/>
    </row>
    <row r="46" spans="1:9">
      <c r="A46" s="3384"/>
      <c r="B46" s="3385"/>
      <c r="C46" s="3207"/>
      <c r="D46" s="3207"/>
      <c r="E46" s="2704"/>
      <c r="F46" s="3207"/>
      <c r="G46" s="3207"/>
      <c r="H46" s="3805"/>
      <c r="I46" s="3806"/>
    </row>
    <row r="47" spans="1:9">
      <c r="A47" s="3384"/>
      <c r="B47" s="3385"/>
      <c r="C47" s="3207"/>
      <c r="D47" s="3207"/>
      <c r="E47" s="2704"/>
      <c r="F47" s="3207"/>
      <c r="G47" s="3207"/>
      <c r="H47" s="3805"/>
      <c r="I47" s="3806"/>
    </row>
    <row r="48" spans="1:9">
      <c r="A48" s="3384"/>
      <c r="B48" s="3385"/>
      <c r="C48" s="3207"/>
      <c r="D48" s="3207"/>
      <c r="E48" s="2704"/>
      <c r="F48" s="3207"/>
      <c r="G48" s="3207"/>
      <c r="H48" s="3805"/>
      <c r="I48" s="3806"/>
    </row>
    <row r="49" spans="1:9" ht="15.75" customHeight="1">
      <c r="A49" s="3384"/>
      <c r="B49" s="3385"/>
      <c r="C49" s="3207"/>
      <c r="D49" s="3207"/>
      <c r="E49" s="2704"/>
      <c r="F49" s="3207"/>
      <c r="G49" s="3207"/>
      <c r="H49" s="3805"/>
      <c r="I49" s="3807"/>
    </row>
    <row r="50" spans="1:9" ht="15.75" customHeight="1">
      <c r="A50" s="3384"/>
      <c r="B50" s="3385"/>
      <c r="C50" s="3207"/>
      <c r="D50" s="3207"/>
      <c r="E50" s="2704"/>
      <c r="F50" s="3207"/>
      <c r="G50" s="3207"/>
      <c r="H50" s="3805"/>
      <c r="I50" s="3807"/>
    </row>
    <row r="51" spans="1:9" ht="15.75" customHeight="1">
      <c r="A51" s="3384"/>
      <c r="B51" s="3385"/>
      <c r="C51" s="3207"/>
      <c r="D51" s="3207"/>
      <c r="E51" s="2704"/>
      <c r="F51" s="2704"/>
      <c r="G51" s="2704"/>
      <c r="H51" s="3805"/>
      <c r="I51" s="3807"/>
    </row>
    <row r="52" spans="1:9" ht="15.75" customHeight="1">
      <c r="A52" s="3384"/>
      <c r="B52" s="3385"/>
      <c r="C52" s="3207"/>
      <c r="D52" s="3207"/>
      <c r="E52" s="2704"/>
      <c r="F52" s="2704"/>
      <c r="G52" s="2704"/>
      <c r="H52" s="3805"/>
      <c r="I52" s="3807"/>
    </row>
    <row r="53" spans="1:9" ht="15.75" customHeight="1" thickBot="1">
      <c r="A53" s="3386"/>
      <c r="B53" s="3387"/>
      <c r="C53" s="3387"/>
      <c r="D53" s="3387"/>
      <c r="E53" s="3388"/>
      <c r="F53" s="3388"/>
      <c r="G53" s="3388"/>
      <c r="H53" s="3803"/>
      <c r="I53" s="3804"/>
    </row>
    <row r="54" spans="1:9" ht="15.75" thickTop="1">
      <c r="A54" s="2704"/>
      <c r="B54" s="2704"/>
      <c r="C54" s="2704"/>
      <c r="D54" s="2704"/>
      <c r="E54" s="2704"/>
      <c r="F54" s="2704"/>
      <c r="G54" s="2704"/>
      <c r="H54" s="2704"/>
      <c r="I54" s="2002"/>
    </row>
    <row r="55" spans="1:9">
      <c r="A55" s="1698" t="s">
        <v>4684</v>
      </c>
      <c r="B55" s="1698"/>
      <c r="C55" s="1698"/>
      <c r="D55" s="1698"/>
      <c r="E55" s="1698"/>
      <c r="F55" s="1698"/>
      <c r="G55" s="1698"/>
      <c r="H55" s="1698"/>
      <c r="I55" s="1698"/>
    </row>
    <row r="56" spans="1:9">
      <c r="A56" s="1699" t="s">
        <v>4147</v>
      </c>
      <c r="B56" s="1699"/>
      <c r="C56" s="1699"/>
      <c r="D56" s="1699"/>
      <c r="E56" s="1699"/>
      <c r="F56" s="1699"/>
      <c r="G56" s="1699"/>
      <c r="H56" s="1699"/>
      <c r="I56" s="1699"/>
    </row>
  </sheetData>
  <mergeCells count="32">
    <mergeCell ref="H34:I34"/>
    <mergeCell ref="H2:I2"/>
    <mergeCell ref="H3:I3"/>
    <mergeCell ref="H4:I4"/>
    <mergeCell ref="C27:E27"/>
    <mergeCell ref="F27:I27"/>
    <mergeCell ref="C28:E28"/>
    <mergeCell ref="F28:I28"/>
    <mergeCell ref="H29:I29"/>
    <mergeCell ref="H30:I30"/>
    <mergeCell ref="H31:I31"/>
    <mergeCell ref="H32:I32"/>
    <mergeCell ref="H33:I33"/>
    <mergeCell ref="H46:I46"/>
    <mergeCell ref="H35:I35"/>
    <mergeCell ref="H36:I36"/>
    <mergeCell ref="H37:I37"/>
    <mergeCell ref="H38:I38"/>
    <mergeCell ref="H39:I39"/>
    <mergeCell ref="H40:I40"/>
    <mergeCell ref="H41:I41"/>
    <mergeCell ref="H42:I42"/>
    <mergeCell ref="H43:I43"/>
    <mergeCell ref="H44:I44"/>
    <mergeCell ref="H45:I45"/>
    <mergeCell ref="H53:I53"/>
    <mergeCell ref="H47:I47"/>
    <mergeCell ref="H48:I48"/>
    <mergeCell ref="H49:I49"/>
    <mergeCell ref="H50:I50"/>
    <mergeCell ref="H51:I51"/>
    <mergeCell ref="H52:I52"/>
  </mergeCells>
  <printOptions horizontalCentered="1" verticalCentered="1"/>
  <pageMargins left="0.7" right="0.7" top="0.75" bottom="0.75" header="0.3" footer="0.3"/>
  <pageSetup scale="56"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L45"/>
  <sheetViews>
    <sheetView zoomScaleNormal="100" zoomScaleSheetLayoutView="80" workbookViewId="0"/>
  </sheetViews>
  <sheetFormatPr defaultRowHeight="15"/>
  <cols>
    <col min="1" max="1" width="4" style="3304" customWidth="1"/>
    <col min="2" max="2" width="16.109375" style="3304" customWidth="1"/>
    <col min="3" max="3" width="12.21875" style="3304" customWidth="1"/>
    <col min="4" max="5" width="7.109375" style="3304" customWidth="1"/>
    <col min="6" max="7" width="12.21875" style="3304" customWidth="1"/>
    <col min="8" max="9" width="8.33203125" style="3304" customWidth="1"/>
    <col min="10" max="10" width="12.21875" style="3304" customWidth="1"/>
    <col min="11" max="11" width="14.5546875" style="3304" customWidth="1"/>
    <col min="12" max="12" width="8.33203125" style="3304" customWidth="1"/>
    <col min="13" max="16384" width="8.88671875" style="3304"/>
  </cols>
  <sheetData>
    <row r="1" spans="1:12" ht="15.75" thickBot="1">
      <c r="A1" s="2260"/>
    </row>
    <row r="2" spans="1:12" ht="15.75" thickTop="1">
      <c r="A2" s="2586" t="s">
        <v>3290</v>
      </c>
      <c r="B2" s="3118"/>
      <c r="C2" s="3118"/>
      <c r="D2" s="3118"/>
      <c r="E2" s="3117"/>
      <c r="F2" s="3118" t="s">
        <v>3291</v>
      </c>
      <c r="G2" s="3118"/>
      <c r="H2" s="3118"/>
      <c r="I2" s="3842" t="s">
        <v>1802</v>
      </c>
      <c r="J2" s="3843"/>
      <c r="K2" s="3842" t="s">
        <v>4122</v>
      </c>
      <c r="L2" s="3844"/>
    </row>
    <row r="3" spans="1:12">
      <c r="A3" s="3122" t="str">
        <f>'[5]Data Sheet'!$C$25</f>
        <v xml:space="preserve"> </v>
      </c>
      <c r="B3" s="2704"/>
      <c r="C3" s="2704"/>
      <c r="D3" s="2704"/>
      <c r="E3" s="1595"/>
      <c r="F3" s="2704" t="s">
        <v>3292</v>
      </c>
      <c r="G3" s="2704"/>
      <c r="H3" s="2704"/>
      <c r="I3" s="3816" t="s">
        <v>3310</v>
      </c>
      <c r="J3" s="3708"/>
      <c r="K3" s="3816"/>
      <c r="L3" s="3845"/>
    </row>
    <row r="4" spans="1:12">
      <c r="A4" s="3124" t="s">
        <v>3293</v>
      </c>
      <c r="B4" s="2704"/>
      <c r="C4" s="2704"/>
      <c r="D4" s="2704"/>
      <c r="E4" s="1595"/>
      <c r="F4" s="2704" t="s">
        <v>3294</v>
      </c>
      <c r="G4" s="2704"/>
      <c r="H4" s="2704"/>
      <c r="I4" s="1609" t="str">
        <f>'[5]Data Sheet'!$C$40</f>
        <v xml:space="preserve"> </v>
      </c>
      <c r="J4" s="1606"/>
      <c r="K4" s="1891" t="str">
        <f>'[5]Data Sheet'!$C$38</f>
        <v xml:space="preserve"> </v>
      </c>
      <c r="L4" s="3125"/>
    </row>
    <row r="5" spans="1:12">
      <c r="A5" s="3278" t="s">
        <v>4150</v>
      </c>
      <c r="B5" s="3365"/>
      <c r="C5" s="3365"/>
      <c r="D5" s="3365"/>
      <c r="E5" s="1851"/>
      <c r="F5" s="1851"/>
      <c r="G5" s="1851"/>
      <c r="H5" s="1851"/>
      <c r="I5" s="1851"/>
      <c r="J5" s="1851"/>
      <c r="K5" s="1851"/>
      <c r="L5" s="3131"/>
    </row>
    <row r="6" spans="1:12">
      <c r="A6" s="3280" t="s">
        <v>4151</v>
      </c>
      <c r="B6" s="2611"/>
      <c r="C6" s="2611"/>
      <c r="D6" s="2611"/>
      <c r="E6" s="2611"/>
      <c r="F6" s="2704"/>
      <c r="G6" s="2704"/>
      <c r="H6" s="2704"/>
      <c r="I6" s="2704"/>
      <c r="J6" s="2704"/>
      <c r="K6" s="1854"/>
      <c r="L6" s="3123"/>
    </row>
    <row r="7" spans="1:12">
      <c r="A7" s="3280" t="s">
        <v>4152</v>
      </c>
      <c r="B7" s="2611"/>
      <c r="C7" s="2611"/>
      <c r="D7" s="2611"/>
      <c r="E7" s="2611"/>
      <c r="F7" s="2704"/>
      <c r="G7" s="2704"/>
      <c r="H7" s="2704"/>
      <c r="I7" s="2704"/>
      <c r="J7" s="2704"/>
      <c r="K7" s="2704"/>
      <c r="L7" s="3123"/>
    </row>
    <row r="8" spans="1:12">
      <c r="A8" s="3280" t="s">
        <v>4153</v>
      </c>
      <c r="B8" s="2611"/>
      <c r="C8" s="2611"/>
      <c r="D8" s="2611"/>
      <c r="E8" s="2611"/>
      <c r="F8" s="2611"/>
      <c r="G8" s="2611"/>
      <c r="H8" s="2611"/>
      <c r="I8" s="2611"/>
      <c r="J8" s="2611"/>
      <c r="K8" s="2611"/>
      <c r="L8" s="3281"/>
    </row>
    <row r="9" spans="1:12">
      <c r="A9" s="3280" t="s">
        <v>4154</v>
      </c>
      <c r="B9" s="2611"/>
      <c r="C9" s="2611"/>
      <c r="D9" s="2611"/>
      <c r="E9" s="2611"/>
      <c r="F9" s="2611"/>
      <c r="G9" s="2611"/>
      <c r="H9" s="2611"/>
      <c r="I9" s="2611"/>
      <c r="J9" s="2611"/>
      <c r="K9" s="2611"/>
      <c r="L9" s="3281"/>
    </row>
    <row r="10" spans="1:12">
      <c r="A10" s="3280" t="s">
        <v>4155</v>
      </c>
      <c r="B10" s="2611"/>
      <c r="C10" s="2611"/>
      <c r="D10" s="2611"/>
      <c r="E10" s="2611"/>
      <c r="F10" s="2611"/>
      <c r="G10" s="2611"/>
      <c r="H10" s="2611"/>
      <c r="I10" s="2611"/>
      <c r="J10" s="2611"/>
      <c r="K10" s="2611"/>
      <c r="L10" s="3281"/>
    </row>
    <row r="11" spans="1:12">
      <c r="A11" s="3280" t="s">
        <v>4156</v>
      </c>
      <c r="B11" s="2611"/>
      <c r="C11" s="2611"/>
      <c r="D11" s="2611"/>
      <c r="E11" s="2611"/>
      <c r="F11" s="2611"/>
      <c r="G11" s="2611"/>
      <c r="H11" s="2611"/>
      <c r="I11" s="2611"/>
      <c r="J11" s="2611"/>
      <c r="K11" s="2611"/>
      <c r="L11" s="3281"/>
    </row>
    <row r="12" spans="1:12">
      <c r="A12" s="3280"/>
      <c r="B12" s="2611"/>
      <c r="C12" s="2611"/>
      <c r="D12" s="2611"/>
      <c r="E12" s="2611"/>
      <c r="F12" s="2611"/>
      <c r="G12" s="2611"/>
      <c r="H12" s="2611"/>
      <c r="I12" s="2611"/>
      <c r="J12" s="2611"/>
      <c r="K12" s="2611"/>
      <c r="L12" s="3281"/>
    </row>
    <row r="13" spans="1:12">
      <c r="A13" s="3280"/>
      <c r="B13" s="2611"/>
      <c r="C13" s="2611"/>
      <c r="D13" s="2611"/>
      <c r="E13" s="2611"/>
      <c r="F13" s="2611"/>
      <c r="G13" s="2611"/>
      <c r="H13" s="2611"/>
      <c r="I13" s="2611"/>
      <c r="J13" s="2611"/>
      <c r="K13" s="2611"/>
      <c r="L13" s="3281"/>
    </row>
    <row r="14" spans="1:12">
      <c r="A14" s="3280"/>
      <c r="B14" s="2611"/>
      <c r="C14" s="2611"/>
      <c r="D14" s="2611"/>
      <c r="E14" s="2611"/>
      <c r="F14" s="2611"/>
      <c r="G14" s="2611"/>
      <c r="H14" s="2611"/>
      <c r="I14" s="2611"/>
      <c r="J14" s="2611"/>
      <c r="K14" s="2611"/>
      <c r="L14" s="3281"/>
    </row>
    <row r="15" spans="1:12">
      <c r="A15" s="3280"/>
      <c r="B15" s="2611"/>
      <c r="C15" s="2611"/>
      <c r="D15" s="2611"/>
      <c r="E15" s="2611"/>
      <c r="F15" s="2611"/>
      <c r="G15" s="2611"/>
      <c r="H15" s="2611"/>
      <c r="I15" s="2611"/>
      <c r="J15" s="2611"/>
      <c r="K15" s="2611"/>
      <c r="L15" s="3281"/>
    </row>
    <row r="16" spans="1:12">
      <c r="A16" s="3280"/>
      <c r="B16" s="2611"/>
      <c r="C16" s="2611"/>
      <c r="D16" s="2611"/>
      <c r="E16" s="2611"/>
      <c r="F16" s="2611"/>
      <c r="G16" s="2611"/>
      <c r="H16" s="2611"/>
      <c r="I16" s="2611"/>
      <c r="J16" s="2611"/>
      <c r="K16" s="2611"/>
      <c r="L16" s="3281"/>
    </row>
    <row r="17" spans="1:12">
      <c r="A17" s="3389" t="s">
        <v>4157</v>
      </c>
      <c r="B17" s="3390"/>
      <c r="C17" s="3390"/>
      <c r="D17" s="3390"/>
      <c r="E17" s="3390"/>
      <c r="F17" s="3390"/>
      <c r="G17" s="3390"/>
      <c r="H17" s="3390"/>
      <c r="I17" s="3390"/>
      <c r="J17" s="3390"/>
      <c r="K17" s="3390"/>
      <c r="L17" s="3391"/>
    </row>
    <row r="18" spans="1:12" ht="20.85" customHeight="1">
      <c r="A18" s="3282" t="s">
        <v>1729</v>
      </c>
      <c r="B18" s="2677"/>
      <c r="C18" s="1858" t="s">
        <v>4158</v>
      </c>
      <c r="D18" s="3377" t="s">
        <v>4159</v>
      </c>
      <c r="E18" s="3142" t="s">
        <v>4160</v>
      </c>
      <c r="F18" s="3137" t="s">
        <v>4161</v>
      </c>
      <c r="G18" s="3137" t="s">
        <v>4161</v>
      </c>
      <c r="H18" s="3827" t="s">
        <v>4162</v>
      </c>
      <c r="I18" s="3846"/>
      <c r="J18" s="3137" t="s">
        <v>4163</v>
      </c>
      <c r="K18" s="3137" t="s">
        <v>4164</v>
      </c>
      <c r="L18" s="3392" t="s">
        <v>2331</v>
      </c>
    </row>
    <row r="19" spans="1:12">
      <c r="A19" s="3284" t="s">
        <v>1732</v>
      </c>
      <c r="B19" s="3286" t="s">
        <v>2588</v>
      </c>
      <c r="C19" s="1861" t="s">
        <v>4165</v>
      </c>
      <c r="D19" s="2679" t="s">
        <v>3596</v>
      </c>
      <c r="E19" s="3286" t="s">
        <v>3596</v>
      </c>
      <c r="F19" s="3146" t="s">
        <v>4166</v>
      </c>
      <c r="G19" s="3146" t="s">
        <v>4166</v>
      </c>
      <c r="H19" s="3829" t="s">
        <v>4167</v>
      </c>
      <c r="I19" s="3837"/>
      <c r="J19" s="3146" t="s">
        <v>4168</v>
      </c>
      <c r="K19" s="3146" t="s">
        <v>4167</v>
      </c>
      <c r="L19" s="3362" t="s">
        <v>4169</v>
      </c>
    </row>
    <row r="20" spans="1:12">
      <c r="A20" s="3284"/>
      <c r="B20" s="3286"/>
      <c r="C20" s="1861"/>
      <c r="D20" s="2679" t="s">
        <v>3374</v>
      </c>
      <c r="E20" s="3286" t="s">
        <v>3374</v>
      </c>
      <c r="F20" s="3146" t="s">
        <v>4170</v>
      </c>
      <c r="G20" s="3146" t="s">
        <v>4171</v>
      </c>
      <c r="H20" s="3829" t="s">
        <v>4172</v>
      </c>
      <c r="I20" s="3837"/>
      <c r="J20" s="3146" t="s">
        <v>4173</v>
      </c>
      <c r="K20" s="3146" t="s">
        <v>4172</v>
      </c>
      <c r="L20" s="3362"/>
    </row>
    <row r="21" spans="1:12">
      <c r="A21" s="3287"/>
      <c r="B21" s="3153" t="s">
        <v>3021</v>
      </c>
      <c r="C21" s="3146" t="s">
        <v>3022</v>
      </c>
      <c r="D21" s="3146" t="s">
        <v>3023</v>
      </c>
      <c r="E21" s="3146" t="s">
        <v>3024</v>
      </c>
      <c r="F21" s="3146" t="s">
        <v>2347</v>
      </c>
      <c r="G21" s="3146" t="s">
        <v>2348</v>
      </c>
      <c r="H21" s="3830" t="s">
        <v>2349</v>
      </c>
      <c r="I21" s="3834"/>
      <c r="J21" s="3146" t="s">
        <v>2350</v>
      </c>
      <c r="K21" s="3146" t="s">
        <v>2351</v>
      </c>
      <c r="L21" s="3362" t="s">
        <v>2352</v>
      </c>
    </row>
    <row r="22" spans="1:12">
      <c r="A22" s="3288">
        <v>1</v>
      </c>
      <c r="B22" s="3378" t="s">
        <v>2595</v>
      </c>
      <c r="C22" s="3379"/>
      <c r="D22" s="3380"/>
      <c r="E22" s="3164"/>
      <c r="F22" s="3379"/>
      <c r="G22" s="3379"/>
      <c r="H22" s="3808"/>
      <c r="I22" s="3840"/>
      <c r="J22" s="3379"/>
      <c r="K22" s="3379"/>
      <c r="L22" s="3356"/>
    </row>
    <row r="23" spans="1:12">
      <c r="A23" s="3288">
        <v>2</v>
      </c>
      <c r="B23" s="3378" t="s">
        <v>2596</v>
      </c>
      <c r="C23" s="3379"/>
      <c r="D23" s="3380"/>
      <c r="E23" s="3164"/>
      <c r="F23" s="3379"/>
      <c r="G23" s="3379"/>
      <c r="H23" s="3808"/>
      <c r="I23" s="3840"/>
      <c r="J23" s="3379"/>
      <c r="K23" s="3379"/>
      <c r="L23" s="3357"/>
    </row>
    <row r="24" spans="1:12">
      <c r="A24" s="3288">
        <v>3</v>
      </c>
      <c r="B24" s="3378" t="s">
        <v>2597</v>
      </c>
      <c r="C24" s="3379"/>
      <c r="D24" s="3380"/>
      <c r="E24" s="3164"/>
      <c r="F24" s="3379"/>
      <c r="G24" s="3379"/>
      <c r="H24" s="3808"/>
      <c r="I24" s="3840"/>
      <c r="J24" s="3379"/>
      <c r="K24" s="3379"/>
      <c r="L24" s="3358"/>
    </row>
    <row r="25" spans="1:12">
      <c r="A25" s="3288">
        <v>4</v>
      </c>
      <c r="B25" s="3378" t="s">
        <v>4174</v>
      </c>
      <c r="C25" s="3379">
        <f>SUM(C22:C24)</f>
        <v>0</v>
      </c>
      <c r="D25" s="3380"/>
      <c r="E25" s="3164"/>
      <c r="F25" s="3379">
        <f>SUM(F22:F24)</f>
        <v>0</v>
      </c>
      <c r="G25" s="3379">
        <f>SUM(G22:G24)</f>
        <v>0</v>
      </c>
      <c r="H25" s="3808">
        <f>SUM(H22:I24)</f>
        <v>0</v>
      </c>
      <c r="I25" s="3840"/>
      <c r="J25" s="3379">
        <f>SUM(J22:J24)</f>
        <v>0</v>
      </c>
      <c r="K25" s="3379">
        <f>SUM(K22:K24)</f>
        <v>0</v>
      </c>
      <c r="L25" s="3358"/>
    </row>
    <row r="26" spans="1:12">
      <c r="A26" s="3288">
        <v>5</v>
      </c>
      <c r="B26" s="3378" t="s">
        <v>2598</v>
      </c>
      <c r="C26" s="3379"/>
      <c r="D26" s="3380"/>
      <c r="E26" s="3164"/>
      <c r="F26" s="3379"/>
      <c r="G26" s="3379"/>
      <c r="H26" s="3808"/>
      <c r="I26" s="3840"/>
      <c r="J26" s="3379"/>
      <c r="K26" s="3379"/>
      <c r="L26" s="3358"/>
    </row>
    <row r="27" spans="1:12">
      <c r="A27" s="3288">
        <v>6</v>
      </c>
      <c r="B27" s="3378" t="s">
        <v>2599</v>
      </c>
      <c r="C27" s="3379"/>
      <c r="D27" s="3380"/>
      <c r="E27" s="3164"/>
      <c r="F27" s="3379"/>
      <c r="G27" s="3379"/>
      <c r="H27" s="3808"/>
      <c r="I27" s="3840"/>
      <c r="J27" s="3379"/>
      <c r="K27" s="3379"/>
      <c r="L27" s="3359"/>
    </row>
    <row r="28" spans="1:12">
      <c r="A28" s="3288">
        <v>7</v>
      </c>
      <c r="B28" s="3378" t="s">
        <v>2600</v>
      </c>
      <c r="C28" s="3379"/>
      <c r="D28" s="3380"/>
      <c r="E28" s="3164"/>
      <c r="F28" s="3379"/>
      <c r="G28" s="3379"/>
      <c r="H28" s="3810"/>
      <c r="I28" s="3841"/>
      <c r="J28" s="3379"/>
      <c r="K28" s="3379"/>
      <c r="L28" s="3360"/>
    </row>
    <row r="29" spans="1:12">
      <c r="A29" s="3288">
        <v>8</v>
      </c>
      <c r="B29" s="3378" t="s">
        <v>4175</v>
      </c>
      <c r="C29" s="3379">
        <f>SUM(C26:C28)</f>
        <v>0</v>
      </c>
      <c r="D29" s="3380"/>
      <c r="E29" s="3164"/>
      <c r="F29" s="3379">
        <f>SUM(F26:F28)</f>
        <v>0</v>
      </c>
      <c r="G29" s="3379">
        <f>SUM(G26:G28)</f>
        <v>0</v>
      </c>
      <c r="H29" s="3808">
        <f>SUM(H26:I28)</f>
        <v>0</v>
      </c>
      <c r="I29" s="3840"/>
      <c r="J29" s="3379">
        <f>SUM(J26:J28)</f>
        <v>0</v>
      </c>
      <c r="K29" s="3379">
        <f>SUM(K26:K28)</f>
        <v>0</v>
      </c>
      <c r="L29" s="3357"/>
    </row>
    <row r="30" spans="1:12">
      <c r="A30" s="3288">
        <v>9</v>
      </c>
      <c r="B30" s="3378" t="s">
        <v>2601</v>
      </c>
      <c r="C30" s="3379"/>
      <c r="D30" s="3380"/>
      <c r="E30" s="3164"/>
      <c r="F30" s="3379"/>
      <c r="G30" s="3379"/>
      <c r="H30" s="3808"/>
      <c r="I30" s="3840"/>
      <c r="J30" s="3379"/>
      <c r="K30" s="3379"/>
      <c r="L30" s="3358"/>
    </row>
    <row r="31" spans="1:12">
      <c r="A31" s="3288">
        <v>10</v>
      </c>
      <c r="B31" s="3378" t="s">
        <v>2602</v>
      </c>
      <c r="C31" s="3379"/>
      <c r="D31" s="3380"/>
      <c r="E31" s="3164"/>
      <c r="F31" s="3379"/>
      <c r="G31" s="3379"/>
      <c r="H31" s="3808"/>
      <c r="I31" s="3840"/>
      <c r="J31" s="3379"/>
      <c r="K31" s="3379"/>
      <c r="L31" s="3358"/>
    </row>
    <row r="32" spans="1:12">
      <c r="A32" s="3288">
        <v>11</v>
      </c>
      <c r="B32" s="3378" t="s">
        <v>1197</v>
      </c>
      <c r="C32" s="3379"/>
      <c r="D32" s="3380"/>
      <c r="E32" s="3164"/>
      <c r="F32" s="3379"/>
      <c r="G32" s="3379"/>
      <c r="H32" s="3808"/>
      <c r="I32" s="3840"/>
      <c r="J32" s="3379"/>
      <c r="K32" s="3379"/>
      <c r="L32" s="3358"/>
    </row>
    <row r="33" spans="1:12">
      <c r="A33" s="3288">
        <v>12</v>
      </c>
      <c r="B33" s="3378" t="s">
        <v>4176</v>
      </c>
      <c r="C33" s="3379">
        <f>SUM(C30:C32)</f>
        <v>0</v>
      </c>
      <c r="D33" s="3380"/>
      <c r="E33" s="3164"/>
      <c r="F33" s="3379">
        <f>SUM(F30:F32)</f>
        <v>0</v>
      </c>
      <c r="G33" s="3379">
        <f>SUM(G30:G32)</f>
        <v>0</v>
      </c>
      <c r="H33" s="3808">
        <f>SUM(H30:I32)</f>
        <v>0</v>
      </c>
      <c r="I33" s="3840"/>
      <c r="J33" s="3379">
        <f>SUM(J30:J32)</f>
        <v>0</v>
      </c>
      <c r="K33" s="3379">
        <f>SUM(K30:K32)</f>
        <v>0</v>
      </c>
      <c r="L33" s="3358"/>
    </row>
    <row r="34" spans="1:12">
      <c r="A34" s="3288">
        <v>13</v>
      </c>
      <c r="B34" s="3378" t="s">
        <v>1198</v>
      </c>
      <c r="C34" s="3379"/>
      <c r="D34" s="3380"/>
      <c r="E34" s="3164"/>
      <c r="F34" s="3379"/>
      <c r="G34" s="3379"/>
      <c r="H34" s="3808"/>
      <c r="I34" s="3840"/>
      <c r="J34" s="3379"/>
      <c r="K34" s="3379"/>
      <c r="L34" s="3358"/>
    </row>
    <row r="35" spans="1:12">
      <c r="A35" s="3288">
        <v>14</v>
      </c>
      <c r="B35" s="3378" t="s">
        <v>1199</v>
      </c>
      <c r="C35" s="3379"/>
      <c r="D35" s="3380"/>
      <c r="E35" s="3164"/>
      <c r="F35" s="3379"/>
      <c r="G35" s="3379"/>
      <c r="H35" s="3808"/>
      <c r="I35" s="3840"/>
      <c r="J35" s="3379"/>
      <c r="K35" s="3379"/>
      <c r="L35" s="3358"/>
    </row>
    <row r="36" spans="1:12">
      <c r="A36" s="3288">
        <v>15</v>
      </c>
      <c r="B36" s="3378" t="s">
        <v>4177</v>
      </c>
      <c r="C36" s="3379"/>
      <c r="D36" s="3380"/>
      <c r="E36" s="3164"/>
      <c r="F36" s="3379"/>
      <c r="G36" s="3379"/>
      <c r="H36" s="3808"/>
      <c r="I36" s="3840"/>
      <c r="J36" s="3379"/>
      <c r="K36" s="3379"/>
      <c r="L36" s="3358"/>
    </row>
    <row r="37" spans="1:12">
      <c r="A37" s="3288">
        <v>16</v>
      </c>
      <c r="B37" s="3378" t="s">
        <v>4178</v>
      </c>
      <c r="C37" s="3379">
        <f>SUM(C34:C36)</f>
        <v>0</v>
      </c>
      <c r="D37" s="3380"/>
      <c r="E37" s="3164"/>
      <c r="F37" s="3379">
        <f>SUM(F34:F36)</f>
        <v>0</v>
      </c>
      <c r="G37" s="3379">
        <f>SUM(G34:G36)</f>
        <v>0</v>
      </c>
      <c r="H37" s="3808">
        <f>SUM(H34:I36)</f>
        <v>0</v>
      </c>
      <c r="I37" s="3840"/>
      <c r="J37" s="3379">
        <f>SUM(J34:J36)</f>
        <v>0</v>
      </c>
      <c r="K37" s="3379">
        <f>SUM(K34:K36)</f>
        <v>0</v>
      </c>
      <c r="L37" s="3358"/>
    </row>
    <row r="38" spans="1:12" ht="15.75" customHeight="1">
      <c r="A38" s="3295">
        <v>17</v>
      </c>
      <c r="B38" s="3382" t="s">
        <v>4179</v>
      </c>
      <c r="C38" s="3393"/>
      <c r="D38" s="3383"/>
      <c r="E38" s="3296"/>
      <c r="F38" s="3393"/>
      <c r="G38" s="3393"/>
      <c r="H38" s="3832"/>
      <c r="I38" s="3833"/>
      <c r="J38" s="3393"/>
      <c r="K38" s="3393"/>
      <c r="L38" s="3394"/>
    </row>
    <row r="39" spans="1:12" ht="15.75" customHeight="1">
      <c r="A39" s="3395"/>
      <c r="B39" s="3396" t="s">
        <v>4180</v>
      </c>
      <c r="C39" s="3397">
        <f>C25+C29+C33+C37</f>
        <v>0</v>
      </c>
      <c r="D39" s="3398"/>
      <c r="E39" s="3399"/>
      <c r="F39" s="3397">
        <f>F25+F29+F33+F37</f>
        <v>0</v>
      </c>
      <c r="G39" s="3397">
        <f>G25+G29+G33+G37</f>
        <v>0</v>
      </c>
      <c r="H39" s="3810">
        <v>0</v>
      </c>
      <c r="I39" s="3834"/>
      <c r="J39" s="3397">
        <f>J25+J29+J33+J37</f>
        <v>0</v>
      </c>
      <c r="K39" s="3397">
        <f>K25+K29+K33+K37</f>
        <v>0</v>
      </c>
      <c r="L39" s="3360"/>
    </row>
    <row r="40" spans="1:12" ht="15.75" customHeight="1">
      <c r="A40" s="3295"/>
      <c r="B40" s="3382"/>
      <c r="C40" s="3393"/>
      <c r="D40" s="3383"/>
      <c r="E40" s="3296"/>
      <c r="F40" s="3297"/>
      <c r="G40" s="3297"/>
      <c r="H40" s="3835"/>
      <c r="I40" s="3833"/>
      <c r="J40" s="3184"/>
      <c r="K40" s="3184"/>
      <c r="L40" s="3394"/>
    </row>
    <row r="41" spans="1:12" ht="15.75" customHeight="1">
      <c r="A41" s="3400"/>
      <c r="B41" s="3385"/>
      <c r="C41" s="3401"/>
      <c r="D41" s="3207"/>
      <c r="E41" s="3402"/>
      <c r="F41" s="3403"/>
      <c r="G41" s="3403"/>
      <c r="H41" s="3836"/>
      <c r="I41" s="3837"/>
      <c r="J41" s="3404"/>
      <c r="K41" s="3404"/>
      <c r="L41" s="3405"/>
    </row>
    <row r="42" spans="1:12" ht="15.75" customHeight="1" thickBot="1">
      <c r="A42" s="3406"/>
      <c r="B42" s="3387"/>
      <c r="C42" s="3407"/>
      <c r="D42" s="3387"/>
      <c r="E42" s="3408"/>
      <c r="F42" s="3409"/>
      <c r="G42" s="3409"/>
      <c r="H42" s="3838"/>
      <c r="I42" s="3839"/>
      <c r="J42" s="3409"/>
      <c r="K42" s="3409"/>
      <c r="L42" s="3410"/>
    </row>
    <row r="43" spans="1:12" ht="15.75" thickTop="1">
      <c r="A43" s="2704"/>
      <c r="B43" s="2704"/>
      <c r="C43" s="2704"/>
      <c r="D43" s="2704"/>
      <c r="E43" s="2704"/>
      <c r="F43" s="2704"/>
      <c r="G43" s="2704"/>
      <c r="H43" s="2704"/>
      <c r="I43" s="2002"/>
      <c r="J43" s="2002"/>
      <c r="K43" s="2002"/>
      <c r="L43" s="2002"/>
    </row>
    <row r="44" spans="1:12">
      <c r="A44" s="1698" t="s">
        <v>4684</v>
      </c>
      <c r="B44" s="1698"/>
      <c r="C44" s="1698"/>
      <c r="D44" s="1698"/>
      <c r="E44" s="1698"/>
      <c r="F44" s="1698"/>
      <c r="G44" s="1698"/>
      <c r="H44" s="1698"/>
      <c r="I44" s="1698"/>
      <c r="J44" s="1698"/>
      <c r="K44" s="1698"/>
      <c r="L44" s="1698"/>
    </row>
    <row r="45" spans="1:12">
      <c r="A45" s="1699" t="s">
        <v>4181</v>
      </c>
      <c r="B45" s="1699"/>
      <c r="C45" s="1699"/>
      <c r="D45" s="1699"/>
      <c r="E45" s="1699"/>
      <c r="F45" s="1699"/>
      <c r="G45" s="1699"/>
      <c r="H45" s="1699"/>
      <c r="I45" s="1699"/>
      <c r="J45" s="1699"/>
      <c r="K45" s="1699"/>
      <c r="L45" s="1699"/>
    </row>
  </sheetData>
  <mergeCells count="29">
    <mergeCell ref="H25:I25"/>
    <mergeCell ref="I2:J2"/>
    <mergeCell ref="K2:L2"/>
    <mergeCell ref="I3:J3"/>
    <mergeCell ref="K3:L3"/>
    <mergeCell ref="H18:I18"/>
    <mergeCell ref="H19:I19"/>
    <mergeCell ref="H20:I20"/>
    <mergeCell ref="H21:I21"/>
    <mergeCell ref="H22:I22"/>
    <mergeCell ref="H23:I23"/>
    <mergeCell ref="H24:I24"/>
    <mergeCell ref="H37:I37"/>
    <mergeCell ref="H26:I26"/>
    <mergeCell ref="H27:I27"/>
    <mergeCell ref="H28:I28"/>
    <mergeCell ref="H29:I29"/>
    <mergeCell ref="H30:I30"/>
    <mergeCell ref="H31:I31"/>
    <mergeCell ref="H32:I32"/>
    <mergeCell ref="H33:I33"/>
    <mergeCell ref="H34:I34"/>
    <mergeCell ref="H35:I35"/>
    <mergeCell ref="H36:I36"/>
    <mergeCell ref="H38:I38"/>
    <mergeCell ref="H39:I39"/>
    <mergeCell ref="H40:I40"/>
    <mergeCell ref="H41:I41"/>
    <mergeCell ref="H42:I42"/>
  </mergeCells>
  <pageMargins left="0.7" right="0.7" top="0.75" bottom="0.75" header="0.3" footer="0.3"/>
  <pageSetup scale="58"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L46"/>
  <sheetViews>
    <sheetView zoomScaleNormal="100" zoomScaleSheetLayoutView="80" workbookViewId="0"/>
  </sheetViews>
  <sheetFormatPr defaultRowHeight="15"/>
  <cols>
    <col min="1" max="1" width="4" style="3304" customWidth="1"/>
    <col min="2" max="2" width="16.109375" style="3304" customWidth="1"/>
    <col min="3" max="3" width="12.21875" style="3304" customWidth="1"/>
    <col min="4" max="5" width="7.109375" style="3304" customWidth="1"/>
    <col min="6" max="7" width="12.21875" style="3304" customWidth="1"/>
    <col min="8" max="9" width="8.33203125" style="3304" customWidth="1"/>
    <col min="10" max="10" width="12.21875" style="3304" customWidth="1"/>
    <col min="11" max="11" width="14.5546875" style="3304" customWidth="1"/>
    <col min="12" max="12" width="8.33203125" style="3304" customWidth="1"/>
    <col min="13" max="16384" width="8.88671875" style="3304"/>
  </cols>
  <sheetData>
    <row r="1" spans="1:12" ht="15.75" thickBot="1">
      <c r="A1" s="2260"/>
    </row>
    <row r="2" spans="1:12" ht="15.75" thickTop="1">
      <c r="A2" s="2586" t="s">
        <v>3290</v>
      </c>
      <c r="B2" s="3118"/>
      <c r="C2" s="3118"/>
      <c r="D2" s="3118"/>
      <c r="E2" s="3117"/>
      <c r="F2" s="3118" t="s">
        <v>3291</v>
      </c>
      <c r="G2" s="3118"/>
      <c r="H2" s="3118"/>
      <c r="I2" s="3842" t="s">
        <v>1802</v>
      </c>
      <c r="J2" s="3843"/>
      <c r="K2" s="3842" t="s">
        <v>4122</v>
      </c>
      <c r="L2" s="3844"/>
    </row>
    <row r="3" spans="1:12">
      <c r="A3" s="3122" t="str">
        <f>'[5]Data Sheet'!$C$25</f>
        <v xml:space="preserve"> </v>
      </c>
      <c r="B3" s="2704"/>
      <c r="C3" s="2704"/>
      <c r="D3" s="2704"/>
      <c r="E3" s="1595"/>
      <c r="F3" s="2704" t="s">
        <v>3292</v>
      </c>
      <c r="G3" s="2704"/>
      <c r="H3" s="2704"/>
      <c r="I3" s="3816" t="s">
        <v>3310</v>
      </c>
      <c r="J3" s="3708"/>
      <c r="K3" s="3816"/>
      <c r="L3" s="3845"/>
    </row>
    <row r="4" spans="1:12">
      <c r="A4" s="3124" t="s">
        <v>3293</v>
      </c>
      <c r="B4" s="2704"/>
      <c r="C4" s="2704"/>
      <c r="D4" s="2704"/>
      <c r="E4" s="1595"/>
      <c r="F4" s="2704" t="s">
        <v>3294</v>
      </c>
      <c r="G4" s="2704"/>
      <c r="H4" s="2704"/>
      <c r="I4" s="1609" t="str">
        <f>'[5]Data Sheet'!$C$40</f>
        <v xml:space="preserve"> </v>
      </c>
      <c r="J4" s="1606"/>
      <c r="K4" s="1891" t="str">
        <f>'[5]Data Sheet'!$C$38</f>
        <v xml:space="preserve"> </v>
      </c>
      <c r="L4" s="3125"/>
    </row>
    <row r="5" spans="1:12">
      <c r="A5" s="3278" t="s">
        <v>4182</v>
      </c>
      <c r="B5" s="3365"/>
      <c r="C5" s="3365"/>
      <c r="D5" s="3365"/>
      <c r="E5" s="1851"/>
      <c r="F5" s="1851"/>
      <c r="G5" s="1851"/>
      <c r="H5" s="1851"/>
      <c r="I5" s="1851"/>
      <c r="J5" s="1851"/>
      <c r="K5" s="1851"/>
      <c r="L5" s="3131"/>
    </row>
    <row r="6" spans="1:12">
      <c r="A6" s="3280" t="s">
        <v>4183</v>
      </c>
      <c r="B6" s="2611"/>
      <c r="C6" s="2611"/>
      <c r="D6" s="2611"/>
      <c r="E6" s="2611"/>
      <c r="F6" s="2704"/>
      <c r="G6" s="2704"/>
      <c r="H6" s="2704"/>
      <c r="I6" s="2704"/>
      <c r="J6" s="2704"/>
      <c r="K6" s="1854"/>
      <c r="L6" s="3123"/>
    </row>
    <row r="7" spans="1:12">
      <c r="A7" s="3280" t="s">
        <v>4152</v>
      </c>
      <c r="B7" s="2611"/>
      <c r="C7" s="2611"/>
      <c r="D7" s="2611"/>
      <c r="E7" s="2611"/>
      <c r="F7" s="2704"/>
      <c r="G7" s="2704"/>
      <c r="H7" s="2704"/>
      <c r="I7" s="2704"/>
      <c r="J7" s="2704"/>
      <c r="K7" s="2704"/>
      <c r="L7" s="3123"/>
    </row>
    <row r="8" spans="1:12">
      <c r="A8" s="3280" t="s">
        <v>4153</v>
      </c>
      <c r="B8" s="2611"/>
      <c r="C8" s="2611"/>
      <c r="D8" s="2611"/>
      <c r="E8" s="2611"/>
      <c r="F8" s="2611"/>
      <c r="G8" s="2611"/>
      <c r="H8" s="2611"/>
      <c r="I8" s="2611"/>
      <c r="J8" s="2611"/>
      <c r="K8" s="2611"/>
      <c r="L8" s="3281"/>
    </row>
    <row r="9" spans="1:12">
      <c r="A9" s="3280" t="s">
        <v>4184</v>
      </c>
      <c r="B9" s="2611"/>
      <c r="C9" s="2611"/>
      <c r="D9" s="2611"/>
      <c r="E9" s="2611"/>
      <c r="F9" s="2611"/>
      <c r="G9" s="2611"/>
      <c r="H9" s="2611"/>
      <c r="I9" s="2611"/>
      <c r="J9" s="2611"/>
      <c r="K9" s="2611"/>
      <c r="L9" s="3281"/>
    </row>
    <row r="10" spans="1:12">
      <c r="A10" s="3280" t="s">
        <v>4185</v>
      </c>
      <c r="B10" s="2611"/>
      <c r="C10" s="2611"/>
      <c r="D10" s="2611"/>
      <c r="E10" s="2611"/>
      <c r="F10" s="2611"/>
      <c r="G10" s="2611"/>
      <c r="H10" s="2611"/>
      <c r="I10" s="2611"/>
      <c r="J10" s="2611"/>
      <c r="K10" s="2611"/>
      <c r="L10" s="3281"/>
    </row>
    <row r="11" spans="1:12">
      <c r="A11" s="3280" t="s">
        <v>4186</v>
      </c>
      <c r="B11" s="2611"/>
      <c r="C11" s="2611"/>
      <c r="D11" s="2611"/>
      <c r="E11" s="2611"/>
      <c r="F11" s="2611"/>
      <c r="G11" s="2611"/>
      <c r="H11" s="2611"/>
      <c r="I11" s="2611"/>
      <c r="J11" s="2611"/>
      <c r="K11" s="2611"/>
      <c r="L11" s="3281"/>
    </row>
    <row r="12" spans="1:12">
      <c r="A12" s="3280" t="s">
        <v>4187</v>
      </c>
      <c r="B12" s="2611"/>
      <c r="C12" s="2611"/>
      <c r="D12" s="2611"/>
      <c r="E12" s="2611"/>
      <c r="F12" s="2611"/>
      <c r="G12" s="2611"/>
      <c r="H12" s="2611"/>
      <c r="I12" s="2611"/>
      <c r="J12" s="2611"/>
      <c r="K12" s="2611"/>
      <c r="L12" s="3281"/>
    </row>
    <row r="13" spans="1:12">
      <c r="A13" s="3280"/>
      <c r="B13" s="2611"/>
      <c r="C13" s="2611"/>
      <c r="D13" s="2611"/>
      <c r="E13" s="2611"/>
      <c r="F13" s="2611"/>
      <c r="G13" s="2611"/>
      <c r="H13" s="2611"/>
      <c r="I13" s="2611"/>
      <c r="J13" s="2611"/>
      <c r="K13" s="2611"/>
      <c r="L13" s="3281"/>
    </row>
    <row r="14" spans="1:12">
      <c r="A14" s="3280"/>
      <c r="B14" s="2611"/>
      <c r="C14" s="2611"/>
      <c r="D14" s="2611"/>
      <c r="E14" s="2611"/>
      <c r="F14" s="2611"/>
      <c r="G14" s="2611"/>
      <c r="H14" s="2611"/>
      <c r="I14" s="2611"/>
      <c r="J14" s="2611"/>
      <c r="K14" s="2611"/>
      <c r="L14" s="3281"/>
    </row>
    <row r="15" spans="1:12">
      <c r="A15" s="3280"/>
      <c r="B15" s="2611"/>
      <c r="C15" s="2611"/>
      <c r="D15" s="2611"/>
      <c r="E15" s="2611"/>
      <c r="F15" s="2611"/>
      <c r="G15" s="2611"/>
      <c r="H15" s="2611"/>
      <c r="I15" s="2611"/>
      <c r="J15" s="2611"/>
      <c r="K15" s="2611"/>
      <c r="L15" s="3281"/>
    </row>
    <row r="16" spans="1:12">
      <c r="A16" s="3280"/>
      <c r="B16" s="2611"/>
      <c r="C16" s="2611"/>
      <c r="D16" s="2611"/>
      <c r="E16" s="2611"/>
      <c r="F16" s="2611"/>
      <c r="G16" s="2611"/>
      <c r="H16" s="2611"/>
      <c r="I16" s="2611"/>
      <c r="J16" s="2611"/>
      <c r="K16" s="2611"/>
      <c r="L16" s="3281"/>
    </row>
    <row r="17" spans="1:12">
      <c r="A17" s="3280"/>
      <c r="B17" s="2611"/>
      <c r="C17" s="2611"/>
      <c r="D17" s="2611"/>
      <c r="E17" s="2611"/>
      <c r="F17" s="2611"/>
      <c r="G17" s="2611"/>
      <c r="H17" s="2611"/>
      <c r="I17" s="2611"/>
      <c r="J17" s="2611"/>
      <c r="K17" s="2611"/>
      <c r="L17" s="3281"/>
    </row>
    <row r="18" spans="1:12">
      <c r="A18" s="3389" t="s">
        <v>4157</v>
      </c>
      <c r="B18" s="3390"/>
      <c r="C18" s="3390"/>
      <c r="D18" s="3390"/>
      <c r="E18" s="3390"/>
      <c r="F18" s="3390"/>
      <c r="G18" s="3390"/>
      <c r="H18" s="3390"/>
      <c r="I18" s="3390"/>
      <c r="J18" s="3390"/>
      <c r="K18" s="3390"/>
      <c r="L18" s="3391"/>
    </row>
    <row r="19" spans="1:12" ht="20.85" customHeight="1">
      <c r="A19" s="3282" t="s">
        <v>1729</v>
      </c>
      <c r="B19" s="2677"/>
      <c r="C19" s="1858" t="s">
        <v>4158</v>
      </c>
      <c r="D19" s="3377" t="s">
        <v>4159</v>
      </c>
      <c r="E19" s="3142" t="s">
        <v>4160</v>
      </c>
      <c r="F19" s="3137" t="s">
        <v>4188</v>
      </c>
      <c r="G19" s="3137" t="s">
        <v>4189</v>
      </c>
      <c r="H19" s="3827" t="s">
        <v>4190</v>
      </c>
      <c r="I19" s="3846"/>
      <c r="J19" s="3137" t="s">
        <v>4191</v>
      </c>
      <c r="K19" s="3137" t="s">
        <v>4167</v>
      </c>
      <c r="L19" s="3392" t="s">
        <v>2332</v>
      </c>
    </row>
    <row r="20" spans="1:12">
      <c r="A20" s="3284" t="s">
        <v>1732</v>
      </c>
      <c r="B20" s="3286" t="s">
        <v>2588</v>
      </c>
      <c r="C20" s="1861" t="s">
        <v>4165</v>
      </c>
      <c r="D20" s="2679" t="s">
        <v>3596</v>
      </c>
      <c r="E20" s="3286" t="s">
        <v>3596</v>
      </c>
      <c r="F20" s="3146" t="s">
        <v>4192</v>
      </c>
      <c r="G20" s="3146" t="s">
        <v>4192</v>
      </c>
      <c r="H20" s="3829" t="s">
        <v>4193</v>
      </c>
      <c r="I20" s="3837"/>
      <c r="J20" s="3146" t="s">
        <v>4173</v>
      </c>
      <c r="K20" s="3146" t="s">
        <v>4194</v>
      </c>
      <c r="L20" s="3362" t="s">
        <v>4195</v>
      </c>
    </row>
    <row r="21" spans="1:12">
      <c r="A21" s="3284"/>
      <c r="B21" s="3286"/>
      <c r="C21" s="1861"/>
      <c r="D21" s="2679" t="s">
        <v>3374</v>
      </c>
      <c r="E21" s="3286" t="s">
        <v>3374</v>
      </c>
      <c r="F21" s="3146"/>
      <c r="G21" s="3146"/>
      <c r="H21" s="3829"/>
      <c r="I21" s="3837"/>
      <c r="J21" s="3146" t="s">
        <v>4195</v>
      </c>
      <c r="K21" s="3146"/>
      <c r="L21" s="3362"/>
    </row>
    <row r="22" spans="1:12">
      <c r="A22" s="3287"/>
      <c r="B22" s="3153" t="s">
        <v>3021</v>
      </c>
      <c r="C22" s="3146" t="s">
        <v>3022</v>
      </c>
      <c r="D22" s="3146" t="s">
        <v>3023</v>
      </c>
      <c r="E22" s="3146" t="s">
        <v>3024</v>
      </c>
      <c r="F22" s="3146" t="s">
        <v>2347</v>
      </c>
      <c r="G22" s="3146" t="s">
        <v>2348</v>
      </c>
      <c r="H22" s="3830" t="s">
        <v>2349</v>
      </c>
      <c r="I22" s="3834"/>
      <c r="J22" s="3146" t="s">
        <v>2350</v>
      </c>
      <c r="K22" s="3146" t="s">
        <v>2351</v>
      </c>
      <c r="L22" s="3362" t="s">
        <v>2352</v>
      </c>
    </row>
    <row r="23" spans="1:12">
      <c r="A23" s="3288">
        <v>1</v>
      </c>
      <c r="B23" s="3378" t="s">
        <v>2595</v>
      </c>
      <c r="C23" s="3379"/>
      <c r="D23" s="3380"/>
      <c r="E23" s="3164"/>
      <c r="F23" s="3379"/>
      <c r="G23" s="3379"/>
      <c r="H23" s="3808"/>
      <c r="I23" s="3840"/>
      <c r="J23" s="3379"/>
      <c r="K23" s="3379"/>
      <c r="L23" s="3356"/>
    </row>
    <row r="24" spans="1:12">
      <c r="A24" s="3288">
        <v>2</v>
      </c>
      <c r="B24" s="3378" t="s">
        <v>2596</v>
      </c>
      <c r="C24" s="3379"/>
      <c r="D24" s="3380"/>
      <c r="E24" s="3164"/>
      <c r="F24" s="3379"/>
      <c r="G24" s="3379"/>
      <c r="H24" s="3808"/>
      <c r="I24" s="3840"/>
      <c r="J24" s="3379"/>
      <c r="K24" s="3379"/>
      <c r="L24" s="3357"/>
    </row>
    <row r="25" spans="1:12">
      <c r="A25" s="3288">
        <v>3</v>
      </c>
      <c r="B25" s="3378" t="s">
        <v>2597</v>
      </c>
      <c r="C25" s="3379"/>
      <c r="D25" s="3380"/>
      <c r="E25" s="3164"/>
      <c r="F25" s="3379"/>
      <c r="G25" s="3379"/>
      <c r="H25" s="3808"/>
      <c r="I25" s="3840"/>
      <c r="J25" s="3379"/>
      <c r="K25" s="3379"/>
      <c r="L25" s="3358"/>
    </row>
    <row r="26" spans="1:12">
      <c r="A26" s="3288">
        <v>4</v>
      </c>
      <c r="B26" s="3378" t="s">
        <v>4174</v>
      </c>
      <c r="C26" s="3379">
        <f>SUM(C23:C25)</f>
        <v>0</v>
      </c>
      <c r="D26" s="3380"/>
      <c r="E26" s="3164"/>
      <c r="F26" s="3379">
        <f>SUM(F23:F25)</f>
        <v>0</v>
      </c>
      <c r="G26" s="3379">
        <f>SUM(G23:G25)</f>
        <v>0</v>
      </c>
      <c r="H26" s="3808">
        <f>SUM(H23:I25)</f>
        <v>0</v>
      </c>
      <c r="I26" s="3840"/>
      <c r="J26" s="3379">
        <f>SUM(J23:J25)</f>
        <v>0</v>
      </c>
      <c r="K26" s="3379">
        <f>SUM(K23:K25)</f>
        <v>0</v>
      </c>
      <c r="L26" s="3358"/>
    </row>
    <row r="27" spans="1:12">
      <c r="A27" s="3288">
        <v>5</v>
      </c>
      <c r="B27" s="3378" t="s">
        <v>2598</v>
      </c>
      <c r="C27" s="3379"/>
      <c r="D27" s="3380"/>
      <c r="E27" s="3164"/>
      <c r="F27" s="3379"/>
      <c r="G27" s="3379"/>
      <c r="H27" s="3808"/>
      <c r="I27" s="3840"/>
      <c r="J27" s="3379"/>
      <c r="K27" s="3379"/>
      <c r="L27" s="3358"/>
    </row>
    <row r="28" spans="1:12">
      <c r="A28" s="3288">
        <v>6</v>
      </c>
      <c r="B28" s="3378" t="s">
        <v>2599</v>
      </c>
      <c r="C28" s="3379"/>
      <c r="D28" s="3380"/>
      <c r="E28" s="3164"/>
      <c r="F28" s="3379"/>
      <c r="G28" s="3379"/>
      <c r="H28" s="3808"/>
      <c r="I28" s="3840"/>
      <c r="J28" s="3379"/>
      <c r="K28" s="3379"/>
      <c r="L28" s="3359"/>
    </row>
    <row r="29" spans="1:12">
      <c r="A29" s="3288">
        <v>7</v>
      </c>
      <c r="B29" s="3378" t="s">
        <v>2600</v>
      </c>
      <c r="C29" s="3379"/>
      <c r="D29" s="3380"/>
      <c r="E29" s="3164"/>
      <c r="F29" s="3379"/>
      <c r="G29" s="3379"/>
      <c r="H29" s="3810"/>
      <c r="I29" s="3841"/>
      <c r="J29" s="3379"/>
      <c r="K29" s="3379"/>
      <c r="L29" s="3360"/>
    </row>
    <row r="30" spans="1:12">
      <c r="A30" s="3288">
        <v>8</v>
      </c>
      <c r="B30" s="3378" t="s">
        <v>4175</v>
      </c>
      <c r="C30" s="3379">
        <f>SUM(C27:C29)</f>
        <v>0</v>
      </c>
      <c r="D30" s="3380"/>
      <c r="E30" s="3164"/>
      <c r="F30" s="3379">
        <f>SUM(F27:F29)</f>
        <v>0</v>
      </c>
      <c r="G30" s="3379">
        <f>SUM(G27:G29)</f>
        <v>0</v>
      </c>
      <c r="H30" s="3808">
        <f>SUM(H27:I29)</f>
        <v>0</v>
      </c>
      <c r="I30" s="3840"/>
      <c r="J30" s="3379">
        <f>SUM(J27:J29)</f>
        <v>0</v>
      </c>
      <c r="K30" s="3379">
        <f>SUM(K27:K29)</f>
        <v>0</v>
      </c>
      <c r="L30" s="3357"/>
    </row>
    <row r="31" spans="1:12">
      <c r="A31" s="3288">
        <v>9</v>
      </c>
      <c r="B31" s="3378" t="s">
        <v>2601</v>
      </c>
      <c r="C31" s="3379"/>
      <c r="D31" s="3380"/>
      <c r="E31" s="3164"/>
      <c r="F31" s="3379"/>
      <c r="G31" s="3379"/>
      <c r="H31" s="3808"/>
      <c r="I31" s="3840"/>
      <c r="J31" s="3379"/>
      <c r="K31" s="3379"/>
      <c r="L31" s="3358"/>
    </row>
    <row r="32" spans="1:12">
      <c r="A32" s="3288">
        <v>10</v>
      </c>
      <c r="B32" s="3378" t="s">
        <v>2602</v>
      </c>
      <c r="C32" s="3379"/>
      <c r="D32" s="3380"/>
      <c r="E32" s="3164"/>
      <c r="F32" s="3379"/>
      <c r="G32" s="3379"/>
      <c r="H32" s="3808"/>
      <c r="I32" s="3840"/>
      <c r="J32" s="3379"/>
      <c r="K32" s="3379"/>
      <c r="L32" s="3358"/>
    </row>
    <row r="33" spans="1:12">
      <c r="A33" s="3288">
        <v>11</v>
      </c>
      <c r="B33" s="3378" t="s">
        <v>1197</v>
      </c>
      <c r="C33" s="3379"/>
      <c r="D33" s="3380"/>
      <c r="E33" s="3164"/>
      <c r="F33" s="3379"/>
      <c r="G33" s="3379"/>
      <c r="H33" s="3808"/>
      <c r="I33" s="3840"/>
      <c r="J33" s="3379"/>
      <c r="K33" s="3379"/>
      <c r="L33" s="3358"/>
    </row>
    <row r="34" spans="1:12">
      <c r="A34" s="3288">
        <v>12</v>
      </c>
      <c r="B34" s="3378" t="s">
        <v>4176</v>
      </c>
      <c r="C34" s="3379">
        <f>SUM(C31:C33)</f>
        <v>0</v>
      </c>
      <c r="D34" s="3380"/>
      <c r="E34" s="3164"/>
      <c r="F34" s="3379">
        <f>SUM(F31:F33)</f>
        <v>0</v>
      </c>
      <c r="G34" s="3379">
        <f>SUM(G31:G33)</f>
        <v>0</v>
      </c>
      <c r="H34" s="3808">
        <f>SUM(H31:I33)</f>
        <v>0</v>
      </c>
      <c r="I34" s="3840"/>
      <c r="J34" s="3379">
        <f>SUM(J31:J33)</f>
        <v>0</v>
      </c>
      <c r="K34" s="3379">
        <f>SUM(K31:K33)</f>
        <v>0</v>
      </c>
      <c r="L34" s="3358"/>
    </row>
    <row r="35" spans="1:12">
      <c r="A35" s="3288">
        <v>13</v>
      </c>
      <c r="B35" s="3378" t="s">
        <v>1198</v>
      </c>
      <c r="C35" s="3379"/>
      <c r="D35" s="3380"/>
      <c r="E35" s="3164"/>
      <c r="F35" s="3379"/>
      <c r="G35" s="3379"/>
      <c r="H35" s="3808"/>
      <c r="I35" s="3840"/>
      <c r="J35" s="3379"/>
      <c r="K35" s="3379"/>
      <c r="L35" s="3358"/>
    </row>
    <row r="36" spans="1:12">
      <c r="A36" s="3288">
        <v>14</v>
      </c>
      <c r="B36" s="3378" t="s">
        <v>1199</v>
      </c>
      <c r="C36" s="3379"/>
      <c r="D36" s="3380"/>
      <c r="E36" s="3164"/>
      <c r="F36" s="3379"/>
      <c r="G36" s="3379"/>
      <c r="H36" s="3808"/>
      <c r="I36" s="3840"/>
      <c r="J36" s="3379"/>
      <c r="K36" s="3379"/>
      <c r="L36" s="3358"/>
    </row>
    <row r="37" spans="1:12">
      <c r="A37" s="3288">
        <v>15</v>
      </c>
      <c r="B37" s="3378" t="s">
        <v>4177</v>
      </c>
      <c r="C37" s="3379"/>
      <c r="D37" s="3380"/>
      <c r="E37" s="3164"/>
      <c r="F37" s="3379"/>
      <c r="G37" s="3379"/>
      <c r="H37" s="3808"/>
      <c r="I37" s="3840"/>
      <c r="J37" s="3379"/>
      <c r="K37" s="3379"/>
      <c r="L37" s="3358"/>
    </row>
    <row r="38" spans="1:12">
      <c r="A38" s="3288">
        <v>16</v>
      </c>
      <c r="B38" s="3378" t="s">
        <v>4178</v>
      </c>
      <c r="C38" s="3379">
        <f>SUM(C35:C37)</f>
        <v>0</v>
      </c>
      <c r="D38" s="3380"/>
      <c r="E38" s="3164"/>
      <c r="F38" s="3379">
        <f>SUM(F35:F37)</f>
        <v>0</v>
      </c>
      <c r="G38" s="3379">
        <f>SUM(G35:G37)</f>
        <v>0</v>
      </c>
      <c r="H38" s="3808">
        <f>SUM(H35:I37)</f>
        <v>0</v>
      </c>
      <c r="I38" s="3840"/>
      <c r="J38" s="3379">
        <f>SUM(J35:J37)</f>
        <v>0</v>
      </c>
      <c r="K38" s="3379">
        <f>SUM(K35:K37)</f>
        <v>0</v>
      </c>
      <c r="L38" s="3358"/>
    </row>
    <row r="39" spans="1:12" ht="15.75" customHeight="1">
      <c r="A39" s="3295">
        <v>17</v>
      </c>
      <c r="B39" s="3382" t="s">
        <v>4179</v>
      </c>
      <c r="C39" s="3393"/>
      <c r="D39" s="3383"/>
      <c r="E39" s="3296"/>
      <c r="F39" s="3393"/>
      <c r="G39" s="3393"/>
      <c r="H39" s="3832"/>
      <c r="I39" s="3833"/>
      <c r="J39" s="3393"/>
      <c r="K39" s="3393"/>
      <c r="L39" s="3394"/>
    </row>
    <row r="40" spans="1:12" ht="15.75" customHeight="1">
      <c r="A40" s="3395"/>
      <c r="B40" s="3396" t="s">
        <v>4180</v>
      </c>
      <c r="C40" s="3397">
        <f>C26+C30+C34+C38</f>
        <v>0</v>
      </c>
      <c r="D40" s="3398"/>
      <c r="E40" s="3399"/>
      <c r="F40" s="3397">
        <f>F26+F30+F34+F38</f>
        <v>0</v>
      </c>
      <c r="G40" s="3397">
        <f>G26+G30+G34+G38</f>
        <v>0</v>
      </c>
      <c r="H40" s="3810">
        <v>0</v>
      </c>
      <c r="I40" s="3834"/>
      <c r="J40" s="3397">
        <f>J26+J30+J34+J38</f>
        <v>0</v>
      </c>
      <c r="K40" s="3397">
        <f>K26+K30+K34+K38</f>
        <v>0</v>
      </c>
      <c r="L40" s="3360"/>
    </row>
    <row r="41" spans="1:12" ht="15.75" customHeight="1">
      <c r="A41" s="3295"/>
      <c r="B41" s="3382"/>
      <c r="C41" s="3393"/>
      <c r="D41" s="3383"/>
      <c r="E41" s="3296"/>
      <c r="F41" s="3297"/>
      <c r="G41" s="3297"/>
      <c r="H41" s="3835"/>
      <c r="I41" s="3833"/>
      <c r="J41" s="3184"/>
      <c r="K41" s="3184"/>
      <c r="L41" s="3394"/>
    </row>
    <row r="42" spans="1:12" ht="15.75" customHeight="1">
      <c r="A42" s="3400"/>
      <c r="B42" s="3385"/>
      <c r="C42" s="3401"/>
      <c r="D42" s="3207"/>
      <c r="E42" s="3402"/>
      <c r="F42" s="3403"/>
      <c r="G42" s="3403"/>
      <c r="H42" s="3836"/>
      <c r="I42" s="3837"/>
      <c r="J42" s="3404"/>
      <c r="K42" s="3404"/>
      <c r="L42" s="3405"/>
    </row>
    <row r="43" spans="1:12" ht="15.75" customHeight="1" thickBot="1">
      <c r="A43" s="3406"/>
      <c r="B43" s="3387"/>
      <c r="C43" s="3407"/>
      <c r="D43" s="3387"/>
      <c r="E43" s="3408"/>
      <c r="F43" s="3409"/>
      <c r="G43" s="3409"/>
      <c r="H43" s="3838"/>
      <c r="I43" s="3839"/>
      <c r="J43" s="3409"/>
      <c r="K43" s="3409"/>
      <c r="L43" s="3410"/>
    </row>
    <row r="44" spans="1:12" ht="15.75" thickTop="1">
      <c r="A44" s="2704"/>
      <c r="B44" s="2704"/>
      <c r="C44" s="2704"/>
      <c r="D44" s="2704"/>
      <c r="E44" s="2704"/>
      <c r="F44" s="2704"/>
      <c r="G44" s="2704"/>
      <c r="H44" s="2704"/>
      <c r="I44" s="2002"/>
      <c r="J44" s="2002"/>
      <c r="K44" s="2002"/>
      <c r="L44" s="2002"/>
    </row>
    <row r="45" spans="1:12">
      <c r="A45" s="1698" t="s">
        <v>4684</v>
      </c>
      <c r="B45" s="1698"/>
      <c r="C45" s="1698"/>
      <c r="D45" s="1698"/>
      <c r="E45" s="1698"/>
      <c r="F45" s="1698"/>
      <c r="G45" s="1698"/>
      <c r="H45" s="1698"/>
      <c r="I45" s="1698"/>
      <c r="J45" s="1698"/>
      <c r="K45" s="1698"/>
      <c r="L45" s="1698"/>
    </row>
    <row r="46" spans="1:12">
      <c r="A46" s="1699" t="s">
        <v>4196</v>
      </c>
      <c r="B46" s="1699"/>
      <c r="C46" s="1699"/>
      <c r="D46" s="1699"/>
      <c r="E46" s="1699"/>
      <c r="F46" s="1699"/>
      <c r="G46" s="1699"/>
      <c r="H46" s="1699"/>
      <c r="I46" s="1699"/>
      <c r="J46" s="1699"/>
      <c r="K46" s="1699"/>
      <c r="L46" s="1699"/>
    </row>
  </sheetData>
  <mergeCells count="29">
    <mergeCell ref="H26:I26"/>
    <mergeCell ref="I2:J2"/>
    <mergeCell ref="K2:L2"/>
    <mergeCell ref="I3:J3"/>
    <mergeCell ref="K3:L3"/>
    <mergeCell ref="H19:I19"/>
    <mergeCell ref="H20:I20"/>
    <mergeCell ref="H21:I21"/>
    <mergeCell ref="H22:I22"/>
    <mergeCell ref="H23:I23"/>
    <mergeCell ref="H24:I24"/>
    <mergeCell ref="H25:I25"/>
    <mergeCell ref="H38:I38"/>
    <mergeCell ref="H27:I27"/>
    <mergeCell ref="H28:I28"/>
    <mergeCell ref="H29:I29"/>
    <mergeCell ref="H30:I30"/>
    <mergeCell ref="H31:I31"/>
    <mergeCell ref="H32:I32"/>
    <mergeCell ref="H33:I33"/>
    <mergeCell ref="H34:I34"/>
    <mergeCell ref="H35:I35"/>
    <mergeCell ref="H36:I36"/>
    <mergeCell ref="H37:I37"/>
    <mergeCell ref="H39:I39"/>
    <mergeCell ref="H40:I40"/>
    <mergeCell ref="H41:I41"/>
    <mergeCell ref="H42:I42"/>
    <mergeCell ref="H43:I43"/>
  </mergeCells>
  <pageMargins left="0.7" right="0.7" top="0.75" bottom="0.75" header="0.3" footer="0.3"/>
  <pageSetup scale="5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70">
    <pageSetUpPr fitToPage="1"/>
  </sheetPr>
  <dimension ref="A1:H65"/>
  <sheetViews>
    <sheetView defaultGridColor="0" colorId="22" zoomScaleNormal="100" zoomScaleSheetLayoutView="80" workbookViewId="0">
      <selection activeCell="J25" sqref="J25"/>
    </sheetView>
  </sheetViews>
  <sheetFormatPr defaultColWidth="9.6640625" defaultRowHeight="15"/>
  <cols>
    <col min="1" max="1" width="4.6640625" style="2473" customWidth="1"/>
    <col min="2" max="2" width="14.6640625" style="2473" customWidth="1"/>
    <col min="3" max="4" width="16.6640625" style="2473" customWidth="1"/>
    <col min="5" max="5" width="4.6640625" style="2473" customWidth="1"/>
    <col min="6" max="6" width="17.6640625" style="2473" customWidth="1"/>
    <col min="7" max="7" width="12.6640625" style="2473" customWidth="1"/>
    <col min="8" max="8" width="16.6640625" style="2473" customWidth="1"/>
    <col min="9" max="16384" width="9.6640625" style="2473"/>
  </cols>
  <sheetData>
    <row r="1" spans="1:8">
      <c r="A1" s="1837" t="s">
        <v>1800</v>
      </c>
      <c r="B1" s="1874"/>
      <c r="C1" s="1874"/>
      <c r="D1" s="2926" t="s">
        <v>1344</v>
      </c>
      <c r="E1" s="2927"/>
      <c r="F1" s="2928"/>
      <c r="G1" s="2929" t="s">
        <v>1802</v>
      </c>
      <c r="H1" s="2930" t="s">
        <v>1803</v>
      </c>
    </row>
    <row r="2" spans="1:8">
      <c r="A2" s="1690" t="str">
        <f>'Data Sheet'!$C$25</f>
        <v>National Fuel Gas Distribution Corporation</v>
      </c>
      <c r="B2" s="2931"/>
      <c r="C2" s="2931"/>
      <c r="D2" s="2932" t="s">
        <v>1136</v>
      </c>
      <c r="E2" s="1698"/>
      <c r="F2" s="1880"/>
      <c r="G2" s="1879" t="s">
        <v>1805</v>
      </c>
      <c r="H2" s="2933"/>
    </row>
    <row r="3" spans="1:8" ht="15" customHeight="1">
      <c r="A3" s="2934"/>
      <c r="B3" s="2931"/>
      <c r="C3" s="2931"/>
      <c r="D3" s="2932" t="s">
        <v>1137</v>
      </c>
      <c r="E3" s="1698"/>
      <c r="F3" s="1698"/>
      <c r="G3" s="2935" t="str">
        <f>'Data Sheet'!$C$40</f>
        <v>3/31/2016</v>
      </c>
      <c r="H3" s="2604" t="str">
        <f>'Data Sheet'!$C$38</f>
        <v>12/31/2015</v>
      </c>
    </row>
    <row r="4" spans="1:8" ht="15" customHeight="1">
      <c r="A4" s="2936" t="s">
        <v>3652</v>
      </c>
      <c r="B4" s="2937"/>
      <c r="C4" s="2937"/>
      <c r="D4" s="1851"/>
      <c r="E4" s="1851"/>
      <c r="F4" s="1851"/>
      <c r="G4" s="1851"/>
      <c r="H4" s="1852"/>
    </row>
    <row r="5" spans="1:8">
      <c r="A5" s="2938"/>
      <c r="B5" s="2939"/>
      <c r="C5" s="2939"/>
      <c r="D5" s="2940"/>
      <c r="E5" s="2940"/>
      <c r="F5" s="2940"/>
      <c r="G5" s="2940"/>
      <c r="H5" s="2941"/>
    </row>
    <row r="6" spans="1:8">
      <c r="A6" s="2942" t="s">
        <v>3653</v>
      </c>
      <c r="B6" s="2939"/>
      <c r="C6" s="2939"/>
      <c r="D6" s="2939"/>
      <c r="E6" s="2939"/>
      <c r="F6" s="2940"/>
      <c r="G6" s="2940"/>
      <c r="H6" s="2941"/>
    </row>
    <row r="7" spans="1:8">
      <c r="A7" s="2942" t="s">
        <v>3654</v>
      </c>
      <c r="B7" s="2939"/>
      <c r="C7" s="2939"/>
      <c r="D7" s="2939"/>
      <c r="E7" s="2939"/>
      <c r="F7" s="2939"/>
      <c r="G7" s="2939"/>
      <c r="H7" s="2612"/>
    </row>
    <row r="8" spans="1:8">
      <c r="A8" s="2942"/>
      <c r="B8" s="2939"/>
      <c r="C8" s="2939"/>
      <c r="D8" s="2939"/>
      <c r="E8" s="2939"/>
      <c r="F8" s="2939"/>
      <c r="G8" s="2939"/>
      <c r="H8" s="2612"/>
    </row>
    <row r="9" spans="1:8">
      <c r="A9" s="2943" t="s">
        <v>1729</v>
      </c>
      <c r="B9" s="2944" t="s">
        <v>1783</v>
      </c>
      <c r="C9" s="2945"/>
      <c r="D9" s="2946" t="s">
        <v>3597</v>
      </c>
      <c r="E9" s="2946" t="s">
        <v>1729</v>
      </c>
      <c r="F9" s="2946" t="s">
        <v>1783</v>
      </c>
      <c r="G9" s="2947"/>
      <c r="H9" s="2948" t="s">
        <v>3597</v>
      </c>
    </row>
    <row r="10" spans="1:8">
      <c r="A10" s="2949" t="s">
        <v>1732</v>
      </c>
      <c r="B10" s="2950" t="s">
        <v>3021</v>
      </c>
      <c r="C10" s="2951"/>
      <c r="D10" s="2952" t="s">
        <v>3022</v>
      </c>
      <c r="E10" s="2952" t="s">
        <v>1732</v>
      </c>
      <c r="F10" s="2952" t="s">
        <v>3021</v>
      </c>
      <c r="G10" s="2953"/>
      <c r="H10" s="2954" t="s">
        <v>3022</v>
      </c>
    </row>
    <row r="11" spans="1:8">
      <c r="A11" s="2949">
        <v>1</v>
      </c>
      <c r="B11" s="2950" t="s">
        <v>3655</v>
      </c>
      <c r="C11" s="2951"/>
      <c r="D11" s="2955"/>
      <c r="E11" s="2952">
        <v>22</v>
      </c>
      <c r="F11" s="2950" t="s">
        <v>3656</v>
      </c>
      <c r="G11" s="2951"/>
      <c r="H11" s="2956"/>
    </row>
    <row r="12" spans="1:8">
      <c r="A12" s="2949">
        <v>2</v>
      </c>
      <c r="B12" s="2957" t="s">
        <v>3657</v>
      </c>
      <c r="C12" s="2958"/>
      <c r="D12" s="2959"/>
      <c r="E12" s="2960">
        <v>23</v>
      </c>
      <c r="F12" s="2961" t="s">
        <v>3658</v>
      </c>
      <c r="G12" s="2939"/>
      <c r="H12" s="2962"/>
    </row>
    <row r="13" spans="1:8">
      <c r="A13" s="2949">
        <v>3</v>
      </c>
      <c r="B13" s="2957" t="s">
        <v>3659</v>
      </c>
      <c r="C13" s="2958"/>
      <c r="D13" s="2963"/>
      <c r="E13" s="2952"/>
      <c r="F13" s="2957" t="s">
        <v>3660</v>
      </c>
      <c r="G13" s="2958"/>
      <c r="H13" s="2964"/>
    </row>
    <row r="14" spans="1:8">
      <c r="A14" s="2949">
        <v>4</v>
      </c>
      <c r="B14" s="2957" t="s">
        <v>3661</v>
      </c>
      <c r="C14" s="2958"/>
      <c r="D14" s="2963"/>
      <c r="E14" s="2960">
        <v>24</v>
      </c>
      <c r="F14" s="2961" t="s">
        <v>3662</v>
      </c>
      <c r="G14" s="2939"/>
      <c r="H14" s="2962"/>
    </row>
    <row r="15" spans="1:8">
      <c r="A15" s="2949">
        <v>5</v>
      </c>
      <c r="B15" s="2957" t="s">
        <v>3663</v>
      </c>
      <c r="C15" s="2958"/>
      <c r="D15" s="2963"/>
      <c r="E15" s="2952"/>
      <c r="F15" s="2957" t="s">
        <v>3664</v>
      </c>
      <c r="G15" s="2958"/>
      <c r="H15" s="2964"/>
    </row>
    <row r="16" spans="1:8">
      <c r="A16" s="2949">
        <v>6</v>
      </c>
      <c r="B16" s="2957" t="s">
        <v>3665</v>
      </c>
      <c r="C16" s="2958"/>
      <c r="D16" s="2963"/>
      <c r="E16" s="2960">
        <v>25</v>
      </c>
      <c r="F16" s="2961" t="s">
        <v>3666</v>
      </c>
      <c r="G16" s="2939"/>
      <c r="H16" s="2962"/>
    </row>
    <row r="17" spans="1:8">
      <c r="A17" s="2949">
        <v>7</v>
      </c>
      <c r="B17" s="2957" t="s">
        <v>2174</v>
      </c>
      <c r="C17" s="2958"/>
      <c r="D17" s="2963"/>
      <c r="E17" s="2952"/>
      <c r="F17" s="2957" t="s">
        <v>3664</v>
      </c>
      <c r="G17" s="2958"/>
      <c r="H17" s="2964"/>
    </row>
    <row r="18" spans="1:8">
      <c r="A18" s="2949">
        <v>8</v>
      </c>
      <c r="B18" s="2957" t="s">
        <v>3667</v>
      </c>
      <c r="C18" s="2958"/>
      <c r="D18" s="2963"/>
      <c r="E18" s="2952">
        <v>26</v>
      </c>
      <c r="F18" s="2957" t="s">
        <v>3668</v>
      </c>
      <c r="G18" s="2958"/>
      <c r="H18" s="2965"/>
    </row>
    <row r="19" spans="1:8">
      <c r="A19" s="2966">
        <v>9</v>
      </c>
      <c r="B19" s="2961" t="s">
        <v>3669</v>
      </c>
      <c r="C19" s="2939"/>
      <c r="D19" s="2967"/>
      <c r="E19" s="2960">
        <v>27</v>
      </c>
      <c r="F19" s="2968" t="s">
        <v>3670</v>
      </c>
      <c r="G19" s="2969"/>
      <c r="H19" s="2970"/>
    </row>
    <row r="20" spans="1:8">
      <c r="A20" s="2949"/>
      <c r="B20" s="2957" t="s">
        <v>3671</v>
      </c>
      <c r="C20" s="2958"/>
      <c r="D20" s="2971">
        <f>SUM(D13:D17)-D18</f>
        <v>0</v>
      </c>
      <c r="E20" s="2952"/>
      <c r="F20" s="2957" t="s">
        <v>3672</v>
      </c>
      <c r="G20" s="2958"/>
      <c r="H20" s="2964"/>
    </row>
    <row r="21" spans="1:8">
      <c r="A21" s="2949">
        <v>10</v>
      </c>
      <c r="B21" s="2957" t="s">
        <v>3673</v>
      </c>
      <c r="C21" s="2958"/>
      <c r="D21" s="2963"/>
      <c r="E21" s="2952">
        <v>28</v>
      </c>
      <c r="F21" s="2957" t="s">
        <v>3674</v>
      </c>
      <c r="G21" s="2958"/>
      <c r="H21" s="2965"/>
    </row>
    <row r="22" spans="1:8">
      <c r="A22" s="2949">
        <v>11</v>
      </c>
      <c r="B22" s="2957" t="s">
        <v>4242</v>
      </c>
      <c r="C22" s="2958"/>
      <c r="D22" s="2963"/>
      <c r="E22" s="2972">
        <v>29</v>
      </c>
      <c r="F22" s="2973" t="s">
        <v>4243</v>
      </c>
      <c r="G22" s="2974"/>
      <c r="H22" s="2975"/>
    </row>
    <row r="23" spans="1:8">
      <c r="A23" s="2949">
        <v>12</v>
      </c>
      <c r="B23" s="2957" t="s">
        <v>4197</v>
      </c>
      <c r="C23" s="2958"/>
      <c r="D23" s="2976"/>
      <c r="E23" s="2960">
        <v>30</v>
      </c>
      <c r="F23" s="2977" t="s">
        <v>3675</v>
      </c>
      <c r="G23" s="2940"/>
      <c r="H23" s="2978"/>
    </row>
    <row r="24" spans="1:8">
      <c r="A24" s="2949">
        <v>13</v>
      </c>
      <c r="B24" s="2957" t="s">
        <v>1972</v>
      </c>
      <c r="C24" s="2958"/>
      <c r="D24" s="2963"/>
      <c r="E24" s="2952"/>
      <c r="F24" s="2950" t="s">
        <v>4241</v>
      </c>
      <c r="G24" s="2951"/>
      <c r="H24" s="2964">
        <f>SUM(H12:H22)</f>
        <v>0</v>
      </c>
    </row>
    <row r="25" spans="1:8">
      <c r="A25" s="2949">
        <v>14</v>
      </c>
      <c r="B25" s="2957" t="s">
        <v>3676</v>
      </c>
      <c r="C25" s="2958"/>
      <c r="D25" s="2963"/>
      <c r="E25" s="2955"/>
      <c r="F25" s="2979"/>
      <c r="G25" s="2979"/>
      <c r="H25" s="2980"/>
    </row>
    <row r="26" spans="1:8">
      <c r="A26" s="2949">
        <v>15</v>
      </c>
      <c r="B26" s="2957" t="s">
        <v>3677</v>
      </c>
      <c r="C26" s="2958"/>
      <c r="D26" s="2971">
        <f>D24-D25</f>
        <v>0</v>
      </c>
      <c r="E26" s="2955"/>
      <c r="F26" s="2979"/>
      <c r="G26" s="2979"/>
      <c r="H26" s="2980"/>
    </row>
    <row r="27" spans="1:8">
      <c r="A27" s="2949">
        <v>16</v>
      </c>
      <c r="B27" s="2957" t="s">
        <v>3678</v>
      </c>
      <c r="C27" s="2958"/>
      <c r="D27" s="2976"/>
      <c r="E27" s="2979"/>
      <c r="F27" s="2979"/>
      <c r="G27" s="2979"/>
      <c r="H27" s="2980"/>
    </row>
    <row r="28" spans="1:8">
      <c r="A28" s="2949">
        <v>17</v>
      </c>
      <c r="B28" s="2957" t="s">
        <v>1972</v>
      </c>
      <c r="C28" s="2958"/>
      <c r="D28" s="2963"/>
      <c r="E28" s="2955"/>
      <c r="F28" s="2979"/>
      <c r="G28" s="2979"/>
      <c r="H28" s="2980"/>
    </row>
    <row r="29" spans="1:8">
      <c r="A29" s="2949">
        <v>18</v>
      </c>
      <c r="B29" s="2957" t="s">
        <v>3676</v>
      </c>
      <c r="C29" s="2958"/>
      <c r="D29" s="2963"/>
      <c r="E29" s="2955"/>
      <c r="F29" s="2979"/>
      <c r="G29" s="2979"/>
      <c r="H29" s="2980"/>
    </row>
    <row r="30" spans="1:8">
      <c r="A30" s="2966">
        <v>19</v>
      </c>
      <c r="B30" s="2961" t="s">
        <v>3679</v>
      </c>
      <c r="C30" s="2939"/>
      <c r="D30" s="2981"/>
      <c r="E30" s="2955"/>
      <c r="F30" s="2979"/>
      <c r="G30" s="2979"/>
      <c r="H30" s="2980"/>
    </row>
    <row r="31" spans="1:8">
      <c r="A31" s="2949"/>
      <c r="B31" s="2957" t="s">
        <v>3680</v>
      </c>
      <c r="C31" s="2958"/>
      <c r="D31" s="2971">
        <f>D28-D29</f>
        <v>0</v>
      </c>
      <c r="E31" s="2955"/>
      <c r="F31" s="2979"/>
      <c r="G31" s="2979"/>
      <c r="H31" s="2980"/>
    </row>
    <row r="32" spans="1:8">
      <c r="A32" s="2949">
        <v>20</v>
      </c>
      <c r="B32" s="2957" t="s">
        <v>3681</v>
      </c>
      <c r="C32" s="2958"/>
      <c r="D32" s="2963"/>
      <c r="E32" s="2955"/>
      <c r="F32" s="2979"/>
      <c r="G32" s="2979"/>
      <c r="H32" s="2980"/>
    </row>
    <row r="33" spans="1:8">
      <c r="A33" s="2966">
        <v>21</v>
      </c>
      <c r="B33" s="2977" t="s">
        <v>3682</v>
      </c>
      <c r="C33" s="2940"/>
      <c r="D33" s="2981"/>
      <c r="E33" s="2955"/>
      <c r="F33" s="2979"/>
      <c r="G33" s="2979"/>
      <c r="H33" s="2980"/>
    </row>
    <row r="34" spans="1:8">
      <c r="A34" s="2966"/>
      <c r="B34" s="2977" t="s">
        <v>3683</v>
      </c>
      <c r="C34" s="2940"/>
      <c r="D34" s="2981">
        <f>D20+D21+D26+D31+D32</f>
        <v>0</v>
      </c>
      <c r="E34" s="2955"/>
      <c r="F34" s="2979"/>
      <c r="G34" s="2979"/>
      <c r="H34" s="2980"/>
    </row>
    <row r="35" spans="1:8">
      <c r="A35" s="2982" t="s">
        <v>3684</v>
      </c>
      <c r="B35" s="2983"/>
      <c r="C35" s="2983"/>
      <c r="D35" s="2983"/>
      <c r="E35" s="2983"/>
      <c r="F35" s="2983"/>
      <c r="G35" s="2983"/>
      <c r="H35" s="2984"/>
    </row>
    <row r="36" spans="1:8">
      <c r="A36" s="2942"/>
      <c r="B36" s="2939"/>
      <c r="C36" s="2939"/>
      <c r="D36" s="2939"/>
      <c r="E36" s="2939"/>
      <c r="F36" s="2939"/>
      <c r="G36" s="2939"/>
      <c r="H36" s="2612"/>
    </row>
    <row r="37" spans="1:8">
      <c r="A37" s="2942" t="s">
        <v>3685</v>
      </c>
      <c r="B37" s="2939"/>
      <c r="C37" s="2939"/>
      <c r="D37" s="2939"/>
      <c r="E37" s="2939" t="s">
        <v>3686</v>
      </c>
      <c r="F37" s="2939"/>
      <c r="G37" s="2939"/>
      <c r="H37" s="2612"/>
    </row>
    <row r="38" spans="1:8">
      <c r="A38" s="2942" t="s">
        <v>3687</v>
      </c>
      <c r="B38" s="2939"/>
      <c r="C38" s="2939"/>
      <c r="D38" s="2939"/>
      <c r="E38" s="2939" t="s">
        <v>3688</v>
      </c>
      <c r="F38" s="2939"/>
      <c r="G38" s="2939"/>
      <c r="H38" s="2612"/>
    </row>
    <row r="39" spans="1:8">
      <c r="A39" s="2942" t="s">
        <v>3689</v>
      </c>
      <c r="B39" s="2939"/>
      <c r="C39" s="2939"/>
      <c r="D39" s="2939"/>
      <c r="E39" s="2939" t="s">
        <v>3690</v>
      </c>
      <c r="F39" s="2939"/>
      <c r="G39" s="2939"/>
      <c r="H39" s="2612"/>
    </row>
    <row r="40" spans="1:8">
      <c r="A40" s="2942" t="s">
        <v>3691</v>
      </c>
      <c r="B40" s="2939"/>
      <c r="C40" s="2939"/>
      <c r="D40" s="2939"/>
      <c r="E40" s="2939" t="s">
        <v>3692</v>
      </c>
      <c r="F40" s="2939"/>
      <c r="G40" s="2939"/>
      <c r="H40" s="2612"/>
    </row>
    <row r="41" spans="1:8">
      <c r="A41" s="2942" t="s">
        <v>3693</v>
      </c>
      <c r="B41" s="2939"/>
      <c r="C41" s="2939"/>
      <c r="D41" s="2939"/>
      <c r="E41" s="2939" t="s">
        <v>3694</v>
      </c>
      <c r="F41" s="2939"/>
      <c r="G41" s="2939"/>
      <c r="H41" s="2612"/>
    </row>
    <row r="42" spans="1:8">
      <c r="A42" s="2942" t="s">
        <v>2579</v>
      </c>
      <c r="B42" s="2939"/>
      <c r="C42" s="2939"/>
      <c r="D42" s="2939"/>
      <c r="E42" s="2939" t="s">
        <v>2580</v>
      </c>
      <c r="F42" s="2939"/>
      <c r="G42" s="2939"/>
      <c r="H42" s="2612"/>
    </row>
    <row r="43" spans="1:8">
      <c r="A43" s="2942" t="s">
        <v>2581</v>
      </c>
      <c r="B43" s="2939"/>
      <c r="C43" s="2939"/>
      <c r="D43" s="2939"/>
      <c r="E43" s="2939" t="s">
        <v>2582</v>
      </c>
      <c r="F43" s="2939"/>
      <c r="G43" s="2939"/>
      <c r="H43" s="2612"/>
    </row>
    <row r="44" spans="1:8">
      <c r="A44" s="2942" t="s">
        <v>2583</v>
      </c>
      <c r="B44" s="2939"/>
      <c r="C44" s="2939"/>
      <c r="D44" s="2939"/>
      <c r="E44" s="2939" t="s">
        <v>2584</v>
      </c>
      <c r="F44" s="2939"/>
      <c r="G44" s="2939"/>
      <c r="H44" s="2612"/>
    </row>
    <row r="45" spans="1:8">
      <c r="A45" s="2942"/>
      <c r="B45" s="2939"/>
      <c r="C45" s="2939"/>
      <c r="D45" s="2939"/>
      <c r="E45" s="2939"/>
      <c r="F45" s="2939"/>
      <c r="G45" s="2939"/>
      <c r="H45" s="2612"/>
    </row>
    <row r="46" spans="1:8">
      <c r="A46" s="2985" t="s">
        <v>2585</v>
      </c>
      <c r="B46" s="2986"/>
      <c r="C46" s="2986"/>
      <c r="D46" s="2986"/>
      <c r="E46" s="2986"/>
      <c r="F46" s="2986"/>
      <c r="G46" s="2986"/>
      <c r="H46" s="2987"/>
    </row>
    <row r="47" spans="1:8">
      <c r="A47" s="2942"/>
      <c r="B47" s="2961"/>
      <c r="C47" s="2961"/>
      <c r="D47" s="2977" t="s">
        <v>2586</v>
      </c>
      <c r="E47" s="2940"/>
      <c r="F47" s="2950" t="s">
        <v>2587</v>
      </c>
      <c r="G47" s="2951"/>
      <c r="H47" s="2988"/>
    </row>
    <row r="48" spans="1:8">
      <c r="A48" s="2966" t="s">
        <v>1729</v>
      </c>
      <c r="B48" s="2960" t="s">
        <v>2588</v>
      </c>
      <c r="C48" s="2960" t="s">
        <v>2589</v>
      </c>
      <c r="D48" s="2977" t="s">
        <v>3329</v>
      </c>
      <c r="E48" s="2940"/>
      <c r="F48" s="2960" t="s">
        <v>2590</v>
      </c>
      <c r="G48" s="2960" t="s">
        <v>2591</v>
      </c>
      <c r="H48" s="2989" t="s">
        <v>2592</v>
      </c>
    </row>
    <row r="49" spans="1:8">
      <c r="A49" s="2966" t="s">
        <v>1732</v>
      </c>
      <c r="B49" s="2961"/>
      <c r="C49" s="2961"/>
      <c r="D49" s="2977" t="s">
        <v>2593</v>
      </c>
      <c r="E49" s="2940"/>
      <c r="F49" s="2960" t="s">
        <v>2594</v>
      </c>
      <c r="G49" s="2960"/>
      <c r="H49" s="2989"/>
    </row>
    <row r="50" spans="1:8">
      <c r="A50" s="2990"/>
      <c r="B50" s="2952" t="s">
        <v>3021</v>
      </c>
      <c r="C50" s="2952" t="s">
        <v>3022</v>
      </c>
      <c r="D50" s="2950" t="s">
        <v>3023</v>
      </c>
      <c r="E50" s="2951"/>
      <c r="F50" s="2952" t="s">
        <v>3024</v>
      </c>
      <c r="G50" s="2952" t="s">
        <v>2347</v>
      </c>
      <c r="H50" s="2954" t="s">
        <v>2348</v>
      </c>
    </row>
    <row r="51" spans="1:8">
      <c r="A51" s="2942">
        <v>31</v>
      </c>
      <c r="B51" s="2957" t="s">
        <v>2595</v>
      </c>
      <c r="C51" s="2963"/>
      <c r="D51" s="2963"/>
      <c r="E51" s="2991"/>
      <c r="F51" s="2963"/>
      <c r="G51" s="2992"/>
      <c r="H51" s="2993"/>
    </row>
    <row r="52" spans="1:8">
      <c r="A52" s="2942">
        <v>32</v>
      </c>
      <c r="B52" s="2957" t="s">
        <v>2596</v>
      </c>
      <c r="C52" s="2963"/>
      <c r="D52" s="2963"/>
      <c r="E52" s="2991"/>
      <c r="F52" s="2963"/>
      <c r="G52" s="2992"/>
      <c r="H52" s="2993"/>
    </row>
    <row r="53" spans="1:8">
      <c r="A53" s="2942">
        <v>33</v>
      </c>
      <c r="B53" s="2957" t="s">
        <v>2597</v>
      </c>
      <c r="C53" s="2963"/>
      <c r="D53" s="2963"/>
      <c r="E53" s="2991"/>
      <c r="F53" s="2963"/>
      <c r="G53" s="2992"/>
      <c r="H53" s="2993"/>
    </row>
    <row r="54" spans="1:8">
      <c r="A54" s="2942">
        <v>34</v>
      </c>
      <c r="B54" s="2957" t="s">
        <v>2598</v>
      </c>
      <c r="C54" s="2963"/>
      <c r="D54" s="2963"/>
      <c r="E54" s="2991"/>
      <c r="F54" s="2963"/>
      <c r="G54" s="2992"/>
      <c r="H54" s="2993"/>
    </row>
    <row r="55" spans="1:8">
      <c r="A55" s="2942">
        <v>35</v>
      </c>
      <c r="B55" s="2957" t="s">
        <v>2599</v>
      </c>
      <c r="C55" s="2963"/>
      <c r="D55" s="2963"/>
      <c r="E55" s="2991"/>
      <c r="F55" s="2963"/>
      <c r="G55" s="2992"/>
      <c r="H55" s="2993"/>
    </row>
    <row r="56" spans="1:8">
      <c r="A56" s="2942">
        <v>36</v>
      </c>
      <c r="B56" s="2957" t="s">
        <v>2600</v>
      </c>
      <c r="C56" s="2963"/>
      <c r="D56" s="2963"/>
      <c r="E56" s="2991"/>
      <c r="F56" s="2963"/>
      <c r="G56" s="2992"/>
      <c r="H56" s="2993"/>
    </row>
    <row r="57" spans="1:8">
      <c r="A57" s="2942">
        <v>37</v>
      </c>
      <c r="B57" s="2957" t="s">
        <v>2601</v>
      </c>
      <c r="C57" s="2963"/>
      <c r="D57" s="2963"/>
      <c r="E57" s="2991"/>
      <c r="F57" s="2963"/>
      <c r="G57" s="2992"/>
      <c r="H57" s="2993"/>
    </row>
    <row r="58" spans="1:8">
      <c r="A58" s="2942">
        <v>38</v>
      </c>
      <c r="B58" s="2957" t="s">
        <v>2602</v>
      </c>
      <c r="C58" s="2963"/>
      <c r="D58" s="2963"/>
      <c r="E58" s="2991"/>
      <c r="F58" s="2963"/>
      <c r="G58" s="2992"/>
      <c r="H58" s="2993"/>
    </row>
    <row r="59" spans="1:8">
      <c r="A59" s="2942">
        <v>39</v>
      </c>
      <c r="B59" s="2957" t="s">
        <v>1197</v>
      </c>
      <c r="C59" s="2963"/>
      <c r="D59" s="2963"/>
      <c r="E59" s="2991"/>
      <c r="F59" s="2963"/>
      <c r="G59" s="2992"/>
      <c r="H59" s="2993"/>
    </row>
    <row r="60" spans="1:8">
      <c r="A60" s="2942">
        <v>40</v>
      </c>
      <c r="B60" s="2957" t="s">
        <v>1198</v>
      </c>
      <c r="C60" s="2963"/>
      <c r="D60" s="2963"/>
      <c r="E60" s="2991"/>
      <c r="F60" s="2963"/>
      <c r="G60" s="2992"/>
      <c r="H60" s="2993"/>
    </row>
    <row r="61" spans="1:8">
      <c r="A61" s="2942">
        <v>41</v>
      </c>
      <c r="B61" s="2957" t="s">
        <v>1199</v>
      </c>
      <c r="C61" s="2963"/>
      <c r="D61" s="2963"/>
      <c r="E61" s="2991"/>
      <c r="F61" s="2963"/>
      <c r="G61" s="2992"/>
      <c r="H61" s="2993"/>
    </row>
    <row r="62" spans="1:8">
      <c r="A62" s="2942">
        <v>42</v>
      </c>
      <c r="B62" s="2957" t="s">
        <v>1200</v>
      </c>
      <c r="C62" s="2963"/>
      <c r="D62" s="2963"/>
      <c r="E62" s="2991"/>
      <c r="F62" s="2963"/>
      <c r="G62" s="2992"/>
      <c r="H62" s="2993"/>
    </row>
    <row r="63" spans="1:8" ht="15.75" thickBot="1">
      <c r="A63" s="2994">
        <v>43</v>
      </c>
      <c r="B63" s="2995" t="s">
        <v>172</v>
      </c>
      <c r="C63" s="2996">
        <f>SUM(C51:C62)</f>
        <v>0</v>
      </c>
      <c r="D63" s="2996">
        <f>SUM(D51:D62)</f>
        <v>0</v>
      </c>
      <c r="E63" s="2997"/>
      <c r="F63" s="2998"/>
      <c r="G63" s="2999"/>
      <c r="H63" s="3000"/>
    </row>
    <row r="64" spans="1:8">
      <c r="A64" s="1698" t="s">
        <v>4691</v>
      </c>
      <c r="B64" s="2583"/>
      <c r="C64" s="2583"/>
      <c r="D64" s="2583"/>
      <c r="E64" s="2585"/>
      <c r="F64" s="2585"/>
    </row>
    <row r="65" spans="1:8">
      <c r="A65" s="2585" t="s">
        <v>1201</v>
      </c>
      <c r="B65" s="2585"/>
      <c r="C65" s="2585"/>
      <c r="D65" s="2585"/>
      <c r="E65" s="2585"/>
      <c r="F65" s="2585"/>
      <c r="G65" s="2585"/>
      <c r="H65" s="2585"/>
    </row>
  </sheetData>
  <printOptions horizontalCentered="1" verticalCentered="1"/>
  <pageMargins left="0.5" right="0.5" top="0.5" bottom="0.5" header="0" footer="0"/>
  <pageSetup scale="75" orientation="portrait" horizontalDpi="300" verticalDpi="300"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71"/>
  <dimension ref="A1:S133"/>
  <sheetViews>
    <sheetView defaultGridColor="0" topLeftCell="A69" colorId="22" zoomScale="60" zoomScaleNormal="60" zoomScaleSheetLayoutView="50" workbookViewId="0">
      <selection activeCell="A69" sqref="A1:XFD1048576"/>
    </sheetView>
  </sheetViews>
  <sheetFormatPr defaultColWidth="9.6640625" defaultRowHeight="15"/>
  <cols>
    <col min="1" max="1" width="4.6640625" style="2473" customWidth="1"/>
    <col min="2" max="2" width="49.5546875" style="2473" bestFit="1" customWidth="1"/>
    <col min="3" max="3" width="12.88671875" style="2473" customWidth="1"/>
    <col min="4" max="8" width="10.6640625" style="2473" customWidth="1"/>
    <col min="9" max="17" width="11.6640625" style="2473" customWidth="1"/>
    <col min="18" max="18" width="4.6640625" style="2473" customWidth="1"/>
    <col min="19" max="16384" width="9.6640625" style="2473"/>
  </cols>
  <sheetData>
    <row r="1" spans="1:18">
      <c r="A1" s="2654" t="s">
        <v>1800</v>
      </c>
      <c r="B1" s="2587"/>
      <c r="C1" s="3001" t="s">
        <v>1344</v>
      </c>
      <c r="D1" s="3002"/>
      <c r="E1" s="3003" t="s">
        <v>1802</v>
      </c>
      <c r="F1" s="3004"/>
      <c r="G1" s="3003" t="s">
        <v>1803</v>
      </c>
      <c r="H1" s="3005"/>
      <c r="I1" s="2654" t="s">
        <v>1800</v>
      </c>
      <c r="J1" s="2587"/>
      <c r="K1" s="2587"/>
      <c r="L1" s="3001" t="s">
        <v>1344</v>
      </c>
      <c r="M1" s="2587"/>
      <c r="N1" s="3003" t="s">
        <v>1802</v>
      </c>
      <c r="O1" s="3004"/>
      <c r="P1" s="3003" t="s">
        <v>1803</v>
      </c>
      <c r="Q1" s="3004"/>
      <c r="R1" s="3005"/>
    </row>
    <row r="2" spans="1:18">
      <c r="A2" s="1690" t="str">
        <f>'Data Sheet'!$C$25</f>
        <v>National Fuel Gas Distribution Corporation</v>
      </c>
      <c r="B2" s="2583"/>
      <c r="C2" s="2658" t="s">
        <v>1136</v>
      </c>
      <c r="D2" s="2583"/>
      <c r="E2" s="3006" t="s">
        <v>1805</v>
      </c>
      <c r="F2" s="2585"/>
      <c r="G2" s="3007"/>
      <c r="H2" s="2659"/>
      <c r="I2" s="1690" t="str">
        <f>'Data Sheet'!$C$25</f>
        <v>National Fuel Gas Distribution Corporation</v>
      </c>
      <c r="J2" s="2583"/>
      <c r="K2" s="2583"/>
      <c r="L2" s="2658" t="s">
        <v>1136</v>
      </c>
      <c r="M2" s="2583"/>
      <c r="N2" s="3006" t="s">
        <v>1805</v>
      </c>
      <c r="O2" s="2585"/>
      <c r="P2" s="3007"/>
      <c r="Q2" s="2639"/>
      <c r="R2" s="2659"/>
    </row>
    <row r="3" spans="1:18" ht="15" customHeight="1" thickBot="1">
      <c r="A3" s="3008"/>
      <c r="B3" s="2646"/>
      <c r="C3" s="3008" t="s">
        <v>1137</v>
      </c>
      <c r="D3" s="2646"/>
      <c r="E3" s="3009" t="str">
        <f>'Data Sheet'!$C$40</f>
        <v>3/31/2016</v>
      </c>
      <c r="F3" s="3010"/>
      <c r="G3" s="3011" t="str">
        <f>'Data Sheet'!$C$38</f>
        <v>12/31/2015</v>
      </c>
      <c r="H3" s="3012"/>
      <c r="I3" s="3008"/>
      <c r="J3" s="2646"/>
      <c r="K3" s="2646"/>
      <c r="L3" s="3008" t="s">
        <v>1137</v>
      </c>
      <c r="M3" s="2646"/>
      <c r="N3" s="3009" t="str">
        <f>'Data Sheet'!$C$40</f>
        <v>3/31/2016</v>
      </c>
      <c r="O3" s="3010"/>
      <c r="P3" s="3011" t="str">
        <f>'Data Sheet'!$C$38</f>
        <v>12/31/2015</v>
      </c>
      <c r="Q3" s="2585"/>
      <c r="R3" s="3012"/>
    </row>
    <row r="4" spans="1:18" ht="15" customHeight="1" thickBot="1">
      <c r="A4" s="2137" t="s">
        <v>1202</v>
      </c>
      <c r="B4" s="2138"/>
      <c r="C4" s="2138"/>
      <c r="D4" s="3010"/>
      <c r="E4" s="3010"/>
      <c r="F4" s="3010"/>
      <c r="G4" s="3013"/>
      <c r="H4" s="3012"/>
      <c r="I4" s="2137" t="s">
        <v>1203</v>
      </c>
      <c r="J4" s="2138"/>
      <c r="K4" s="2138"/>
      <c r="L4" s="3010"/>
      <c r="M4" s="3010"/>
      <c r="N4" s="3010"/>
      <c r="O4" s="3010"/>
      <c r="P4" s="3010"/>
      <c r="Q4" s="3013"/>
      <c r="R4" s="3014"/>
    </row>
    <row r="5" spans="1:18" ht="15.75">
      <c r="A5" s="2141"/>
      <c r="B5" s="2162"/>
      <c r="C5" s="2162"/>
      <c r="D5" s="2585"/>
      <c r="E5" s="2585"/>
      <c r="F5" s="2585"/>
      <c r="G5" s="3004"/>
      <c r="H5" s="2659"/>
      <c r="I5" s="2141"/>
      <c r="J5" s="2162"/>
      <c r="K5" s="2162"/>
      <c r="L5" s="2585"/>
      <c r="M5" s="2585"/>
      <c r="N5" s="2585"/>
      <c r="O5" s="2585"/>
      <c r="P5" s="2585"/>
      <c r="Q5" s="3004"/>
      <c r="R5" s="2659"/>
    </row>
    <row r="6" spans="1:18">
      <c r="A6" s="2658" t="s">
        <v>1204</v>
      </c>
      <c r="B6" s="2583"/>
      <c r="C6" s="2583"/>
      <c r="D6" s="2583" t="s">
        <v>1205</v>
      </c>
      <c r="E6" s="2583"/>
      <c r="F6" s="2583"/>
      <c r="G6" s="2583"/>
      <c r="H6" s="2659"/>
      <c r="I6" s="2942" t="s">
        <v>1206</v>
      </c>
      <c r="J6" s="2939"/>
      <c r="K6" s="2939"/>
      <c r="L6" s="2939"/>
      <c r="M6" s="2939"/>
      <c r="N6" s="2939" t="s">
        <v>1207</v>
      </c>
      <c r="O6" s="2939"/>
      <c r="P6" s="2939"/>
      <c r="Q6" s="2939"/>
      <c r="R6" s="2612"/>
    </row>
    <row r="7" spans="1:18">
      <c r="A7" s="2658" t="s">
        <v>1208</v>
      </c>
      <c r="B7" s="2583"/>
      <c r="C7" s="2583"/>
      <c r="D7" s="2583" t="s">
        <v>1209</v>
      </c>
      <c r="E7" s="2583"/>
      <c r="F7" s="2583"/>
      <c r="G7" s="2583"/>
      <c r="H7" s="2659"/>
      <c r="I7" s="2942" t="s">
        <v>1210</v>
      </c>
      <c r="J7" s="2939"/>
      <c r="K7" s="2939"/>
      <c r="L7" s="2939"/>
      <c r="M7" s="2939"/>
      <c r="N7" s="2939" t="s">
        <v>1211</v>
      </c>
      <c r="O7" s="2939"/>
      <c r="P7" s="2939"/>
      <c r="Q7" s="2939"/>
      <c r="R7" s="2612"/>
    </row>
    <row r="8" spans="1:18">
      <c r="A8" s="2658" t="s">
        <v>474</v>
      </c>
      <c r="B8" s="2583"/>
      <c r="C8" s="2583"/>
      <c r="D8" s="2583" t="s">
        <v>475</v>
      </c>
      <c r="E8" s="2583"/>
      <c r="F8" s="2583"/>
      <c r="G8" s="2583"/>
      <c r="H8" s="2659"/>
      <c r="I8" s="2942" t="s">
        <v>476</v>
      </c>
      <c r="J8" s="2939"/>
      <c r="K8" s="2939"/>
      <c r="L8" s="2939"/>
      <c r="M8" s="2939"/>
      <c r="N8" s="2939" t="s">
        <v>1238</v>
      </c>
      <c r="O8" s="2939"/>
      <c r="P8" s="2939"/>
      <c r="Q8" s="2939"/>
      <c r="R8" s="2612"/>
    </row>
    <row r="9" spans="1:18">
      <c r="A9" s="2658" t="s">
        <v>1239</v>
      </c>
      <c r="B9" s="2583"/>
      <c r="C9" s="2583"/>
      <c r="D9" s="2583" t="s">
        <v>1240</v>
      </c>
      <c r="E9" s="2583"/>
      <c r="F9" s="2583"/>
      <c r="G9" s="2583"/>
      <c r="H9" s="2659"/>
      <c r="I9" s="2942" t="s">
        <v>1241</v>
      </c>
      <c r="J9" s="2939"/>
      <c r="K9" s="2939"/>
      <c r="L9" s="2939"/>
      <c r="M9" s="2939"/>
      <c r="N9" s="2939" t="s">
        <v>1242</v>
      </c>
      <c r="O9" s="2939"/>
      <c r="P9" s="2939"/>
      <c r="Q9" s="2939"/>
      <c r="R9" s="2612"/>
    </row>
    <row r="10" spans="1:18">
      <c r="A10" s="2658" t="s">
        <v>1243</v>
      </c>
      <c r="B10" s="2583"/>
      <c r="C10" s="2583"/>
      <c r="D10" s="2583" t="s">
        <v>1244</v>
      </c>
      <c r="E10" s="2583"/>
      <c r="F10" s="2583"/>
      <c r="G10" s="2583"/>
      <c r="H10" s="2659"/>
      <c r="I10" s="2942" t="s">
        <v>4641</v>
      </c>
      <c r="J10" s="2939"/>
      <c r="K10" s="2939"/>
      <c r="L10" s="2939"/>
      <c r="M10" s="2939"/>
      <c r="N10" s="2939" t="s">
        <v>1245</v>
      </c>
      <c r="O10" s="2939"/>
      <c r="P10" s="2939"/>
      <c r="Q10" s="2939"/>
      <c r="R10" s="2612"/>
    </row>
    <row r="11" spans="1:18">
      <c r="A11" s="2658" t="s">
        <v>1246</v>
      </c>
      <c r="B11" s="2583"/>
      <c r="C11" s="2583"/>
      <c r="D11" s="2583" t="s">
        <v>1247</v>
      </c>
      <c r="E11" s="2583"/>
      <c r="F11" s="2583"/>
      <c r="G11" s="2583"/>
      <c r="H11" s="2659"/>
      <c r="I11" s="2942" t="s">
        <v>4642</v>
      </c>
      <c r="J11" s="2939"/>
      <c r="K11" s="2939"/>
      <c r="L11" s="2939"/>
      <c r="M11" s="2939"/>
      <c r="N11" s="2939" t="s">
        <v>1248</v>
      </c>
      <c r="O11" s="2939"/>
      <c r="P11" s="2939"/>
      <c r="Q11" s="2939"/>
      <c r="R11" s="2612"/>
    </row>
    <row r="12" spans="1:18">
      <c r="A12" s="2658" t="s">
        <v>1249</v>
      </c>
      <c r="B12" s="2583"/>
      <c r="C12" s="2583"/>
      <c r="D12" s="2583" t="s">
        <v>1250</v>
      </c>
      <c r="E12" s="2583"/>
      <c r="F12" s="2583"/>
      <c r="G12" s="2583"/>
      <c r="H12" s="2659"/>
      <c r="I12" s="2942" t="s">
        <v>1251</v>
      </c>
      <c r="J12" s="2939"/>
      <c r="K12" s="2939"/>
      <c r="L12" s="2939"/>
      <c r="M12" s="2939"/>
      <c r="N12" s="2939" t="s">
        <v>1252</v>
      </c>
      <c r="O12" s="2939"/>
      <c r="P12" s="2939"/>
      <c r="Q12" s="2939"/>
      <c r="R12" s="2612"/>
    </row>
    <row r="13" spans="1:18">
      <c r="A13" s="2658" t="s">
        <v>1253</v>
      </c>
      <c r="B13" s="2583"/>
      <c r="C13" s="2583"/>
      <c r="D13" s="2583" t="s">
        <v>1254</v>
      </c>
      <c r="E13" s="2583"/>
      <c r="F13" s="2583"/>
      <c r="G13" s="2583"/>
      <c r="H13" s="2659"/>
      <c r="I13" s="2942" t="s">
        <v>1255</v>
      </c>
      <c r="J13" s="2939"/>
      <c r="K13" s="2939"/>
      <c r="L13" s="2939"/>
      <c r="M13" s="2939"/>
      <c r="N13" s="2939" t="s">
        <v>1256</v>
      </c>
      <c r="O13" s="2939"/>
      <c r="P13" s="2939"/>
      <c r="Q13" s="2939"/>
      <c r="R13" s="2612"/>
    </row>
    <row r="14" spans="1:18">
      <c r="A14" s="2658" t="s">
        <v>1257</v>
      </c>
      <c r="B14" s="2583"/>
      <c r="C14" s="2583"/>
      <c r="D14" s="2583" t="s">
        <v>1258</v>
      </c>
      <c r="E14" s="2583"/>
      <c r="F14" s="2583"/>
      <c r="G14" s="2583"/>
      <c r="H14" s="2659"/>
      <c r="I14" s="2942" t="s">
        <v>1259</v>
      </c>
      <c r="J14" s="2939"/>
      <c r="K14" s="2939"/>
      <c r="L14" s="2939"/>
      <c r="M14" s="2939"/>
      <c r="N14" s="2939" t="s">
        <v>1260</v>
      </c>
      <c r="O14" s="2939"/>
      <c r="P14" s="2939"/>
      <c r="Q14" s="2939"/>
      <c r="R14" s="2612"/>
    </row>
    <row r="15" spans="1:18" ht="15.75" thickBot="1">
      <c r="A15" s="2658"/>
      <c r="B15" s="2583"/>
      <c r="C15" s="2583"/>
      <c r="D15" s="2583"/>
      <c r="E15" s="2583"/>
      <c r="F15" s="2583"/>
      <c r="G15" s="2583"/>
      <c r="H15" s="2659"/>
      <c r="I15" s="2658"/>
      <c r="J15" s="2583"/>
      <c r="K15" s="2583"/>
      <c r="L15" s="2583"/>
      <c r="M15" s="2583"/>
      <c r="N15" s="2583"/>
      <c r="O15" s="2583"/>
      <c r="P15" s="2583"/>
      <c r="Q15" s="2583"/>
      <c r="R15" s="2659"/>
    </row>
    <row r="16" spans="1:18">
      <c r="A16" s="3015"/>
      <c r="B16" s="3005"/>
      <c r="C16" s="3016" t="s">
        <v>1261</v>
      </c>
      <c r="D16" s="3017"/>
      <c r="E16" s="3018"/>
      <c r="F16" s="3016" t="s">
        <v>1261</v>
      </c>
      <c r="G16" s="3017"/>
      <c r="H16" s="3018"/>
      <c r="I16" s="3019" t="s">
        <v>1261</v>
      </c>
      <c r="J16" s="3017"/>
      <c r="K16" s="3018"/>
      <c r="L16" s="3016" t="s">
        <v>1261</v>
      </c>
      <c r="M16" s="3017"/>
      <c r="N16" s="3018"/>
      <c r="O16" s="3016" t="s">
        <v>1261</v>
      </c>
      <c r="P16" s="3017"/>
      <c r="Q16" s="3018"/>
      <c r="R16" s="3020"/>
    </row>
    <row r="17" spans="1:18">
      <c r="A17" s="3021" t="s">
        <v>1729</v>
      </c>
      <c r="B17" s="3022" t="s">
        <v>1783</v>
      </c>
      <c r="C17" s="2583"/>
      <c r="D17" s="2583"/>
      <c r="E17" s="2659"/>
      <c r="F17" s="2583"/>
      <c r="G17" s="2583"/>
      <c r="H17" s="2659"/>
      <c r="I17" s="3007"/>
      <c r="J17" s="2583"/>
      <c r="K17" s="2659"/>
      <c r="L17" s="2583"/>
      <c r="M17" s="2583"/>
      <c r="N17" s="2659"/>
      <c r="O17" s="2583"/>
      <c r="P17" s="2583"/>
      <c r="Q17" s="2583"/>
      <c r="R17" s="3021" t="s">
        <v>1729</v>
      </c>
    </row>
    <row r="18" spans="1:18" ht="15.75" thickBot="1">
      <c r="A18" s="3023" t="s">
        <v>1732</v>
      </c>
      <c r="B18" s="3012" t="s">
        <v>3021</v>
      </c>
      <c r="C18" s="2646"/>
      <c r="D18" s="3010" t="s">
        <v>3022</v>
      </c>
      <c r="E18" s="3014"/>
      <c r="F18" s="2646"/>
      <c r="G18" s="3010" t="s">
        <v>3023</v>
      </c>
      <c r="H18" s="3014"/>
      <c r="I18" s="3024"/>
      <c r="J18" s="3010" t="s">
        <v>3024</v>
      </c>
      <c r="K18" s="3014"/>
      <c r="L18" s="3010"/>
      <c r="M18" s="3010" t="s">
        <v>2347</v>
      </c>
      <c r="N18" s="3014"/>
      <c r="O18" s="2646"/>
      <c r="P18" s="3025" t="s">
        <v>2348</v>
      </c>
      <c r="Q18" s="3010"/>
      <c r="R18" s="3023" t="s">
        <v>1732</v>
      </c>
    </row>
    <row r="19" spans="1:18">
      <c r="A19" s="3026">
        <v>1</v>
      </c>
      <c r="B19" s="2659" t="s">
        <v>1262</v>
      </c>
      <c r="C19" s="2583"/>
      <c r="D19" s="2583"/>
      <c r="E19" s="3022"/>
      <c r="F19" s="2585"/>
      <c r="G19" s="2585"/>
      <c r="H19" s="2659"/>
      <c r="I19" s="2658"/>
      <c r="J19" s="2583"/>
      <c r="K19" s="2659"/>
      <c r="L19" s="2583"/>
      <c r="M19" s="2585"/>
      <c r="N19" s="3022"/>
      <c r="O19" s="2585"/>
      <c r="P19" s="2585"/>
      <c r="Q19" s="2585"/>
      <c r="R19" s="3026">
        <v>1</v>
      </c>
    </row>
    <row r="20" spans="1:18">
      <c r="A20" s="3027"/>
      <c r="B20" s="3028" t="s">
        <v>1263</v>
      </c>
      <c r="C20" s="2599"/>
      <c r="D20" s="2599"/>
      <c r="E20" s="3029"/>
      <c r="F20" s="3030"/>
      <c r="G20" s="3030"/>
      <c r="H20" s="3028"/>
      <c r="I20" s="2598"/>
      <c r="J20" s="2599"/>
      <c r="K20" s="3028"/>
      <c r="L20" s="2599"/>
      <c r="M20" s="3030"/>
      <c r="N20" s="3029"/>
      <c r="O20" s="3030"/>
      <c r="P20" s="3030"/>
      <c r="Q20" s="3030"/>
      <c r="R20" s="3027"/>
    </row>
    <row r="21" spans="1:18">
      <c r="A21" s="3026">
        <v>2</v>
      </c>
      <c r="B21" s="2659" t="s">
        <v>1264</v>
      </c>
      <c r="C21" s="2583"/>
      <c r="D21" s="2583"/>
      <c r="E21" s="2597"/>
      <c r="F21" s="2639"/>
      <c r="G21" s="2639"/>
      <c r="H21" s="2597"/>
      <c r="I21" s="2658"/>
      <c r="J21" s="2583"/>
      <c r="K21" s="2659"/>
      <c r="L21" s="2583"/>
      <c r="M21" s="2639"/>
      <c r="N21" s="2597"/>
      <c r="O21" s="2639"/>
      <c r="P21" s="2639"/>
      <c r="Q21" s="2639"/>
      <c r="R21" s="3026">
        <v>2</v>
      </c>
    </row>
    <row r="22" spans="1:18">
      <c r="A22" s="3027"/>
      <c r="B22" s="3028" t="s">
        <v>1265</v>
      </c>
      <c r="C22" s="2599"/>
      <c r="D22" s="2599"/>
      <c r="E22" s="3029"/>
      <c r="F22" s="3030"/>
      <c r="G22" s="3030"/>
      <c r="H22" s="3029"/>
      <c r="I22" s="2598"/>
      <c r="J22" s="2599"/>
      <c r="K22" s="3028"/>
      <c r="L22" s="2599"/>
      <c r="M22" s="3030"/>
      <c r="N22" s="3029"/>
      <c r="O22" s="3030"/>
      <c r="P22" s="3030"/>
      <c r="Q22" s="3030"/>
      <c r="R22" s="3027"/>
    </row>
    <row r="23" spans="1:18">
      <c r="A23" s="3027">
        <v>3</v>
      </c>
      <c r="B23" s="3028" t="s">
        <v>1266</v>
      </c>
      <c r="C23" s="3031"/>
      <c r="D23" s="3031"/>
      <c r="E23" s="3032"/>
      <c r="F23" s="3033"/>
      <c r="G23" s="3033"/>
      <c r="H23" s="3034"/>
      <c r="I23" s="3035"/>
      <c r="J23" s="3031"/>
      <c r="K23" s="3034"/>
      <c r="L23" s="3031"/>
      <c r="M23" s="3033"/>
      <c r="N23" s="3032"/>
      <c r="O23" s="3033"/>
      <c r="P23" s="3033"/>
      <c r="Q23" s="3033"/>
      <c r="R23" s="3027">
        <v>3</v>
      </c>
    </row>
    <row r="24" spans="1:18">
      <c r="A24" s="3036">
        <v>4</v>
      </c>
      <c r="B24" s="3028" t="s">
        <v>1267</v>
      </c>
      <c r="C24" s="3031"/>
      <c r="D24" s="3031"/>
      <c r="E24" s="3034"/>
      <c r="F24" s="3031"/>
      <c r="G24" s="3031"/>
      <c r="H24" s="3034"/>
      <c r="I24" s="3037"/>
      <c r="J24" s="3031"/>
      <c r="K24" s="3034"/>
      <c r="L24" s="3031"/>
      <c r="M24" s="3031"/>
      <c r="N24" s="3034"/>
      <c r="O24" s="3031"/>
      <c r="P24" s="3031"/>
      <c r="Q24" s="3031"/>
      <c r="R24" s="3027">
        <v>4</v>
      </c>
    </row>
    <row r="25" spans="1:18">
      <c r="A25" s="3038">
        <v>5</v>
      </c>
      <c r="B25" s="2659" t="s">
        <v>1268</v>
      </c>
      <c r="C25" s="3039"/>
      <c r="D25" s="3039"/>
      <c r="E25" s="3040"/>
      <c r="F25" s="3039"/>
      <c r="G25" s="3039"/>
      <c r="H25" s="3040"/>
      <c r="I25" s="3041"/>
      <c r="J25" s="3039"/>
      <c r="K25" s="3040"/>
      <c r="L25" s="3039"/>
      <c r="M25" s="3039"/>
      <c r="N25" s="3040"/>
      <c r="O25" s="3039"/>
      <c r="P25" s="3039"/>
      <c r="Q25" s="3039"/>
      <c r="R25" s="3026">
        <v>5</v>
      </c>
    </row>
    <row r="26" spans="1:18">
      <c r="A26" s="3036"/>
      <c r="B26" s="3028" t="s">
        <v>1269</v>
      </c>
      <c r="C26" s="3031"/>
      <c r="D26" s="3031"/>
      <c r="E26" s="3034"/>
      <c r="F26" s="3031"/>
      <c r="G26" s="3031"/>
      <c r="H26" s="3034"/>
      <c r="I26" s="3037"/>
      <c r="J26" s="3031"/>
      <c r="K26" s="3034"/>
      <c r="L26" s="3031"/>
      <c r="M26" s="3031"/>
      <c r="N26" s="3034"/>
      <c r="O26" s="3031"/>
      <c r="P26" s="3031"/>
      <c r="Q26" s="3031"/>
      <c r="R26" s="3027"/>
    </row>
    <row r="27" spans="1:18">
      <c r="A27" s="3036">
        <v>6</v>
      </c>
      <c r="B27" s="3028" t="s">
        <v>1270</v>
      </c>
      <c r="C27" s="3031"/>
      <c r="D27" s="3031"/>
      <c r="E27" s="3034"/>
      <c r="F27" s="3031"/>
      <c r="G27" s="3031"/>
      <c r="H27" s="3034"/>
      <c r="I27" s="3037"/>
      <c r="J27" s="3031"/>
      <c r="K27" s="3034"/>
      <c r="L27" s="3031"/>
      <c r="M27" s="3031"/>
      <c r="N27" s="3034"/>
      <c r="O27" s="3031"/>
      <c r="P27" s="3031"/>
      <c r="Q27" s="3031"/>
      <c r="R27" s="3027">
        <v>6</v>
      </c>
    </row>
    <row r="28" spans="1:18">
      <c r="A28" s="3036">
        <v>7</v>
      </c>
      <c r="B28" s="3028" t="s">
        <v>1271</v>
      </c>
      <c r="C28" s="2599"/>
      <c r="D28" s="2599"/>
      <c r="E28" s="3028"/>
      <c r="F28" s="2599"/>
      <c r="G28" s="2599"/>
      <c r="H28" s="3028"/>
      <c r="I28" s="3042"/>
      <c r="J28" s="2599"/>
      <c r="K28" s="3028"/>
      <c r="L28" s="2599"/>
      <c r="M28" s="2599"/>
      <c r="N28" s="3028"/>
      <c r="O28" s="2599"/>
      <c r="P28" s="2599"/>
      <c r="Q28" s="2599"/>
      <c r="R28" s="3027">
        <v>7</v>
      </c>
    </row>
    <row r="29" spans="1:18">
      <c r="A29" s="3036">
        <v>8</v>
      </c>
      <c r="B29" s="3028" t="s">
        <v>1272</v>
      </c>
      <c r="C29" s="2599"/>
      <c r="D29" s="2599"/>
      <c r="E29" s="3028"/>
      <c r="F29" s="2599"/>
      <c r="G29" s="2599"/>
      <c r="H29" s="3028"/>
      <c r="I29" s="3042"/>
      <c r="J29" s="2599"/>
      <c r="K29" s="3028"/>
      <c r="L29" s="2599"/>
      <c r="M29" s="2599"/>
      <c r="N29" s="3028"/>
      <c r="O29" s="2599"/>
      <c r="P29" s="2599"/>
      <c r="Q29" s="2599"/>
      <c r="R29" s="3027">
        <v>8</v>
      </c>
    </row>
    <row r="30" spans="1:18">
      <c r="A30" s="3036">
        <v>9</v>
      </c>
      <c r="B30" s="3028" t="s">
        <v>1273</v>
      </c>
      <c r="C30" s="2599"/>
      <c r="D30" s="2599"/>
      <c r="E30" s="3028"/>
      <c r="F30" s="2599"/>
      <c r="G30" s="2599"/>
      <c r="H30" s="3028"/>
      <c r="I30" s="3042"/>
      <c r="J30" s="2599"/>
      <c r="K30" s="3028"/>
      <c r="L30" s="2599"/>
      <c r="M30" s="2599"/>
      <c r="N30" s="3028"/>
      <c r="O30" s="2599"/>
      <c r="P30" s="2599"/>
      <c r="Q30" s="2599"/>
      <c r="R30" s="3027">
        <v>9</v>
      </c>
    </row>
    <row r="31" spans="1:18">
      <c r="A31" s="3036">
        <v>10</v>
      </c>
      <c r="B31" s="3028" t="s">
        <v>1274</v>
      </c>
      <c r="C31" s="2599"/>
      <c r="D31" s="2599"/>
      <c r="E31" s="3028"/>
      <c r="F31" s="2599"/>
      <c r="G31" s="2599"/>
      <c r="H31" s="3028"/>
      <c r="I31" s="3042"/>
      <c r="J31" s="2599"/>
      <c r="K31" s="3028"/>
      <c r="L31" s="2599"/>
      <c r="M31" s="2599"/>
      <c r="N31" s="3028"/>
      <c r="O31" s="2599"/>
      <c r="P31" s="2599"/>
      <c r="Q31" s="2599"/>
      <c r="R31" s="3027">
        <v>10</v>
      </c>
    </row>
    <row r="32" spans="1:18">
      <c r="A32" s="3036">
        <v>11</v>
      </c>
      <c r="B32" s="3028" t="s">
        <v>1275</v>
      </c>
      <c r="C32" s="3043"/>
      <c r="D32" s="3043"/>
      <c r="E32" s="3044"/>
      <c r="F32" s="3043"/>
      <c r="G32" s="3043"/>
      <c r="H32" s="3044"/>
      <c r="I32" s="3045"/>
      <c r="J32" s="3043"/>
      <c r="K32" s="3044"/>
      <c r="L32" s="3043"/>
      <c r="M32" s="3043"/>
      <c r="N32" s="3044"/>
      <c r="O32" s="3043"/>
      <c r="P32" s="3043"/>
      <c r="Q32" s="3043"/>
      <c r="R32" s="3027">
        <v>11</v>
      </c>
    </row>
    <row r="33" spans="1:19">
      <c r="A33" s="3036">
        <v>12</v>
      </c>
      <c r="B33" s="3028" t="s">
        <v>1276</v>
      </c>
      <c r="C33" s="3043" t="s">
        <v>1789</v>
      </c>
      <c r="D33" s="3043" t="s">
        <v>1789</v>
      </c>
      <c r="E33" s="3044" t="s">
        <v>1789</v>
      </c>
      <c r="F33" s="3043"/>
      <c r="G33" s="3043"/>
      <c r="H33" s="3044"/>
      <c r="I33" s="3045"/>
      <c r="J33" s="3043"/>
      <c r="K33" s="3044"/>
      <c r="L33" s="3043"/>
      <c r="M33" s="3043"/>
      <c r="N33" s="3044"/>
      <c r="O33" s="3043"/>
      <c r="P33" s="3043"/>
      <c r="Q33" s="3043"/>
      <c r="R33" s="3027">
        <v>12</v>
      </c>
    </row>
    <row r="34" spans="1:19">
      <c r="A34" s="3036">
        <v>13</v>
      </c>
      <c r="B34" s="3028" t="s">
        <v>1277</v>
      </c>
      <c r="C34" s="3046"/>
      <c r="D34" s="3046"/>
      <c r="E34" s="3047"/>
      <c r="F34" s="3046"/>
      <c r="G34" s="3046"/>
      <c r="H34" s="3047"/>
      <c r="I34" s="3048"/>
      <c r="J34" s="3046"/>
      <c r="K34" s="3047"/>
      <c r="L34" s="3046"/>
      <c r="M34" s="3046"/>
      <c r="N34" s="3047"/>
      <c r="O34" s="3046"/>
      <c r="P34" s="3046"/>
      <c r="Q34" s="3046"/>
      <c r="R34" s="3027">
        <v>13</v>
      </c>
    </row>
    <row r="35" spans="1:19">
      <c r="A35" s="3027">
        <v>14</v>
      </c>
      <c r="B35" s="3028" t="s">
        <v>1278</v>
      </c>
      <c r="C35" s="3043"/>
      <c r="D35" s="3043"/>
      <c r="E35" s="3044"/>
      <c r="F35" s="3043"/>
      <c r="G35" s="3043"/>
      <c r="H35" s="3044"/>
      <c r="I35" s="3049"/>
      <c r="J35" s="3043"/>
      <c r="K35" s="3044"/>
      <c r="L35" s="3043"/>
      <c r="M35" s="3043"/>
      <c r="N35" s="3044"/>
      <c r="O35" s="3043"/>
      <c r="P35" s="3043"/>
      <c r="Q35" s="3043"/>
      <c r="R35" s="3027">
        <v>14</v>
      </c>
    </row>
    <row r="36" spans="1:19">
      <c r="A36" s="3027">
        <v>15</v>
      </c>
      <c r="B36" s="3028" t="s">
        <v>1279</v>
      </c>
      <c r="C36" s="3043"/>
      <c r="D36" s="3043"/>
      <c r="E36" s="3044"/>
      <c r="F36" s="3043"/>
      <c r="G36" s="3043"/>
      <c r="H36" s="3044"/>
      <c r="I36" s="3049"/>
      <c r="J36" s="3043"/>
      <c r="K36" s="3044"/>
      <c r="L36" s="3043"/>
      <c r="M36" s="3043"/>
      <c r="N36" s="3044"/>
      <c r="O36" s="3043"/>
      <c r="P36" s="3043"/>
      <c r="Q36" s="3043"/>
      <c r="R36" s="3027">
        <v>15</v>
      </c>
    </row>
    <row r="37" spans="1:19">
      <c r="A37" s="3050">
        <v>16</v>
      </c>
      <c r="B37" s="1857" t="s">
        <v>4198</v>
      </c>
      <c r="C37" s="2155"/>
      <c r="D37" s="2155"/>
      <c r="E37" s="3051"/>
      <c r="F37" s="2155"/>
      <c r="G37" s="2155"/>
      <c r="H37" s="3051"/>
      <c r="I37" s="3052"/>
      <c r="J37" s="2155"/>
      <c r="K37" s="3051"/>
      <c r="L37" s="2155"/>
      <c r="M37" s="2155"/>
      <c r="N37" s="3051"/>
      <c r="O37" s="2155"/>
      <c r="P37" s="2155"/>
      <c r="Q37" s="2155"/>
      <c r="R37" s="3050">
        <v>16</v>
      </c>
      <c r="S37" s="1593"/>
    </row>
    <row r="38" spans="1:19">
      <c r="A38" s="3027">
        <v>17</v>
      </c>
      <c r="B38" s="3028" t="s">
        <v>1280</v>
      </c>
      <c r="C38" s="3046"/>
      <c r="D38" s="3046">
        <f>SUM(D34:D37)</f>
        <v>0</v>
      </c>
      <c r="E38" s="3047"/>
      <c r="F38" s="3046"/>
      <c r="G38" s="3046">
        <f>SUM(G34:G37)</f>
        <v>0</v>
      </c>
      <c r="H38" s="3047"/>
      <c r="I38" s="3053"/>
      <c r="J38" s="3046">
        <f>SUM(J34:J37)</f>
        <v>0</v>
      </c>
      <c r="K38" s="3047"/>
      <c r="L38" s="3046"/>
      <c r="M38" s="3046">
        <f>SUM(M34:M37)</f>
        <v>0</v>
      </c>
      <c r="N38" s="3047"/>
      <c r="O38" s="3046"/>
      <c r="P38" s="3046">
        <f>SUM(P34:P37)</f>
        <v>0</v>
      </c>
      <c r="Q38" s="3046"/>
      <c r="R38" s="3027">
        <v>17</v>
      </c>
    </row>
    <row r="39" spans="1:19">
      <c r="A39" s="3027">
        <v>18</v>
      </c>
      <c r="B39" s="1857" t="s">
        <v>4643</v>
      </c>
      <c r="C39" s="3054"/>
      <c r="D39" s="3054"/>
      <c r="E39" s="3055"/>
      <c r="F39" s="3054"/>
      <c r="G39" s="3054"/>
      <c r="H39" s="3055"/>
      <c r="I39" s="3056"/>
      <c r="J39" s="3054"/>
      <c r="K39" s="3055"/>
      <c r="L39" s="3054"/>
      <c r="M39" s="3054"/>
      <c r="N39" s="3055"/>
      <c r="O39" s="3054"/>
      <c r="P39" s="3054"/>
      <c r="Q39" s="3054"/>
      <c r="R39" s="3027">
        <v>17</v>
      </c>
    </row>
    <row r="40" spans="1:19">
      <c r="A40" s="3027">
        <v>19</v>
      </c>
      <c r="B40" s="3028" t="s">
        <v>1281</v>
      </c>
      <c r="C40" s="3046"/>
      <c r="D40" s="3046"/>
      <c r="E40" s="3047"/>
      <c r="F40" s="3046"/>
      <c r="G40" s="3046"/>
      <c r="H40" s="3047"/>
      <c r="I40" s="3053"/>
      <c r="J40" s="3046"/>
      <c r="K40" s="3047"/>
      <c r="L40" s="3046"/>
      <c r="M40" s="3046"/>
      <c r="N40" s="3047"/>
      <c r="O40" s="3046"/>
      <c r="P40" s="3046"/>
      <c r="Q40" s="3046"/>
      <c r="R40" s="3027">
        <v>18</v>
      </c>
    </row>
    <row r="41" spans="1:19">
      <c r="A41" s="3027">
        <v>20</v>
      </c>
      <c r="B41" s="3028" t="s">
        <v>2511</v>
      </c>
      <c r="C41" s="3043"/>
      <c r="D41" s="3043"/>
      <c r="E41" s="3044"/>
      <c r="F41" s="3043"/>
      <c r="G41" s="3043"/>
      <c r="H41" s="3044"/>
      <c r="I41" s="3049"/>
      <c r="J41" s="3043"/>
      <c r="K41" s="3044"/>
      <c r="L41" s="3043"/>
      <c r="M41" s="3043"/>
      <c r="N41" s="3044"/>
      <c r="O41" s="3043"/>
      <c r="P41" s="3043"/>
      <c r="Q41" s="3043"/>
      <c r="R41" s="3027">
        <v>19</v>
      </c>
    </row>
    <row r="42" spans="1:19">
      <c r="A42" s="3027">
        <v>21</v>
      </c>
      <c r="B42" s="3028" t="s">
        <v>1282</v>
      </c>
      <c r="C42" s="3043"/>
      <c r="D42" s="3043"/>
      <c r="E42" s="3044"/>
      <c r="F42" s="3043"/>
      <c r="G42" s="3043"/>
      <c r="H42" s="3044"/>
      <c r="I42" s="3049"/>
      <c r="J42" s="3043"/>
      <c r="K42" s="3044"/>
      <c r="L42" s="3043"/>
      <c r="M42" s="3043"/>
      <c r="N42" s="3044"/>
      <c r="O42" s="3043"/>
      <c r="P42" s="3043"/>
      <c r="Q42" s="3043"/>
      <c r="R42" s="3027">
        <v>20</v>
      </c>
    </row>
    <row r="43" spans="1:19">
      <c r="A43" s="3027">
        <v>22</v>
      </c>
      <c r="B43" s="3028" t="s">
        <v>1283</v>
      </c>
      <c r="C43" s="3043"/>
      <c r="D43" s="3043"/>
      <c r="E43" s="3044"/>
      <c r="F43" s="3043"/>
      <c r="G43" s="3043"/>
      <c r="H43" s="3044"/>
      <c r="I43" s="3049"/>
      <c r="J43" s="3043"/>
      <c r="K43" s="3044"/>
      <c r="L43" s="3043"/>
      <c r="M43" s="3043"/>
      <c r="N43" s="3044"/>
      <c r="O43" s="3043"/>
      <c r="P43" s="3043"/>
      <c r="Q43" s="3043"/>
      <c r="R43" s="3027">
        <v>21</v>
      </c>
    </row>
    <row r="44" spans="1:19">
      <c r="A44" s="3027">
        <v>23</v>
      </c>
      <c r="B44" s="3028" t="s">
        <v>1284</v>
      </c>
      <c r="C44" s="3043"/>
      <c r="D44" s="3043"/>
      <c r="E44" s="3044"/>
      <c r="F44" s="3043"/>
      <c r="G44" s="3043"/>
      <c r="H44" s="3044"/>
      <c r="I44" s="3049"/>
      <c r="J44" s="3043"/>
      <c r="K44" s="3044"/>
      <c r="L44" s="3043"/>
      <c r="M44" s="3043"/>
      <c r="N44" s="3044"/>
      <c r="O44" s="3043"/>
      <c r="P44" s="3043"/>
      <c r="Q44" s="3043"/>
      <c r="R44" s="3027">
        <v>22</v>
      </c>
    </row>
    <row r="45" spans="1:19">
      <c r="A45" s="3027">
        <v>24</v>
      </c>
      <c r="B45" s="3028" t="s">
        <v>2653</v>
      </c>
      <c r="C45" s="3043"/>
      <c r="D45" s="3043"/>
      <c r="E45" s="3044"/>
      <c r="F45" s="3043"/>
      <c r="G45" s="3043"/>
      <c r="H45" s="3044"/>
      <c r="I45" s="3049"/>
      <c r="J45" s="3043"/>
      <c r="K45" s="3044"/>
      <c r="L45" s="3043"/>
      <c r="M45" s="3043"/>
      <c r="N45" s="3044"/>
      <c r="O45" s="3043"/>
      <c r="P45" s="3043"/>
      <c r="Q45" s="3043"/>
      <c r="R45" s="3027">
        <v>23</v>
      </c>
    </row>
    <row r="46" spans="1:19">
      <c r="A46" s="3027">
        <v>25</v>
      </c>
      <c r="B46" s="3028" t="s">
        <v>2654</v>
      </c>
      <c r="C46" s="3043"/>
      <c r="D46" s="3043"/>
      <c r="E46" s="3044"/>
      <c r="F46" s="3043"/>
      <c r="G46" s="3043"/>
      <c r="H46" s="3044"/>
      <c r="I46" s="3049"/>
      <c r="J46" s="3043"/>
      <c r="K46" s="3044"/>
      <c r="L46" s="3043"/>
      <c r="M46" s="3043"/>
      <c r="N46" s="3044"/>
      <c r="O46" s="3043"/>
      <c r="P46" s="3043"/>
      <c r="Q46" s="3043"/>
      <c r="R46" s="3027">
        <v>24</v>
      </c>
    </row>
    <row r="47" spans="1:19">
      <c r="A47" s="3027">
        <v>26</v>
      </c>
      <c r="B47" s="3028" t="s">
        <v>2655</v>
      </c>
      <c r="C47" s="3043"/>
      <c r="D47" s="3043"/>
      <c r="E47" s="3044"/>
      <c r="F47" s="3043"/>
      <c r="G47" s="3043"/>
      <c r="H47" s="3044"/>
      <c r="I47" s="3049"/>
      <c r="J47" s="3043"/>
      <c r="K47" s="3044"/>
      <c r="L47" s="3043"/>
      <c r="M47" s="3043"/>
      <c r="N47" s="3044"/>
      <c r="O47" s="3043"/>
      <c r="P47" s="3043"/>
      <c r="Q47" s="3043"/>
      <c r="R47" s="3027">
        <v>25</v>
      </c>
    </row>
    <row r="48" spans="1:19">
      <c r="A48" s="3027">
        <v>27</v>
      </c>
      <c r="B48" s="3028" t="s">
        <v>606</v>
      </c>
      <c r="C48" s="3043"/>
      <c r="D48" s="3043"/>
      <c r="E48" s="3044"/>
      <c r="F48" s="3043"/>
      <c r="G48" s="3043"/>
      <c r="H48" s="3044"/>
      <c r="I48" s="3049"/>
      <c r="J48" s="3043"/>
      <c r="K48" s="3044"/>
      <c r="L48" s="3043"/>
      <c r="M48" s="3043"/>
      <c r="N48" s="3044"/>
      <c r="O48" s="3043"/>
      <c r="P48" s="3043"/>
      <c r="Q48" s="3043"/>
      <c r="R48" s="3027">
        <v>26</v>
      </c>
    </row>
    <row r="49" spans="1:18">
      <c r="A49" s="3027">
        <v>28</v>
      </c>
      <c r="B49" s="3028" t="s">
        <v>1304</v>
      </c>
      <c r="C49" s="3043"/>
      <c r="D49" s="3043"/>
      <c r="E49" s="3044"/>
      <c r="F49" s="3043"/>
      <c r="G49" s="3043"/>
      <c r="H49" s="3044"/>
      <c r="I49" s="3049"/>
      <c r="J49" s="3043"/>
      <c r="K49" s="3044"/>
      <c r="L49" s="3043"/>
      <c r="M49" s="3043"/>
      <c r="N49" s="3044"/>
      <c r="O49" s="3043"/>
      <c r="P49" s="3043"/>
      <c r="Q49" s="3043"/>
      <c r="R49" s="3027">
        <v>27</v>
      </c>
    </row>
    <row r="50" spans="1:18">
      <c r="A50" s="3027">
        <v>29</v>
      </c>
      <c r="B50" s="3028" t="s">
        <v>3629</v>
      </c>
      <c r="C50" s="3043"/>
      <c r="D50" s="3043"/>
      <c r="E50" s="3044"/>
      <c r="F50" s="3043"/>
      <c r="G50" s="3043"/>
      <c r="H50" s="3044"/>
      <c r="I50" s="3049"/>
      <c r="J50" s="3043"/>
      <c r="K50" s="3044"/>
      <c r="L50" s="3043"/>
      <c r="M50" s="3043"/>
      <c r="N50" s="3044"/>
      <c r="O50" s="3043"/>
      <c r="P50" s="3043"/>
      <c r="Q50" s="3043"/>
      <c r="R50" s="3027">
        <v>28</v>
      </c>
    </row>
    <row r="51" spans="1:18">
      <c r="A51" s="3027">
        <v>30</v>
      </c>
      <c r="B51" s="3028" t="s">
        <v>3634</v>
      </c>
      <c r="C51" s="3043"/>
      <c r="D51" s="3043"/>
      <c r="E51" s="3044"/>
      <c r="F51" s="3043"/>
      <c r="G51" s="3043"/>
      <c r="H51" s="3044"/>
      <c r="I51" s="3049"/>
      <c r="J51" s="3043"/>
      <c r="K51" s="3044"/>
      <c r="L51" s="3043"/>
      <c r="M51" s="3043"/>
      <c r="N51" s="3044"/>
      <c r="O51" s="3043"/>
      <c r="P51" s="3043"/>
      <c r="Q51" s="3043"/>
      <c r="R51" s="3027">
        <v>29</v>
      </c>
    </row>
    <row r="52" spans="1:18">
      <c r="A52" s="3027">
        <v>31</v>
      </c>
      <c r="B52" s="3028" t="s">
        <v>2656</v>
      </c>
      <c r="C52" s="3043"/>
      <c r="D52" s="3043"/>
      <c r="E52" s="3044"/>
      <c r="F52" s="3043"/>
      <c r="G52" s="3043"/>
      <c r="H52" s="3044"/>
      <c r="I52" s="3049"/>
      <c r="J52" s="3043"/>
      <c r="K52" s="3044"/>
      <c r="L52" s="3043"/>
      <c r="M52" s="3043"/>
      <c r="N52" s="3044"/>
      <c r="O52" s="3043"/>
      <c r="P52" s="3043"/>
      <c r="Q52" s="3043"/>
      <c r="R52" s="3027">
        <v>30</v>
      </c>
    </row>
    <row r="53" spans="1:18">
      <c r="A53" s="3027">
        <v>32</v>
      </c>
      <c r="B53" s="3028" t="s">
        <v>1099</v>
      </c>
      <c r="C53" s="3043"/>
      <c r="D53" s="3043"/>
      <c r="E53" s="3044"/>
      <c r="F53" s="3043"/>
      <c r="G53" s="3043"/>
      <c r="H53" s="3044"/>
      <c r="I53" s="3049"/>
      <c r="J53" s="3043"/>
      <c r="K53" s="3044"/>
      <c r="L53" s="3043"/>
      <c r="M53" s="3043"/>
      <c r="N53" s="3044"/>
      <c r="O53" s="3043"/>
      <c r="P53" s="3043"/>
      <c r="Q53" s="3043"/>
      <c r="R53" s="3027">
        <v>31</v>
      </c>
    </row>
    <row r="54" spans="1:18">
      <c r="A54" s="3027">
        <v>33</v>
      </c>
      <c r="B54" s="3028" t="s">
        <v>2657</v>
      </c>
      <c r="C54" s="3043"/>
      <c r="D54" s="3043"/>
      <c r="E54" s="3044"/>
      <c r="F54" s="3043"/>
      <c r="G54" s="3043"/>
      <c r="H54" s="3044"/>
      <c r="I54" s="3049"/>
      <c r="J54" s="3043"/>
      <c r="K54" s="3044"/>
      <c r="L54" s="3043"/>
      <c r="M54" s="3043"/>
      <c r="N54" s="3044"/>
      <c r="O54" s="3043"/>
      <c r="P54" s="3043"/>
      <c r="Q54" s="3043"/>
      <c r="R54" s="3027">
        <v>32</v>
      </c>
    </row>
    <row r="55" spans="1:18">
      <c r="A55" s="3027">
        <v>34</v>
      </c>
      <c r="B55" s="3028" t="s">
        <v>2658</v>
      </c>
      <c r="C55" s="3046"/>
      <c r="D55" s="3046">
        <f>SUM(D39:D54)</f>
        <v>0</v>
      </c>
      <c r="E55" s="3047"/>
      <c r="F55" s="3046"/>
      <c r="G55" s="3046">
        <f>SUM(G39:G54)</f>
        <v>0</v>
      </c>
      <c r="H55" s="3047"/>
      <c r="I55" s="3053"/>
      <c r="J55" s="3046">
        <f>SUM(J39:J54)</f>
        <v>0</v>
      </c>
      <c r="K55" s="3047"/>
      <c r="L55" s="3046"/>
      <c r="M55" s="3046">
        <f>SUM(M39:M54)</f>
        <v>0</v>
      </c>
      <c r="N55" s="3047"/>
      <c r="O55" s="3046"/>
      <c r="P55" s="3046">
        <f>SUM(P39:P54)</f>
        <v>0</v>
      </c>
      <c r="Q55" s="3046"/>
      <c r="R55" s="3027">
        <v>33</v>
      </c>
    </row>
    <row r="56" spans="1:18" ht="15.75" thickBot="1">
      <c r="A56" s="3027">
        <v>35</v>
      </c>
      <c r="B56" s="3028" t="s">
        <v>2659</v>
      </c>
      <c r="C56" s="3057"/>
      <c r="D56" s="3057"/>
      <c r="E56" s="3058"/>
      <c r="F56" s="3057"/>
      <c r="G56" s="3057"/>
      <c r="H56" s="3058"/>
      <c r="I56" s="3059"/>
      <c r="J56" s="3057"/>
      <c r="K56" s="3058"/>
      <c r="L56" s="3057"/>
      <c r="M56" s="3057"/>
      <c r="N56" s="3058"/>
      <c r="O56" s="3057"/>
      <c r="P56" s="3057"/>
      <c r="Q56" s="3057"/>
      <c r="R56" s="3027">
        <v>34</v>
      </c>
    </row>
    <row r="57" spans="1:18" ht="15.75" thickBot="1">
      <c r="A57" s="3027">
        <v>36</v>
      </c>
      <c r="B57" s="3028" t="s">
        <v>2660</v>
      </c>
      <c r="C57" s="3060"/>
      <c r="D57" s="3060"/>
      <c r="E57" s="3060"/>
      <c r="F57" s="3060"/>
      <c r="G57" s="3060"/>
      <c r="H57" s="3060"/>
      <c r="I57" s="3061"/>
      <c r="J57" s="3062"/>
      <c r="K57" s="3060"/>
      <c r="L57" s="3062"/>
      <c r="M57" s="3062"/>
      <c r="N57" s="3060"/>
      <c r="O57" s="3062"/>
      <c r="P57" s="3062"/>
      <c r="Q57" s="3062"/>
      <c r="R57" s="3027">
        <v>35</v>
      </c>
    </row>
    <row r="58" spans="1:18">
      <c r="A58" s="3026">
        <v>37</v>
      </c>
      <c r="B58" s="2659" t="s">
        <v>2661</v>
      </c>
      <c r="C58" s="2659"/>
      <c r="D58" s="2659"/>
      <c r="E58" s="2659"/>
      <c r="F58" s="2659"/>
      <c r="G58" s="2659"/>
      <c r="H58" s="2659"/>
      <c r="I58" s="3026"/>
      <c r="J58" s="2659"/>
      <c r="K58" s="2659"/>
      <c r="L58" s="2659"/>
      <c r="M58" s="2659"/>
      <c r="N58" s="2659"/>
      <c r="O58" s="2659"/>
      <c r="P58" s="2659"/>
      <c r="Q58" s="2583"/>
      <c r="R58" s="3026">
        <v>36</v>
      </c>
    </row>
    <row r="59" spans="1:18">
      <c r="A59" s="3027"/>
      <c r="B59" s="3028" t="s">
        <v>2662</v>
      </c>
      <c r="C59" s="3028"/>
      <c r="D59" s="3028"/>
      <c r="E59" s="3028"/>
      <c r="F59" s="3028"/>
      <c r="G59" s="3028"/>
      <c r="H59" s="3028"/>
      <c r="I59" s="3027"/>
      <c r="J59" s="3028"/>
      <c r="K59" s="3028"/>
      <c r="L59" s="3028"/>
      <c r="M59" s="3028"/>
      <c r="N59" s="3028"/>
      <c r="O59" s="3028"/>
      <c r="P59" s="3028"/>
      <c r="Q59" s="2599"/>
      <c r="R59" s="3027"/>
    </row>
    <row r="60" spans="1:18">
      <c r="A60" s="3027">
        <v>38</v>
      </c>
      <c r="B60" s="3028" t="s">
        <v>2663</v>
      </c>
      <c r="C60" s="3044"/>
      <c r="D60" s="3044"/>
      <c r="E60" s="3044"/>
      <c r="F60" s="3044"/>
      <c r="G60" s="3044"/>
      <c r="H60" s="3044"/>
      <c r="I60" s="3063"/>
      <c r="J60" s="3044"/>
      <c r="K60" s="3044"/>
      <c r="L60" s="3044"/>
      <c r="M60" s="3044"/>
      <c r="N60" s="3044"/>
      <c r="O60" s="3044"/>
      <c r="P60" s="3044"/>
      <c r="Q60" s="3043"/>
      <c r="R60" s="3027">
        <v>37</v>
      </c>
    </row>
    <row r="61" spans="1:18">
      <c r="A61" s="3026">
        <v>39</v>
      </c>
      <c r="B61" s="2659" t="s">
        <v>408</v>
      </c>
      <c r="C61" s="3064"/>
      <c r="D61" s="3064"/>
      <c r="E61" s="3064"/>
      <c r="F61" s="3064"/>
      <c r="G61" s="3064"/>
      <c r="H61" s="3064"/>
      <c r="I61" s="3065"/>
      <c r="J61" s="3064"/>
      <c r="K61" s="3064"/>
      <c r="L61" s="3064"/>
      <c r="M61" s="3064"/>
      <c r="N61" s="3064"/>
      <c r="O61" s="3064"/>
      <c r="P61" s="3064"/>
      <c r="Q61" s="3066"/>
      <c r="R61" s="3026">
        <v>38</v>
      </c>
    </row>
    <row r="62" spans="1:18">
      <c r="A62" s="3027"/>
      <c r="B62" s="3028" t="s">
        <v>409</v>
      </c>
      <c r="C62" s="3044"/>
      <c r="D62" s="3044"/>
      <c r="E62" s="3044"/>
      <c r="F62" s="3044"/>
      <c r="G62" s="3044"/>
      <c r="H62" s="3044"/>
      <c r="I62" s="3063"/>
      <c r="J62" s="3044"/>
      <c r="K62" s="3044"/>
      <c r="L62" s="3044"/>
      <c r="M62" s="3044"/>
      <c r="N62" s="3044"/>
      <c r="O62" s="3044"/>
      <c r="P62" s="3044"/>
      <c r="Q62" s="3043"/>
      <c r="R62" s="3027"/>
    </row>
    <row r="63" spans="1:18">
      <c r="A63" s="3026">
        <v>40</v>
      </c>
      <c r="B63" s="2659" t="s">
        <v>87</v>
      </c>
      <c r="C63" s="3067"/>
      <c r="D63" s="3067"/>
      <c r="E63" s="3067"/>
      <c r="F63" s="3067"/>
      <c r="G63" s="3067"/>
      <c r="H63" s="3067"/>
      <c r="I63" s="3068"/>
      <c r="J63" s="3067"/>
      <c r="K63" s="3067"/>
      <c r="L63" s="3067"/>
      <c r="M63" s="3067"/>
      <c r="N63" s="3067"/>
      <c r="O63" s="3067"/>
      <c r="P63" s="3067"/>
      <c r="Q63" s="3069"/>
      <c r="R63" s="3026">
        <v>39</v>
      </c>
    </row>
    <row r="64" spans="1:18">
      <c r="A64" s="3027"/>
      <c r="B64" s="3028" t="s">
        <v>88</v>
      </c>
      <c r="C64" s="3070"/>
      <c r="D64" s="3070"/>
      <c r="E64" s="3070"/>
      <c r="F64" s="3070"/>
      <c r="G64" s="3070"/>
      <c r="H64" s="3070"/>
      <c r="I64" s="3071"/>
      <c r="J64" s="3070"/>
      <c r="K64" s="3070"/>
      <c r="L64" s="3070"/>
      <c r="M64" s="3070"/>
      <c r="N64" s="3070"/>
      <c r="O64" s="3070"/>
      <c r="P64" s="3070"/>
      <c r="Q64" s="3072"/>
      <c r="R64" s="3027"/>
    </row>
    <row r="65" spans="1:18">
      <c r="A65" s="3027">
        <v>41</v>
      </c>
      <c r="B65" s="3028" t="s">
        <v>89</v>
      </c>
      <c r="C65" s="3070"/>
      <c r="D65" s="3070"/>
      <c r="E65" s="3070"/>
      <c r="F65" s="3070"/>
      <c r="G65" s="3070"/>
      <c r="H65" s="3070"/>
      <c r="I65" s="3071"/>
      <c r="J65" s="3070"/>
      <c r="K65" s="3070"/>
      <c r="L65" s="3070"/>
      <c r="M65" s="3070"/>
      <c r="N65" s="3070"/>
      <c r="O65" s="3070"/>
      <c r="P65" s="3070"/>
      <c r="Q65" s="3072"/>
      <c r="R65" s="3027">
        <v>40</v>
      </c>
    </row>
    <row r="66" spans="1:18">
      <c r="A66" s="3027">
        <v>42</v>
      </c>
      <c r="B66" s="3028" t="s">
        <v>90</v>
      </c>
      <c r="C66" s="3070"/>
      <c r="D66" s="3070"/>
      <c r="E66" s="3070"/>
      <c r="F66" s="3070"/>
      <c r="G66" s="3070"/>
      <c r="H66" s="3070"/>
      <c r="I66" s="3071"/>
      <c r="J66" s="3070"/>
      <c r="K66" s="3070"/>
      <c r="L66" s="3070"/>
      <c r="M66" s="3070"/>
      <c r="N66" s="3070"/>
      <c r="O66" s="3070"/>
      <c r="P66" s="3070"/>
      <c r="Q66" s="3072"/>
      <c r="R66" s="3027">
        <v>41</v>
      </c>
    </row>
    <row r="67" spans="1:18">
      <c r="A67" s="3027">
        <v>43</v>
      </c>
      <c r="B67" s="3028" t="s">
        <v>91</v>
      </c>
      <c r="C67" s="3070"/>
      <c r="D67" s="3070"/>
      <c r="E67" s="3070"/>
      <c r="F67" s="3070"/>
      <c r="G67" s="3070"/>
      <c r="H67" s="3070"/>
      <c r="I67" s="3071"/>
      <c r="J67" s="3070"/>
      <c r="K67" s="3070"/>
      <c r="L67" s="3070"/>
      <c r="M67" s="3070"/>
      <c r="N67" s="3070"/>
      <c r="O67" s="3070"/>
      <c r="P67" s="3070"/>
      <c r="Q67" s="3072"/>
      <c r="R67" s="3027">
        <v>42</v>
      </c>
    </row>
    <row r="68" spans="1:18" ht="15.75" thickBot="1">
      <c r="A68" s="3073">
        <v>44</v>
      </c>
      <c r="B68" s="3014" t="s">
        <v>92</v>
      </c>
      <c r="C68" s="3074"/>
      <c r="D68" s="3074"/>
      <c r="E68" s="3074"/>
      <c r="F68" s="3074"/>
      <c r="G68" s="3074"/>
      <c r="H68" s="3074"/>
      <c r="I68" s="3075"/>
      <c r="J68" s="3074"/>
      <c r="K68" s="3074"/>
      <c r="L68" s="3074"/>
      <c r="M68" s="3074"/>
      <c r="N68" s="3074"/>
      <c r="O68" s="3074"/>
      <c r="P68" s="3074"/>
      <c r="Q68" s="3076"/>
      <c r="R68" s="3073">
        <v>43</v>
      </c>
    </row>
    <row r="69" spans="1:18">
      <c r="A69" s="1698" t="s">
        <v>4692</v>
      </c>
      <c r="B69" s="2583"/>
      <c r="C69" s="2583"/>
      <c r="D69" s="2583"/>
      <c r="E69" s="2583"/>
      <c r="F69" s="2583"/>
      <c r="G69" s="2583"/>
      <c r="H69" s="2583"/>
      <c r="I69" s="1698" t="s">
        <v>4692</v>
      </c>
      <c r="J69" s="2583"/>
      <c r="K69" s="2583"/>
      <c r="L69" s="2583"/>
      <c r="M69" s="2583"/>
      <c r="N69" s="2583"/>
      <c r="O69" s="2583"/>
      <c r="P69" s="2583"/>
      <c r="Q69" s="2585" t="s">
        <v>93</v>
      </c>
      <c r="R69" s="2585"/>
    </row>
    <row r="70" spans="1:18">
      <c r="A70" s="2585" t="s">
        <v>94</v>
      </c>
      <c r="B70" s="2585"/>
      <c r="C70" s="2585"/>
      <c r="D70" s="2585"/>
      <c r="E70" s="2585"/>
      <c r="F70" s="2585"/>
      <c r="G70" s="2585"/>
      <c r="H70" s="2585"/>
      <c r="I70" s="2585" t="s">
        <v>95</v>
      </c>
      <c r="J70" s="2585"/>
      <c r="K70" s="2585"/>
      <c r="L70" s="2585"/>
      <c r="M70" s="2585"/>
      <c r="N70" s="2585"/>
      <c r="O70" s="2585"/>
      <c r="P70" s="2585"/>
      <c r="Q70" s="2585"/>
      <c r="R70" s="2585"/>
    </row>
    <row r="71" spans="1:18">
      <c r="A71" s="2585"/>
      <c r="B71" s="2585"/>
      <c r="C71" s="2585"/>
      <c r="D71" s="2585"/>
      <c r="E71" s="2585"/>
      <c r="F71" s="2585"/>
      <c r="G71" s="2585"/>
      <c r="H71" s="2585"/>
      <c r="I71" s="2585"/>
      <c r="J71" s="2585"/>
      <c r="K71" s="2585"/>
      <c r="L71" s="2585"/>
      <c r="M71" s="2585"/>
      <c r="N71" s="2585"/>
      <c r="O71" s="2585"/>
      <c r="P71" s="2585"/>
      <c r="Q71" s="2585"/>
      <c r="R71" s="2585"/>
    </row>
    <row r="73" spans="1:18" ht="15.75">
      <c r="A73" s="2162" t="s">
        <v>419</v>
      </c>
      <c r="B73" s="2585"/>
      <c r="C73" s="2585"/>
      <c r="D73" s="2585"/>
      <c r="E73" s="2585"/>
      <c r="F73" s="2585"/>
      <c r="G73" s="2585"/>
      <c r="H73" s="2585"/>
    </row>
    <row r="75" spans="1:18" ht="16.5" thickBot="1">
      <c r="A75" s="2701" t="str">
        <f>'Data Sheet'!$C$25</f>
        <v>National Fuel Gas Distribution Corporation</v>
      </c>
      <c r="B75" s="2583"/>
      <c r="C75" s="2583"/>
      <c r="D75" s="2583"/>
      <c r="E75" s="2653" t="str">
        <f>'Data Sheet'!$C$40</f>
        <v>3/31/2016</v>
      </c>
      <c r="F75" s="2583"/>
      <c r="G75" s="2583" t="str">
        <f>'Data Sheet'!$C$38</f>
        <v>12/31/2015</v>
      </c>
      <c r="H75" s="2583"/>
      <c r="I75" s="2701" t="str">
        <f>'Data Sheet'!$C$25</f>
        <v>National Fuel Gas Distribution Corporation</v>
      </c>
      <c r="J75" s="2583"/>
      <c r="K75" s="2583"/>
      <c r="L75" s="2583"/>
      <c r="M75" s="2583"/>
      <c r="N75" s="2653" t="str">
        <f>'Data Sheet'!$C$40</f>
        <v>3/31/2016</v>
      </c>
      <c r="P75" s="2473" t="str">
        <f>'Data Sheet'!$C$38</f>
        <v>12/31/2015</v>
      </c>
    </row>
    <row r="76" spans="1:18">
      <c r="A76" s="2654"/>
      <c r="B76" s="2587"/>
      <c r="C76" s="2587"/>
      <c r="D76" s="2587"/>
      <c r="E76" s="2587"/>
      <c r="F76" s="2587"/>
      <c r="G76" s="2587"/>
      <c r="H76" s="2655"/>
      <c r="I76" s="2654"/>
      <c r="J76" s="2587"/>
      <c r="K76" s="2587"/>
      <c r="L76" s="2587"/>
      <c r="M76" s="2587"/>
      <c r="N76" s="2587"/>
      <c r="O76" s="2587"/>
      <c r="P76" s="2587"/>
      <c r="Q76" s="2587"/>
      <c r="R76" s="2655"/>
    </row>
    <row r="77" spans="1:18" ht="15.75">
      <c r="A77" s="3847" t="s">
        <v>1202</v>
      </c>
      <c r="B77" s="3848"/>
      <c r="C77" s="3848"/>
      <c r="D77" s="3848"/>
      <c r="E77" s="3848"/>
      <c r="F77" s="3848"/>
      <c r="G77" s="3848"/>
      <c r="H77" s="3849"/>
      <c r="I77" s="3006"/>
      <c r="J77" s="2162" t="s">
        <v>1203</v>
      </c>
      <c r="K77" s="2162"/>
      <c r="L77" s="2162"/>
      <c r="M77" s="2585"/>
      <c r="N77" s="2585"/>
      <c r="O77" s="2585"/>
      <c r="P77" s="2585"/>
      <c r="Q77" s="2585"/>
      <c r="R77" s="3022"/>
    </row>
    <row r="78" spans="1:18" ht="15.75" thickBot="1">
      <c r="A78" s="2658"/>
      <c r="B78" s="2583"/>
      <c r="C78" s="2583"/>
      <c r="D78" s="2583"/>
      <c r="E78" s="2583"/>
      <c r="F78" s="2583"/>
      <c r="G78" s="2583"/>
      <c r="H78" s="2659"/>
      <c r="I78" s="2658"/>
      <c r="J78" s="2583"/>
      <c r="K78" s="2583"/>
      <c r="L78" s="2583"/>
      <c r="M78" s="2583"/>
      <c r="N78" s="2583"/>
      <c r="O78" s="2583"/>
      <c r="P78" s="2583"/>
      <c r="Q78" s="2583"/>
      <c r="R78" s="2659"/>
    </row>
    <row r="79" spans="1:18">
      <c r="A79" s="3015"/>
      <c r="B79" s="3005"/>
      <c r="C79" s="3016" t="s">
        <v>1261</v>
      </c>
      <c r="D79" s="3017"/>
      <c r="E79" s="3018"/>
      <c r="F79" s="3016" t="s">
        <v>1261</v>
      </c>
      <c r="G79" s="3017"/>
      <c r="H79" s="3018"/>
      <c r="I79" s="3019" t="s">
        <v>1261</v>
      </c>
      <c r="J79" s="3017"/>
      <c r="K79" s="3018"/>
      <c r="L79" s="3016" t="s">
        <v>1261</v>
      </c>
      <c r="M79" s="3017"/>
      <c r="N79" s="3018"/>
      <c r="O79" s="3016" t="s">
        <v>1261</v>
      </c>
      <c r="P79" s="3017"/>
      <c r="Q79" s="3018"/>
      <c r="R79" s="3020"/>
    </row>
    <row r="80" spans="1:18">
      <c r="A80" s="3021" t="s">
        <v>1729</v>
      </c>
      <c r="B80" s="3022" t="s">
        <v>1783</v>
      </c>
      <c r="C80" s="2583"/>
      <c r="D80" s="2583"/>
      <c r="E80" s="2659"/>
      <c r="F80" s="2583"/>
      <c r="G80" s="2583"/>
      <c r="H80" s="2659"/>
      <c r="I80" s="3007"/>
      <c r="J80" s="2583"/>
      <c r="K80" s="2659"/>
      <c r="L80" s="2583"/>
      <c r="M80" s="2583"/>
      <c r="N80" s="2659"/>
      <c r="O80" s="2583"/>
      <c r="P80" s="2583"/>
      <c r="Q80" s="2583"/>
      <c r="R80" s="3021" t="s">
        <v>1729</v>
      </c>
    </row>
    <row r="81" spans="1:18" ht="15.75" thickBot="1">
      <c r="A81" s="3023" t="s">
        <v>1732</v>
      </c>
      <c r="B81" s="3012" t="s">
        <v>3021</v>
      </c>
      <c r="C81" s="2646"/>
      <c r="D81" s="3010" t="s">
        <v>3022</v>
      </c>
      <c r="E81" s="3014"/>
      <c r="F81" s="2646"/>
      <c r="G81" s="3010" t="s">
        <v>3023</v>
      </c>
      <c r="H81" s="3014"/>
      <c r="I81" s="3024"/>
      <c r="J81" s="3010" t="s">
        <v>3024</v>
      </c>
      <c r="K81" s="3014"/>
      <c r="L81" s="3010"/>
      <c r="M81" s="3010" t="s">
        <v>2347</v>
      </c>
      <c r="N81" s="3014"/>
      <c r="O81" s="2646"/>
      <c r="P81" s="3025" t="s">
        <v>2348</v>
      </c>
      <c r="Q81" s="3010"/>
      <c r="R81" s="3023" t="s">
        <v>1732</v>
      </c>
    </row>
    <row r="82" spans="1:18">
      <c r="A82" s="3026">
        <v>1</v>
      </c>
      <c r="B82" s="2659" t="s">
        <v>1262</v>
      </c>
      <c r="C82" s="2583"/>
      <c r="D82" s="2583"/>
      <c r="E82" s="3022"/>
      <c r="F82" s="2585"/>
      <c r="G82" s="2585"/>
      <c r="H82" s="2659"/>
      <c r="I82" s="2658"/>
      <c r="J82" s="2583"/>
      <c r="K82" s="2659"/>
      <c r="L82" s="2583"/>
      <c r="M82" s="2585"/>
      <c r="N82" s="3022"/>
      <c r="O82" s="2585"/>
      <c r="P82" s="2585"/>
      <c r="Q82" s="2585"/>
      <c r="R82" s="3026">
        <v>1</v>
      </c>
    </row>
    <row r="83" spans="1:18">
      <c r="A83" s="3027"/>
      <c r="B83" s="3028" t="s">
        <v>1263</v>
      </c>
      <c r="C83" s="2599"/>
      <c r="D83" s="2599"/>
      <c r="E83" s="3029"/>
      <c r="F83" s="3030"/>
      <c r="G83" s="3030"/>
      <c r="H83" s="3028"/>
      <c r="I83" s="2598"/>
      <c r="J83" s="2599"/>
      <c r="K83" s="3028"/>
      <c r="L83" s="2599"/>
      <c r="M83" s="3030"/>
      <c r="N83" s="3029"/>
      <c r="O83" s="3030"/>
      <c r="P83" s="3030"/>
      <c r="Q83" s="3030"/>
      <c r="R83" s="3027"/>
    </row>
    <row r="84" spans="1:18">
      <c r="A84" s="3026">
        <v>2</v>
      </c>
      <c r="B84" s="2659" t="s">
        <v>1264</v>
      </c>
      <c r="C84" s="2583"/>
      <c r="D84" s="2583"/>
      <c r="E84" s="2597"/>
      <c r="F84" s="2639"/>
      <c r="G84" s="2639"/>
      <c r="H84" s="2597"/>
      <c r="I84" s="2658"/>
      <c r="J84" s="2583"/>
      <c r="K84" s="2659"/>
      <c r="L84" s="2583"/>
      <c r="M84" s="2639"/>
      <c r="N84" s="2597"/>
      <c r="O84" s="2639"/>
      <c r="P84" s="2639"/>
      <c r="Q84" s="2639"/>
      <c r="R84" s="3026">
        <v>2</v>
      </c>
    </row>
    <row r="85" spans="1:18">
      <c r="A85" s="3027"/>
      <c r="B85" s="3028" t="s">
        <v>1265</v>
      </c>
      <c r="C85" s="2599"/>
      <c r="D85" s="2599"/>
      <c r="E85" s="3029"/>
      <c r="F85" s="3030"/>
      <c r="G85" s="3030"/>
      <c r="H85" s="3029"/>
      <c r="I85" s="2598"/>
      <c r="J85" s="2599"/>
      <c r="K85" s="3028"/>
      <c r="L85" s="2599"/>
      <c r="M85" s="3030"/>
      <c r="N85" s="3029"/>
      <c r="O85" s="3030"/>
      <c r="P85" s="3030"/>
      <c r="Q85" s="3030"/>
      <c r="R85" s="3027"/>
    </row>
    <row r="86" spans="1:18">
      <c r="A86" s="3027">
        <v>3</v>
      </c>
      <c r="B86" s="3028" t="s">
        <v>1266</v>
      </c>
      <c r="C86" s="3031"/>
      <c r="D86" s="3031"/>
      <c r="E86" s="3032"/>
      <c r="F86" s="3033"/>
      <c r="G86" s="3033"/>
      <c r="H86" s="3034"/>
      <c r="I86" s="3035"/>
      <c r="J86" s="3031"/>
      <c r="K86" s="3034"/>
      <c r="L86" s="3031"/>
      <c r="M86" s="3033"/>
      <c r="N86" s="3032"/>
      <c r="O86" s="3033"/>
      <c r="P86" s="3033"/>
      <c r="Q86" s="3033"/>
      <c r="R86" s="3027">
        <v>3</v>
      </c>
    </row>
    <row r="87" spans="1:18">
      <c r="A87" s="3036">
        <v>4</v>
      </c>
      <c r="B87" s="3028" t="s">
        <v>1267</v>
      </c>
      <c r="C87" s="3031"/>
      <c r="D87" s="3031"/>
      <c r="E87" s="3034"/>
      <c r="F87" s="3031"/>
      <c r="G87" s="3031"/>
      <c r="H87" s="3034"/>
      <c r="I87" s="3037"/>
      <c r="J87" s="3031"/>
      <c r="K87" s="3034"/>
      <c r="L87" s="3031"/>
      <c r="M87" s="3031"/>
      <c r="N87" s="3034"/>
      <c r="O87" s="3031"/>
      <c r="P87" s="3031"/>
      <c r="Q87" s="3031"/>
      <c r="R87" s="3027">
        <v>4</v>
      </c>
    </row>
    <row r="88" spans="1:18">
      <c r="A88" s="3038">
        <v>5</v>
      </c>
      <c r="B88" s="2659" t="s">
        <v>1268</v>
      </c>
      <c r="C88" s="3039"/>
      <c r="D88" s="3039"/>
      <c r="E88" s="3040"/>
      <c r="F88" s="3039"/>
      <c r="G88" s="3039"/>
      <c r="H88" s="3040"/>
      <c r="I88" s="3041"/>
      <c r="J88" s="3039"/>
      <c r="K88" s="3040"/>
      <c r="L88" s="3039"/>
      <c r="M88" s="3039"/>
      <c r="N88" s="3040"/>
      <c r="O88" s="3039"/>
      <c r="P88" s="3039"/>
      <c r="Q88" s="3039"/>
      <c r="R88" s="3026">
        <v>5</v>
      </c>
    </row>
    <row r="89" spans="1:18">
      <c r="A89" s="3036"/>
      <c r="B89" s="3028" t="s">
        <v>1269</v>
      </c>
      <c r="C89" s="3031"/>
      <c r="D89" s="3031"/>
      <c r="E89" s="3034"/>
      <c r="F89" s="3031"/>
      <c r="G89" s="3031"/>
      <c r="H89" s="3034"/>
      <c r="I89" s="3037"/>
      <c r="J89" s="3031"/>
      <c r="K89" s="3034"/>
      <c r="L89" s="3031"/>
      <c r="M89" s="3031"/>
      <c r="N89" s="3034"/>
      <c r="O89" s="3031"/>
      <c r="P89" s="3031"/>
      <c r="Q89" s="3031"/>
      <c r="R89" s="3027"/>
    </row>
    <row r="90" spans="1:18">
      <c r="A90" s="3036">
        <v>6</v>
      </c>
      <c r="B90" s="3028" t="s">
        <v>1270</v>
      </c>
      <c r="C90" s="3031"/>
      <c r="D90" s="3031"/>
      <c r="E90" s="3034"/>
      <c r="F90" s="3031"/>
      <c r="G90" s="3031"/>
      <c r="H90" s="3034"/>
      <c r="I90" s="3037"/>
      <c r="J90" s="3031"/>
      <c r="K90" s="3034"/>
      <c r="L90" s="3031"/>
      <c r="M90" s="3031"/>
      <c r="N90" s="3034"/>
      <c r="O90" s="3031"/>
      <c r="P90" s="3031"/>
      <c r="Q90" s="3031"/>
      <c r="R90" s="3027">
        <v>6</v>
      </c>
    </row>
    <row r="91" spans="1:18">
      <c r="A91" s="3036">
        <v>7</v>
      </c>
      <c r="B91" s="3028" t="s">
        <v>1271</v>
      </c>
      <c r="C91" s="2599"/>
      <c r="D91" s="2599"/>
      <c r="E91" s="3028"/>
      <c r="F91" s="2599"/>
      <c r="G91" s="2599"/>
      <c r="H91" s="3028"/>
      <c r="I91" s="3042"/>
      <c r="J91" s="2599"/>
      <c r="K91" s="3028"/>
      <c r="L91" s="2599"/>
      <c r="M91" s="2599"/>
      <c r="N91" s="3028"/>
      <c r="O91" s="2599"/>
      <c r="P91" s="2599"/>
      <c r="Q91" s="2599"/>
      <c r="R91" s="3027">
        <v>7</v>
      </c>
    </row>
    <row r="92" spans="1:18">
      <c r="A92" s="3036">
        <v>8</v>
      </c>
      <c r="B92" s="3028" t="s">
        <v>1272</v>
      </c>
      <c r="C92" s="2599"/>
      <c r="D92" s="2599"/>
      <c r="E92" s="3028"/>
      <c r="F92" s="2599"/>
      <c r="G92" s="2599"/>
      <c r="H92" s="3028"/>
      <c r="I92" s="3042"/>
      <c r="J92" s="2599"/>
      <c r="K92" s="3028"/>
      <c r="L92" s="2599"/>
      <c r="M92" s="2599"/>
      <c r="N92" s="3028"/>
      <c r="O92" s="2599"/>
      <c r="P92" s="2599"/>
      <c r="Q92" s="2599"/>
      <c r="R92" s="3027">
        <v>8</v>
      </c>
    </row>
    <row r="93" spans="1:18">
      <c r="A93" s="3036">
        <v>9</v>
      </c>
      <c r="B93" s="3028" t="s">
        <v>1273</v>
      </c>
      <c r="C93" s="2599"/>
      <c r="D93" s="2599"/>
      <c r="E93" s="3028"/>
      <c r="F93" s="2599"/>
      <c r="G93" s="2599"/>
      <c r="H93" s="3028"/>
      <c r="I93" s="3042"/>
      <c r="J93" s="2599"/>
      <c r="K93" s="3028"/>
      <c r="L93" s="2599"/>
      <c r="M93" s="2599"/>
      <c r="N93" s="3028"/>
      <c r="O93" s="2599"/>
      <c r="P93" s="2599"/>
      <c r="Q93" s="2599"/>
      <c r="R93" s="3027">
        <v>9</v>
      </c>
    </row>
    <row r="94" spans="1:18">
      <c r="A94" s="3036">
        <v>10</v>
      </c>
      <c r="B94" s="3028" t="s">
        <v>1274</v>
      </c>
      <c r="C94" s="2599"/>
      <c r="D94" s="2599"/>
      <c r="E94" s="3028"/>
      <c r="F94" s="2599"/>
      <c r="G94" s="2599"/>
      <c r="H94" s="3028"/>
      <c r="I94" s="3042"/>
      <c r="J94" s="2599"/>
      <c r="K94" s="3028"/>
      <c r="L94" s="2599"/>
      <c r="M94" s="2599"/>
      <c r="N94" s="3028"/>
      <c r="O94" s="2599"/>
      <c r="P94" s="2599"/>
      <c r="Q94" s="2599"/>
      <c r="R94" s="3027">
        <v>10</v>
      </c>
    </row>
    <row r="95" spans="1:18">
      <c r="A95" s="3036">
        <v>11</v>
      </c>
      <c r="B95" s="3028" t="s">
        <v>1275</v>
      </c>
      <c r="C95" s="3043"/>
      <c r="D95" s="3043"/>
      <c r="E95" s="3044"/>
      <c r="F95" s="3043"/>
      <c r="G95" s="3043"/>
      <c r="H95" s="3044"/>
      <c r="I95" s="3045"/>
      <c r="J95" s="3043"/>
      <c r="K95" s="3044"/>
      <c r="L95" s="3043"/>
      <c r="M95" s="3043"/>
      <c r="N95" s="3044"/>
      <c r="O95" s="3043"/>
      <c r="P95" s="3043"/>
      <c r="Q95" s="3043"/>
      <c r="R95" s="3027">
        <v>11</v>
      </c>
    </row>
    <row r="96" spans="1:18">
      <c r="A96" s="3036">
        <v>12</v>
      </c>
      <c r="B96" s="3028" t="s">
        <v>1276</v>
      </c>
      <c r="C96" s="3043"/>
      <c r="D96" s="3043"/>
      <c r="E96" s="3044"/>
      <c r="F96" s="3043"/>
      <c r="G96" s="3043"/>
      <c r="H96" s="3044"/>
      <c r="I96" s="3045"/>
      <c r="J96" s="3043"/>
      <c r="K96" s="3044"/>
      <c r="L96" s="3043"/>
      <c r="M96" s="3043"/>
      <c r="N96" s="3044"/>
      <c r="O96" s="3043"/>
      <c r="P96" s="3043"/>
      <c r="Q96" s="3043"/>
      <c r="R96" s="3027">
        <v>12</v>
      </c>
    </row>
    <row r="97" spans="1:18">
      <c r="A97" s="3036">
        <v>13</v>
      </c>
      <c r="B97" s="3028" t="s">
        <v>1277</v>
      </c>
      <c r="C97" s="3046"/>
      <c r="D97" s="3046"/>
      <c r="E97" s="3047"/>
      <c r="F97" s="3046"/>
      <c r="G97" s="3046"/>
      <c r="H97" s="3047"/>
      <c r="I97" s="3048"/>
      <c r="J97" s="3046"/>
      <c r="K97" s="3047"/>
      <c r="L97" s="3046"/>
      <c r="M97" s="3046"/>
      <c r="N97" s="3047"/>
      <c r="O97" s="3046"/>
      <c r="P97" s="3046"/>
      <c r="Q97" s="3046"/>
      <c r="R97" s="3027">
        <v>13</v>
      </c>
    </row>
    <row r="98" spans="1:18">
      <c r="A98" s="3027">
        <v>14</v>
      </c>
      <c r="B98" s="3028" t="s">
        <v>1278</v>
      </c>
      <c r="C98" s="3043"/>
      <c r="D98" s="3043"/>
      <c r="E98" s="3044"/>
      <c r="F98" s="3043"/>
      <c r="G98" s="3043"/>
      <c r="H98" s="3044"/>
      <c r="I98" s="3049"/>
      <c r="J98" s="3043"/>
      <c r="K98" s="3044"/>
      <c r="L98" s="3043"/>
      <c r="M98" s="3043"/>
      <c r="N98" s="3044"/>
      <c r="O98" s="3043"/>
      <c r="P98" s="3043"/>
      <c r="Q98" s="3043"/>
      <c r="R98" s="3027">
        <v>14</v>
      </c>
    </row>
    <row r="99" spans="1:18">
      <c r="A99" s="3027">
        <v>15</v>
      </c>
      <c r="B99" s="3028" t="s">
        <v>1279</v>
      </c>
      <c r="C99" s="3043"/>
      <c r="D99" s="3043"/>
      <c r="E99" s="3044"/>
      <c r="F99" s="3043"/>
      <c r="G99" s="3043"/>
      <c r="H99" s="3044"/>
      <c r="I99" s="3049"/>
      <c r="J99" s="3043"/>
      <c r="K99" s="3044"/>
      <c r="L99" s="3043"/>
      <c r="M99" s="3043"/>
      <c r="N99" s="3044"/>
      <c r="O99" s="3043"/>
      <c r="P99" s="3043"/>
      <c r="Q99" s="3043"/>
      <c r="R99" s="3027">
        <v>15</v>
      </c>
    </row>
    <row r="100" spans="1:18" s="1593" customFormat="1">
      <c r="A100" s="3050">
        <v>16</v>
      </c>
      <c r="B100" s="1857" t="s">
        <v>4198</v>
      </c>
      <c r="C100" s="2155"/>
      <c r="D100" s="2155"/>
      <c r="E100" s="3051"/>
      <c r="F100" s="2155"/>
      <c r="G100" s="2155"/>
      <c r="H100" s="3051"/>
      <c r="I100" s="3052"/>
      <c r="J100" s="2155"/>
      <c r="K100" s="3051"/>
      <c r="L100" s="2155"/>
      <c r="M100" s="2155"/>
      <c r="N100" s="3051"/>
      <c r="O100" s="2155"/>
      <c r="P100" s="2155"/>
      <c r="Q100" s="2155"/>
      <c r="R100" s="3050">
        <v>16</v>
      </c>
    </row>
    <row r="101" spans="1:18">
      <c r="A101" s="3027">
        <v>17</v>
      </c>
      <c r="B101" s="3028" t="s">
        <v>1280</v>
      </c>
      <c r="C101" s="3046"/>
      <c r="D101" s="3046">
        <f>SUM(D97:D100)</f>
        <v>0</v>
      </c>
      <c r="E101" s="3047"/>
      <c r="F101" s="3046"/>
      <c r="G101" s="3046">
        <f>SUM(G97:G100)</f>
        <v>0</v>
      </c>
      <c r="H101" s="3047"/>
      <c r="I101" s="3053"/>
      <c r="J101" s="3046">
        <f>SUM(J97:J100)</f>
        <v>0</v>
      </c>
      <c r="K101" s="3047"/>
      <c r="L101" s="3046"/>
      <c r="M101" s="3046">
        <f>SUM(M97:M100)</f>
        <v>0</v>
      </c>
      <c r="N101" s="3047"/>
      <c r="O101" s="3046"/>
      <c r="P101" s="3046">
        <f>SUM(P97:P100)</f>
        <v>0</v>
      </c>
      <c r="Q101" s="3046"/>
      <c r="R101" s="3027">
        <v>16</v>
      </c>
    </row>
    <row r="102" spans="1:18">
      <c r="A102" s="3027">
        <v>18</v>
      </c>
      <c r="B102" s="1857" t="s">
        <v>4643</v>
      </c>
      <c r="C102" s="3054"/>
      <c r="D102" s="3054"/>
      <c r="E102" s="3055"/>
      <c r="F102" s="3054"/>
      <c r="G102" s="3054"/>
      <c r="H102" s="3055"/>
      <c r="I102" s="3056"/>
      <c r="J102" s="3054"/>
      <c r="K102" s="3055"/>
      <c r="L102" s="3054"/>
      <c r="M102" s="3054"/>
      <c r="N102" s="3055"/>
      <c r="O102" s="3054"/>
      <c r="P102" s="3054"/>
      <c r="Q102" s="3054"/>
      <c r="R102" s="3027">
        <v>17</v>
      </c>
    </row>
    <row r="103" spans="1:18">
      <c r="A103" s="3027">
        <v>19</v>
      </c>
      <c r="B103" s="3028" t="s">
        <v>1281</v>
      </c>
      <c r="C103" s="3046"/>
      <c r="D103" s="3046"/>
      <c r="E103" s="3047"/>
      <c r="F103" s="3046"/>
      <c r="G103" s="3046"/>
      <c r="H103" s="3047"/>
      <c r="I103" s="3053"/>
      <c r="J103" s="3046"/>
      <c r="K103" s="3047"/>
      <c r="L103" s="3046"/>
      <c r="M103" s="3046"/>
      <c r="N103" s="3047"/>
      <c r="O103" s="3046"/>
      <c r="P103" s="3046"/>
      <c r="Q103" s="3046"/>
      <c r="R103" s="3027">
        <v>18</v>
      </c>
    </row>
    <row r="104" spans="1:18">
      <c r="A104" s="3027">
        <v>20</v>
      </c>
      <c r="B104" s="3028" t="s">
        <v>2511</v>
      </c>
      <c r="C104" s="3043"/>
      <c r="D104" s="3043"/>
      <c r="E104" s="3044"/>
      <c r="F104" s="3043"/>
      <c r="G104" s="3043"/>
      <c r="H104" s="3044"/>
      <c r="I104" s="3049"/>
      <c r="J104" s="3043"/>
      <c r="K104" s="3044"/>
      <c r="L104" s="3043"/>
      <c r="M104" s="3043"/>
      <c r="N104" s="3044"/>
      <c r="O104" s="3043"/>
      <c r="P104" s="3043"/>
      <c r="Q104" s="3043"/>
      <c r="R104" s="3027">
        <v>19</v>
      </c>
    </row>
    <row r="105" spans="1:18">
      <c r="A105" s="3027">
        <v>21</v>
      </c>
      <c r="B105" s="3028" t="s">
        <v>1282</v>
      </c>
      <c r="C105" s="3043"/>
      <c r="D105" s="3043"/>
      <c r="E105" s="3044"/>
      <c r="F105" s="3043"/>
      <c r="G105" s="3043"/>
      <c r="H105" s="3044"/>
      <c r="I105" s="3049"/>
      <c r="J105" s="3043"/>
      <c r="K105" s="3044"/>
      <c r="L105" s="3043"/>
      <c r="M105" s="3043"/>
      <c r="N105" s="3044"/>
      <c r="O105" s="3043"/>
      <c r="P105" s="3043"/>
      <c r="Q105" s="3043"/>
      <c r="R105" s="3027">
        <v>20</v>
      </c>
    </row>
    <row r="106" spans="1:18">
      <c r="A106" s="3027">
        <v>22</v>
      </c>
      <c r="B106" s="3028" t="s">
        <v>1283</v>
      </c>
      <c r="C106" s="3043"/>
      <c r="D106" s="3043"/>
      <c r="E106" s="3044"/>
      <c r="F106" s="3043"/>
      <c r="G106" s="3043"/>
      <c r="H106" s="3044"/>
      <c r="I106" s="3049"/>
      <c r="J106" s="3043"/>
      <c r="K106" s="3044"/>
      <c r="L106" s="3043"/>
      <c r="M106" s="3043"/>
      <c r="N106" s="3044"/>
      <c r="O106" s="3043"/>
      <c r="P106" s="3043"/>
      <c r="Q106" s="3043"/>
      <c r="R106" s="3027">
        <v>21</v>
      </c>
    </row>
    <row r="107" spans="1:18">
      <c r="A107" s="3027">
        <v>23</v>
      </c>
      <c r="B107" s="3028" t="s">
        <v>1284</v>
      </c>
      <c r="C107" s="3043"/>
      <c r="D107" s="3043"/>
      <c r="E107" s="3044"/>
      <c r="F107" s="3043"/>
      <c r="G107" s="3043"/>
      <c r="H107" s="3044"/>
      <c r="I107" s="3049"/>
      <c r="J107" s="3043"/>
      <c r="K107" s="3044"/>
      <c r="L107" s="3043"/>
      <c r="M107" s="3043"/>
      <c r="N107" s="3044"/>
      <c r="O107" s="3043"/>
      <c r="P107" s="3043"/>
      <c r="Q107" s="3043"/>
      <c r="R107" s="3027">
        <v>22</v>
      </c>
    </row>
    <row r="108" spans="1:18">
      <c r="A108" s="3027">
        <v>24</v>
      </c>
      <c r="B108" s="3028" t="s">
        <v>2653</v>
      </c>
      <c r="C108" s="3043"/>
      <c r="D108" s="3043"/>
      <c r="E108" s="3044"/>
      <c r="F108" s="3043"/>
      <c r="G108" s="3043"/>
      <c r="H108" s="3044"/>
      <c r="I108" s="3049"/>
      <c r="J108" s="3043"/>
      <c r="K108" s="3044"/>
      <c r="L108" s="3043"/>
      <c r="M108" s="3043"/>
      <c r="N108" s="3044"/>
      <c r="O108" s="3043"/>
      <c r="P108" s="3043"/>
      <c r="Q108" s="3043"/>
      <c r="R108" s="3027">
        <v>23</v>
      </c>
    </row>
    <row r="109" spans="1:18">
      <c r="A109" s="3027">
        <v>25</v>
      </c>
      <c r="B109" s="3028" t="s">
        <v>2654</v>
      </c>
      <c r="C109" s="3043"/>
      <c r="D109" s="3043"/>
      <c r="E109" s="3044"/>
      <c r="F109" s="3043"/>
      <c r="G109" s="3043"/>
      <c r="H109" s="3044"/>
      <c r="I109" s="3049"/>
      <c r="J109" s="3043"/>
      <c r="K109" s="3044"/>
      <c r="L109" s="3043"/>
      <c r="M109" s="3043"/>
      <c r="N109" s="3044"/>
      <c r="O109" s="3043"/>
      <c r="P109" s="3043"/>
      <c r="Q109" s="3043"/>
      <c r="R109" s="3027">
        <v>24</v>
      </c>
    </row>
    <row r="110" spans="1:18">
      <c r="A110" s="3027">
        <v>26</v>
      </c>
      <c r="B110" s="3028" t="s">
        <v>2655</v>
      </c>
      <c r="C110" s="3043"/>
      <c r="D110" s="3043"/>
      <c r="E110" s="3044"/>
      <c r="F110" s="3043"/>
      <c r="G110" s="3043"/>
      <c r="H110" s="3044"/>
      <c r="I110" s="3049"/>
      <c r="J110" s="3043"/>
      <c r="K110" s="3044"/>
      <c r="L110" s="3043"/>
      <c r="M110" s="3043"/>
      <c r="N110" s="3044"/>
      <c r="O110" s="3043"/>
      <c r="P110" s="3043"/>
      <c r="Q110" s="3043"/>
      <c r="R110" s="3027">
        <v>25</v>
      </c>
    </row>
    <row r="111" spans="1:18">
      <c r="A111" s="3027">
        <v>27</v>
      </c>
      <c r="B111" s="3028" t="s">
        <v>606</v>
      </c>
      <c r="C111" s="3043"/>
      <c r="D111" s="3043"/>
      <c r="E111" s="3044"/>
      <c r="F111" s="3043"/>
      <c r="G111" s="3043"/>
      <c r="H111" s="3044"/>
      <c r="I111" s="3049"/>
      <c r="J111" s="3043"/>
      <c r="K111" s="3044"/>
      <c r="L111" s="3043"/>
      <c r="M111" s="3043"/>
      <c r="N111" s="3044"/>
      <c r="O111" s="3043"/>
      <c r="P111" s="3043"/>
      <c r="Q111" s="3043"/>
      <c r="R111" s="3027">
        <v>26</v>
      </c>
    </row>
    <row r="112" spans="1:18">
      <c r="A112" s="3027">
        <v>28</v>
      </c>
      <c r="B112" s="3028" t="s">
        <v>1304</v>
      </c>
      <c r="C112" s="3043"/>
      <c r="D112" s="3043"/>
      <c r="E112" s="3044"/>
      <c r="F112" s="3043"/>
      <c r="G112" s="3043"/>
      <c r="H112" s="3044"/>
      <c r="I112" s="3049"/>
      <c r="J112" s="3043"/>
      <c r="K112" s="3044"/>
      <c r="L112" s="3043"/>
      <c r="M112" s="3043"/>
      <c r="N112" s="3044"/>
      <c r="O112" s="3043"/>
      <c r="P112" s="3043"/>
      <c r="Q112" s="3043"/>
      <c r="R112" s="3027">
        <v>27</v>
      </c>
    </row>
    <row r="113" spans="1:18">
      <c r="A113" s="3027">
        <v>29</v>
      </c>
      <c r="B113" s="3028" t="s">
        <v>3629</v>
      </c>
      <c r="C113" s="3043"/>
      <c r="D113" s="3043"/>
      <c r="E113" s="3044"/>
      <c r="F113" s="3043"/>
      <c r="G113" s="3043"/>
      <c r="H113" s="3044"/>
      <c r="I113" s="3049"/>
      <c r="J113" s="3043"/>
      <c r="K113" s="3044"/>
      <c r="L113" s="3043"/>
      <c r="M113" s="3043"/>
      <c r="N113" s="3044"/>
      <c r="O113" s="3043"/>
      <c r="P113" s="3043"/>
      <c r="Q113" s="3043"/>
      <c r="R113" s="3027">
        <v>28</v>
      </c>
    </row>
    <row r="114" spans="1:18">
      <c r="A114" s="3027">
        <v>30</v>
      </c>
      <c r="B114" s="3028" t="s">
        <v>3634</v>
      </c>
      <c r="C114" s="3043"/>
      <c r="D114" s="3043"/>
      <c r="E114" s="3044"/>
      <c r="F114" s="3043"/>
      <c r="G114" s="3043"/>
      <c r="H114" s="3044"/>
      <c r="I114" s="3049"/>
      <c r="J114" s="3043"/>
      <c r="K114" s="3044"/>
      <c r="L114" s="3043"/>
      <c r="M114" s="3043"/>
      <c r="N114" s="3044"/>
      <c r="O114" s="3043"/>
      <c r="P114" s="3043"/>
      <c r="Q114" s="3043"/>
      <c r="R114" s="3027">
        <v>29</v>
      </c>
    </row>
    <row r="115" spans="1:18">
      <c r="A115" s="3027">
        <v>31</v>
      </c>
      <c r="B115" s="3028" t="s">
        <v>2656</v>
      </c>
      <c r="C115" s="3043"/>
      <c r="D115" s="3043"/>
      <c r="E115" s="3044"/>
      <c r="F115" s="3043"/>
      <c r="G115" s="3043"/>
      <c r="H115" s="3044"/>
      <c r="I115" s="3049"/>
      <c r="J115" s="3043"/>
      <c r="K115" s="3044"/>
      <c r="L115" s="3043"/>
      <c r="M115" s="3043"/>
      <c r="N115" s="3044"/>
      <c r="O115" s="3043"/>
      <c r="P115" s="3043"/>
      <c r="Q115" s="3043"/>
      <c r="R115" s="3027">
        <v>30</v>
      </c>
    </row>
    <row r="116" spans="1:18">
      <c r="A116" s="3027">
        <v>32</v>
      </c>
      <c r="B116" s="3028" t="s">
        <v>1099</v>
      </c>
      <c r="C116" s="3043"/>
      <c r="D116" s="3043"/>
      <c r="E116" s="3044"/>
      <c r="F116" s="3043"/>
      <c r="G116" s="3043"/>
      <c r="H116" s="3044"/>
      <c r="I116" s="3049"/>
      <c r="J116" s="3043"/>
      <c r="K116" s="3044"/>
      <c r="L116" s="3043"/>
      <c r="M116" s="3043"/>
      <c r="N116" s="3044"/>
      <c r="O116" s="3043"/>
      <c r="P116" s="3043"/>
      <c r="Q116" s="3043"/>
      <c r="R116" s="3027">
        <v>31</v>
      </c>
    </row>
    <row r="117" spans="1:18">
      <c r="A117" s="3027">
        <v>33</v>
      </c>
      <c r="B117" s="3028" t="s">
        <v>2657</v>
      </c>
      <c r="C117" s="3043"/>
      <c r="D117" s="3043"/>
      <c r="E117" s="3044"/>
      <c r="F117" s="3043"/>
      <c r="G117" s="3043"/>
      <c r="H117" s="3044"/>
      <c r="I117" s="3049"/>
      <c r="J117" s="3043"/>
      <c r="K117" s="3044"/>
      <c r="L117" s="3043"/>
      <c r="M117" s="3043"/>
      <c r="N117" s="3044"/>
      <c r="O117" s="3043"/>
      <c r="P117" s="3043"/>
      <c r="Q117" s="3043"/>
      <c r="R117" s="3027">
        <v>32</v>
      </c>
    </row>
    <row r="118" spans="1:18">
      <c r="A118" s="3027">
        <v>34</v>
      </c>
      <c r="B118" s="3028" t="s">
        <v>2658</v>
      </c>
      <c r="C118" s="3046"/>
      <c r="D118" s="3046">
        <f>SUM(D102:D117)</f>
        <v>0</v>
      </c>
      <c r="E118" s="3047"/>
      <c r="F118" s="3046"/>
      <c r="G118" s="3046">
        <f>SUM(G102:G117)</f>
        <v>0</v>
      </c>
      <c r="H118" s="3047"/>
      <c r="I118" s="3053"/>
      <c r="J118" s="3046">
        <f>SUM(J102:J117)</f>
        <v>0</v>
      </c>
      <c r="K118" s="3047"/>
      <c r="L118" s="3046"/>
      <c r="M118" s="3046">
        <f>SUM(M102:M117)</f>
        <v>0</v>
      </c>
      <c r="N118" s="3047"/>
      <c r="O118" s="3046"/>
      <c r="P118" s="3046">
        <f>SUM(P102:P117)</f>
        <v>0</v>
      </c>
      <c r="Q118" s="3046"/>
      <c r="R118" s="3027">
        <v>33</v>
      </c>
    </row>
    <row r="119" spans="1:18" ht="15.75" thickBot="1">
      <c r="A119" s="3027">
        <v>35</v>
      </c>
      <c r="B119" s="3028" t="s">
        <v>2659</v>
      </c>
      <c r="C119" s="3057"/>
      <c r="D119" s="3057"/>
      <c r="E119" s="3058"/>
      <c r="F119" s="3057"/>
      <c r="G119" s="3057"/>
      <c r="H119" s="3058"/>
      <c r="I119" s="3059"/>
      <c r="J119" s="3057"/>
      <c r="K119" s="3058"/>
      <c r="L119" s="3057"/>
      <c r="M119" s="3057"/>
      <c r="N119" s="3058"/>
      <c r="O119" s="3057"/>
      <c r="P119" s="3057"/>
      <c r="Q119" s="3057"/>
      <c r="R119" s="3027">
        <v>34</v>
      </c>
    </row>
    <row r="120" spans="1:18" ht="15.75" thickBot="1">
      <c r="A120" s="3027">
        <v>36</v>
      </c>
      <c r="B120" s="3028" t="s">
        <v>2660</v>
      </c>
      <c r="C120" s="3060"/>
      <c r="D120" s="3060"/>
      <c r="E120" s="3060"/>
      <c r="F120" s="3060"/>
      <c r="G120" s="3060"/>
      <c r="H120" s="3060"/>
      <c r="I120" s="3061"/>
      <c r="J120" s="3062"/>
      <c r="K120" s="3060"/>
      <c r="L120" s="3062"/>
      <c r="M120" s="3062"/>
      <c r="N120" s="3060"/>
      <c r="O120" s="3062"/>
      <c r="P120" s="3062"/>
      <c r="Q120" s="3062"/>
      <c r="R120" s="3027">
        <v>35</v>
      </c>
    </row>
    <row r="121" spans="1:18">
      <c r="A121" s="3026">
        <v>37</v>
      </c>
      <c r="B121" s="2659" t="s">
        <v>2661</v>
      </c>
      <c r="C121" s="2659"/>
      <c r="D121" s="2659"/>
      <c r="E121" s="2659"/>
      <c r="F121" s="2659"/>
      <c r="G121" s="2659"/>
      <c r="H121" s="2659"/>
      <c r="I121" s="3026"/>
      <c r="J121" s="2659"/>
      <c r="K121" s="2659"/>
      <c r="L121" s="2659"/>
      <c r="M121" s="2659"/>
      <c r="N121" s="2659"/>
      <c r="O121" s="2659"/>
      <c r="P121" s="2659"/>
      <c r="Q121" s="2583"/>
      <c r="R121" s="3026">
        <v>36</v>
      </c>
    </row>
    <row r="122" spans="1:18">
      <c r="A122" s="3027"/>
      <c r="B122" s="3028" t="s">
        <v>2662</v>
      </c>
      <c r="C122" s="3028"/>
      <c r="D122" s="3028"/>
      <c r="E122" s="3028"/>
      <c r="F122" s="3028"/>
      <c r="G122" s="3028"/>
      <c r="H122" s="3028"/>
      <c r="I122" s="3027"/>
      <c r="J122" s="3028"/>
      <c r="K122" s="3028"/>
      <c r="L122" s="3028"/>
      <c r="M122" s="3028"/>
      <c r="N122" s="3028"/>
      <c r="O122" s="3028"/>
      <c r="P122" s="3028"/>
      <c r="Q122" s="2599"/>
      <c r="R122" s="3027"/>
    </row>
    <row r="123" spans="1:18">
      <c r="A123" s="3027">
        <v>38</v>
      </c>
      <c r="B123" s="3028" t="s">
        <v>2663</v>
      </c>
      <c r="C123" s="3044"/>
      <c r="D123" s="3044"/>
      <c r="E123" s="3044"/>
      <c r="F123" s="3044"/>
      <c r="G123" s="3044"/>
      <c r="H123" s="3044"/>
      <c r="I123" s="3063"/>
      <c r="J123" s="3044"/>
      <c r="K123" s="3044"/>
      <c r="L123" s="3044"/>
      <c r="M123" s="3044"/>
      <c r="N123" s="3044"/>
      <c r="O123" s="3044"/>
      <c r="P123" s="3044"/>
      <c r="Q123" s="3043"/>
      <c r="R123" s="3027">
        <v>37</v>
      </c>
    </row>
    <row r="124" spans="1:18">
      <c r="A124" s="3026">
        <v>39</v>
      </c>
      <c r="B124" s="2659" t="s">
        <v>408</v>
      </c>
      <c r="C124" s="3064"/>
      <c r="D124" s="3064"/>
      <c r="E124" s="3064"/>
      <c r="F124" s="3064"/>
      <c r="G124" s="3064"/>
      <c r="H124" s="3064"/>
      <c r="I124" s="3065"/>
      <c r="J124" s="3064"/>
      <c r="K124" s="3064"/>
      <c r="L124" s="3064"/>
      <c r="M124" s="3064"/>
      <c r="N124" s="3064"/>
      <c r="O124" s="3064"/>
      <c r="P124" s="3064"/>
      <c r="Q124" s="3066"/>
      <c r="R124" s="3026">
        <v>38</v>
      </c>
    </row>
    <row r="125" spans="1:18">
      <c r="A125" s="3027"/>
      <c r="B125" s="3028" t="s">
        <v>409</v>
      </c>
      <c r="C125" s="3044"/>
      <c r="D125" s="3044"/>
      <c r="E125" s="3044"/>
      <c r="F125" s="3044"/>
      <c r="G125" s="3044"/>
      <c r="H125" s="3044"/>
      <c r="I125" s="3063"/>
      <c r="J125" s="3044"/>
      <c r="K125" s="3044"/>
      <c r="L125" s="3044"/>
      <c r="M125" s="3044"/>
      <c r="N125" s="3044"/>
      <c r="O125" s="3044"/>
      <c r="P125" s="3044"/>
      <c r="Q125" s="3043"/>
      <c r="R125" s="3027"/>
    </row>
    <row r="126" spans="1:18">
      <c r="A126" s="3026">
        <v>40</v>
      </c>
      <c r="B126" s="2659" t="s">
        <v>87</v>
      </c>
      <c r="C126" s="3067"/>
      <c r="D126" s="3067"/>
      <c r="E126" s="3067"/>
      <c r="F126" s="3067"/>
      <c r="G126" s="3067"/>
      <c r="H126" s="3067"/>
      <c r="I126" s="3068"/>
      <c r="J126" s="3067"/>
      <c r="K126" s="3067"/>
      <c r="L126" s="3067"/>
      <c r="M126" s="3067"/>
      <c r="N126" s="3067"/>
      <c r="O126" s="3067"/>
      <c r="P126" s="3067"/>
      <c r="Q126" s="3069"/>
      <c r="R126" s="3026">
        <v>39</v>
      </c>
    </row>
    <row r="127" spans="1:18">
      <c r="A127" s="3027"/>
      <c r="B127" s="3028" t="s">
        <v>88</v>
      </c>
      <c r="C127" s="3070"/>
      <c r="D127" s="3070"/>
      <c r="E127" s="3070"/>
      <c r="F127" s="3070"/>
      <c r="G127" s="3070"/>
      <c r="H127" s="3070"/>
      <c r="I127" s="3071"/>
      <c r="J127" s="3070"/>
      <c r="K127" s="3070"/>
      <c r="L127" s="3070"/>
      <c r="M127" s="3070"/>
      <c r="N127" s="3070"/>
      <c r="O127" s="3070"/>
      <c r="P127" s="3070"/>
      <c r="Q127" s="3072"/>
      <c r="R127" s="3027"/>
    </row>
    <row r="128" spans="1:18">
      <c r="A128" s="3027">
        <v>41</v>
      </c>
      <c r="B128" s="3028" t="s">
        <v>89</v>
      </c>
      <c r="C128" s="3070"/>
      <c r="D128" s="3070"/>
      <c r="E128" s="3070"/>
      <c r="F128" s="3070"/>
      <c r="G128" s="3070"/>
      <c r="H128" s="3070"/>
      <c r="I128" s="3071"/>
      <c r="J128" s="3070"/>
      <c r="K128" s="3070"/>
      <c r="L128" s="3070"/>
      <c r="M128" s="3070"/>
      <c r="N128" s="3070"/>
      <c r="O128" s="3070"/>
      <c r="P128" s="3070"/>
      <c r="Q128" s="3072"/>
      <c r="R128" s="3027">
        <v>40</v>
      </c>
    </row>
    <row r="129" spans="1:18">
      <c r="A129" s="3027">
        <v>42</v>
      </c>
      <c r="B129" s="3028" t="s">
        <v>90</v>
      </c>
      <c r="C129" s="3070"/>
      <c r="D129" s="3070"/>
      <c r="E129" s="3070"/>
      <c r="F129" s="3070"/>
      <c r="G129" s="3070"/>
      <c r="H129" s="3070"/>
      <c r="I129" s="3071"/>
      <c r="J129" s="3070"/>
      <c r="K129" s="3070"/>
      <c r="L129" s="3070"/>
      <c r="M129" s="3070"/>
      <c r="N129" s="3070"/>
      <c r="O129" s="3070"/>
      <c r="P129" s="3070"/>
      <c r="Q129" s="3072"/>
      <c r="R129" s="3027">
        <v>41</v>
      </c>
    </row>
    <row r="130" spans="1:18">
      <c r="A130" s="3027">
        <v>43</v>
      </c>
      <c r="B130" s="3028" t="s">
        <v>91</v>
      </c>
      <c r="C130" s="3070"/>
      <c r="D130" s="3070"/>
      <c r="E130" s="3070"/>
      <c r="F130" s="3070"/>
      <c r="G130" s="3070"/>
      <c r="H130" s="3070"/>
      <c r="I130" s="3071"/>
      <c r="J130" s="3070"/>
      <c r="K130" s="3070"/>
      <c r="L130" s="3070"/>
      <c r="M130" s="3070"/>
      <c r="N130" s="3070"/>
      <c r="O130" s="3070"/>
      <c r="P130" s="3070"/>
      <c r="Q130" s="3072"/>
      <c r="R130" s="3027">
        <v>42</v>
      </c>
    </row>
    <row r="131" spans="1:18" ht="15.75" thickBot="1">
      <c r="A131" s="3073">
        <v>44</v>
      </c>
      <c r="B131" s="3014" t="s">
        <v>92</v>
      </c>
      <c r="C131" s="3074"/>
      <c r="D131" s="3074"/>
      <c r="E131" s="3074"/>
      <c r="F131" s="3074"/>
      <c r="G131" s="3074"/>
      <c r="H131" s="3074"/>
      <c r="I131" s="3075"/>
      <c r="J131" s="3074"/>
      <c r="K131" s="3074"/>
      <c r="L131" s="3074"/>
      <c r="M131" s="3074"/>
      <c r="N131" s="3074"/>
      <c r="O131" s="3074"/>
      <c r="P131" s="3074"/>
      <c r="Q131" s="3076"/>
      <c r="R131" s="3073">
        <v>43</v>
      </c>
    </row>
    <row r="132" spans="1:18">
      <c r="A132" s="1698" t="s">
        <v>4692</v>
      </c>
      <c r="B132" s="2583"/>
      <c r="C132" s="2583"/>
      <c r="D132" s="2583"/>
      <c r="E132" s="2583"/>
      <c r="F132" s="2583"/>
      <c r="G132" s="2583"/>
      <c r="H132" s="2583"/>
      <c r="I132" s="1698" t="s">
        <v>4692</v>
      </c>
      <c r="J132" s="2583"/>
      <c r="K132" s="2583"/>
      <c r="L132" s="2583"/>
      <c r="M132" s="2583"/>
      <c r="N132" s="2583"/>
      <c r="O132" s="2583"/>
      <c r="P132" s="2583"/>
      <c r="Q132" s="2585" t="s">
        <v>93</v>
      </c>
      <c r="R132" s="2585"/>
    </row>
    <row r="133" spans="1:18">
      <c r="A133" s="2585" t="s">
        <v>96</v>
      </c>
      <c r="B133" s="2585"/>
      <c r="C133" s="2585"/>
      <c r="D133" s="2585"/>
      <c r="E133" s="2585"/>
      <c r="F133" s="2585"/>
      <c r="G133" s="2585"/>
      <c r="H133" s="2585"/>
      <c r="I133" s="2585" t="s">
        <v>97</v>
      </c>
      <c r="J133" s="2585"/>
      <c r="K133" s="2585"/>
      <c r="L133" s="2585"/>
      <c r="M133" s="2585"/>
      <c r="N133" s="2585"/>
      <c r="O133" s="2585"/>
      <c r="P133" s="2585"/>
      <c r="Q133" s="2585"/>
      <c r="R133" s="2585"/>
    </row>
  </sheetData>
  <mergeCells count="1">
    <mergeCell ref="A77:H77"/>
  </mergeCells>
  <printOptions horizontalCentered="1" verticalCentered="1"/>
  <pageMargins left="0.25" right="0.25" top="0.25" bottom="0.25" header="0" footer="0"/>
  <pageSetup scale="68" fitToWidth="2" fitToHeight="2" pageOrder="overThenDown" orientation="portrait" horizontalDpi="300" verticalDpi="300" r:id="rId1"/>
  <headerFooter alignWithMargins="0"/>
  <rowBreaks count="1" manualBreakCount="1">
    <brk id="73" max="1638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72">
    <pageSetUpPr fitToPage="1"/>
  </sheetPr>
  <dimension ref="A1:N139"/>
  <sheetViews>
    <sheetView defaultGridColor="0" topLeftCell="A6" colorId="22" zoomScale="60" zoomScaleNormal="60" zoomScaleSheetLayoutView="50" workbookViewId="0">
      <selection activeCell="A6" sqref="A1:XFD1048576"/>
    </sheetView>
  </sheetViews>
  <sheetFormatPr defaultColWidth="9.6640625" defaultRowHeight="15"/>
  <cols>
    <col min="1" max="1" width="4.6640625" style="2473" customWidth="1"/>
    <col min="2" max="2" width="48.33203125" style="2473" customWidth="1"/>
    <col min="3" max="3" width="14.6640625" style="2473" customWidth="1"/>
    <col min="4" max="4" width="16.21875" style="2473" customWidth="1"/>
    <col min="5" max="5" width="14.6640625" style="2473" customWidth="1"/>
    <col min="6" max="6" width="17" style="2473" customWidth="1"/>
    <col min="7" max="7" width="2.6640625" style="2473" customWidth="1"/>
    <col min="8" max="8" width="15.6640625" style="2473" customWidth="1"/>
    <col min="9" max="9" width="18.44140625" style="2473" customWidth="1"/>
    <col min="10" max="10" width="17.6640625" style="2473" customWidth="1"/>
    <col min="11" max="12" width="15.6640625" style="2473" customWidth="1"/>
    <col min="13" max="13" width="18.77734375" style="2473" customWidth="1"/>
    <col min="14" max="14" width="4.6640625" style="2473" customWidth="1"/>
    <col min="15" max="16384" width="9.6640625" style="2473"/>
  </cols>
  <sheetData>
    <row r="1" spans="1:14">
      <c r="A1" s="2654" t="s">
        <v>1800</v>
      </c>
      <c r="B1" s="2587"/>
      <c r="C1" s="3001" t="s">
        <v>1344</v>
      </c>
      <c r="D1" s="3002"/>
      <c r="E1" s="3077" t="s">
        <v>1802</v>
      </c>
      <c r="F1" s="3077" t="s">
        <v>1803</v>
      </c>
      <c r="G1" s="2583"/>
      <c r="H1" s="2654" t="s">
        <v>1800</v>
      </c>
      <c r="I1" s="2655"/>
      <c r="J1" s="3001" t="s">
        <v>1344</v>
      </c>
      <c r="K1" s="3002"/>
      <c r="L1" s="3077" t="s">
        <v>1802</v>
      </c>
      <c r="M1" s="3003" t="s">
        <v>1803</v>
      </c>
      <c r="N1" s="3005"/>
    </row>
    <row r="2" spans="1:14">
      <c r="A2" s="1690" t="str">
        <f>'Data Sheet'!$C$25</f>
        <v>National Fuel Gas Distribution Corporation</v>
      </c>
      <c r="B2" s="2583"/>
      <c r="C2" s="2658" t="s">
        <v>1136</v>
      </c>
      <c r="D2" s="2583"/>
      <c r="E2" s="3007" t="s">
        <v>1805</v>
      </c>
      <c r="F2" s="3021"/>
      <c r="G2" s="2583"/>
      <c r="H2" s="1690" t="str">
        <f>'Data Sheet'!$C$25</f>
        <v>National Fuel Gas Distribution Corporation</v>
      </c>
      <c r="I2" s="2659"/>
      <c r="J2" s="2658" t="s">
        <v>1136</v>
      </c>
      <c r="K2" s="2583"/>
      <c r="L2" s="3007" t="s">
        <v>1805</v>
      </c>
      <c r="M2" s="3006"/>
      <c r="N2" s="3022"/>
    </row>
    <row r="3" spans="1:14" ht="15" customHeight="1" thickBot="1">
      <c r="A3" s="3008"/>
      <c r="B3" s="2646"/>
      <c r="C3" s="3008" t="s">
        <v>1137</v>
      </c>
      <c r="D3" s="3014"/>
      <c r="E3" s="3078" t="str">
        <f>'Data Sheet'!$C$40</f>
        <v>3/31/2016</v>
      </c>
      <c r="F3" s="3073" t="str">
        <f>'Data Sheet'!$C$38</f>
        <v>12/31/2015</v>
      </c>
      <c r="G3" s="2583"/>
      <c r="H3" s="3008"/>
      <c r="I3" s="3014"/>
      <c r="J3" s="3008" t="s">
        <v>1137</v>
      </c>
      <c r="K3" s="3014"/>
      <c r="L3" s="3078" t="str">
        <f>'Data Sheet'!$C$40</f>
        <v>3/31/2016</v>
      </c>
      <c r="M3" s="3011" t="str">
        <f>'Data Sheet'!$C$38</f>
        <v>12/31/2015</v>
      </c>
      <c r="N3" s="3012"/>
    </row>
    <row r="4" spans="1:14" ht="15" customHeight="1" thickBot="1">
      <c r="A4" s="2137" t="s">
        <v>98</v>
      </c>
      <c r="B4" s="2138"/>
      <c r="C4" s="2138"/>
      <c r="D4" s="3010"/>
      <c r="E4" s="3010"/>
      <c r="F4" s="3079"/>
      <c r="G4" s="2583"/>
      <c r="H4" s="2137" t="s">
        <v>830</v>
      </c>
      <c r="I4" s="2138"/>
      <c r="J4" s="2138"/>
      <c r="K4" s="2138"/>
      <c r="L4" s="3010"/>
      <c r="M4" s="3013"/>
      <c r="N4" s="3014"/>
    </row>
    <row r="5" spans="1:14" ht="15.75">
      <c r="A5" s="2141"/>
      <c r="B5" s="2162"/>
      <c r="C5" s="2162"/>
      <c r="D5" s="2585"/>
      <c r="E5" s="2585"/>
      <c r="F5" s="3005"/>
      <c r="G5" s="2583"/>
      <c r="H5" s="2141"/>
      <c r="I5" s="2162"/>
      <c r="J5" s="2162"/>
      <c r="K5" s="2162"/>
      <c r="L5" s="2585"/>
      <c r="M5" s="3004"/>
      <c r="N5" s="2659"/>
    </row>
    <row r="6" spans="1:14">
      <c r="A6" s="2658" t="s">
        <v>831</v>
      </c>
      <c r="B6" s="2583"/>
      <c r="C6" s="2583" t="s">
        <v>832</v>
      </c>
      <c r="D6" s="2583"/>
      <c r="E6" s="2583"/>
      <c r="F6" s="2659"/>
      <c r="G6" s="2583"/>
      <c r="H6" s="2658" t="s">
        <v>833</v>
      </c>
      <c r="I6" s="2583"/>
      <c r="J6" s="2583"/>
      <c r="K6" s="2583" t="s">
        <v>834</v>
      </c>
      <c r="L6" s="2583"/>
      <c r="M6" s="2583"/>
      <c r="N6" s="2659"/>
    </row>
    <row r="7" spans="1:14">
      <c r="A7" s="2658" t="s">
        <v>835</v>
      </c>
      <c r="B7" s="2583"/>
      <c r="C7" s="2583" t="s">
        <v>836</v>
      </c>
      <c r="D7" s="2583"/>
      <c r="E7" s="2583"/>
      <c r="F7" s="2659"/>
      <c r="G7" s="2583"/>
      <c r="H7" s="2658" t="s">
        <v>837</v>
      </c>
      <c r="I7" s="2583"/>
      <c r="J7" s="2583"/>
      <c r="K7" s="2583" t="s">
        <v>838</v>
      </c>
      <c r="L7" s="2583"/>
      <c r="M7" s="2583"/>
      <c r="N7" s="2659"/>
    </row>
    <row r="8" spans="1:14">
      <c r="A8" s="2658" t="s">
        <v>839</v>
      </c>
      <c r="B8" s="2583"/>
      <c r="C8" s="2583" t="s">
        <v>840</v>
      </c>
      <c r="D8" s="2583"/>
      <c r="E8" s="2583"/>
      <c r="F8" s="2659"/>
      <c r="G8" s="2583"/>
      <c r="H8" s="2658" t="s">
        <v>841</v>
      </c>
      <c r="I8" s="2583"/>
      <c r="J8" s="2583"/>
      <c r="K8" s="2583" t="s">
        <v>842</v>
      </c>
      <c r="L8" s="2583"/>
      <c r="M8" s="2583"/>
      <c r="N8" s="2659"/>
    </row>
    <row r="9" spans="1:14">
      <c r="A9" s="2658" t="s">
        <v>843</v>
      </c>
      <c r="B9" s="2583"/>
      <c r="C9" s="2583" t="s">
        <v>844</v>
      </c>
      <c r="D9" s="2583"/>
      <c r="E9" s="2583"/>
      <c r="F9" s="2659"/>
      <c r="G9" s="2583"/>
      <c r="H9" s="2658" t="s">
        <v>845</v>
      </c>
      <c r="I9" s="2583"/>
      <c r="J9" s="2583"/>
      <c r="K9" s="2583"/>
      <c r="L9" s="2583"/>
      <c r="M9" s="2583"/>
      <c r="N9" s="2659"/>
    </row>
    <row r="10" spans="1:14">
      <c r="A10" s="2658" t="s">
        <v>846</v>
      </c>
      <c r="B10" s="2583"/>
      <c r="C10" s="2583" t="s">
        <v>847</v>
      </c>
      <c r="D10" s="2583"/>
      <c r="E10" s="2583"/>
      <c r="F10" s="2659"/>
      <c r="G10" s="2583"/>
      <c r="H10" s="2658" t="s">
        <v>848</v>
      </c>
      <c r="I10" s="2583"/>
      <c r="J10" s="2583"/>
      <c r="K10" s="2583"/>
      <c r="L10" s="2583"/>
      <c r="M10" s="2583"/>
      <c r="N10" s="2659"/>
    </row>
    <row r="11" spans="1:14">
      <c r="A11" s="2658" t="s">
        <v>849</v>
      </c>
      <c r="B11" s="2583"/>
      <c r="C11" s="2583"/>
      <c r="D11" s="2583"/>
      <c r="E11" s="2583"/>
      <c r="F11" s="2659"/>
      <c r="G11" s="2583"/>
      <c r="H11" s="2658"/>
      <c r="I11" s="2583"/>
      <c r="J11" s="2583"/>
      <c r="K11" s="2583"/>
      <c r="L11" s="2583"/>
      <c r="M11" s="2583"/>
      <c r="N11" s="2659"/>
    </row>
    <row r="12" spans="1:14" ht="15.75" thickBot="1">
      <c r="A12" s="3008"/>
      <c r="B12" s="2646"/>
      <c r="C12" s="2646"/>
      <c r="D12" s="2646"/>
      <c r="E12" s="2646"/>
      <c r="F12" s="3014"/>
      <c r="G12" s="2583"/>
      <c r="H12" s="3008"/>
      <c r="I12" s="2646"/>
      <c r="J12" s="2646"/>
      <c r="K12" s="2646"/>
      <c r="L12" s="2646"/>
      <c r="M12" s="2646"/>
      <c r="N12" s="3014"/>
    </row>
    <row r="13" spans="1:14">
      <c r="A13" s="3026"/>
      <c r="B13" s="2659"/>
      <c r="C13" s="2583"/>
      <c r="D13" s="2659"/>
      <c r="E13" s="2583"/>
      <c r="F13" s="3080"/>
      <c r="G13" s="2583"/>
      <c r="H13" s="2658"/>
      <c r="I13" s="2659"/>
      <c r="J13" s="2583"/>
      <c r="K13" s="2659"/>
      <c r="L13" s="2583"/>
      <c r="M13" s="2659"/>
      <c r="N13" s="2659"/>
    </row>
    <row r="14" spans="1:14">
      <c r="A14" s="3081"/>
      <c r="B14" s="2659"/>
      <c r="C14" s="2583" t="s">
        <v>850</v>
      </c>
      <c r="D14" s="2597"/>
      <c r="E14" s="2583" t="s">
        <v>850</v>
      </c>
      <c r="F14" s="3022"/>
      <c r="G14" s="2583"/>
      <c r="H14" s="1690" t="s">
        <v>851</v>
      </c>
      <c r="I14" s="3022"/>
      <c r="J14" s="2658" t="s">
        <v>851</v>
      </c>
      <c r="K14" s="2659"/>
      <c r="L14" s="2658" t="s">
        <v>851</v>
      </c>
      <c r="M14" s="2659"/>
      <c r="N14" s="2659"/>
    </row>
    <row r="15" spans="1:14">
      <c r="A15" s="3021" t="s">
        <v>1729</v>
      </c>
      <c r="B15" s="3022" t="s">
        <v>1783</v>
      </c>
      <c r="C15" s="2583" t="s">
        <v>852</v>
      </c>
      <c r="D15" s="2659"/>
      <c r="E15" s="2583" t="s">
        <v>852</v>
      </c>
      <c r="F15" s="2597"/>
      <c r="G15" s="2583"/>
      <c r="H15" s="2658" t="s">
        <v>853</v>
      </c>
      <c r="I15" s="2597"/>
      <c r="J15" s="2658" t="s">
        <v>853</v>
      </c>
      <c r="K15" s="2659"/>
      <c r="L15" s="2658" t="s">
        <v>853</v>
      </c>
      <c r="M15" s="2659"/>
      <c r="N15" s="3021" t="s">
        <v>1729</v>
      </c>
    </row>
    <row r="16" spans="1:14">
      <c r="A16" s="3021" t="s">
        <v>1732</v>
      </c>
      <c r="B16" s="3022"/>
      <c r="C16" s="2583"/>
      <c r="D16" s="2659"/>
      <c r="E16" s="2583"/>
      <c r="F16" s="2659"/>
      <c r="G16" s="2583"/>
      <c r="H16" s="3007"/>
      <c r="I16" s="2597"/>
      <c r="J16" s="2583"/>
      <c r="K16" s="2659"/>
      <c r="L16" s="2583"/>
      <c r="M16" s="2659"/>
      <c r="N16" s="3021" t="s">
        <v>1732</v>
      </c>
    </row>
    <row r="17" spans="1:14" ht="15.75" thickBot="1">
      <c r="A17" s="3023"/>
      <c r="B17" s="3012" t="s">
        <v>3021</v>
      </c>
      <c r="C17" s="3010" t="s">
        <v>3022</v>
      </c>
      <c r="D17" s="3012"/>
      <c r="E17" s="3010" t="s">
        <v>3023</v>
      </c>
      <c r="F17" s="3012"/>
      <c r="G17" s="2583"/>
      <c r="H17" s="3011" t="s">
        <v>3024</v>
      </c>
      <c r="I17" s="3012"/>
      <c r="J17" s="3010" t="s">
        <v>2347</v>
      </c>
      <c r="K17" s="3012"/>
      <c r="L17" s="3010" t="s">
        <v>2348</v>
      </c>
      <c r="M17" s="3012"/>
      <c r="N17" s="3023"/>
    </row>
    <row r="18" spans="1:14">
      <c r="A18" s="3027">
        <v>1</v>
      </c>
      <c r="B18" s="3028" t="s">
        <v>854</v>
      </c>
      <c r="C18" s="2599"/>
      <c r="D18" s="3028"/>
      <c r="E18" s="3082"/>
      <c r="F18" s="3083"/>
      <c r="G18" s="2583"/>
      <c r="H18" s="2598"/>
      <c r="I18" s="3028"/>
      <c r="J18" s="2599"/>
      <c r="K18" s="3028"/>
      <c r="L18" s="3082"/>
      <c r="M18" s="3083"/>
      <c r="N18" s="3027">
        <v>1</v>
      </c>
    </row>
    <row r="19" spans="1:14">
      <c r="A19" s="3027">
        <v>2</v>
      </c>
      <c r="B19" s="3028" t="s">
        <v>855</v>
      </c>
      <c r="C19" s="2599"/>
      <c r="D19" s="3028"/>
      <c r="E19" s="3030"/>
      <c r="F19" s="3029"/>
      <c r="G19" s="2583"/>
      <c r="H19" s="2598"/>
      <c r="I19" s="3028"/>
      <c r="J19" s="2599"/>
      <c r="K19" s="3028"/>
      <c r="L19" s="3030"/>
      <c r="M19" s="3029"/>
      <c r="N19" s="3027">
        <v>2</v>
      </c>
    </row>
    <row r="20" spans="1:14">
      <c r="A20" s="3027">
        <v>3</v>
      </c>
      <c r="B20" s="3028" t="s">
        <v>1266</v>
      </c>
      <c r="C20" s="2599"/>
      <c r="D20" s="3028"/>
      <c r="E20" s="3030"/>
      <c r="F20" s="3029"/>
      <c r="G20" s="2583"/>
      <c r="H20" s="2598"/>
      <c r="I20" s="3028"/>
      <c r="J20" s="2599"/>
      <c r="K20" s="3028"/>
      <c r="L20" s="3030"/>
      <c r="M20" s="3029"/>
      <c r="N20" s="3027">
        <v>3</v>
      </c>
    </row>
    <row r="21" spans="1:14">
      <c r="A21" s="3036">
        <v>4</v>
      </c>
      <c r="B21" s="3028" t="s">
        <v>1267</v>
      </c>
      <c r="C21" s="2599"/>
      <c r="D21" s="3028"/>
      <c r="E21" s="2599"/>
      <c r="F21" s="3028"/>
      <c r="G21" s="2583"/>
      <c r="H21" s="3042"/>
      <c r="I21" s="3084"/>
      <c r="J21" s="2599"/>
      <c r="K21" s="3028"/>
      <c r="L21" s="2599"/>
      <c r="M21" s="3028"/>
      <c r="N21" s="3036">
        <v>4</v>
      </c>
    </row>
    <row r="22" spans="1:14">
      <c r="A22" s="3038">
        <v>5</v>
      </c>
      <c r="B22" s="2659" t="s">
        <v>856</v>
      </c>
      <c r="C22" s="2583"/>
      <c r="D22" s="2659"/>
      <c r="E22" s="2583"/>
      <c r="F22" s="2659"/>
      <c r="G22" s="2583"/>
      <c r="H22" s="3085"/>
      <c r="I22" s="3086"/>
      <c r="J22" s="2583"/>
      <c r="K22" s="2659"/>
      <c r="L22" s="2583"/>
      <c r="M22" s="2659"/>
      <c r="N22" s="3038">
        <v>5</v>
      </c>
    </row>
    <row r="23" spans="1:14">
      <c r="A23" s="3036"/>
      <c r="B23" s="3028" t="s">
        <v>857</v>
      </c>
      <c r="C23" s="2599"/>
      <c r="D23" s="3028"/>
      <c r="E23" s="2599"/>
      <c r="F23" s="3028"/>
      <c r="G23" s="2583"/>
      <c r="H23" s="3042"/>
      <c r="I23" s="3084"/>
      <c r="J23" s="2599"/>
      <c r="K23" s="3028"/>
      <c r="L23" s="2599"/>
      <c r="M23" s="3028"/>
      <c r="N23" s="3036"/>
    </row>
    <row r="24" spans="1:14">
      <c r="A24" s="3036">
        <v>6</v>
      </c>
      <c r="B24" s="3028" t="s">
        <v>858</v>
      </c>
      <c r="C24" s="2599"/>
      <c r="D24" s="3028"/>
      <c r="E24" s="2599"/>
      <c r="F24" s="3028"/>
      <c r="G24" s="2583"/>
      <c r="H24" s="3042"/>
      <c r="I24" s="3084"/>
      <c r="J24" s="2599"/>
      <c r="K24" s="3028"/>
      <c r="L24" s="2599"/>
      <c r="M24" s="3028"/>
      <c r="N24" s="3036">
        <v>6</v>
      </c>
    </row>
    <row r="25" spans="1:14">
      <c r="A25" s="3036">
        <v>7</v>
      </c>
      <c r="B25" s="3028" t="s">
        <v>1271</v>
      </c>
      <c r="C25" s="2599"/>
      <c r="D25" s="3028"/>
      <c r="E25" s="2599"/>
      <c r="F25" s="3028"/>
      <c r="G25" s="2583"/>
      <c r="H25" s="3042"/>
      <c r="I25" s="3084"/>
      <c r="J25" s="2599"/>
      <c r="K25" s="3028"/>
      <c r="L25" s="2599"/>
      <c r="M25" s="3028"/>
      <c r="N25" s="3036">
        <v>7</v>
      </c>
    </row>
    <row r="26" spans="1:14">
      <c r="A26" s="3036">
        <v>8</v>
      </c>
      <c r="B26" s="3028" t="s">
        <v>859</v>
      </c>
      <c r="C26" s="2599"/>
      <c r="D26" s="3028"/>
      <c r="E26" s="2599"/>
      <c r="F26" s="3028"/>
      <c r="G26" s="2583"/>
      <c r="H26" s="3042"/>
      <c r="I26" s="3084"/>
      <c r="J26" s="2599"/>
      <c r="K26" s="3028"/>
      <c r="L26" s="2599"/>
      <c r="M26" s="3028"/>
      <c r="N26" s="3036">
        <v>8</v>
      </c>
    </row>
    <row r="27" spans="1:14">
      <c r="A27" s="3036">
        <v>9</v>
      </c>
      <c r="B27" s="3028" t="s">
        <v>860</v>
      </c>
      <c r="C27" s="2599"/>
      <c r="D27" s="3028"/>
      <c r="E27" s="2599"/>
      <c r="F27" s="3028"/>
      <c r="G27" s="2583"/>
      <c r="H27" s="3042"/>
      <c r="I27" s="3084"/>
      <c r="J27" s="2599"/>
      <c r="K27" s="3028"/>
      <c r="L27" s="2599"/>
      <c r="M27" s="3028"/>
      <c r="N27" s="3036">
        <v>9</v>
      </c>
    </row>
    <row r="28" spans="1:14">
      <c r="A28" s="3036">
        <v>10</v>
      </c>
      <c r="B28" s="3028" t="s">
        <v>861</v>
      </c>
      <c r="C28" s="2599"/>
      <c r="D28" s="3028"/>
      <c r="E28" s="2599"/>
      <c r="F28" s="3028"/>
      <c r="G28" s="2583"/>
      <c r="H28" s="3042"/>
      <c r="I28" s="3084"/>
      <c r="J28" s="2599"/>
      <c r="K28" s="3028"/>
      <c r="L28" s="2599"/>
      <c r="M28" s="3028"/>
      <c r="N28" s="3036">
        <v>10</v>
      </c>
    </row>
    <row r="29" spans="1:14">
      <c r="A29" s="3036">
        <v>11</v>
      </c>
      <c r="B29" s="3028" t="s">
        <v>1275</v>
      </c>
      <c r="C29" s="3043"/>
      <c r="D29" s="3044"/>
      <c r="E29" s="3043"/>
      <c r="F29" s="3044"/>
      <c r="G29" s="3066"/>
      <c r="H29" s="3045"/>
      <c r="I29" s="3087"/>
      <c r="J29" s="3043"/>
      <c r="K29" s="3044"/>
      <c r="L29" s="3043"/>
      <c r="M29" s="3044"/>
      <c r="N29" s="3036">
        <v>11</v>
      </c>
    </row>
    <row r="30" spans="1:14">
      <c r="A30" s="3036">
        <v>12</v>
      </c>
      <c r="B30" s="3028" t="s">
        <v>1276</v>
      </c>
      <c r="C30" s="3043"/>
      <c r="D30" s="3044"/>
      <c r="E30" s="3043"/>
      <c r="F30" s="3044"/>
      <c r="G30" s="3066"/>
      <c r="H30" s="3045"/>
      <c r="I30" s="3087"/>
      <c r="J30" s="3043"/>
      <c r="K30" s="3044"/>
      <c r="L30" s="3043"/>
      <c r="M30" s="3044"/>
      <c r="N30" s="3036">
        <v>12</v>
      </c>
    </row>
    <row r="31" spans="1:14">
      <c r="A31" s="3036">
        <v>13</v>
      </c>
      <c r="B31" s="3028" t="s">
        <v>862</v>
      </c>
      <c r="C31" s="2599"/>
      <c r="D31" s="3028"/>
      <c r="E31" s="2599"/>
      <c r="F31" s="3028"/>
      <c r="G31" s="2583"/>
      <c r="H31" s="3042"/>
      <c r="I31" s="3084"/>
      <c r="J31" s="2599"/>
      <c r="K31" s="3028"/>
      <c r="L31" s="2599"/>
      <c r="M31" s="3028"/>
      <c r="N31" s="3036">
        <v>13</v>
      </c>
    </row>
    <row r="32" spans="1:14">
      <c r="A32" s="3027">
        <v>14</v>
      </c>
      <c r="B32" s="3028" t="s">
        <v>863</v>
      </c>
      <c r="C32" s="3046"/>
      <c r="D32" s="3047"/>
      <c r="E32" s="3046"/>
      <c r="F32" s="3047"/>
      <c r="G32" s="3088"/>
      <c r="H32" s="3053"/>
      <c r="I32" s="3047"/>
      <c r="J32" s="3046"/>
      <c r="K32" s="3047"/>
      <c r="L32" s="3046"/>
      <c r="M32" s="3047"/>
      <c r="N32" s="3027">
        <v>14</v>
      </c>
    </row>
    <row r="33" spans="1:14">
      <c r="A33" s="3027">
        <v>15</v>
      </c>
      <c r="B33" s="3028" t="s">
        <v>864</v>
      </c>
      <c r="C33" s="3043"/>
      <c r="D33" s="3044"/>
      <c r="E33" s="3043"/>
      <c r="F33" s="3044"/>
      <c r="G33" s="3066"/>
      <c r="H33" s="3049"/>
      <c r="I33" s="3044"/>
      <c r="J33" s="3043"/>
      <c r="K33" s="3044"/>
      <c r="L33" s="3043"/>
      <c r="M33" s="3044"/>
      <c r="N33" s="3027">
        <v>15</v>
      </c>
    </row>
    <row r="34" spans="1:14">
      <c r="A34" s="3027">
        <v>16</v>
      </c>
      <c r="B34" s="3028" t="s">
        <v>218</v>
      </c>
      <c r="C34" s="3043"/>
      <c r="D34" s="3044"/>
      <c r="E34" s="3043"/>
      <c r="F34" s="3044"/>
      <c r="G34" s="3066"/>
      <c r="H34" s="3049"/>
      <c r="I34" s="3044"/>
      <c r="J34" s="3043"/>
      <c r="K34" s="3044"/>
      <c r="L34" s="3043"/>
      <c r="M34" s="3044"/>
      <c r="N34" s="3027">
        <v>16</v>
      </c>
    </row>
    <row r="35" spans="1:14">
      <c r="A35" s="3027">
        <v>17</v>
      </c>
      <c r="B35" s="3028" t="s">
        <v>219</v>
      </c>
      <c r="C35" s="3043"/>
      <c r="D35" s="3044"/>
      <c r="E35" s="3043"/>
      <c r="F35" s="3044"/>
      <c r="G35" s="3066"/>
      <c r="H35" s="3049"/>
      <c r="I35" s="3044"/>
      <c r="J35" s="3043"/>
      <c r="K35" s="3044"/>
      <c r="L35" s="3043"/>
      <c r="M35" s="3044"/>
      <c r="N35" s="3027">
        <v>17</v>
      </c>
    </row>
    <row r="36" spans="1:14">
      <c r="A36" s="3027">
        <v>18</v>
      </c>
      <c r="B36" s="1857" t="s">
        <v>220</v>
      </c>
      <c r="C36" s="3043"/>
      <c r="D36" s="3044"/>
      <c r="E36" s="3043"/>
      <c r="F36" s="3044"/>
      <c r="G36" s="3066"/>
      <c r="H36" s="3049"/>
      <c r="I36" s="3044"/>
      <c r="J36" s="3043"/>
      <c r="K36" s="3044"/>
      <c r="L36" s="3043"/>
      <c r="M36" s="3044"/>
      <c r="N36" s="3027">
        <v>18</v>
      </c>
    </row>
    <row r="37" spans="1:14" s="1593" customFormat="1">
      <c r="A37" s="3050">
        <v>19</v>
      </c>
      <c r="B37" s="1857" t="s">
        <v>4428</v>
      </c>
      <c r="C37" s="2155"/>
      <c r="D37" s="3051"/>
      <c r="E37" s="2155"/>
      <c r="F37" s="3051"/>
      <c r="G37" s="2033"/>
      <c r="H37" s="3052"/>
      <c r="I37" s="3051"/>
      <c r="J37" s="2155"/>
      <c r="K37" s="3051"/>
      <c r="L37" s="2155"/>
      <c r="M37" s="3051"/>
      <c r="N37" s="3050">
        <v>19</v>
      </c>
    </row>
    <row r="38" spans="1:14">
      <c r="A38" s="3027">
        <v>20</v>
      </c>
      <c r="B38" s="1857" t="s">
        <v>4199</v>
      </c>
      <c r="C38" s="3046">
        <f>SUM(C32:C37)</f>
        <v>0</v>
      </c>
      <c r="D38" s="3047"/>
      <c r="E38" s="3046">
        <f>SUM(E32:E37)</f>
        <v>0</v>
      </c>
      <c r="F38" s="3047"/>
      <c r="G38" s="3088"/>
      <c r="H38" s="3053">
        <f>SUM(H32:H37)</f>
        <v>0</v>
      </c>
      <c r="I38" s="3047"/>
      <c r="J38" s="3046">
        <f>SUM(J32:J37)</f>
        <v>0</v>
      </c>
      <c r="K38" s="3047"/>
      <c r="L38" s="3046">
        <f>SUM(L32:L37)</f>
        <v>0</v>
      </c>
      <c r="M38" s="3047"/>
      <c r="N38" s="3027">
        <v>20</v>
      </c>
    </row>
    <row r="39" spans="1:14">
      <c r="A39" s="3027">
        <v>21</v>
      </c>
      <c r="B39" s="3028" t="s">
        <v>222</v>
      </c>
      <c r="C39" s="3089"/>
      <c r="D39" s="3090"/>
      <c r="E39" s="3089"/>
      <c r="F39" s="3090"/>
      <c r="G39" s="3091"/>
      <c r="H39" s="3092"/>
      <c r="I39" s="3090"/>
      <c r="J39" s="3089"/>
      <c r="K39" s="3090"/>
      <c r="L39" s="3089"/>
      <c r="M39" s="3090"/>
      <c r="N39" s="3027">
        <v>21</v>
      </c>
    </row>
    <row r="40" spans="1:14">
      <c r="A40" s="3027">
        <v>22</v>
      </c>
      <c r="B40" s="3028" t="s">
        <v>223</v>
      </c>
      <c r="C40" s="2599"/>
      <c r="D40" s="3028"/>
      <c r="E40" s="2599"/>
      <c r="F40" s="3028"/>
      <c r="G40" s="2583"/>
      <c r="H40" s="2598"/>
      <c r="I40" s="3028"/>
      <c r="J40" s="2599"/>
      <c r="K40" s="3028"/>
      <c r="L40" s="2599"/>
      <c r="M40" s="3028"/>
      <c r="N40" s="3027">
        <v>22</v>
      </c>
    </row>
    <row r="41" spans="1:14">
      <c r="A41" s="3027">
        <v>23</v>
      </c>
      <c r="B41" s="3028" t="s">
        <v>224</v>
      </c>
      <c r="C41" s="3046"/>
      <c r="D41" s="3047"/>
      <c r="E41" s="3046"/>
      <c r="F41" s="3047"/>
      <c r="G41" s="3088"/>
      <c r="H41" s="3053"/>
      <c r="I41" s="3047"/>
      <c r="J41" s="3046"/>
      <c r="K41" s="3047"/>
      <c r="L41" s="3046"/>
      <c r="M41" s="3047"/>
      <c r="N41" s="3027">
        <v>23</v>
      </c>
    </row>
    <row r="42" spans="1:14">
      <c r="A42" s="3027">
        <v>24</v>
      </c>
      <c r="B42" s="3028" t="s">
        <v>225</v>
      </c>
      <c r="C42" s="3043"/>
      <c r="D42" s="3044"/>
      <c r="E42" s="3043"/>
      <c r="F42" s="3044"/>
      <c r="G42" s="3066"/>
      <c r="H42" s="3049"/>
      <c r="I42" s="3044"/>
      <c r="J42" s="3043"/>
      <c r="K42" s="3044"/>
      <c r="L42" s="3043"/>
      <c r="M42" s="3044"/>
      <c r="N42" s="3027">
        <v>24</v>
      </c>
    </row>
    <row r="43" spans="1:14">
      <c r="A43" s="3027">
        <v>25</v>
      </c>
      <c r="B43" s="3028" t="s">
        <v>226</v>
      </c>
      <c r="C43" s="3043"/>
      <c r="D43" s="3044"/>
      <c r="E43" s="3043"/>
      <c r="F43" s="3044"/>
      <c r="G43" s="3066"/>
      <c r="H43" s="3049"/>
      <c r="I43" s="3044"/>
      <c r="J43" s="3043"/>
      <c r="K43" s="3044"/>
      <c r="L43" s="3043"/>
      <c r="M43" s="3044"/>
      <c r="N43" s="3027">
        <v>25</v>
      </c>
    </row>
    <row r="44" spans="1:14">
      <c r="A44" s="3027">
        <v>26</v>
      </c>
      <c r="B44" s="3028" t="s">
        <v>227</v>
      </c>
      <c r="C44" s="3043"/>
      <c r="D44" s="3044"/>
      <c r="E44" s="3043"/>
      <c r="F44" s="3044"/>
      <c r="G44" s="3066"/>
      <c r="H44" s="3049"/>
      <c r="I44" s="3044"/>
      <c r="J44" s="3043"/>
      <c r="K44" s="3044"/>
      <c r="L44" s="3043"/>
      <c r="M44" s="3044"/>
      <c r="N44" s="3027">
        <v>26</v>
      </c>
    </row>
    <row r="45" spans="1:14">
      <c r="A45" s="3027">
        <v>27</v>
      </c>
      <c r="B45" s="3028" t="s">
        <v>228</v>
      </c>
      <c r="C45" s="3043"/>
      <c r="D45" s="3044"/>
      <c r="E45" s="3043"/>
      <c r="F45" s="3044"/>
      <c r="G45" s="3066"/>
      <c r="H45" s="3049"/>
      <c r="I45" s="3044"/>
      <c r="J45" s="3043"/>
      <c r="K45" s="3044"/>
      <c r="L45" s="3043"/>
      <c r="M45" s="3044"/>
      <c r="N45" s="3027">
        <v>27</v>
      </c>
    </row>
    <row r="46" spans="1:14">
      <c r="A46" s="3027">
        <v>28</v>
      </c>
      <c r="B46" s="3028" t="s">
        <v>229</v>
      </c>
      <c r="C46" s="3043"/>
      <c r="D46" s="3044"/>
      <c r="E46" s="3043"/>
      <c r="F46" s="3044"/>
      <c r="G46" s="3066"/>
      <c r="H46" s="3049"/>
      <c r="I46" s="3044"/>
      <c r="J46" s="3043"/>
      <c r="K46" s="3044"/>
      <c r="L46" s="3043"/>
      <c r="M46" s="3044"/>
      <c r="N46" s="3027">
        <v>28</v>
      </c>
    </row>
    <row r="47" spans="1:14">
      <c r="A47" s="3027">
        <v>29</v>
      </c>
      <c r="B47" s="3028" t="s">
        <v>230</v>
      </c>
      <c r="C47" s="3043"/>
      <c r="D47" s="3044"/>
      <c r="E47" s="3043"/>
      <c r="F47" s="3044"/>
      <c r="G47" s="3066"/>
      <c r="H47" s="3049"/>
      <c r="I47" s="3044"/>
      <c r="J47" s="3043"/>
      <c r="K47" s="3044"/>
      <c r="L47" s="3043"/>
      <c r="M47" s="3044"/>
      <c r="N47" s="3027">
        <v>29</v>
      </c>
    </row>
    <row r="48" spans="1:14">
      <c r="A48" s="3027">
        <v>30</v>
      </c>
      <c r="B48" s="3028" t="s">
        <v>231</v>
      </c>
      <c r="C48" s="3043"/>
      <c r="D48" s="3044"/>
      <c r="E48" s="3043"/>
      <c r="F48" s="3044"/>
      <c r="G48" s="3066"/>
      <c r="H48" s="3049"/>
      <c r="I48" s="3044"/>
      <c r="J48" s="3043"/>
      <c r="K48" s="3044"/>
      <c r="L48" s="3043"/>
      <c r="M48" s="3044"/>
      <c r="N48" s="3027">
        <v>30</v>
      </c>
    </row>
    <row r="49" spans="1:14">
      <c r="A49" s="3027">
        <v>31</v>
      </c>
      <c r="B49" s="3028" t="s">
        <v>232</v>
      </c>
      <c r="C49" s="3043"/>
      <c r="D49" s="3044"/>
      <c r="E49" s="3043"/>
      <c r="F49" s="3044"/>
      <c r="G49" s="3066"/>
      <c r="H49" s="3049"/>
      <c r="I49" s="3044"/>
      <c r="J49" s="3043"/>
      <c r="K49" s="3044"/>
      <c r="L49" s="3043"/>
      <c r="M49" s="3044"/>
      <c r="N49" s="3027">
        <v>31</v>
      </c>
    </row>
    <row r="50" spans="1:14">
      <c r="A50" s="3027">
        <v>32</v>
      </c>
      <c r="B50" s="3028" t="s">
        <v>233</v>
      </c>
      <c r="C50" s="3043"/>
      <c r="D50" s="3044"/>
      <c r="E50" s="3043"/>
      <c r="F50" s="3044"/>
      <c r="G50" s="3066"/>
      <c r="H50" s="3049"/>
      <c r="I50" s="3044"/>
      <c r="K50" s="3044"/>
      <c r="L50" s="3043"/>
      <c r="M50" s="3044"/>
      <c r="N50" s="3027">
        <v>32</v>
      </c>
    </row>
    <row r="51" spans="1:14">
      <c r="A51" s="3027">
        <v>33</v>
      </c>
      <c r="B51" s="3028" t="s">
        <v>234</v>
      </c>
      <c r="C51" s="3043"/>
      <c r="D51" s="3044"/>
      <c r="E51" s="3043"/>
      <c r="F51" s="3044"/>
      <c r="G51" s="3066"/>
      <c r="H51" s="3049"/>
      <c r="I51" s="3044"/>
      <c r="J51" s="3043"/>
      <c r="K51" s="3044"/>
      <c r="L51" s="3043"/>
      <c r="M51" s="3044"/>
      <c r="N51" s="3027">
        <v>33</v>
      </c>
    </row>
    <row r="52" spans="1:14">
      <c r="A52" s="3027">
        <v>34</v>
      </c>
      <c r="B52" s="3028" t="s">
        <v>235</v>
      </c>
      <c r="C52" s="3046">
        <f>SUM(C41:C51)</f>
        <v>0</v>
      </c>
      <c r="D52" s="3047"/>
      <c r="E52" s="3046">
        <f>SUM(E41:E51)</f>
        <v>0</v>
      </c>
      <c r="F52" s="3047"/>
      <c r="G52" s="3088"/>
      <c r="H52" s="3053">
        <f>SUM(H41:H51)</f>
        <v>0</v>
      </c>
      <c r="I52" s="3043"/>
      <c r="J52" s="3046">
        <f>SUM(J41:J51)</f>
        <v>0</v>
      </c>
      <c r="K52" s="3047"/>
      <c r="L52" s="3046">
        <f>SUM(L41:L51)</f>
        <v>0</v>
      </c>
      <c r="M52" s="3047"/>
      <c r="N52" s="3027">
        <v>34</v>
      </c>
    </row>
    <row r="53" spans="1:14">
      <c r="A53" s="3027">
        <v>35</v>
      </c>
      <c r="B53" s="3028" t="s">
        <v>141</v>
      </c>
      <c r="C53" s="3089"/>
      <c r="D53" s="3090"/>
      <c r="E53" s="3089"/>
      <c r="F53" s="3090"/>
      <c r="G53" s="3091"/>
      <c r="H53" s="3092"/>
      <c r="I53" s="3090"/>
      <c r="J53" s="3089"/>
      <c r="K53" s="3090"/>
      <c r="L53" s="3089"/>
      <c r="M53" s="3090"/>
      <c r="N53" s="3027">
        <v>35</v>
      </c>
    </row>
    <row r="54" spans="1:14">
      <c r="A54" s="3026"/>
      <c r="B54" s="2659"/>
      <c r="C54" s="2583"/>
      <c r="D54" s="2659"/>
      <c r="E54" s="2583"/>
      <c r="F54" s="2659"/>
      <c r="G54" s="2583"/>
      <c r="H54" s="2658"/>
      <c r="I54" s="2583"/>
      <c r="J54" s="2583"/>
      <c r="K54" s="2583"/>
      <c r="L54" s="2583"/>
      <c r="M54" s="2583"/>
      <c r="N54" s="3026"/>
    </row>
    <row r="55" spans="1:14">
      <c r="A55" s="3026"/>
      <c r="B55" s="2659"/>
      <c r="C55" s="2583"/>
      <c r="D55" s="2659"/>
      <c r="E55" s="2583"/>
      <c r="F55" s="2659"/>
      <c r="G55" s="2583"/>
      <c r="H55" s="2658"/>
      <c r="I55" s="2583"/>
      <c r="J55" s="2583"/>
      <c r="K55" s="2583"/>
      <c r="L55" s="2583"/>
      <c r="M55" s="2583"/>
      <c r="N55" s="3026"/>
    </row>
    <row r="56" spans="1:14">
      <c r="A56" s="3026"/>
      <c r="B56" s="2659"/>
      <c r="C56" s="2583"/>
      <c r="D56" s="2659"/>
      <c r="E56" s="2583"/>
      <c r="F56" s="2659"/>
      <c r="G56" s="2583"/>
      <c r="H56" s="2658"/>
      <c r="I56" s="2583"/>
      <c r="J56" s="2583"/>
      <c r="K56" s="2583"/>
      <c r="L56" s="2583"/>
      <c r="M56" s="2583"/>
      <c r="N56" s="3026"/>
    </row>
    <row r="57" spans="1:14">
      <c r="A57" s="3026"/>
      <c r="B57" s="2659"/>
      <c r="C57" s="2583"/>
      <c r="D57" s="2659"/>
      <c r="E57" s="2583"/>
      <c r="F57" s="2659"/>
      <c r="G57" s="2583"/>
      <c r="H57" s="2658"/>
      <c r="I57" s="2583"/>
      <c r="J57" s="2583"/>
      <c r="K57" s="2583"/>
      <c r="L57" s="2583"/>
      <c r="M57" s="2583"/>
      <c r="N57" s="3026"/>
    </row>
    <row r="58" spans="1:14">
      <c r="A58" s="3026"/>
      <c r="B58" s="2659"/>
      <c r="C58" s="2583"/>
      <c r="D58" s="2659"/>
      <c r="E58" s="2583"/>
      <c r="F58" s="2659"/>
      <c r="G58" s="2583"/>
      <c r="H58" s="2658"/>
      <c r="I58" s="2583"/>
      <c r="J58" s="2583"/>
      <c r="K58" s="2583"/>
      <c r="L58" s="2583"/>
      <c r="M58" s="2583"/>
      <c r="N58" s="3026"/>
    </row>
    <row r="59" spans="1:14">
      <c r="A59" s="3026"/>
      <c r="B59" s="2659"/>
      <c r="C59" s="2583"/>
      <c r="D59" s="2659"/>
      <c r="E59" s="2583"/>
      <c r="F59" s="2659"/>
      <c r="G59" s="2583"/>
      <c r="H59" s="2658"/>
      <c r="I59" s="2583"/>
      <c r="J59" s="2583"/>
      <c r="K59" s="2583"/>
      <c r="L59" s="2583"/>
      <c r="M59" s="2583"/>
      <c r="N59" s="3026"/>
    </row>
    <row r="60" spans="1:14">
      <c r="A60" s="3026"/>
      <c r="B60" s="2659"/>
      <c r="C60" s="2583"/>
      <c r="D60" s="2659"/>
      <c r="E60" s="2583"/>
      <c r="F60" s="2659"/>
      <c r="G60" s="2583"/>
      <c r="H60" s="2658"/>
      <c r="I60" s="2583"/>
      <c r="J60" s="2583"/>
      <c r="K60" s="2583"/>
      <c r="L60" s="2583"/>
      <c r="M60" s="2583"/>
      <c r="N60" s="3026"/>
    </row>
    <row r="61" spans="1:14">
      <c r="A61" s="3026"/>
      <c r="B61" s="2659"/>
      <c r="C61" s="2583"/>
      <c r="D61" s="2659"/>
      <c r="E61" s="2583"/>
      <c r="F61" s="2659"/>
      <c r="G61" s="2583"/>
      <c r="H61" s="2658"/>
      <c r="I61" s="2583"/>
      <c r="J61" s="2583"/>
      <c r="K61" s="2583"/>
      <c r="L61" s="2583"/>
      <c r="M61" s="2583"/>
      <c r="N61" s="3026"/>
    </row>
    <row r="62" spans="1:14">
      <c r="A62" s="3026"/>
      <c r="B62" s="2659"/>
      <c r="C62" s="2583"/>
      <c r="D62" s="2659"/>
      <c r="E62" s="2583"/>
      <c r="F62" s="2659"/>
      <c r="G62" s="2583"/>
      <c r="H62" s="2658"/>
      <c r="I62" s="2583"/>
      <c r="J62" s="2583"/>
      <c r="K62" s="2583"/>
      <c r="L62" s="2583"/>
      <c r="M62" s="2583"/>
      <c r="N62" s="3026"/>
    </row>
    <row r="63" spans="1:14">
      <c r="A63" s="3026"/>
      <c r="B63" s="2659"/>
      <c r="C63" s="2583"/>
      <c r="D63" s="2659"/>
      <c r="E63" s="2583"/>
      <c r="F63" s="2659"/>
      <c r="G63" s="2583"/>
      <c r="H63" s="2658"/>
      <c r="I63" s="2583"/>
      <c r="J63" s="2583"/>
      <c r="K63" s="2583"/>
      <c r="L63" s="2583"/>
      <c r="M63" s="2583"/>
      <c r="N63" s="3026"/>
    </row>
    <row r="64" spans="1:14">
      <c r="A64" s="3026"/>
      <c r="B64" s="2659"/>
      <c r="C64" s="2583"/>
      <c r="D64" s="2659"/>
      <c r="E64" s="2583"/>
      <c r="F64" s="2659"/>
      <c r="G64" s="2583"/>
      <c r="H64" s="2658"/>
      <c r="I64" s="2583"/>
      <c r="J64" s="2583"/>
      <c r="K64" s="2583"/>
      <c r="L64" s="2583"/>
      <c r="M64" s="2583"/>
      <c r="N64" s="3026"/>
    </row>
    <row r="65" spans="1:14" ht="15.75" thickBot="1">
      <c r="A65" s="3073"/>
      <c r="B65" s="3014"/>
      <c r="C65" s="2646"/>
      <c r="D65" s="3014"/>
      <c r="E65" s="2646"/>
      <c r="F65" s="3014"/>
      <c r="G65" s="2583"/>
      <c r="H65" s="3008"/>
      <c r="I65" s="2646"/>
      <c r="J65" s="2646"/>
      <c r="K65" s="2646"/>
      <c r="L65" s="2646"/>
      <c r="M65" s="2646"/>
      <c r="N65" s="3073"/>
    </row>
    <row r="66" spans="1:14">
      <c r="A66" s="2665"/>
      <c r="B66" s="2665"/>
      <c r="C66" s="2665"/>
      <c r="D66" s="2665"/>
      <c r="E66" s="2665"/>
      <c r="F66" s="2665"/>
      <c r="G66" s="2583"/>
      <c r="H66" s="2665"/>
      <c r="I66" s="2665"/>
      <c r="J66" s="2665"/>
      <c r="K66" s="2665"/>
      <c r="L66" s="2665"/>
      <c r="M66" s="2665"/>
      <c r="N66" s="2665"/>
    </row>
    <row r="67" spans="1:14">
      <c r="A67" s="1698" t="s">
        <v>4685</v>
      </c>
      <c r="B67" s="1698"/>
      <c r="C67" s="2583"/>
      <c r="D67" s="2583"/>
      <c r="E67" s="2583"/>
      <c r="F67" s="2583"/>
      <c r="G67" s="2583"/>
      <c r="H67" s="1698" t="s">
        <v>4685</v>
      </c>
      <c r="I67" s="1698"/>
      <c r="J67" s="2583"/>
      <c r="K67" s="2585"/>
    </row>
    <row r="68" spans="1:14">
      <c r="A68" s="2585" t="s">
        <v>142</v>
      </c>
      <c r="B68" s="2585"/>
      <c r="C68" s="2585"/>
      <c r="D68" s="2585"/>
      <c r="E68" s="2585"/>
      <c r="F68" s="2585"/>
      <c r="G68" s="2583"/>
      <c r="H68" s="2585" t="s">
        <v>143</v>
      </c>
      <c r="I68" s="2585"/>
      <c r="J68" s="2585"/>
      <c r="K68" s="2585"/>
      <c r="L68" s="2585"/>
      <c r="M68" s="2585"/>
      <c r="N68" s="2585"/>
    </row>
    <row r="71" spans="1:14" ht="15.75">
      <c r="A71" s="2162" t="s">
        <v>419</v>
      </c>
      <c r="B71" s="2585"/>
      <c r="C71" s="2585"/>
      <c r="D71" s="2585"/>
      <c r="E71" s="2585"/>
      <c r="F71" s="2585"/>
    </row>
    <row r="73" spans="1:14" ht="16.5" thickBot="1">
      <c r="A73" s="2701" t="str">
        <f>'Data Sheet'!$C$25</f>
        <v>National Fuel Gas Distribution Corporation</v>
      </c>
      <c r="B73" s="2583"/>
      <c r="C73" s="3093"/>
      <c r="D73" s="3093"/>
      <c r="E73" s="3094" t="str">
        <f>'Data Sheet'!$C$40</f>
        <v>3/31/2016</v>
      </c>
      <c r="F73" s="2583" t="str">
        <f>'Data Sheet'!$C$38</f>
        <v>12/31/2015</v>
      </c>
      <c r="G73" s="2583"/>
      <c r="H73" s="2701" t="str">
        <f>'Data Sheet'!$C$25</f>
        <v>National Fuel Gas Distribution Corporation</v>
      </c>
      <c r="I73" s="2583"/>
      <c r="J73" s="3093"/>
      <c r="K73" s="3093"/>
      <c r="L73" s="3094" t="str">
        <f>'Data Sheet'!$C$40</f>
        <v>3/31/2016</v>
      </c>
      <c r="M73" s="2583" t="str">
        <f>'Data Sheet'!$C$38</f>
        <v>12/31/2015</v>
      </c>
      <c r="N73" s="2585"/>
    </row>
    <row r="74" spans="1:14">
      <c r="A74" s="2654"/>
      <c r="B74" s="2587"/>
      <c r="C74" s="2587"/>
      <c r="D74" s="2587"/>
      <c r="E74" s="2587"/>
      <c r="F74" s="2655"/>
      <c r="G74" s="2583"/>
      <c r="H74" s="2654"/>
      <c r="I74" s="2587"/>
      <c r="J74" s="2587"/>
      <c r="K74" s="2587"/>
      <c r="L74" s="2587"/>
      <c r="M74" s="2587"/>
      <c r="N74" s="3005"/>
    </row>
    <row r="75" spans="1:14" ht="15.75">
      <c r="A75" s="2141" t="s">
        <v>98</v>
      </c>
      <c r="B75" s="2162"/>
      <c r="C75" s="2162"/>
      <c r="D75" s="2585"/>
      <c r="E75" s="2585"/>
      <c r="F75" s="3022"/>
      <c r="G75" s="2583"/>
      <c r="H75" s="2141" t="s">
        <v>98</v>
      </c>
      <c r="I75" s="2162"/>
      <c r="J75" s="2162"/>
      <c r="K75" s="2585"/>
      <c r="L75" s="2585"/>
      <c r="M75" s="2585"/>
      <c r="N75" s="2659"/>
    </row>
    <row r="76" spans="1:14" ht="16.5" thickBot="1">
      <c r="A76" s="2137"/>
      <c r="B76" s="2138"/>
      <c r="C76" s="2138"/>
      <c r="D76" s="3010"/>
      <c r="E76" s="3010"/>
      <c r="F76" s="3012"/>
      <c r="G76" s="2583"/>
      <c r="H76" s="2137"/>
      <c r="I76" s="2138"/>
      <c r="J76" s="2138"/>
      <c r="K76" s="2138"/>
      <c r="L76" s="3010"/>
      <c r="M76" s="3010"/>
      <c r="N76" s="3014"/>
    </row>
    <row r="77" spans="1:14">
      <c r="A77" s="2654" t="s">
        <v>831</v>
      </c>
      <c r="B77" s="2587"/>
      <c r="C77" s="2587" t="s">
        <v>832</v>
      </c>
      <c r="D77" s="2587"/>
      <c r="E77" s="2587"/>
      <c r="F77" s="2655"/>
      <c r="G77" s="2583"/>
      <c r="H77" s="2658" t="s">
        <v>833</v>
      </c>
      <c r="I77" s="2583"/>
      <c r="J77" s="2583"/>
      <c r="K77" s="2583" t="s">
        <v>834</v>
      </c>
      <c r="L77" s="2583"/>
      <c r="M77" s="2583"/>
      <c r="N77" s="2659"/>
    </row>
    <row r="78" spans="1:14">
      <c r="A78" s="2658" t="s">
        <v>835</v>
      </c>
      <c r="B78" s="2583"/>
      <c r="C78" s="2583" t="s">
        <v>836</v>
      </c>
      <c r="D78" s="2583"/>
      <c r="E78" s="2583"/>
      <c r="F78" s="2659"/>
      <c r="G78" s="2583"/>
      <c r="H78" s="2658" t="s">
        <v>837</v>
      </c>
      <c r="I78" s="2583"/>
      <c r="J78" s="2583"/>
      <c r="K78" s="2583" t="s">
        <v>838</v>
      </c>
      <c r="L78" s="2583"/>
      <c r="M78" s="2583"/>
      <c r="N78" s="2659"/>
    </row>
    <row r="79" spans="1:14">
      <c r="A79" s="2658" t="s">
        <v>839</v>
      </c>
      <c r="B79" s="2583"/>
      <c r="C79" s="2583" t="s">
        <v>840</v>
      </c>
      <c r="D79" s="2583"/>
      <c r="E79" s="2583"/>
      <c r="F79" s="2659"/>
      <c r="G79" s="2583"/>
      <c r="H79" s="2658" t="s">
        <v>841</v>
      </c>
      <c r="I79" s="2583"/>
      <c r="J79" s="2583"/>
      <c r="K79" s="2583" t="s">
        <v>842</v>
      </c>
      <c r="L79" s="2583"/>
      <c r="M79" s="2583"/>
      <c r="N79" s="2659"/>
    </row>
    <row r="80" spans="1:14">
      <c r="A80" s="2658" t="s">
        <v>843</v>
      </c>
      <c r="B80" s="2583"/>
      <c r="C80" s="2583" t="s">
        <v>844</v>
      </c>
      <c r="D80" s="2583"/>
      <c r="E80" s="2583"/>
      <c r="F80" s="2659"/>
      <c r="G80" s="2583"/>
      <c r="H80" s="2658" t="s">
        <v>845</v>
      </c>
      <c r="I80" s="2583"/>
      <c r="J80" s="2583"/>
      <c r="K80" s="2583"/>
      <c r="L80" s="2583"/>
      <c r="M80" s="2583"/>
      <c r="N80" s="2659"/>
    </row>
    <row r="81" spans="1:14">
      <c r="A81" s="2658" t="s">
        <v>846</v>
      </c>
      <c r="B81" s="2583"/>
      <c r="C81" s="2583" t="s">
        <v>847</v>
      </c>
      <c r="D81" s="2583"/>
      <c r="E81" s="2583"/>
      <c r="F81" s="2659"/>
      <c r="G81" s="2583"/>
      <c r="H81" s="2658" t="s">
        <v>848</v>
      </c>
      <c r="I81" s="2583"/>
      <c r="J81" s="2583"/>
      <c r="K81" s="2583"/>
      <c r="L81" s="2583"/>
      <c r="M81" s="2583"/>
      <c r="N81" s="2659"/>
    </row>
    <row r="82" spans="1:14">
      <c r="A82" s="2658" t="s">
        <v>849</v>
      </c>
      <c r="B82" s="2583"/>
      <c r="C82" s="2583"/>
      <c r="D82" s="2583"/>
      <c r="E82" s="2583"/>
      <c r="F82" s="2659"/>
      <c r="G82" s="2583"/>
      <c r="H82" s="2658"/>
      <c r="I82" s="2583"/>
      <c r="J82" s="2583"/>
      <c r="K82" s="2583"/>
      <c r="L82" s="2583"/>
      <c r="M82" s="2583"/>
      <c r="N82" s="2659"/>
    </row>
    <row r="83" spans="1:14" ht="15.75" thickBot="1">
      <c r="A83" s="3008"/>
      <c r="B83" s="2646"/>
      <c r="C83" s="2646"/>
      <c r="D83" s="2646"/>
      <c r="E83" s="2646"/>
      <c r="F83" s="3014"/>
      <c r="G83" s="2583"/>
      <c r="H83" s="3008"/>
      <c r="I83" s="2646"/>
      <c r="J83" s="2646"/>
      <c r="K83" s="2646"/>
      <c r="L83" s="2646"/>
      <c r="M83" s="2646"/>
      <c r="N83" s="3014"/>
    </row>
    <row r="84" spans="1:14">
      <c r="A84" s="3026"/>
      <c r="B84" s="2659"/>
      <c r="C84" s="2583"/>
      <c r="D84" s="2659"/>
      <c r="E84" s="2583"/>
      <c r="F84" s="2659"/>
      <c r="G84" s="2583"/>
      <c r="H84" s="2658"/>
      <c r="I84" s="2659"/>
      <c r="J84" s="2583"/>
      <c r="K84" s="2659"/>
      <c r="L84" s="2583"/>
      <c r="M84" s="2659"/>
      <c r="N84" s="2659"/>
    </row>
    <row r="85" spans="1:14">
      <c r="A85" s="3081"/>
      <c r="B85" s="2659"/>
      <c r="C85" s="2583" t="s">
        <v>850</v>
      </c>
      <c r="D85" s="2597"/>
      <c r="E85" s="2583" t="s">
        <v>850</v>
      </c>
      <c r="F85" s="2659"/>
      <c r="G85" s="2583"/>
      <c r="H85" s="2658" t="s">
        <v>851</v>
      </c>
      <c r="I85" s="3022"/>
      <c r="J85" s="2658" t="s">
        <v>851</v>
      </c>
      <c r="K85" s="2659"/>
      <c r="L85" s="2658" t="s">
        <v>851</v>
      </c>
      <c r="M85" s="2659"/>
      <c r="N85" s="2659"/>
    </row>
    <row r="86" spans="1:14">
      <c r="A86" s="3021" t="s">
        <v>1729</v>
      </c>
      <c r="B86" s="3022" t="s">
        <v>1783</v>
      </c>
      <c r="C86" s="2583" t="s">
        <v>852</v>
      </c>
      <c r="D86" s="2659"/>
      <c r="E86" s="2583" t="s">
        <v>852</v>
      </c>
      <c r="F86" s="2659"/>
      <c r="G86" s="2583"/>
      <c r="H86" s="2658" t="s">
        <v>853</v>
      </c>
      <c r="I86" s="2597"/>
      <c r="J86" s="2658" t="s">
        <v>853</v>
      </c>
      <c r="K86" s="2659"/>
      <c r="L86" s="2658" t="s">
        <v>853</v>
      </c>
      <c r="M86" s="2659"/>
      <c r="N86" s="3021" t="s">
        <v>1729</v>
      </c>
    </row>
    <row r="87" spans="1:14">
      <c r="A87" s="3021" t="s">
        <v>1732</v>
      </c>
      <c r="B87" s="3022"/>
      <c r="C87" s="2583"/>
      <c r="D87" s="2659"/>
      <c r="E87" s="2583"/>
      <c r="F87" s="2659"/>
      <c r="G87" s="2583"/>
      <c r="H87" s="3007"/>
      <c r="I87" s="2597"/>
      <c r="J87" s="2583"/>
      <c r="K87" s="2659"/>
      <c r="L87" s="2583"/>
      <c r="M87" s="2659"/>
      <c r="N87" s="3021" t="s">
        <v>1732</v>
      </c>
    </row>
    <row r="88" spans="1:14" ht="15.75" thickBot="1">
      <c r="A88" s="3023"/>
      <c r="B88" s="3012" t="s">
        <v>3021</v>
      </c>
      <c r="C88" s="3010" t="s">
        <v>3022</v>
      </c>
      <c r="D88" s="3012"/>
      <c r="E88" s="3010" t="s">
        <v>3023</v>
      </c>
      <c r="F88" s="3012"/>
      <c r="G88" s="2583"/>
      <c r="H88" s="3011" t="s">
        <v>3024</v>
      </c>
      <c r="I88" s="3012"/>
      <c r="J88" s="3010" t="s">
        <v>2347</v>
      </c>
      <c r="K88" s="3012"/>
      <c r="L88" s="3010" t="s">
        <v>2348</v>
      </c>
      <c r="M88" s="3012"/>
      <c r="N88" s="3023"/>
    </row>
    <row r="89" spans="1:14">
      <c r="A89" s="3027">
        <v>1</v>
      </c>
      <c r="B89" s="3028" t="s">
        <v>854</v>
      </c>
      <c r="C89" s="2599"/>
      <c r="D89" s="3028"/>
      <c r="E89" s="3082"/>
      <c r="F89" s="3083"/>
      <c r="G89" s="2583"/>
      <c r="H89" s="2598"/>
      <c r="I89" s="3028"/>
      <c r="J89" s="2599"/>
      <c r="K89" s="3028"/>
      <c r="L89" s="3082"/>
      <c r="M89" s="3083"/>
      <c r="N89" s="3027">
        <v>1</v>
      </c>
    </row>
    <row r="90" spans="1:14">
      <c r="A90" s="3027">
        <v>2</v>
      </c>
      <c r="B90" s="3028" t="s">
        <v>855</v>
      </c>
      <c r="C90" s="2599"/>
      <c r="D90" s="3028"/>
      <c r="E90" s="3030"/>
      <c r="F90" s="3029"/>
      <c r="G90" s="2583"/>
      <c r="H90" s="2598"/>
      <c r="I90" s="3028"/>
      <c r="J90" s="2599"/>
      <c r="K90" s="3028"/>
      <c r="L90" s="3030"/>
      <c r="M90" s="3029"/>
      <c r="N90" s="3027">
        <v>2</v>
      </c>
    </row>
    <row r="91" spans="1:14">
      <c r="A91" s="3027">
        <v>3</v>
      </c>
      <c r="B91" s="3028" t="s">
        <v>1266</v>
      </c>
      <c r="C91" s="2599"/>
      <c r="D91" s="3028"/>
      <c r="E91" s="3030"/>
      <c r="F91" s="3029"/>
      <c r="G91" s="2583"/>
      <c r="H91" s="2598"/>
      <c r="I91" s="3028"/>
      <c r="J91" s="2599"/>
      <c r="K91" s="3028"/>
      <c r="L91" s="3030"/>
      <c r="M91" s="3029"/>
      <c r="N91" s="3027">
        <v>3</v>
      </c>
    </row>
    <row r="92" spans="1:14">
      <c r="A92" s="3036">
        <v>4</v>
      </c>
      <c r="B92" s="3028" t="s">
        <v>1267</v>
      </c>
      <c r="C92" s="2599"/>
      <c r="D92" s="3028"/>
      <c r="E92" s="2599"/>
      <c r="F92" s="3028"/>
      <c r="G92" s="2583"/>
      <c r="H92" s="3042"/>
      <c r="I92" s="3084"/>
      <c r="J92" s="2599"/>
      <c r="K92" s="3028"/>
      <c r="L92" s="2599"/>
      <c r="M92" s="3028"/>
      <c r="N92" s="3036">
        <v>4</v>
      </c>
    </row>
    <row r="93" spans="1:14">
      <c r="A93" s="3038">
        <v>5</v>
      </c>
      <c r="B93" s="2659" t="s">
        <v>856</v>
      </c>
      <c r="C93" s="2583"/>
      <c r="D93" s="2659"/>
      <c r="E93" s="2583"/>
      <c r="F93" s="2659"/>
      <c r="G93" s="2583"/>
      <c r="H93" s="3085"/>
      <c r="I93" s="3086"/>
      <c r="J93" s="2583"/>
      <c r="K93" s="2659"/>
      <c r="L93" s="2583"/>
      <c r="M93" s="2659"/>
      <c r="N93" s="3038">
        <v>5</v>
      </c>
    </row>
    <row r="94" spans="1:14">
      <c r="A94" s="3036"/>
      <c r="B94" s="3028" t="s">
        <v>857</v>
      </c>
      <c r="C94" s="2599"/>
      <c r="D94" s="3028"/>
      <c r="E94" s="2599"/>
      <c r="F94" s="3028"/>
      <c r="G94" s="2583"/>
      <c r="H94" s="3042"/>
      <c r="I94" s="3084"/>
      <c r="J94" s="2599"/>
      <c r="K94" s="3028"/>
      <c r="L94" s="2599"/>
      <c r="M94" s="3028"/>
      <c r="N94" s="3036"/>
    </row>
    <row r="95" spans="1:14">
      <c r="A95" s="3036">
        <v>6</v>
      </c>
      <c r="B95" s="3028" t="s">
        <v>858</v>
      </c>
      <c r="C95" s="2599"/>
      <c r="D95" s="3028"/>
      <c r="E95" s="2599"/>
      <c r="F95" s="3028"/>
      <c r="G95" s="2583"/>
      <c r="H95" s="3042"/>
      <c r="I95" s="3084"/>
      <c r="J95" s="2599"/>
      <c r="K95" s="3028"/>
      <c r="L95" s="2599"/>
      <c r="M95" s="3028"/>
      <c r="N95" s="3036">
        <v>6</v>
      </c>
    </row>
    <row r="96" spans="1:14">
      <c r="A96" s="3036">
        <v>7</v>
      </c>
      <c r="B96" s="3028" t="s">
        <v>1271</v>
      </c>
      <c r="C96" s="2599"/>
      <c r="D96" s="3028"/>
      <c r="E96" s="2599"/>
      <c r="F96" s="3028"/>
      <c r="G96" s="2583"/>
      <c r="H96" s="3042"/>
      <c r="I96" s="3084"/>
      <c r="J96" s="2599"/>
      <c r="K96" s="3028"/>
      <c r="L96" s="2599"/>
      <c r="M96" s="3028"/>
      <c r="N96" s="3036">
        <v>7</v>
      </c>
    </row>
    <row r="97" spans="1:14">
      <c r="A97" s="3036">
        <v>8</v>
      </c>
      <c r="B97" s="3028" t="s">
        <v>859</v>
      </c>
      <c r="C97" s="2599"/>
      <c r="D97" s="3028"/>
      <c r="E97" s="2599"/>
      <c r="F97" s="3028"/>
      <c r="G97" s="2583"/>
      <c r="H97" s="3042"/>
      <c r="I97" s="3084"/>
      <c r="J97" s="2599"/>
      <c r="K97" s="3028"/>
      <c r="L97" s="2599"/>
      <c r="M97" s="3028"/>
      <c r="N97" s="3036">
        <v>8</v>
      </c>
    </row>
    <row r="98" spans="1:14">
      <c r="A98" s="3036">
        <v>9</v>
      </c>
      <c r="B98" s="3028" t="s">
        <v>860</v>
      </c>
      <c r="C98" s="2599"/>
      <c r="D98" s="3028"/>
      <c r="E98" s="2599"/>
      <c r="F98" s="3028"/>
      <c r="G98" s="2583"/>
      <c r="H98" s="3042"/>
      <c r="I98" s="3084"/>
      <c r="J98" s="2599"/>
      <c r="K98" s="3028"/>
      <c r="L98" s="2599"/>
      <c r="M98" s="3028"/>
      <c r="N98" s="3036">
        <v>9</v>
      </c>
    </row>
    <row r="99" spans="1:14">
      <c r="A99" s="3036">
        <v>10</v>
      </c>
      <c r="B99" s="3028" t="s">
        <v>861</v>
      </c>
      <c r="C99" s="2599"/>
      <c r="D99" s="3028"/>
      <c r="E99" s="2599"/>
      <c r="F99" s="3028"/>
      <c r="G99" s="2583"/>
      <c r="H99" s="3042"/>
      <c r="I99" s="3084"/>
      <c r="J99" s="2599"/>
      <c r="K99" s="3028"/>
      <c r="L99" s="2599"/>
      <c r="M99" s="3028"/>
      <c r="N99" s="3036">
        <v>10</v>
      </c>
    </row>
    <row r="100" spans="1:14">
      <c r="A100" s="3036">
        <v>11</v>
      </c>
      <c r="B100" s="3028" t="s">
        <v>1275</v>
      </c>
      <c r="C100" s="3043"/>
      <c r="D100" s="3044"/>
      <c r="E100" s="3043"/>
      <c r="F100" s="3044"/>
      <c r="G100" s="3066"/>
      <c r="H100" s="3045"/>
      <c r="I100" s="3087"/>
      <c r="J100" s="3043"/>
      <c r="K100" s="3044"/>
      <c r="L100" s="3043"/>
      <c r="M100" s="3044"/>
      <c r="N100" s="3036">
        <v>11</v>
      </c>
    </row>
    <row r="101" spans="1:14">
      <c r="A101" s="3036">
        <v>12</v>
      </c>
      <c r="B101" s="3028" t="s">
        <v>1276</v>
      </c>
      <c r="C101" s="3043"/>
      <c r="D101" s="3044"/>
      <c r="E101" s="3043"/>
      <c r="F101" s="3044"/>
      <c r="G101" s="3066"/>
      <c r="H101" s="3045"/>
      <c r="I101" s="3087"/>
      <c r="J101" s="3043"/>
      <c r="K101" s="3044"/>
      <c r="L101" s="3043"/>
      <c r="M101" s="3044"/>
      <c r="N101" s="3036">
        <v>12</v>
      </c>
    </row>
    <row r="102" spans="1:14">
      <c r="A102" s="3036">
        <v>13</v>
      </c>
      <c r="B102" s="3028" t="s">
        <v>862</v>
      </c>
      <c r="C102" s="2599"/>
      <c r="D102" s="3028"/>
      <c r="E102" s="2599"/>
      <c r="F102" s="3028"/>
      <c r="G102" s="2583"/>
      <c r="H102" s="3042"/>
      <c r="I102" s="3084"/>
      <c r="J102" s="2599"/>
      <c r="K102" s="3028"/>
      <c r="L102" s="2599"/>
      <c r="M102" s="3028"/>
      <c r="N102" s="3036">
        <v>13</v>
      </c>
    </row>
    <row r="103" spans="1:14">
      <c r="A103" s="3027">
        <v>14</v>
      </c>
      <c r="B103" s="3028" t="s">
        <v>863</v>
      </c>
      <c r="C103" s="3046"/>
      <c r="D103" s="3047"/>
      <c r="E103" s="3046"/>
      <c r="F103" s="3047"/>
      <c r="G103" s="3088"/>
      <c r="H103" s="3053"/>
      <c r="I103" s="3047"/>
      <c r="J103" s="3046"/>
      <c r="K103" s="3047"/>
      <c r="L103" s="3046"/>
      <c r="M103" s="3047"/>
      <c r="N103" s="3027">
        <v>14</v>
      </c>
    </row>
    <row r="104" spans="1:14">
      <c r="A104" s="3027">
        <v>15</v>
      </c>
      <c r="B104" s="3028" t="s">
        <v>864</v>
      </c>
      <c r="C104" s="3043"/>
      <c r="D104" s="3044"/>
      <c r="E104" s="3043"/>
      <c r="F104" s="3044"/>
      <c r="G104" s="3066"/>
      <c r="H104" s="3049"/>
      <c r="I104" s="3044"/>
      <c r="J104" s="3043"/>
      <c r="K104" s="3044"/>
      <c r="L104" s="3043"/>
      <c r="M104" s="3044"/>
      <c r="N104" s="3027">
        <v>15</v>
      </c>
    </row>
    <row r="105" spans="1:14">
      <c r="A105" s="3027">
        <v>16</v>
      </c>
      <c r="B105" s="3028" t="s">
        <v>218</v>
      </c>
      <c r="C105" s="3043"/>
      <c r="D105" s="3044"/>
      <c r="E105" s="3043"/>
      <c r="F105" s="3044"/>
      <c r="G105" s="3066"/>
      <c r="H105" s="3049"/>
      <c r="I105" s="3044"/>
      <c r="J105" s="3043"/>
      <c r="K105" s="3044"/>
      <c r="L105" s="3043"/>
      <c r="M105" s="3044"/>
      <c r="N105" s="3027">
        <v>16</v>
      </c>
    </row>
    <row r="106" spans="1:14">
      <c r="A106" s="3027">
        <v>17</v>
      </c>
      <c r="B106" s="3028" t="s">
        <v>219</v>
      </c>
      <c r="C106" s="3043"/>
      <c r="D106" s="3044"/>
      <c r="E106" s="3043"/>
      <c r="F106" s="3044"/>
      <c r="G106" s="3066"/>
      <c r="H106" s="3049"/>
      <c r="I106" s="3044"/>
      <c r="J106" s="3043"/>
      <c r="K106" s="3044"/>
      <c r="L106" s="3043"/>
      <c r="M106" s="3044"/>
      <c r="N106" s="3027">
        <v>17</v>
      </c>
    </row>
    <row r="107" spans="1:14">
      <c r="A107" s="3027">
        <v>18</v>
      </c>
      <c r="B107" s="3028" t="s">
        <v>220</v>
      </c>
      <c r="C107" s="3043"/>
      <c r="D107" s="3044"/>
      <c r="E107" s="3043"/>
      <c r="F107" s="3044"/>
      <c r="G107" s="3066"/>
      <c r="H107" s="3049"/>
      <c r="I107" s="3044"/>
      <c r="J107" s="3043"/>
      <c r="K107" s="3044"/>
      <c r="L107" s="3043"/>
      <c r="M107" s="3044"/>
      <c r="N107" s="3027">
        <v>18</v>
      </c>
    </row>
    <row r="108" spans="1:14" s="1593" customFormat="1">
      <c r="A108" s="3050">
        <v>19</v>
      </c>
      <c r="B108" s="1857" t="s">
        <v>4428</v>
      </c>
      <c r="C108" s="2155"/>
      <c r="D108" s="3051"/>
      <c r="E108" s="2155"/>
      <c r="F108" s="3051"/>
      <c r="G108" s="2033"/>
      <c r="H108" s="3052"/>
      <c r="I108" s="3051"/>
      <c r="J108" s="2155"/>
      <c r="K108" s="3051"/>
      <c r="L108" s="2155"/>
      <c r="M108" s="3051"/>
      <c r="N108" s="3050">
        <v>19</v>
      </c>
    </row>
    <row r="109" spans="1:14">
      <c r="A109" s="3027">
        <v>20</v>
      </c>
      <c r="B109" s="3028" t="s">
        <v>221</v>
      </c>
      <c r="C109" s="3046">
        <f>SUM(C103:C108)</f>
        <v>0</v>
      </c>
      <c r="D109" s="3047"/>
      <c r="E109" s="3046">
        <f>SUM(E103:E108)</f>
        <v>0</v>
      </c>
      <c r="F109" s="3047"/>
      <c r="G109" s="3088"/>
      <c r="H109" s="3053">
        <f>SUM(H103:H108)</f>
        <v>0</v>
      </c>
      <c r="I109" s="3047"/>
      <c r="J109" s="3046">
        <f>SUM(J103:J108)</f>
        <v>0</v>
      </c>
      <c r="K109" s="3047"/>
      <c r="L109" s="3046">
        <f>SUM(L103:L108)</f>
        <v>0</v>
      </c>
      <c r="M109" s="3047"/>
      <c r="N109" s="3027">
        <v>20</v>
      </c>
    </row>
    <row r="110" spans="1:14">
      <c r="A110" s="3027">
        <v>21</v>
      </c>
      <c r="B110" s="3028" t="s">
        <v>222</v>
      </c>
      <c r="C110" s="3089"/>
      <c r="D110" s="3090"/>
      <c r="E110" s="3089"/>
      <c r="F110" s="3090"/>
      <c r="G110" s="3091"/>
      <c r="H110" s="3092"/>
      <c r="I110" s="3090"/>
      <c r="J110" s="3089"/>
      <c r="K110" s="3090"/>
      <c r="L110" s="3089"/>
      <c r="M110" s="3090"/>
      <c r="N110" s="3027">
        <v>21</v>
      </c>
    </row>
    <row r="111" spans="1:14">
      <c r="A111" s="3027">
        <v>22</v>
      </c>
      <c r="B111" s="3028" t="s">
        <v>223</v>
      </c>
      <c r="C111" s="2599"/>
      <c r="D111" s="3028"/>
      <c r="E111" s="2599"/>
      <c r="F111" s="3028"/>
      <c r="G111" s="2583"/>
      <c r="H111" s="2598"/>
      <c r="I111" s="3028"/>
      <c r="J111" s="2599"/>
      <c r="K111" s="3028"/>
      <c r="L111" s="2599"/>
      <c r="M111" s="3028"/>
      <c r="N111" s="3027">
        <v>22</v>
      </c>
    </row>
    <row r="112" spans="1:14">
      <c r="A112" s="3027">
        <v>23</v>
      </c>
      <c r="B112" s="3028" t="s">
        <v>224</v>
      </c>
      <c r="C112" s="3046"/>
      <c r="D112" s="3047"/>
      <c r="E112" s="3046"/>
      <c r="F112" s="3047"/>
      <c r="G112" s="3088"/>
      <c r="H112" s="3053"/>
      <c r="I112" s="3047"/>
      <c r="J112" s="3046"/>
      <c r="K112" s="3047"/>
      <c r="L112" s="3046"/>
      <c r="M112" s="3047"/>
      <c r="N112" s="3027">
        <v>23</v>
      </c>
    </row>
    <row r="113" spans="1:14">
      <c r="A113" s="3027">
        <v>24</v>
      </c>
      <c r="B113" s="3028" t="s">
        <v>225</v>
      </c>
      <c r="C113" s="3043"/>
      <c r="D113" s="3044"/>
      <c r="E113" s="3043"/>
      <c r="F113" s="3044"/>
      <c r="G113" s="3066"/>
      <c r="H113" s="3049"/>
      <c r="I113" s="3044"/>
      <c r="J113" s="3043"/>
      <c r="K113" s="3044"/>
      <c r="L113" s="3043"/>
      <c r="M113" s="3044"/>
      <c r="N113" s="3027">
        <v>24</v>
      </c>
    </row>
    <row r="114" spans="1:14">
      <c r="A114" s="3027">
        <v>25</v>
      </c>
      <c r="B114" s="3028" t="s">
        <v>226</v>
      </c>
      <c r="C114" s="3043"/>
      <c r="D114" s="3044"/>
      <c r="E114" s="3043"/>
      <c r="F114" s="3044"/>
      <c r="G114" s="3066"/>
      <c r="H114" s="3049"/>
      <c r="I114" s="3044"/>
      <c r="J114" s="3043"/>
      <c r="K114" s="3044"/>
      <c r="L114" s="3043"/>
      <c r="M114" s="3044"/>
      <c r="N114" s="3027">
        <v>25</v>
      </c>
    </row>
    <row r="115" spans="1:14">
      <c r="A115" s="3027">
        <v>26</v>
      </c>
      <c r="B115" s="3028" t="s">
        <v>227</v>
      </c>
      <c r="C115" s="3043"/>
      <c r="D115" s="3044"/>
      <c r="E115" s="3043"/>
      <c r="F115" s="3044"/>
      <c r="G115" s="3066"/>
      <c r="H115" s="3049"/>
      <c r="I115" s="3044"/>
      <c r="J115" s="3043"/>
      <c r="K115" s="3044"/>
      <c r="L115" s="3043"/>
      <c r="M115" s="3044"/>
      <c r="N115" s="3027">
        <v>26</v>
      </c>
    </row>
    <row r="116" spans="1:14">
      <c r="A116" s="3027">
        <v>27</v>
      </c>
      <c r="B116" s="3028" t="s">
        <v>228</v>
      </c>
      <c r="C116" s="3043"/>
      <c r="D116" s="3044"/>
      <c r="E116" s="3043"/>
      <c r="F116" s="3044"/>
      <c r="G116" s="3066"/>
      <c r="H116" s="3049"/>
      <c r="I116" s="3044"/>
      <c r="J116" s="3043"/>
      <c r="K116" s="3044"/>
      <c r="L116" s="3043"/>
      <c r="M116" s="3044"/>
      <c r="N116" s="3027">
        <v>27</v>
      </c>
    </row>
    <row r="117" spans="1:14">
      <c r="A117" s="3027">
        <v>28</v>
      </c>
      <c r="B117" s="3028" t="s">
        <v>229</v>
      </c>
      <c r="C117" s="3043"/>
      <c r="D117" s="3044"/>
      <c r="E117" s="3043"/>
      <c r="F117" s="3044"/>
      <c r="G117" s="3066"/>
      <c r="H117" s="3049"/>
      <c r="I117" s="3044"/>
      <c r="J117" s="3043"/>
      <c r="K117" s="3044"/>
      <c r="L117" s="3043"/>
      <c r="M117" s="3044"/>
      <c r="N117" s="3027">
        <v>28</v>
      </c>
    </row>
    <row r="118" spans="1:14">
      <c r="A118" s="3027">
        <v>29</v>
      </c>
      <c r="B118" s="3028" t="s">
        <v>230</v>
      </c>
      <c r="C118" s="3043"/>
      <c r="D118" s="3044"/>
      <c r="E118" s="3043"/>
      <c r="F118" s="3044"/>
      <c r="G118" s="3066"/>
      <c r="H118" s="3049"/>
      <c r="I118" s="3044"/>
      <c r="J118" s="3043"/>
      <c r="K118" s="3044"/>
      <c r="L118" s="3043"/>
      <c r="M118" s="3044"/>
      <c r="N118" s="3027">
        <v>29</v>
      </c>
    </row>
    <row r="119" spans="1:14">
      <c r="A119" s="3027">
        <v>30</v>
      </c>
      <c r="B119" s="3028" t="s">
        <v>231</v>
      </c>
      <c r="C119" s="3043"/>
      <c r="D119" s="3044"/>
      <c r="E119" s="3043"/>
      <c r="F119" s="3044"/>
      <c r="G119" s="3066"/>
      <c r="H119" s="3049"/>
      <c r="I119" s="3044"/>
      <c r="J119" s="3043"/>
      <c r="K119" s="3044"/>
      <c r="L119" s="3043"/>
      <c r="M119" s="3044"/>
      <c r="N119" s="3027">
        <v>30</v>
      </c>
    </row>
    <row r="120" spans="1:14">
      <c r="A120" s="3027">
        <v>31</v>
      </c>
      <c r="B120" s="3028" t="s">
        <v>232</v>
      </c>
      <c r="C120" s="3043"/>
      <c r="D120" s="3044"/>
      <c r="E120" s="3043"/>
      <c r="F120" s="3044"/>
      <c r="G120" s="3066"/>
      <c r="H120" s="3049"/>
      <c r="I120" s="3044"/>
      <c r="J120" s="3043"/>
      <c r="K120" s="3044"/>
      <c r="L120" s="3043"/>
      <c r="M120" s="3044"/>
      <c r="N120" s="3027">
        <v>31</v>
      </c>
    </row>
    <row r="121" spans="1:14">
      <c r="A121" s="3027">
        <v>32</v>
      </c>
      <c r="B121" s="3028" t="s">
        <v>233</v>
      </c>
      <c r="C121" s="3043"/>
      <c r="D121" s="3044"/>
      <c r="E121" s="3043"/>
      <c r="F121" s="3044"/>
      <c r="G121" s="3066"/>
      <c r="H121" s="3049"/>
      <c r="I121" s="3044"/>
      <c r="K121" s="3044"/>
      <c r="L121" s="3043"/>
      <c r="M121" s="3044"/>
      <c r="N121" s="3027">
        <v>32</v>
      </c>
    </row>
    <row r="122" spans="1:14">
      <c r="A122" s="3027">
        <v>33</v>
      </c>
      <c r="B122" s="3028" t="s">
        <v>234</v>
      </c>
      <c r="C122" s="3043"/>
      <c r="D122" s="3044"/>
      <c r="E122" s="3043"/>
      <c r="F122" s="3044"/>
      <c r="G122" s="3066"/>
      <c r="H122" s="3049"/>
      <c r="I122" s="3044"/>
      <c r="J122" s="3095"/>
      <c r="K122" s="3044"/>
      <c r="L122" s="3043"/>
      <c r="M122" s="3044"/>
      <c r="N122" s="3027">
        <v>33</v>
      </c>
    </row>
    <row r="123" spans="1:14">
      <c r="A123" s="3027">
        <v>34</v>
      </c>
      <c r="B123" s="3028" t="s">
        <v>235</v>
      </c>
      <c r="C123" s="3046">
        <f>SUM(C112:C122)</f>
        <v>0</v>
      </c>
      <c r="D123" s="3047"/>
      <c r="E123" s="3046">
        <f>SUM(E112:E122)</f>
        <v>0</v>
      </c>
      <c r="F123" s="3047"/>
      <c r="G123" s="3088"/>
      <c r="H123" s="3053">
        <f>SUM(H112:H122)</f>
        <v>0</v>
      </c>
      <c r="I123" s="3043"/>
      <c r="J123" s="3053">
        <f>SUM(J112:J122)</f>
        <v>0</v>
      </c>
      <c r="K123" s="3047"/>
      <c r="L123" s="3046">
        <f>SUM(L112:L122)</f>
        <v>0</v>
      </c>
      <c r="M123" s="3047"/>
      <c r="N123" s="3027">
        <v>34</v>
      </c>
    </row>
    <row r="124" spans="1:14">
      <c r="A124" s="3027">
        <v>35</v>
      </c>
      <c r="B124" s="3028" t="s">
        <v>141</v>
      </c>
      <c r="C124" s="3089"/>
      <c r="D124" s="3090"/>
      <c r="E124" s="3089"/>
      <c r="F124" s="3090"/>
      <c r="G124" s="2583"/>
      <c r="H124" s="2598"/>
      <c r="I124" s="3028"/>
      <c r="J124" s="2599"/>
      <c r="K124" s="3028"/>
      <c r="L124" s="2599"/>
      <c r="M124" s="3028"/>
      <c r="N124" s="3027">
        <v>35</v>
      </c>
    </row>
    <row r="125" spans="1:14">
      <c r="A125" s="3026"/>
      <c r="B125" s="2659"/>
      <c r="C125" s="2583"/>
      <c r="D125" s="2659"/>
      <c r="E125" s="2583"/>
      <c r="F125" s="2659"/>
      <c r="G125" s="2583"/>
      <c r="H125" s="2658"/>
      <c r="I125" s="2583"/>
      <c r="J125" s="2583"/>
      <c r="K125" s="2583"/>
      <c r="L125" s="2583"/>
      <c r="M125" s="2583"/>
      <c r="N125" s="3026"/>
    </row>
    <row r="126" spans="1:14">
      <c r="A126" s="3026"/>
      <c r="B126" s="2659"/>
      <c r="C126" s="2583"/>
      <c r="D126" s="2659"/>
      <c r="E126" s="2583"/>
      <c r="F126" s="2659"/>
      <c r="G126" s="2583"/>
      <c r="H126" s="2658"/>
      <c r="I126" s="2583"/>
      <c r="J126" s="2583"/>
      <c r="K126" s="2583"/>
      <c r="L126" s="2583"/>
      <c r="M126" s="2583"/>
      <c r="N126" s="3026"/>
    </row>
    <row r="127" spans="1:14">
      <c r="A127" s="3026"/>
      <c r="B127" s="2659"/>
      <c r="C127" s="2583"/>
      <c r="D127" s="2659"/>
      <c r="E127" s="2583"/>
      <c r="F127" s="2659"/>
      <c r="G127" s="2583"/>
      <c r="H127" s="2658"/>
      <c r="I127" s="2583"/>
      <c r="J127" s="2583"/>
      <c r="K127" s="2583"/>
      <c r="L127" s="2583"/>
      <c r="M127" s="2583"/>
      <c r="N127" s="3026"/>
    </row>
    <row r="128" spans="1:14">
      <c r="A128" s="3026"/>
      <c r="B128" s="2659"/>
      <c r="C128" s="2583"/>
      <c r="D128" s="2659"/>
      <c r="E128" s="2583"/>
      <c r="F128" s="2659"/>
      <c r="G128" s="2583"/>
      <c r="H128" s="2658"/>
      <c r="I128" s="2583"/>
      <c r="J128" s="2583"/>
      <c r="K128" s="2583"/>
      <c r="L128" s="2583"/>
      <c r="M128" s="2583"/>
      <c r="N128" s="3026"/>
    </row>
    <row r="129" spans="1:14">
      <c r="A129" s="3026"/>
      <c r="B129" s="2659"/>
      <c r="C129" s="2583"/>
      <c r="D129" s="2659"/>
      <c r="E129" s="2583"/>
      <c r="F129" s="2659"/>
      <c r="G129" s="2583"/>
      <c r="H129" s="2658"/>
      <c r="I129" s="2583"/>
      <c r="J129" s="2583"/>
      <c r="K129" s="2583"/>
      <c r="L129" s="2583"/>
      <c r="M129" s="2583"/>
      <c r="N129" s="3026"/>
    </row>
    <row r="130" spans="1:14">
      <c r="A130" s="3026"/>
      <c r="B130" s="2659"/>
      <c r="C130" s="2583"/>
      <c r="D130" s="2659"/>
      <c r="E130" s="2583"/>
      <c r="F130" s="2659"/>
      <c r="G130" s="2583"/>
      <c r="H130" s="2658"/>
      <c r="I130" s="2583"/>
      <c r="J130" s="2583"/>
      <c r="K130" s="2583"/>
      <c r="L130" s="2583"/>
      <c r="M130" s="2583"/>
      <c r="N130" s="3026"/>
    </row>
    <row r="131" spans="1:14">
      <c r="A131" s="3026"/>
      <c r="B131" s="2659"/>
      <c r="C131" s="2583"/>
      <c r="D131" s="2659"/>
      <c r="E131" s="2583"/>
      <c r="F131" s="2659"/>
      <c r="G131" s="2583"/>
      <c r="H131" s="2658"/>
      <c r="I131" s="2583"/>
      <c r="J131" s="2583"/>
      <c r="K131" s="2583"/>
      <c r="L131" s="2583"/>
      <c r="M131" s="2583"/>
      <c r="N131" s="3026"/>
    </row>
    <row r="132" spans="1:14">
      <c r="A132" s="3026"/>
      <c r="B132" s="2659"/>
      <c r="C132" s="2583"/>
      <c r="D132" s="2659"/>
      <c r="E132" s="2583"/>
      <c r="F132" s="2659"/>
      <c r="G132" s="2583"/>
      <c r="H132" s="2658"/>
      <c r="J132" s="2583"/>
      <c r="K132" s="2583"/>
      <c r="L132" s="2583"/>
      <c r="M132" s="2583"/>
      <c r="N132" s="3026"/>
    </row>
    <row r="133" spans="1:14">
      <c r="A133" s="3026"/>
      <c r="B133" s="2659"/>
      <c r="C133" s="2583"/>
      <c r="D133" s="2659"/>
      <c r="E133" s="2583"/>
      <c r="F133" s="2659"/>
      <c r="G133" s="2583"/>
      <c r="H133" s="2658"/>
      <c r="I133" s="2583"/>
      <c r="J133" s="2583"/>
      <c r="K133" s="2583"/>
      <c r="L133" s="2583"/>
      <c r="M133" s="2583"/>
      <c r="N133" s="3026"/>
    </row>
    <row r="134" spans="1:14">
      <c r="A134" s="3026"/>
      <c r="B134" s="2659"/>
      <c r="C134" s="2583"/>
      <c r="D134" s="2659"/>
      <c r="E134" s="2583"/>
      <c r="F134" s="2659"/>
      <c r="G134" s="2583"/>
      <c r="H134" s="2658"/>
      <c r="I134" s="2583"/>
      <c r="J134" s="2583"/>
      <c r="K134" s="2583"/>
      <c r="L134" s="2583"/>
      <c r="M134" s="2583"/>
      <c r="N134" s="3026"/>
    </row>
    <row r="135" spans="1:14">
      <c r="A135" s="3026"/>
      <c r="B135" s="2659"/>
      <c r="C135" s="2583"/>
      <c r="D135" s="2659"/>
      <c r="E135" s="2583"/>
      <c r="F135" s="2659"/>
      <c r="G135" s="2583"/>
      <c r="H135" s="2658"/>
      <c r="I135" s="2583"/>
      <c r="J135" s="2583"/>
      <c r="K135" s="2583"/>
      <c r="L135" s="2583"/>
      <c r="M135" s="2583"/>
      <c r="N135" s="3026"/>
    </row>
    <row r="136" spans="1:14" ht="15.75" thickBot="1">
      <c r="A136" s="3073"/>
      <c r="B136" s="3014"/>
      <c r="C136" s="2646"/>
      <c r="D136" s="3014"/>
      <c r="E136" s="2646"/>
      <c r="F136" s="3014"/>
      <c r="G136" s="2583"/>
      <c r="H136" s="3008"/>
      <c r="I136" s="2646"/>
      <c r="J136" s="2646"/>
      <c r="K136" s="2646"/>
      <c r="L136" s="2646"/>
      <c r="M136" s="2646"/>
      <c r="N136" s="3073"/>
    </row>
    <row r="137" spans="1:14">
      <c r="A137" s="2665"/>
      <c r="B137" s="2665"/>
      <c r="C137" s="2665"/>
      <c r="D137" s="2665"/>
      <c r="E137" s="2665"/>
      <c r="F137" s="2665"/>
      <c r="G137" s="2583"/>
      <c r="H137" s="2665"/>
      <c r="I137" s="2665"/>
      <c r="J137" s="2665"/>
      <c r="K137" s="2665"/>
      <c r="L137" s="2665"/>
      <c r="M137" s="2665"/>
      <c r="N137" s="2665"/>
    </row>
    <row r="138" spans="1:14">
      <c r="A138" s="1698" t="s">
        <v>4685</v>
      </c>
      <c r="B138" s="1698"/>
      <c r="C138" s="2583"/>
      <c r="D138" s="2583"/>
      <c r="E138" s="2583"/>
      <c r="F138" s="2583"/>
      <c r="G138" s="2583"/>
      <c r="H138" s="1698" t="s">
        <v>4685</v>
      </c>
      <c r="I138" s="1698"/>
      <c r="J138" s="2583"/>
      <c r="K138" s="2585"/>
    </row>
    <row r="139" spans="1:14">
      <c r="A139" s="2585" t="s">
        <v>144</v>
      </c>
      <c r="B139" s="2585"/>
      <c r="C139" s="2585"/>
      <c r="D139" s="2585"/>
      <c r="E139" s="2585"/>
      <c r="F139" s="2585"/>
      <c r="G139" s="2583"/>
      <c r="H139" s="2585" t="s">
        <v>145</v>
      </c>
      <c r="I139" s="2585"/>
      <c r="J139" s="2585"/>
      <c r="K139" s="2585"/>
      <c r="L139" s="2585"/>
      <c r="M139" s="2585"/>
      <c r="N139" s="2585"/>
    </row>
  </sheetData>
  <printOptions horizontalCentered="1" verticalCentered="1"/>
  <pageMargins left="0.25" right="0.25" top="0.25" bottom="0.25" header="0" footer="0"/>
  <pageSetup scale="73" fitToWidth="2" fitToHeight="2" pageOrder="overThenDown" orientation="portrait" horizontalDpi="300" verticalDpi="300" r:id="rId1"/>
  <headerFooter alignWithMargins="0"/>
  <colBreaks count="1" manualBreakCount="1">
    <brk id="6" max="1048575" man="1"/>
  </col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73">
    <pageSetUpPr fitToPage="1"/>
  </sheetPr>
  <dimension ref="A1:O62"/>
  <sheetViews>
    <sheetView defaultGridColor="0" colorId="22" zoomScale="70" zoomScaleNormal="70" zoomScaleSheetLayoutView="50" workbookViewId="0">
      <selection sqref="A1:XFD1048576"/>
    </sheetView>
  </sheetViews>
  <sheetFormatPr defaultColWidth="9.6640625" defaultRowHeight="15"/>
  <cols>
    <col min="1" max="1" width="4.6640625" style="2473" customWidth="1"/>
    <col min="2" max="2" width="60.88671875" style="2473" customWidth="1"/>
    <col min="3" max="3" width="14.6640625" style="2473" customWidth="1"/>
    <col min="4" max="4" width="5.6640625" style="2473" customWidth="1"/>
    <col min="5" max="5" width="14.6640625" style="2473" customWidth="1"/>
    <col min="6" max="6" width="16.77734375" style="2473" customWidth="1"/>
    <col min="7" max="7" width="2.6640625" style="2473" customWidth="1"/>
    <col min="8" max="13" width="16.6640625" style="2473" customWidth="1"/>
    <col min="14" max="14" width="4.6640625" style="2473" customWidth="1"/>
    <col min="15" max="16384" width="9.6640625" style="2473"/>
  </cols>
  <sheetData>
    <row r="1" spans="1:14">
      <c r="A1" s="2654" t="s">
        <v>1800</v>
      </c>
      <c r="B1" s="2587"/>
      <c r="C1" s="3001" t="s">
        <v>1344</v>
      </c>
      <c r="D1" s="3002"/>
      <c r="E1" s="3077" t="s">
        <v>1802</v>
      </c>
      <c r="F1" s="3077" t="s">
        <v>1803</v>
      </c>
      <c r="G1" s="2583"/>
      <c r="H1" s="2654" t="s">
        <v>1800</v>
      </c>
      <c r="I1" s="2655"/>
      <c r="J1" s="3001" t="s">
        <v>1344</v>
      </c>
      <c r="K1" s="3002"/>
      <c r="L1" s="3077" t="s">
        <v>1802</v>
      </c>
      <c r="M1" s="3003" t="s">
        <v>1803</v>
      </c>
      <c r="N1" s="3005"/>
    </row>
    <row r="2" spans="1:14">
      <c r="A2" s="1690" t="str">
        <f>'Data Sheet'!$C$25</f>
        <v>National Fuel Gas Distribution Corporation</v>
      </c>
      <c r="B2" s="2583"/>
      <c r="C2" s="2658" t="s">
        <v>1136</v>
      </c>
      <c r="D2" s="2583"/>
      <c r="E2" s="3007" t="s">
        <v>1805</v>
      </c>
      <c r="F2" s="3021"/>
      <c r="G2" s="2583"/>
      <c r="H2" s="1690" t="str">
        <f>'Data Sheet'!$C$25</f>
        <v>National Fuel Gas Distribution Corporation</v>
      </c>
      <c r="I2" s="2659"/>
      <c r="J2" s="2658" t="s">
        <v>1136</v>
      </c>
      <c r="K2" s="2583"/>
      <c r="L2" s="3007" t="s">
        <v>1805</v>
      </c>
      <c r="M2" s="3006"/>
      <c r="N2" s="3022"/>
    </row>
    <row r="3" spans="1:14" ht="15" customHeight="1" thickBot="1">
      <c r="A3" s="3008"/>
      <c r="B3" s="2646"/>
      <c r="C3" s="3008" t="s">
        <v>1137</v>
      </c>
      <c r="D3" s="3014"/>
      <c r="E3" s="3078" t="str">
        <f>'Data Sheet'!$C$40</f>
        <v>3/31/2016</v>
      </c>
      <c r="F3" s="3096" t="str">
        <f>'Data Sheet'!$C$38</f>
        <v>12/31/2015</v>
      </c>
      <c r="G3" s="2583"/>
      <c r="H3" s="3008"/>
      <c r="I3" s="3014"/>
      <c r="J3" s="3008" t="s">
        <v>1137</v>
      </c>
      <c r="K3" s="3014"/>
      <c r="L3" s="3078" t="str">
        <f>'Data Sheet'!$C$40</f>
        <v>3/31/2016</v>
      </c>
      <c r="M3" s="3011" t="str">
        <f>'Data Sheet'!$C$38</f>
        <v>12/31/2015</v>
      </c>
      <c r="N3" s="3012"/>
    </row>
    <row r="4" spans="1:14" ht="15" customHeight="1" thickBot="1">
      <c r="A4" s="2137" t="s">
        <v>146</v>
      </c>
      <c r="B4" s="2138"/>
      <c r="C4" s="2138"/>
      <c r="D4" s="3010"/>
      <c r="E4" s="3010"/>
      <c r="F4" s="3079"/>
      <c r="G4" s="2583"/>
      <c r="H4" s="2137" t="s">
        <v>147</v>
      </c>
      <c r="I4" s="2138"/>
      <c r="J4" s="2138"/>
      <c r="K4" s="2138"/>
      <c r="L4" s="3010"/>
      <c r="M4" s="3013"/>
      <c r="N4" s="3014"/>
    </row>
    <row r="5" spans="1:14" ht="15.75">
      <c r="A5" s="2141"/>
      <c r="B5" s="2162"/>
      <c r="C5" s="2162"/>
      <c r="D5" s="2585"/>
      <c r="E5" s="2585"/>
      <c r="F5" s="3005"/>
      <c r="G5" s="2583"/>
      <c r="H5" s="2141"/>
      <c r="I5" s="2162"/>
      <c r="J5" s="2162"/>
      <c r="K5" s="2162"/>
      <c r="L5" s="2585"/>
      <c r="M5" s="3004"/>
      <c r="N5" s="2659"/>
    </row>
    <row r="6" spans="1:14">
      <c r="A6" s="2658" t="s">
        <v>148</v>
      </c>
      <c r="B6" s="2583"/>
      <c r="C6" s="2583" t="s">
        <v>149</v>
      </c>
      <c r="D6" s="2583"/>
      <c r="E6" s="2583"/>
      <c r="F6" s="2659"/>
      <c r="G6" s="2583"/>
      <c r="H6" s="2658" t="s">
        <v>150</v>
      </c>
      <c r="I6" s="2583"/>
      <c r="J6" s="2583"/>
      <c r="K6" s="1698" t="s">
        <v>151</v>
      </c>
      <c r="L6" s="1698"/>
      <c r="M6" s="1698"/>
      <c r="N6" s="2659"/>
    </row>
    <row r="7" spans="1:14">
      <c r="A7" s="2658" t="s">
        <v>152</v>
      </c>
      <c r="B7" s="2583"/>
      <c r="C7" s="2583" t="s">
        <v>153</v>
      </c>
      <c r="D7" s="2583"/>
      <c r="E7" s="2583"/>
      <c r="F7" s="2659"/>
      <c r="G7" s="2583"/>
      <c r="H7" s="2658" t="s">
        <v>154</v>
      </c>
      <c r="I7" s="2583"/>
      <c r="J7" s="2583"/>
      <c r="K7" s="1698" t="s">
        <v>155</v>
      </c>
      <c r="L7" s="1698"/>
      <c r="M7" s="1698"/>
      <c r="N7" s="2659"/>
    </row>
    <row r="8" spans="1:14">
      <c r="A8" s="2658" t="s">
        <v>839</v>
      </c>
      <c r="B8" s="2583"/>
      <c r="C8" s="2583" t="s">
        <v>115</v>
      </c>
      <c r="D8" s="2583"/>
      <c r="E8" s="2583"/>
      <c r="F8" s="2659"/>
      <c r="G8" s="2583"/>
      <c r="H8" s="1690" t="s">
        <v>4644</v>
      </c>
      <c r="I8" s="1698"/>
      <c r="J8" s="1698"/>
      <c r="K8" s="1698" t="s">
        <v>116</v>
      </c>
      <c r="L8" s="1698"/>
      <c r="M8" s="1698"/>
      <c r="N8" s="2659"/>
    </row>
    <row r="9" spans="1:14">
      <c r="A9" s="2658" t="s">
        <v>865</v>
      </c>
      <c r="B9" s="2583"/>
      <c r="C9" s="2583" t="s">
        <v>866</v>
      </c>
      <c r="D9" s="2583"/>
      <c r="E9" s="2583"/>
      <c r="F9" s="2659"/>
      <c r="G9" s="2583"/>
      <c r="H9" s="1690" t="s">
        <v>867</v>
      </c>
      <c r="I9" s="1698"/>
      <c r="J9" s="1698"/>
      <c r="K9" s="1698" t="s">
        <v>868</v>
      </c>
      <c r="L9" s="1698"/>
      <c r="M9" s="1698"/>
      <c r="N9" s="2659"/>
    </row>
    <row r="10" spans="1:14">
      <c r="A10" s="2658" t="s">
        <v>869</v>
      </c>
      <c r="B10" s="2583"/>
      <c r="C10" s="2583" t="s">
        <v>870</v>
      </c>
      <c r="D10" s="2583"/>
      <c r="E10" s="2583"/>
      <c r="F10" s="2659"/>
      <c r="G10" s="2583"/>
      <c r="H10" s="1690" t="s">
        <v>4645</v>
      </c>
      <c r="I10" s="1698"/>
      <c r="J10" s="1698"/>
      <c r="K10" s="1698" t="s">
        <v>871</v>
      </c>
      <c r="L10" s="1698"/>
      <c r="M10" s="1698"/>
      <c r="N10" s="2659"/>
    </row>
    <row r="11" spans="1:14">
      <c r="A11" s="2658" t="s">
        <v>872</v>
      </c>
      <c r="B11" s="2583"/>
      <c r="C11" s="2583" t="s">
        <v>873</v>
      </c>
      <c r="D11" s="2583"/>
      <c r="E11" s="2583"/>
      <c r="F11" s="2659"/>
      <c r="G11" s="2583"/>
      <c r="H11" s="1690" t="s">
        <v>4646</v>
      </c>
      <c r="I11" s="1698"/>
      <c r="J11" s="1698"/>
      <c r="K11" s="1698" t="s">
        <v>874</v>
      </c>
      <c r="L11" s="1698"/>
      <c r="M11" s="1698"/>
      <c r="N11" s="2659"/>
    </row>
    <row r="12" spans="1:14">
      <c r="A12" s="2658" t="s">
        <v>156</v>
      </c>
      <c r="B12" s="2583"/>
      <c r="C12" s="2583" t="s">
        <v>157</v>
      </c>
      <c r="D12" s="2583"/>
      <c r="E12" s="2583"/>
      <c r="F12" s="2659"/>
      <c r="G12" s="2583"/>
      <c r="H12" s="1690" t="s">
        <v>158</v>
      </c>
      <c r="I12" s="1698"/>
      <c r="J12" s="1698"/>
      <c r="K12" s="1698" t="s">
        <v>159</v>
      </c>
      <c r="L12" s="1698"/>
      <c r="M12" s="1698"/>
      <c r="N12" s="2659"/>
    </row>
    <row r="13" spans="1:14">
      <c r="A13" s="2658"/>
      <c r="B13" s="2583"/>
      <c r="C13" s="2583" t="s">
        <v>160</v>
      </c>
      <c r="D13" s="2583"/>
      <c r="E13" s="2583"/>
      <c r="F13" s="2659"/>
      <c r="G13" s="2583"/>
      <c r="H13" s="1690" t="s">
        <v>161</v>
      </c>
      <c r="I13" s="1698"/>
      <c r="J13" s="1698"/>
      <c r="K13" s="1698" t="s">
        <v>162</v>
      </c>
      <c r="L13" s="1698"/>
      <c r="M13" s="1698"/>
      <c r="N13" s="2659"/>
    </row>
    <row r="14" spans="1:14">
      <c r="A14" s="2658"/>
      <c r="B14" s="2583"/>
      <c r="C14" s="2583"/>
      <c r="D14" s="2583"/>
      <c r="E14" s="2583"/>
      <c r="F14" s="2659"/>
      <c r="G14" s="2583"/>
      <c r="H14" s="2658"/>
      <c r="I14" s="2583"/>
      <c r="J14" s="2583"/>
      <c r="K14" s="2583"/>
      <c r="L14" s="2583"/>
      <c r="M14" s="2583"/>
      <c r="N14" s="2659"/>
    </row>
    <row r="15" spans="1:14" ht="15.75" thickBot="1">
      <c r="A15" s="3008"/>
      <c r="B15" s="2646"/>
      <c r="C15" s="2646"/>
      <c r="D15" s="2646"/>
      <c r="E15" s="2646"/>
      <c r="F15" s="3014"/>
      <c r="G15" s="2583"/>
      <c r="H15" s="3008"/>
      <c r="I15" s="2646"/>
      <c r="J15" s="2646"/>
      <c r="K15" s="2646"/>
      <c r="L15" s="2646"/>
      <c r="M15" s="2646"/>
      <c r="N15" s="3014"/>
    </row>
    <row r="16" spans="1:14">
      <c r="A16" s="3026"/>
      <c r="B16" s="2583"/>
      <c r="C16" s="2583"/>
      <c r="D16" s="2659"/>
      <c r="E16" s="2583"/>
      <c r="F16" s="2659"/>
      <c r="G16" s="2583"/>
      <c r="H16" s="2658"/>
      <c r="I16" s="2659"/>
      <c r="J16" s="2583"/>
      <c r="K16" s="2659"/>
      <c r="L16" s="2583"/>
      <c r="M16" s="2659"/>
      <c r="N16" s="2659"/>
    </row>
    <row r="17" spans="1:14">
      <c r="A17" s="3081"/>
      <c r="B17" s="2583"/>
      <c r="C17" s="2583"/>
      <c r="D17" s="2597"/>
      <c r="E17" s="2583" t="s">
        <v>163</v>
      </c>
      <c r="F17" s="2659"/>
      <c r="G17" s="2583"/>
      <c r="H17" s="2658" t="s">
        <v>163</v>
      </c>
      <c r="I17" s="3022"/>
      <c r="J17" s="2658" t="s">
        <v>163</v>
      </c>
      <c r="K17" s="2659"/>
      <c r="L17" s="2658" t="s">
        <v>163</v>
      </c>
      <c r="M17" s="2659"/>
      <c r="N17" s="2659"/>
    </row>
    <row r="18" spans="1:14">
      <c r="A18" s="3021" t="s">
        <v>1729</v>
      </c>
      <c r="B18" s="2585" t="s">
        <v>1783</v>
      </c>
      <c r="C18" s="2583"/>
      <c r="D18" s="2659"/>
      <c r="E18" s="2583" t="s">
        <v>1634</v>
      </c>
      <c r="F18" s="2659"/>
      <c r="G18" s="2583"/>
      <c r="H18" s="2658" t="s">
        <v>1634</v>
      </c>
      <c r="I18" s="2597"/>
      <c r="J18" s="2658" t="s">
        <v>1634</v>
      </c>
      <c r="K18" s="2659"/>
      <c r="L18" s="2658" t="s">
        <v>1634</v>
      </c>
      <c r="M18" s="2659"/>
      <c r="N18" s="3021" t="s">
        <v>1729</v>
      </c>
    </row>
    <row r="19" spans="1:14">
      <c r="A19" s="3021" t="s">
        <v>1732</v>
      </c>
      <c r="B19" s="2585"/>
      <c r="C19" s="2583"/>
      <c r="D19" s="2659"/>
      <c r="E19" s="2583"/>
      <c r="F19" s="2659"/>
      <c r="G19" s="2583"/>
      <c r="H19" s="3007"/>
      <c r="I19" s="2597"/>
      <c r="J19" s="2583"/>
      <c r="K19" s="2659"/>
      <c r="L19" s="2583"/>
      <c r="M19" s="2659"/>
      <c r="N19" s="3021" t="s">
        <v>1732</v>
      </c>
    </row>
    <row r="20" spans="1:14" ht="15.75" thickBot="1">
      <c r="A20" s="3023"/>
      <c r="B20" s="3010" t="s">
        <v>3021</v>
      </c>
      <c r="C20" s="3010"/>
      <c r="D20" s="3012"/>
      <c r="E20" s="3010" t="s">
        <v>3022</v>
      </c>
      <c r="F20" s="3012"/>
      <c r="G20" s="2583"/>
      <c r="H20" s="3011" t="s">
        <v>3023</v>
      </c>
      <c r="I20" s="3012"/>
      <c r="J20" s="3010" t="s">
        <v>3024</v>
      </c>
      <c r="K20" s="3012"/>
      <c r="L20" s="3010" t="s">
        <v>2347</v>
      </c>
      <c r="M20" s="3012"/>
      <c r="N20" s="3023"/>
    </row>
    <row r="21" spans="1:14">
      <c r="A21" s="3027">
        <v>1</v>
      </c>
      <c r="B21" s="3097" t="s">
        <v>855</v>
      </c>
      <c r="C21" s="2599"/>
      <c r="D21" s="3028"/>
      <c r="E21" s="3082"/>
      <c r="F21" s="3083"/>
      <c r="G21" s="2583"/>
      <c r="H21" s="2598"/>
      <c r="I21" s="3028"/>
      <c r="J21" s="2599"/>
      <c r="K21" s="3028"/>
      <c r="L21" s="3082"/>
      <c r="M21" s="3083"/>
      <c r="N21" s="3027">
        <v>1</v>
      </c>
    </row>
    <row r="22" spans="1:14">
      <c r="A22" s="3027">
        <v>2</v>
      </c>
      <c r="B22" s="3097" t="s">
        <v>1266</v>
      </c>
      <c r="C22" s="2599"/>
      <c r="D22" s="3028"/>
      <c r="E22" s="3030"/>
      <c r="F22" s="3029"/>
      <c r="G22" s="2583"/>
      <c r="H22" s="2598"/>
      <c r="I22" s="3028"/>
      <c r="J22" s="2599"/>
      <c r="K22" s="3028"/>
      <c r="L22" s="3030"/>
      <c r="M22" s="3029"/>
      <c r="N22" s="3027">
        <v>2</v>
      </c>
    </row>
    <row r="23" spans="1:14">
      <c r="A23" s="3027">
        <v>3</v>
      </c>
      <c r="B23" s="3097" t="s">
        <v>1267</v>
      </c>
      <c r="C23" s="2599"/>
      <c r="D23" s="3028"/>
      <c r="E23" s="3030"/>
      <c r="F23" s="3029"/>
      <c r="G23" s="2583"/>
      <c r="H23" s="2598"/>
      <c r="I23" s="3028"/>
      <c r="J23" s="2599"/>
      <c r="K23" s="3028"/>
      <c r="L23" s="3030"/>
      <c r="M23" s="3029"/>
      <c r="N23" s="3027">
        <v>3</v>
      </c>
    </row>
    <row r="24" spans="1:14">
      <c r="A24" s="3036">
        <v>4</v>
      </c>
      <c r="B24" s="3097" t="s">
        <v>1635</v>
      </c>
      <c r="C24" s="2599"/>
      <c r="D24" s="3028"/>
      <c r="E24" s="2599"/>
      <c r="F24" s="3028"/>
      <c r="G24" s="2583"/>
      <c r="H24" s="3042"/>
      <c r="I24" s="3084"/>
      <c r="J24" s="2599"/>
      <c r="K24" s="3028"/>
      <c r="L24" s="2599"/>
      <c r="M24" s="3028"/>
      <c r="N24" s="3036">
        <v>4</v>
      </c>
    </row>
    <row r="25" spans="1:14">
      <c r="A25" s="3036">
        <v>5</v>
      </c>
      <c r="B25" s="3097" t="s">
        <v>858</v>
      </c>
      <c r="C25" s="2599"/>
      <c r="D25" s="3028"/>
      <c r="E25" s="2599"/>
      <c r="F25" s="3028"/>
      <c r="G25" s="2583"/>
      <c r="H25" s="3042"/>
      <c r="I25" s="3084"/>
      <c r="J25" s="2599"/>
      <c r="K25" s="3028"/>
      <c r="L25" s="2599"/>
      <c r="M25" s="3028"/>
      <c r="N25" s="3036">
        <v>5</v>
      </c>
    </row>
    <row r="26" spans="1:14">
      <c r="A26" s="3036">
        <v>6</v>
      </c>
      <c r="B26" s="3097" t="s">
        <v>2907</v>
      </c>
      <c r="C26" s="2599"/>
      <c r="D26" s="3028"/>
      <c r="E26" s="2599"/>
      <c r="F26" s="3028"/>
      <c r="G26" s="2583"/>
      <c r="H26" s="3042"/>
      <c r="I26" s="3084"/>
      <c r="J26" s="2599"/>
      <c r="K26" s="3028"/>
      <c r="L26" s="2599"/>
      <c r="M26" s="3028"/>
      <c r="N26" s="3036">
        <v>6</v>
      </c>
    </row>
    <row r="27" spans="1:14">
      <c r="A27" s="3036">
        <v>7</v>
      </c>
      <c r="B27" s="3097" t="s">
        <v>859</v>
      </c>
      <c r="C27" s="2599"/>
      <c r="D27" s="3028"/>
      <c r="E27" s="2599"/>
      <c r="F27" s="3028"/>
      <c r="G27" s="2583"/>
      <c r="H27" s="3042"/>
      <c r="I27" s="3084"/>
      <c r="J27" s="2599"/>
      <c r="K27" s="3028"/>
      <c r="L27" s="2599"/>
      <c r="M27" s="3028"/>
      <c r="N27" s="3036">
        <v>7</v>
      </c>
    </row>
    <row r="28" spans="1:14">
      <c r="A28" s="3036">
        <v>8</v>
      </c>
      <c r="B28" s="3097" t="s">
        <v>1275</v>
      </c>
      <c r="C28" s="2599"/>
      <c r="D28" s="3028"/>
      <c r="E28" s="2599"/>
      <c r="F28" s="3028"/>
      <c r="G28" s="2583"/>
      <c r="H28" s="3042"/>
      <c r="I28" s="3084"/>
      <c r="J28" s="2599"/>
      <c r="K28" s="3028"/>
      <c r="L28" s="2599"/>
      <c r="M28" s="3028"/>
      <c r="N28" s="3036">
        <v>8</v>
      </c>
    </row>
    <row r="29" spans="1:14">
      <c r="A29" s="3036">
        <v>9</v>
      </c>
      <c r="B29" s="3097" t="s">
        <v>2908</v>
      </c>
      <c r="C29" s="2599"/>
      <c r="D29" s="3028"/>
      <c r="E29" s="2599"/>
      <c r="F29" s="3028"/>
      <c r="G29" s="2583"/>
      <c r="H29" s="3042"/>
      <c r="I29" s="3084"/>
      <c r="J29" s="2599"/>
      <c r="K29" s="3028"/>
      <c r="L29" s="2599"/>
      <c r="M29" s="3028"/>
      <c r="N29" s="3036">
        <v>9</v>
      </c>
    </row>
    <row r="30" spans="1:14">
      <c r="A30" s="3036">
        <v>10</v>
      </c>
      <c r="B30" s="3097" t="s">
        <v>2909</v>
      </c>
      <c r="C30" s="2599"/>
      <c r="D30" s="3028"/>
      <c r="E30" s="2599"/>
      <c r="F30" s="3028"/>
      <c r="G30" s="2583"/>
      <c r="H30" s="3042"/>
      <c r="I30" s="3084"/>
      <c r="J30" s="2599"/>
      <c r="K30" s="3028"/>
      <c r="L30" s="2599"/>
      <c r="M30" s="3028"/>
      <c r="N30" s="3036">
        <v>10</v>
      </c>
    </row>
    <row r="31" spans="1:14">
      <c r="A31" s="3036">
        <v>11</v>
      </c>
      <c r="B31" s="3097" t="s">
        <v>2910</v>
      </c>
      <c r="C31" s="2599"/>
      <c r="D31" s="3028"/>
      <c r="E31" s="2599"/>
      <c r="F31" s="3028"/>
      <c r="G31" s="2583"/>
      <c r="H31" s="3042"/>
      <c r="I31" s="3084"/>
      <c r="J31" s="2599"/>
      <c r="K31" s="3028"/>
      <c r="L31" s="2599"/>
      <c r="M31" s="3028"/>
      <c r="N31" s="3036">
        <v>11</v>
      </c>
    </row>
    <row r="32" spans="1:14">
      <c r="A32" s="3036">
        <v>12</v>
      </c>
      <c r="B32" s="3097" t="s">
        <v>862</v>
      </c>
      <c r="C32" s="2599"/>
      <c r="D32" s="3028"/>
      <c r="E32" s="2599"/>
      <c r="F32" s="3028"/>
      <c r="G32" s="2583"/>
      <c r="H32" s="3042"/>
      <c r="I32" s="3084"/>
      <c r="J32" s="2599"/>
      <c r="K32" s="3028"/>
      <c r="L32" s="2599"/>
      <c r="M32" s="3028"/>
      <c r="N32" s="3036">
        <v>12</v>
      </c>
    </row>
    <row r="33" spans="1:15">
      <c r="A33" s="3036">
        <v>13</v>
      </c>
      <c r="B33" s="3097" t="s">
        <v>863</v>
      </c>
      <c r="C33" s="2599"/>
      <c r="D33" s="3028"/>
      <c r="E33" s="2599"/>
      <c r="F33" s="3028"/>
      <c r="G33" s="2583"/>
      <c r="H33" s="3042"/>
      <c r="I33" s="3084"/>
      <c r="J33" s="2599"/>
      <c r="K33" s="3028"/>
      <c r="L33" s="2599"/>
      <c r="M33" s="3028"/>
      <c r="N33" s="3036">
        <v>13</v>
      </c>
    </row>
    <row r="34" spans="1:15">
      <c r="A34" s="3027">
        <v>14</v>
      </c>
      <c r="B34" s="3097" t="s">
        <v>864</v>
      </c>
      <c r="C34" s="2599"/>
      <c r="D34" s="3028"/>
      <c r="E34" s="2599"/>
      <c r="F34" s="3028"/>
      <c r="G34" s="2583"/>
      <c r="H34" s="2598"/>
      <c r="I34" s="3028"/>
      <c r="J34" s="2599"/>
      <c r="K34" s="3028"/>
      <c r="L34" s="2599"/>
      <c r="M34" s="3028"/>
      <c r="N34" s="3027">
        <v>14</v>
      </c>
    </row>
    <row r="35" spans="1:15">
      <c r="A35" s="3027">
        <v>15</v>
      </c>
      <c r="B35" s="3097" t="s">
        <v>218</v>
      </c>
      <c r="C35" s="2599"/>
      <c r="D35" s="3028"/>
      <c r="E35" s="2599"/>
      <c r="F35" s="3028"/>
      <c r="G35" s="2583"/>
      <c r="H35" s="2598"/>
      <c r="I35" s="3028"/>
      <c r="J35" s="2599"/>
      <c r="K35" s="3028"/>
      <c r="L35" s="2599"/>
      <c r="M35" s="3028"/>
      <c r="N35" s="3027">
        <v>15</v>
      </c>
    </row>
    <row r="36" spans="1:15">
      <c r="A36" s="3027">
        <v>16</v>
      </c>
      <c r="B36" s="3097" t="s">
        <v>2911</v>
      </c>
      <c r="C36" s="2599"/>
      <c r="D36" s="3028"/>
      <c r="E36" s="2599"/>
      <c r="F36" s="3028"/>
      <c r="G36" s="2583"/>
      <c r="H36" s="2598"/>
      <c r="I36" s="3028"/>
      <c r="J36" s="2599"/>
      <c r="K36" s="3028"/>
      <c r="L36" s="2599"/>
      <c r="M36" s="3028"/>
      <c r="N36" s="3027">
        <v>16</v>
      </c>
    </row>
    <row r="37" spans="1:15">
      <c r="A37" s="3027">
        <v>17</v>
      </c>
      <c r="B37" s="3097" t="s">
        <v>2912</v>
      </c>
      <c r="C37" s="2599"/>
      <c r="D37" s="3028"/>
      <c r="E37" s="2599"/>
      <c r="F37" s="3028"/>
      <c r="G37" s="2583"/>
      <c r="H37" s="2598"/>
      <c r="I37" s="3028"/>
      <c r="J37" s="2599"/>
      <c r="K37" s="3028"/>
      <c r="L37" s="2599"/>
      <c r="M37" s="3028"/>
      <c r="N37" s="3027">
        <v>17</v>
      </c>
    </row>
    <row r="38" spans="1:15">
      <c r="A38" s="3027">
        <v>18</v>
      </c>
      <c r="B38" s="3097" t="s">
        <v>2913</v>
      </c>
      <c r="C38" s="2599"/>
      <c r="D38" s="3028"/>
      <c r="E38" s="2599"/>
      <c r="F38" s="3028"/>
      <c r="G38" s="2583"/>
      <c r="H38" s="2598"/>
      <c r="I38" s="3028"/>
      <c r="J38" s="2599"/>
      <c r="K38" s="3028"/>
      <c r="L38" s="2599"/>
      <c r="M38" s="3028"/>
      <c r="N38" s="3027">
        <v>18</v>
      </c>
    </row>
    <row r="39" spans="1:15">
      <c r="A39" s="3027">
        <v>19</v>
      </c>
      <c r="B39" s="3097" t="s">
        <v>220</v>
      </c>
      <c r="C39" s="2599"/>
      <c r="D39" s="3028"/>
      <c r="E39" s="2599"/>
      <c r="F39" s="3028"/>
      <c r="G39" s="2583"/>
      <c r="H39" s="2598"/>
      <c r="I39" s="3028"/>
      <c r="J39" s="2599"/>
      <c r="K39" s="3028"/>
      <c r="L39" s="2599"/>
      <c r="M39" s="3028"/>
      <c r="N39" s="3027">
        <v>19</v>
      </c>
    </row>
    <row r="40" spans="1:15" s="3098" customFormat="1">
      <c r="A40" s="3050">
        <v>20</v>
      </c>
      <c r="B40" s="3097" t="s">
        <v>4428</v>
      </c>
      <c r="C40" s="1856"/>
      <c r="D40" s="1857"/>
      <c r="E40" s="1856"/>
      <c r="F40" s="1857"/>
      <c r="G40" s="1698"/>
      <c r="H40" s="1845"/>
      <c r="I40" s="1857"/>
      <c r="J40" s="1856"/>
      <c r="K40" s="1857"/>
      <c r="L40" s="1856"/>
      <c r="M40" s="1857"/>
      <c r="N40" s="3050">
        <v>20</v>
      </c>
      <c r="O40" s="1593"/>
    </row>
    <row r="41" spans="1:15">
      <c r="A41" s="3027">
        <v>21</v>
      </c>
      <c r="B41" s="3097" t="s">
        <v>2914</v>
      </c>
      <c r="C41" s="2599"/>
      <c r="D41" s="3028"/>
      <c r="E41" s="2599"/>
      <c r="F41" s="3028"/>
      <c r="G41" s="2583"/>
      <c r="H41" s="2598"/>
      <c r="I41" s="3028"/>
      <c r="J41" s="2599"/>
      <c r="K41" s="3028"/>
      <c r="L41" s="2599"/>
      <c r="M41" s="3028"/>
      <c r="N41" s="3027">
        <v>21</v>
      </c>
    </row>
    <row r="42" spans="1:15">
      <c r="A42" s="3027">
        <v>22</v>
      </c>
      <c r="B42" s="3097" t="s">
        <v>4245</v>
      </c>
      <c r="C42" s="2599"/>
      <c r="D42" s="3028"/>
      <c r="E42" s="2599"/>
      <c r="F42" s="3028"/>
      <c r="G42" s="2583"/>
      <c r="H42" s="2598"/>
      <c r="I42" s="3028"/>
      <c r="J42" s="2599"/>
      <c r="K42" s="3028"/>
      <c r="L42" s="2599"/>
      <c r="M42" s="3028"/>
      <c r="N42" s="3027">
        <v>22</v>
      </c>
    </row>
    <row r="43" spans="1:15">
      <c r="A43" s="3027">
        <v>23</v>
      </c>
      <c r="B43" s="3097" t="s">
        <v>2869</v>
      </c>
      <c r="C43" s="2599"/>
      <c r="D43" s="3028"/>
      <c r="E43" s="2599"/>
      <c r="F43" s="3028"/>
      <c r="G43" s="2583"/>
      <c r="H43" s="2598"/>
      <c r="I43" s="3028"/>
      <c r="J43" s="2599"/>
      <c r="K43" s="3028"/>
      <c r="L43" s="2599"/>
      <c r="M43" s="3028"/>
      <c r="N43" s="3027">
        <v>23</v>
      </c>
    </row>
    <row r="44" spans="1:15">
      <c r="A44" s="3027">
        <v>24</v>
      </c>
      <c r="B44" s="3097" t="s">
        <v>224</v>
      </c>
      <c r="C44" s="2599"/>
      <c r="D44" s="3028"/>
      <c r="E44" s="2599"/>
      <c r="F44" s="3028"/>
      <c r="G44" s="2583"/>
      <c r="H44" s="2598"/>
      <c r="I44" s="3028"/>
      <c r="J44" s="2599"/>
      <c r="K44" s="3028"/>
      <c r="L44" s="2599"/>
      <c r="M44" s="3028"/>
      <c r="N44" s="3027">
        <v>24</v>
      </c>
    </row>
    <row r="45" spans="1:15">
      <c r="A45" s="3027">
        <v>25</v>
      </c>
      <c r="B45" s="3097" t="s">
        <v>225</v>
      </c>
      <c r="C45" s="2599"/>
      <c r="D45" s="3028"/>
      <c r="E45" s="2599"/>
      <c r="F45" s="3028"/>
      <c r="G45" s="2583"/>
      <c r="H45" s="2598"/>
      <c r="I45" s="3028"/>
      <c r="J45" s="2599"/>
      <c r="K45" s="3028"/>
      <c r="L45" s="2599"/>
      <c r="M45" s="3028"/>
      <c r="N45" s="3027">
        <v>25</v>
      </c>
    </row>
    <row r="46" spans="1:15">
      <c r="A46" s="3027">
        <v>26</v>
      </c>
      <c r="B46" s="3097" t="s">
        <v>2870</v>
      </c>
      <c r="C46" s="2599"/>
      <c r="D46" s="3028"/>
      <c r="E46" s="2599"/>
      <c r="F46" s="3028"/>
      <c r="G46" s="2583"/>
      <c r="H46" s="2598"/>
      <c r="I46" s="3028"/>
      <c r="J46" s="2599"/>
      <c r="K46" s="3028"/>
      <c r="L46" s="2599"/>
      <c r="M46" s="3028"/>
      <c r="N46" s="3027">
        <v>26</v>
      </c>
    </row>
    <row r="47" spans="1:15">
      <c r="A47" s="3027">
        <v>27</v>
      </c>
      <c r="B47" s="3097" t="s">
        <v>227</v>
      </c>
      <c r="C47" s="2599"/>
      <c r="D47" s="3028"/>
      <c r="E47" s="2599"/>
      <c r="F47" s="3028"/>
      <c r="G47" s="2583"/>
      <c r="H47" s="2598"/>
      <c r="I47" s="3028"/>
      <c r="J47" s="2599"/>
      <c r="K47" s="3028"/>
      <c r="L47" s="2599"/>
      <c r="M47" s="3028"/>
      <c r="N47" s="3027">
        <v>27</v>
      </c>
    </row>
    <row r="48" spans="1:15">
      <c r="A48" s="3027">
        <v>28</v>
      </c>
      <c r="B48" s="3097" t="s">
        <v>2871</v>
      </c>
      <c r="C48" s="2599"/>
      <c r="D48" s="3028"/>
      <c r="E48" s="2599"/>
      <c r="F48" s="3028"/>
      <c r="G48" s="2583"/>
      <c r="H48" s="2598"/>
      <c r="I48" s="3028"/>
      <c r="J48" s="2599"/>
      <c r="K48" s="3028"/>
      <c r="L48" s="2599"/>
      <c r="M48" s="3028"/>
      <c r="N48" s="3027">
        <v>28</v>
      </c>
    </row>
    <row r="49" spans="1:14">
      <c r="A49" s="3027">
        <v>29</v>
      </c>
      <c r="B49" s="3097" t="s">
        <v>229</v>
      </c>
      <c r="C49" s="2599"/>
      <c r="D49" s="3028"/>
      <c r="E49" s="2599"/>
      <c r="F49" s="3028"/>
      <c r="G49" s="2583"/>
      <c r="H49" s="2598"/>
      <c r="I49" s="3028"/>
      <c r="J49" s="2599"/>
      <c r="K49" s="3028"/>
      <c r="L49" s="2599"/>
      <c r="M49" s="3028"/>
      <c r="N49" s="3027">
        <v>29</v>
      </c>
    </row>
    <row r="50" spans="1:14">
      <c r="A50" s="3027">
        <v>30</v>
      </c>
      <c r="B50" s="3097" t="s">
        <v>230</v>
      </c>
      <c r="C50" s="2599"/>
      <c r="D50" s="3028"/>
      <c r="E50" s="2599"/>
      <c r="F50" s="3028"/>
      <c r="G50" s="2583"/>
      <c r="H50" s="2598"/>
      <c r="I50" s="3028"/>
      <c r="J50" s="2599"/>
      <c r="K50" s="3028"/>
      <c r="L50" s="2599"/>
      <c r="M50" s="3028"/>
      <c r="N50" s="3027">
        <v>30</v>
      </c>
    </row>
    <row r="51" spans="1:14">
      <c r="A51" s="3027">
        <v>31</v>
      </c>
      <c r="B51" s="3097" t="s">
        <v>231</v>
      </c>
      <c r="C51" s="2599"/>
      <c r="D51" s="3028"/>
      <c r="E51" s="2599"/>
      <c r="F51" s="3028"/>
      <c r="G51" s="2583"/>
      <c r="H51" s="2598"/>
      <c r="I51" s="3028"/>
      <c r="J51" s="2599"/>
      <c r="K51" s="3028"/>
      <c r="L51" s="2599"/>
      <c r="M51" s="3028"/>
      <c r="N51" s="3027">
        <v>31</v>
      </c>
    </row>
    <row r="52" spans="1:14">
      <c r="A52" s="3027">
        <v>32</v>
      </c>
      <c r="B52" s="3097" t="s">
        <v>232</v>
      </c>
      <c r="C52" s="2599"/>
      <c r="D52" s="3028"/>
      <c r="E52" s="2599"/>
      <c r="F52" s="3028"/>
      <c r="G52" s="2583"/>
      <c r="H52" s="2598"/>
      <c r="I52" s="3028"/>
      <c r="J52" s="2599"/>
      <c r="K52" s="3028"/>
      <c r="L52" s="2599"/>
      <c r="M52" s="3028"/>
      <c r="N52" s="3027">
        <v>32</v>
      </c>
    </row>
    <row r="53" spans="1:14">
      <c r="A53" s="3027">
        <v>33</v>
      </c>
      <c r="B53" s="3097" t="s">
        <v>233</v>
      </c>
      <c r="C53" s="2599"/>
      <c r="D53" s="3028"/>
      <c r="E53" s="2599"/>
      <c r="F53" s="3028"/>
      <c r="G53" s="2583"/>
      <c r="H53" s="2598"/>
      <c r="I53" s="3028"/>
      <c r="J53" s="2599"/>
      <c r="K53" s="3028"/>
      <c r="L53" s="2599"/>
      <c r="M53" s="3028"/>
      <c r="N53" s="3027">
        <v>33</v>
      </c>
    </row>
    <row r="54" spans="1:14">
      <c r="A54" s="3027">
        <v>34</v>
      </c>
      <c r="B54" s="3097" t="s">
        <v>2872</v>
      </c>
      <c r="C54" s="2599"/>
      <c r="D54" s="3028"/>
      <c r="E54" s="2599"/>
      <c r="F54" s="3028"/>
      <c r="G54" s="2583"/>
      <c r="H54" s="2598"/>
      <c r="I54" s="3028"/>
      <c r="J54" s="2599"/>
      <c r="K54" s="3028"/>
      <c r="L54" s="2599"/>
      <c r="M54" s="3028"/>
      <c r="N54" s="3027">
        <v>34</v>
      </c>
    </row>
    <row r="55" spans="1:14">
      <c r="A55" s="3027">
        <v>35</v>
      </c>
      <c r="B55" s="3097" t="s">
        <v>2873</v>
      </c>
      <c r="C55" s="2599"/>
      <c r="D55" s="3028"/>
      <c r="E55" s="2599"/>
      <c r="F55" s="3028"/>
      <c r="G55" s="2583"/>
      <c r="H55" s="2598"/>
      <c r="I55" s="3028"/>
      <c r="J55" s="2599"/>
      <c r="K55" s="3028"/>
      <c r="L55" s="2599"/>
      <c r="M55" s="3028"/>
      <c r="N55" s="3027">
        <v>35</v>
      </c>
    </row>
    <row r="56" spans="1:14">
      <c r="A56" s="3027">
        <v>36</v>
      </c>
      <c r="B56" s="3097" t="s">
        <v>2874</v>
      </c>
      <c r="C56" s="2599"/>
      <c r="D56" s="3028"/>
      <c r="E56" s="2599"/>
      <c r="F56" s="3028"/>
      <c r="G56" s="2583"/>
      <c r="H56" s="2598"/>
      <c r="I56" s="3028"/>
      <c r="J56" s="2599"/>
      <c r="K56" s="3028"/>
      <c r="L56" s="2599"/>
      <c r="M56" s="3028"/>
      <c r="N56" s="3027">
        <v>36</v>
      </c>
    </row>
    <row r="57" spans="1:14">
      <c r="A57" s="3027">
        <v>37</v>
      </c>
      <c r="B57" s="3097" t="s">
        <v>2875</v>
      </c>
      <c r="C57" s="2599"/>
      <c r="D57" s="3028"/>
      <c r="E57" s="2599"/>
      <c r="F57" s="3028"/>
      <c r="G57" s="2583"/>
      <c r="H57" s="2598"/>
      <c r="I57" s="3028"/>
      <c r="J57" s="2599"/>
      <c r="K57" s="3028"/>
      <c r="L57" s="2599"/>
      <c r="M57" s="3028"/>
      <c r="N57" s="3027">
        <v>37</v>
      </c>
    </row>
    <row r="58" spans="1:14">
      <c r="A58" s="3099">
        <v>38</v>
      </c>
      <c r="B58" s="2611" t="s">
        <v>4647</v>
      </c>
      <c r="C58" s="2704"/>
      <c r="D58" s="2659"/>
      <c r="E58" s="2665"/>
      <c r="F58" s="2659"/>
      <c r="G58" s="2583"/>
      <c r="H58" s="3100"/>
      <c r="I58" s="3101"/>
      <c r="J58" s="3102"/>
      <c r="K58" s="3101"/>
      <c r="L58" s="3102"/>
      <c r="M58" s="3101"/>
      <c r="N58" s="3099">
        <v>38</v>
      </c>
    </row>
    <row r="59" spans="1:14" s="1593" customFormat="1" ht="15.75" thickBot="1">
      <c r="A59" s="3103">
        <v>39</v>
      </c>
      <c r="B59" s="3104" t="s">
        <v>4244</v>
      </c>
      <c r="C59" s="3105"/>
      <c r="D59" s="3106"/>
      <c r="E59" s="3105"/>
      <c r="F59" s="3107"/>
      <c r="G59" s="1698"/>
      <c r="H59" s="2690"/>
      <c r="I59" s="1697"/>
      <c r="J59" s="2163"/>
      <c r="K59" s="1697"/>
      <c r="L59" s="2163"/>
      <c r="M59" s="1697"/>
      <c r="N59" s="3103">
        <v>39</v>
      </c>
    </row>
    <row r="61" spans="1:14">
      <c r="A61" s="1698" t="s">
        <v>4685</v>
      </c>
      <c r="B61" s="1698"/>
      <c r="C61" s="1698"/>
      <c r="D61" s="1698"/>
      <c r="E61" s="1698"/>
      <c r="F61" s="1698"/>
      <c r="G61" s="1698"/>
      <c r="H61" s="1698" t="s">
        <v>4685</v>
      </c>
      <c r="I61" s="1698"/>
    </row>
    <row r="62" spans="1:14">
      <c r="A62" s="2585" t="s">
        <v>3348</v>
      </c>
      <c r="B62" s="2585"/>
      <c r="C62" s="2585"/>
      <c r="D62" s="2585"/>
      <c r="E62" s="2585"/>
      <c r="F62" s="2585"/>
      <c r="G62" s="2583"/>
      <c r="H62" s="2585" t="s">
        <v>3349</v>
      </c>
      <c r="I62" s="2585"/>
      <c r="J62" s="2585"/>
      <c r="K62" s="2585"/>
      <c r="L62" s="2585"/>
      <c r="M62" s="2585"/>
      <c r="N62" s="2585"/>
    </row>
  </sheetData>
  <printOptions horizontalCentered="1" verticalCentered="1"/>
  <pageMargins left="0.25" right="0.25" top="0.25" bottom="0.25" header="0" footer="0"/>
  <pageSetup scale="72" fitToWidth="2" orientation="portrait" horizontalDpi="300" verticalDpi="300"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74">
    <pageSetUpPr fitToPage="1"/>
  </sheetPr>
  <dimension ref="A1:P134"/>
  <sheetViews>
    <sheetView defaultGridColor="0" topLeftCell="A53" colorId="22" zoomScale="80" zoomScaleNormal="80" zoomScaleSheetLayoutView="40" workbookViewId="0">
      <selection activeCell="A53" sqref="A1:XFD1048576"/>
    </sheetView>
  </sheetViews>
  <sheetFormatPr defaultColWidth="9.6640625" defaultRowHeight="15"/>
  <cols>
    <col min="1" max="1" width="4.6640625" style="2473" customWidth="1"/>
    <col min="2" max="3" width="16.6640625" style="2473" customWidth="1"/>
    <col min="4" max="4" width="12.5546875" style="2473" customWidth="1"/>
    <col min="5" max="5" width="14.6640625" style="2473" customWidth="1"/>
    <col min="6" max="6" width="12.6640625" style="2473" customWidth="1"/>
    <col min="7" max="7" width="14.44140625" style="2473" customWidth="1"/>
    <col min="8" max="8" width="18.5546875" style="2473" customWidth="1"/>
    <col min="9" max="9" width="2.6640625" style="2473" customWidth="1"/>
    <col min="10" max="11" width="16.6640625" style="2473" customWidth="1"/>
    <col min="12" max="12" width="17.5546875" style="2473" customWidth="1"/>
    <col min="13" max="15" width="16.6640625" style="2473" customWidth="1"/>
    <col min="16" max="16" width="4.6640625" style="2473" customWidth="1"/>
    <col min="17" max="16384" width="9.6640625" style="2473"/>
  </cols>
  <sheetData>
    <row r="1" spans="1:16">
      <c r="A1" s="2654" t="s">
        <v>1800</v>
      </c>
      <c r="B1" s="2587"/>
      <c r="C1" s="2587"/>
      <c r="D1" s="3002"/>
      <c r="E1" s="3001" t="s">
        <v>1344</v>
      </c>
      <c r="F1" s="3017"/>
      <c r="G1" s="3077" t="s">
        <v>1802</v>
      </c>
      <c r="H1" s="3005" t="s">
        <v>1803</v>
      </c>
      <c r="I1" s="2583"/>
      <c r="J1" s="2654" t="s">
        <v>1800</v>
      </c>
      <c r="K1" s="2587"/>
      <c r="L1" s="3001" t="s">
        <v>1344</v>
      </c>
      <c r="M1" s="2592"/>
      <c r="N1" s="3077" t="s">
        <v>1802</v>
      </c>
      <c r="O1" s="3004" t="s">
        <v>1803</v>
      </c>
      <c r="P1" s="3005"/>
    </row>
    <row r="2" spans="1:16">
      <c r="A2" s="1690" t="str">
        <f>'Data Sheet'!$C$25</f>
        <v>National Fuel Gas Distribution Corporation</v>
      </c>
      <c r="B2" s="2583"/>
      <c r="C2" s="2583"/>
      <c r="D2" s="2583"/>
      <c r="E2" s="2658" t="s">
        <v>1136</v>
      </c>
      <c r="F2" s="2639"/>
      <c r="G2" s="3021" t="s">
        <v>1805</v>
      </c>
      <c r="H2" s="2659"/>
      <c r="I2" s="2583"/>
      <c r="J2" s="1690" t="str">
        <f>'Data Sheet'!$C$25</f>
        <v>National Fuel Gas Distribution Corporation</v>
      </c>
      <c r="K2" s="2583"/>
      <c r="L2" s="2658" t="s">
        <v>1136</v>
      </c>
      <c r="M2" s="2659"/>
      <c r="N2" s="3021" t="s">
        <v>1805</v>
      </c>
      <c r="O2" s="3006"/>
      <c r="P2" s="3022"/>
    </row>
    <row r="3" spans="1:16" ht="15" customHeight="1" thickBot="1">
      <c r="A3" s="3008"/>
      <c r="B3" s="2646"/>
      <c r="C3" s="2646"/>
      <c r="D3" s="2646"/>
      <c r="E3" s="3008" t="s">
        <v>1137</v>
      </c>
      <c r="F3" s="2646"/>
      <c r="G3" s="3108" t="str">
        <f>'Data Sheet'!$C$40</f>
        <v>3/31/2016</v>
      </c>
      <c r="H3" s="3109" t="str">
        <f>'Data Sheet'!$C$38</f>
        <v>12/31/2015</v>
      </c>
      <c r="I3" s="2583"/>
      <c r="J3" s="3008"/>
      <c r="K3" s="2646"/>
      <c r="L3" s="3008" t="s">
        <v>1137</v>
      </c>
      <c r="M3" s="3014"/>
      <c r="N3" s="3078" t="str">
        <f>'Data Sheet'!$C$40</f>
        <v>3/31/2016</v>
      </c>
      <c r="O3" s="2628" t="str">
        <f>'Data Sheet'!$C$38</f>
        <v>12/31/2015</v>
      </c>
      <c r="P3" s="3012"/>
    </row>
    <row r="4" spans="1:16" ht="15" customHeight="1" thickBot="1">
      <c r="A4" s="2137" t="s">
        <v>3350</v>
      </c>
      <c r="B4" s="2138"/>
      <c r="C4" s="2138"/>
      <c r="D4" s="3010"/>
      <c r="E4" s="3010"/>
      <c r="F4" s="3010"/>
      <c r="G4" s="3013"/>
      <c r="H4" s="3012"/>
      <c r="I4" s="2583"/>
      <c r="J4" s="3850" t="s">
        <v>4649</v>
      </c>
      <c r="K4" s="3851"/>
      <c r="L4" s="3851"/>
      <c r="M4" s="3851"/>
      <c r="N4" s="3851"/>
      <c r="O4" s="3851"/>
      <c r="P4" s="3852"/>
    </row>
    <row r="5" spans="1:16" ht="15.75">
      <c r="A5" s="2141"/>
      <c r="B5" s="2162"/>
      <c r="C5" s="2162"/>
      <c r="D5" s="2585"/>
      <c r="E5" s="2585"/>
      <c r="F5" s="2585"/>
      <c r="G5" s="3004"/>
      <c r="H5" s="2659"/>
      <c r="I5" s="2583"/>
      <c r="J5" s="2141"/>
      <c r="K5" s="2162"/>
      <c r="L5" s="2162"/>
      <c r="M5" s="2585"/>
      <c r="N5" s="2585"/>
      <c r="O5" s="3004"/>
      <c r="P5" s="2659"/>
    </row>
    <row r="6" spans="1:16">
      <c r="A6" s="2658" t="s">
        <v>3352</v>
      </c>
      <c r="B6" s="2583"/>
      <c r="C6" s="2583"/>
      <c r="D6" s="2583"/>
      <c r="E6" s="2583" t="s">
        <v>3353</v>
      </c>
      <c r="F6" s="2583"/>
      <c r="G6" s="2583"/>
      <c r="H6" s="2659"/>
      <c r="I6" s="2583"/>
      <c r="J6" s="2658" t="s">
        <v>3354</v>
      </c>
      <c r="K6" s="2583"/>
      <c r="L6" s="2583"/>
      <c r="M6" s="2583" t="s">
        <v>3355</v>
      </c>
      <c r="N6" s="2583"/>
      <c r="O6" s="2583"/>
      <c r="P6" s="2659"/>
    </row>
    <row r="7" spans="1:16">
      <c r="A7" s="2658" t="s">
        <v>3356</v>
      </c>
      <c r="B7" s="2583"/>
      <c r="C7" s="2583"/>
      <c r="D7" s="2583"/>
      <c r="E7" s="2583" t="s">
        <v>3357</v>
      </c>
      <c r="F7" s="2583"/>
      <c r="G7" s="2583"/>
      <c r="H7" s="2659"/>
      <c r="I7" s="2583"/>
      <c r="J7" s="2658" t="s">
        <v>3358</v>
      </c>
      <c r="K7" s="2583"/>
      <c r="L7" s="2583"/>
      <c r="M7" s="2583" t="s">
        <v>3359</v>
      </c>
      <c r="N7" s="2583"/>
      <c r="O7" s="2583"/>
      <c r="P7" s="2659"/>
    </row>
    <row r="8" spans="1:16">
      <c r="A8" s="2658" t="s">
        <v>3360</v>
      </c>
      <c r="B8" s="2583"/>
      <c r="C8" s="2583"/>
      <c r="D8" s="2583"/>
      <c r="E8" s="2583" t="s">
        <v>3361</v>
      </c>
      <c r="F8" s="2583"/>
      <c r="G8" s="2583"/>
      <c r="H8" s="2659"/>
      <c r="I8" s="2583"/>
      <c r="J8" s="2658" t="s">
        <v>3362</v>
      </c>
      <c r="K8" s="2583"/>
      <c r="L8" s="2583"/>
      <c r="M8" s="2583" t="s">
        <v>3363</v>
      </c>
      <c r="N8" s="2583"/>
      <c r="O8" s="2583"/>
      <c r="P8" s="2659"/>
    </row>
    <row r="9" spans="1:16">
      <c r="A9" s="2658" t="s">
        <v>3364</v>
      </c>
      <c r="B9" s="2583"/>
      <c r="C9" s="2583"/>
      <c r="D9" s="2583"/>
      <c r="E9" s="2583" t="s">
        <v>3365</v>
      </c>
      <c r="F9" s="2583"/>
      <c r="G9" s="2583"/>
      <c r="H9" s="2659"/>
      <c r="I9" s="2583"/>
      <c r="J9" s="2658" t="s">
        <v>3366</v>
      </c>
      <c r="K9" s="2583"/>
      <c r="L9" s="2583"/>
      <c r="M9" s="2583" t="s">
        <v>3367</v>
      </c>
      <c r="N9" s="2583"/>
      <c r="O9" s="2583"/>
      <c r="P9" s="2659"/>
    </row>
    <row r="10" spans="1:16">
      <c r="A10" s="2658"/>
      <c r="B10" s="2583"/>
      <c r="C10" s="2583"/>
      <c r="D10" s="2583"/>
      <c r="E10" s="2583"/>
      <c r="F10" s="2583"/>
      <c r="G10" s="2583"/>
      <c r="H10" s="2659"/>
      <c r="I10" s="2583"/>
      <c r="J10" s="2658" t="s">
        <v>3368</v>
      </c>
      <c r="K10" s="2583"/>
      <c r="L10" s="2583"/>
      <c r="M10" s="2583" t="s">
        <v>3369</v>
      </c>
      <c r="N10" s="2583"/>
      <c r="O10" s="2583"/>
      <c r="P10" s="2659"/>
    </row>
    <row r="11" spans="1:16" ht="15.75" thickBot="1">
      <c r="A11" s="2658"/>
      <c r="B11" s="2583"/>
      <c r="C11" s="2583"/>
      <c r="D11" s="2583"/>
      <c r="E11" s="2583"/>
      <c r="F11" s="2583"/>
      <c r="G11" s="2583"/>
      <c r="H11" s="2659"/>
      <c r="I11" s="2583"/>
      <c r="J11" s="2658"/>
      <c r="K11" s="2583"/>
      <c r="L11" s="2583"/>
      <c r="M11" s="2583"/>
      <c r="N11" s="2583"/>
      <c r="O11" s="2583"/>
      <c r="P11" s="2659"/>
    </row>
    <row r="12" spans="1:16" ht="15.75" thickBot="1">
      <c r="A12" s="3015"/>
      <c r="B12" s="3004"/>
      <c r="C12" s="3005"/>
      <c r="D12" s="3005"/>
      <c r="E12" s="3018" t="s">
        <v>3370</v>
      </c>
      <c r="F12" s="3018" t="s">
        <v>3371</v>
      </c>
      <c r="G12" s="3005" t="s">
        <v>3371</v>
      </c>
      <c r="H12" s="2655"/>
      <c r="I12" s="2583"/>
      <c r="J12" s="3110" t="s">
        <v>4214</v>
      </c>
      <c r="K12" s="3018"/>
      <c r="L12" s="3013" t="s">
        <v>2869</v>
      </c>
      <c r="M12" s="3079"/>
      <c r="N12" s="3018"/>
      <c r="O12" s="3018"/>
      <c r="P12" s="2655"/>
    </row>
    <row r="13" spans="1:16">
      <c r="A13" s="3021"/>
      <c r="B13" s="3007"/>
      <c r="C13" s="2597"/>
      <c r="D13" s="2597" t="s">
        <v>2337</v>
      </c>
      <c r="E13" s="2597" t="s">
        <v>3373</v>
      </c>
      <c r="F13" s="2597" t="s">
        <v>3374</v>
      </c>
      <c r="G13" s="2597" t="s">
        <v>3375</v>
      </c>
      <c r="H13" s="2597"/>
      <c r="I13" s="2583"/>
      <c r="J13" s="3111" t="s">
        <v>4215</v>
      </c>
      <c r="K13" s="3021"/>
      <c r="L13" s="2597"/>
      <c r="M13" s="2597"/>
      <c r="N13" s="2597" t="s">
        <v>3376</v>
      </c>
      <c r="O13" s="2597" t="s">
        <v>3377</v>
      </c>
      <c r="P13" s="2597"/>
    </row>
    <row r="14" spans="1:16">
      <c r="A14" s="3021" t="s">
        <v>1729</v>
      </c>
      <c r="B14" s="3006" t="s">
        <v>3378</v>
      </c>
      <c r="C14" s="3022"/>
      <c r="D14" s="2597" t="s">
        <v>3379</v>
      </c>
      <c r="E14" s="2597" t="s">
        <v>3380</v>
      </c>
      <c r="F14" s="2597" t="s">
        <v>1966</v>
      </c>
      <c r="G14" s="2597" t="s">
        <v>2961</v>
      </c>
      <c r="H14" s="2597" t="s">
        <v>2962</v>
      </c>
      <c r="I14" s="2583"/>
      <c r="J14" s="3111" t="s">
        <v>4648</v>
      </c>
      <c r="K14" s="3021" t="s">
        <v>3632</v>
      </c>
      <c r="L14" s="2597"/>
      <c r="M14" s="2597"/>
      <c r="N14" s="2597" t="s">
        <v>530</v>
      </c>
      <c r="O14" s="2597" t="s">
        <v>2963</v>
      </c>
      <c r="P14" s="3021" t="s">
        <v>1729</v>
      </c>
    </row>
    <row r="15" spans="1:16">
      <c r="A15" s="3021" t="s">
        <v>1732</v>
      </c>
      <c r="B15" s="3006"/>
      <c r="C15" s="3022"/>
      <c r="D15" s="2597" t="s">
        <v>2964</v>
      </c>
      <c r="E15" s="2597" t="s">
        <v>2965</v>
      </c>
      <c r="F15" s="2597" t="s">
        <v>2966</v>
      </c>
      <c r="G15" s="2597" t="s">
        <v>3372</v>
      </c>
      <c r="H15" s="2597"/>
      <c r="I15" s="2583"/>
      <c r="J15" s="3021" t="s">
        <v>2967</v>
      </c>
      <c r="K15" s="3021" t="s">
        <v>2968</v>
      </c>
      <c r="L15" s="2597" t="s">
        <v>2511</v>
      </c>
      <c r="M15" s="2597" t="s">
        <v>3624</v>
      </c>
      <c r="N15" s="2597" t="s">
        <v>2511</v>
      </c>
      <c r="O15" s="2597" t="s">
        <v>2969</v>
      </c>
      <c r="P15" s="3021" t="s">
        <v>1732</v>
      </c>
    </row>
    <row r="16" spans="1:16">
      <c r="A16" s="3021"/>
      <c r="B16" s="3006"/>
      <c r="C16" s="3022"/>
      <c r="D16" s="2597"/>
      <c r="E16" s="2597" t="s">
        <v>2970</v>
      </c>
      <c r="F16" s="2597" t="s">
        <v>2971</v>
      </c>
      <c r="G16" s="2597" t="s">
        <v>2972</v>
      </c>
      <c r="H16" s="2597"/>
      <c r="I16" s="2583"/>
      <c r="J16" s="3021" t="s">
        <v>2973</v>
      </c>
      <c r="K16" s="3021"/>
      <c r="L16" s="2597"/>
      <c r="M16" s="2597"/>
      <c r="N16" s="2597"/>
      <c r="O16" s="2597" t="s">
        <v>2974</v>
      </c>
      <c r="P16" s="3021"/>
    </row>
    <row r="17" spans="1:16" ht="15.75" thickBot="1">
      <c r="A17" s="3023"/>
      <c r="B17" s="3010" t="s">
        <v>3021</v>
      </c>
      <c r="C17" s="3012"/>
      <c r="D17" s="3112" t="s">
        <v>3022</v>
      </c>
      <c r="E17" s="3112" t="s">
        <v>3023</v>
      </c>
      <c r="F17" s="3112" t="s">
        <v>3024</v>
      </c>
      <c r="G17" s="3112" t="s">
        <v>2347</v>
      </c>
      <c r="H17" s="3112" t="s">
        <v>2348</v>
      </c>
      <c r="I17" s="2583"/>
      <c r="J17" s="3023" t="s">
        <v>2349</v>
      </c>
      <c r="K17" s="3112" t="s">
        <v>2350</v>
      </c>
      <c r="L17" s="3112" t="s">
        <v>2351</v>
      </c>
      <c r="M17" s="3112" t="s">
        <v>2352</v>
      </c>
      <c r="N17" s="3112" t="s">
        <v>2353</v>
      </c>
      <c r="O17" s="3112" t="s">
        <v>2354</v>
      </c>
      <c r="P17" s="3023"/>
    </row>
    <row r="18" spans="1:16">
      <c r="A18" s="3026">
        <v>1</v>
      </c>
      <c r="B18" s="3085"/>
      <c r="C18" s="2659"/>
      <c r="D18" s="2659"/>
      <c r="E18" s="2659"/>
      <c r="F18" s="2659"/>
      <c r="G18" s="3064"/>
      <c r="H18" s="3064"/>
      <c r="I18" s="2583"/>
      <c r="J18" s="3065"/>
      <c r="K18" s="3113"/>
      <c r="L18" s="3064"/>
      <c r="M18" s="3064"/>
      <c r="N18" s="2659"/>
      <c r="O18" s="2659"/>
      <c r="P18" s="3026">
        <v>1</v>
      </c>
    </row>
    <row r="19" spans="1:16">
      <c r="A19" s="3026">
        <v>2</v>
      </c>
      <c r="B19" s="3085"/>
      <c r="C19" s="2659"/>
      <c r="D19" s="2659"/>
      <c r="E19" s="2659"/>
      <c r="F19" s="2659"/>
      <c r="G19" s="3064"/>
      <c r="H19" s="3064"/>
      <c r="I19" s="2583"/>
      <c r="J19" s="3065"/>
      <c r="K19" s="3113"/>
      <c r="L19" s="3064"/>
      <c r="M19" s="3064"/>
      <c r="N19" s="2659"/>
      <c r="O19" s="2659"/>
      <c r="P19" s="3026">
        <v>2</v>
      </c>
    </row>
    <row r="20" spans="1:16">
      <c r="A20" s="3026">
        <v>3</v>
      </c>
      <c r="B20" s="3085"/>
      <c r="C20" s="2659"/>
      <c r="D20" s="2659"/>
      <c r="E20" s="2659"/>
      <c r="F20" s="2659"/>
      <c r="G20" s="3064"/>
      <c r="H20" s="3064"/>
      <c r="I20" s="2583"/>
      <c r="J20" s="3065"/>
      <c r="K20" s="3113"/>
      <c r="L20" s="3064"/>
      <c r="M20" s="3064"/>
      <c r="N20" s="2659"/>
      <c r="O20" s="2659"/>
      <c r="P20" s="3026">
        <v>3</v>
      </c>
    </row>
    <row r="21" spans="1:16">
      <c r="A21" s="3026">
        <v>4</v>
      </c>
      <c r="B21" s="3085"/>
      <c r="C21" s="2659"/>
      <c r="D21" s="2659"/>
      <c r="E21" s="2659"/>
      <c r="F21" s="2659"/>
      <c r="G21" s="3064"/>
      <c r="H21" s="3064"/>
      <c r="I21" s="2583"/>
      <c r="J21" s="3065"/>
      <c r="K21" s="3113"/>
      <c r="L21" s="3064"/>
      <c r="M21" s="3064"/>
      <c r="N21" s="2659"/>
      <c r="O21" s="2659"/>
      <c r="P21" s="3026">
        <v>4</v>
      </c>
    </row>
    <row r="22" spans="1:16">
      <c r="A22" s="3026">
        <v>5</v>
      </c>
      <c r="B22" s="3085"/>
      <c r="C22" s="2659"/>
      <c r="D22" s="2659"/>
      <c r="E22" s="2659"/>
      <c r="F22" s="2659"/>
      <c r="G22" s="3064"/>
      <c r="H22" s="3064"/>
      <c r="I22" s="2583"/>
      <c r="J22" s="3065"/>
      <c r="K22" s="3113"/>
      <c r="L22" s="3064"/>
      <c r="M22" s="3064"/>
      <c r="N22" s="2659"/>
      <c r="O22" s="2659"/>
      <c r="P22" s="3026">
        <v>5</v>
      </c>
    </row>
    <row r="23" spans="1:16">
      <c r="A23" s="3026">
        <v>6</v>
      </c>
      <c r="B23" s="3085"/>
      <c r="C23" s="2659"/>
      <c r="D23" s="2659"/>
      <c r="E23" s="2659"/>
      <c r="F23" s="2659"/>
      <c r="G23" s="3064"/>
      <c r="H23" s="3064"/>
      <c r="I23" s="2583"/>
      <c r="J23" s="3065"/>
      <c r="K23" s="3113"/>
      <c r="L23" s="3064"/>
      <c r="M23" s="3064"/>
      <c r="N23" s="2659"/>
      <c r="O23" s="2659"/>
      <c r="P23" s="3026">
        <v>6</v>
      </c>
    </row>
    <row r="24" spans="1:16">
      <c r="A24" s="3026">
        <v>7</v>
      </c>
      <c r="B24" s="3085"/>
      <c r="C24" s="2659"/>
      <c r="D24" s="2659"/>
      <c r="E24" s="2659"/>
      <c r="F24" s="2659"/>
      <c r="G24" s="3064"/>
      <c r="H24" s="3064"/>
      <c r="I24" s="2583"/>
      <c r="J24" s="3065"/>
      <c r="K24" s="3113"/>
      <c r="L24" s="3064"/>
      <c r="M24" s="3064"/>
      <c r="N24" s="2659"/>
      <c r="O24" s="2659"/>
      <c r="P24" s="3026">
        <v>7</v>
      </c>
    </row>
    <row r="25" spans="1:16">
      <c r="A25" s="3026">
        <v>8</v>
      </c>
      <c r="B25" s="3085"/>
      <c r="C25" s="2659"/>
      <c r="D25" s="2659"/>
      <c r="E25" s="2659"/>
      <c r="F25" s="2659"/>
      <c r="G25" s="3064"/>
      <c r="H25" s="3064"/>
      <c r="I25" s="2583"/>
      <c r="J25" s="3065"/>
      <c r="K25" s="3113"/>
      <c r="L25" s="3064"/>
      <c r="M25" s="3064"/>
      <c r="N25" s="2659"/>
      <c r="O25" s="2659"/>
      <c r="P25" s="3026">
        <v>8</v>
      </c>
    </row>
    <row r="26" spans="1:16">
      <c r="A26" s="3026">
        <v>9</v>
      </c>
      <c r="B26" s="3085"/>
      <c r="C26" s="2659"/>
      <c r="D26" s="2659"/>
      <c r="E26" s="2659"/>
      <c r="F26" s="2659"/>
      <c r="G26" s="3064"/>
      <c r="H26" s="3064"/>
      <c r="I26" s="2583"/>
      <c r="J26" s="3065"/>
      <c r="K26" s="3113"/>
      <c r="L26" s="3064"/>
      <c r="M26" s="3064"/>
      <c r="N26" s="2659"/>
      <c r="O26" s="2659"/>
      <c r="P26" s="3026">
        <v>9</v>
      </c>
    </row>
    <row r="27" spans="1:16">
      <c r="A27" s="3026">
        <v>10</v>
      </c>
      <c r="B27" s="3085"/>
      <c r="C27" s="2659"/>
      <c r="D27" s="2659"/>
      <c r="E27" s="2659"/>
      <c r="F27" s="2659"/>
      <c r="G27" s="3064"/>
      <c r="H27" s="3064"/>
      <c r="I27" s="2583"/>
      <c r="J27" s="3065"/>
      <c r="K27" s="3113"/>
      <c r="L27" s="3064"/>
      <c r="M27" s="3064"/>
      <c r="N27" s="2659"/>
      <c r="O27" s="2659"/>
      <c r="P27" s="3026">
        <v>10</v>
      </c>
    </row>
    <row r="28" spans="1:16">
      <c r="A28" s="3026">
        <v>11</v>
      </c>
      <c r="B28" s="3085"/>
      <c r="C28" s="2659"/>
      <c r="D28" s="2659"/>
      <c r="E28" s="2659"/>
      <c r="F28" s="2659"/>
      <c r="G28" s="3064"/>
      <c r="H28" s="3064"/>
      <c r="I28" s="2583"/>
      <c r="J28" s="3065"/>
      <c r="K28" s="3113"/>
      <c r="L28" s="3064"/>
      <c r="M28" s="3064"/>
      <c r="N28" s="2659"/>
      <c r="O28" s="2659"/>
      <c r="P28" s="3026">
        <v>11</v>
      </c>
    </row>
    <row r="29" spans="1:16">
      <c r="A29" s="3026">
        <v>12</v>
      </c>
      <c r="B29" s="2658"/>
      <c r="C29" s="2659"/>
      <c r="D29" s="2659"/>
      <c r="E29" s="2659"/>
      <c r="F29" s="2659"/>
      <c r="G29" s="3064"/>
      <c r="H29" s="3064"/>
      <c r="I29" s="2583"/>
      <c r="J29" s="3065"/>
      <c r="K29" s="3065"/>
      <c r="L29" s="3064"/>
      <c r="M29" s="3064"/>
      <c r="N29" s="2659"/>
      <c r="O29" s="2659"/>
      <c r="P29" s="3026">
        <v>12</v>
      </c>
    </row>
    <row r="30" spans="1:16">
      <c r="A30" s="3026">
        <v>13</v>
      </c>
      <c r="B30" s="2658"/>
      <c r="C30" s="2659"/>
      <c r="D30" s="2659"/>
      <c r="E30" s="2659"/>
      <c r="F30" s="2659"/>
      <c r="G30" s="3064"/>
      <c r="H30" s="3064"/>
      <c r="I30" s="2583"/>
      <c r="J30" s="3065"/>
      <c r="K30" s="3065"/>
      <c r="L30" s="3064"/>
      <c r="M30" s="3064"/>
      <c r="N30" s="2659"/>
      <c r="O30" s="2659"/>
      <c r="P30" s="3026">
        <v>13</v>
      </c>
    </row>
    <row r="31" spans="1:16">
      <c r="A31" s="3026">
        <v>14</v>
      </c>
      <c r="B31" s="2658"/>
      <c r="C31" s="2659"/>
      <c r="D31" s="2659"/>
      <c r="E31" s="2659"/>
      <c r="F31" s="2659"/>
      <c r="G31" s="3064"/>
      <c r="H31" s="3064"/>
      <c r="I31" s="2583"/>
      <c r="J31" s="3065"/>
      <c r="K31" s="3065"/>
      <c r="L31" s="3064"/>
      <c r="M31" s="3064"/>
      <c r="N31" s="2659"/>
      <c r="O31" s="2659"/>
      <c r="P31" s="3026">
        <v>14</v>
      </c>
    </row>
    <row r="32" spans="1:16">
      <c r="A32" s="3026">
        <v>15</v>
      </c>
      <c r="B32" s="2658"/>
      <c r="C32" s="2659"/>
      <c r="D32" s="2659"/>
      <c r="E32" s="2659"/>
      <c r="F32" s="2659"/>
      <c r="G32" s="3064"/>
      <c r="H32" s="3064"/>
      <c r="I32" s="2583"/>
      <c r="J32" s="3065"/>
      <c r="K32" s="3065"/>
      <c r="L32" s="3064"/>
      <c r="M32" s="3064"/>
      <c r="N32" s="2659"/>
      <c r="O32" s="2659"/>
      <c r="P32" s="3026">
        <v>15</v>
      </c>
    </row>
    <row r="33" spans="1:16">
      <c r="A33" s="3026">
        <v>16</v>
      </c>
      <c r="B33" s="2658"/>
      <c r="C33" s="2659"/>
      <c r="D33" s="2659"/>
      <c r="E33" s="2659"/>
      <c r="F33" s="2659"/>
      <c r="G33" s="3064"/>
      <c r="H33" s="3064"/>
      <c r="I33" s="2583"/>
      <c r="J33" s="3065"/>
      <c r="K33" s="3065"/>
      <c r="L33" s="3064"/>
      <c r="M33" s="3064"/>
      <c r="N33" s="2659"/>
      <c r="O33" s="2659"/>
      <c r="P33" s="3026">
        <v>16</v>
      </c>
    </row>
    <row r="34" spans="1:16">
      <c r="A34" s="3026">
        <v>17</v>
      </c>
      <c r="B34" s="2658"/>
      <c r="C34" s="2659"/>
      <c r="D34" s="2659"/>
      <c r="E34" s="2659"/>
      <c r="F34" s="2659"/>
      <c r="G34" s="3064"/>
      <c r="H34" s="3064"/>
      <c r="I34" s="2583"/>
      <c r="J34" s="3065"/>
      <c r="K34" s="3065"/>
      <c r="L34" s="3064"/>
      <c r="M34" s="3064"/>
      <c r="N34" s="2659"/>
      <c r="O34" s="2659"/>
      <c r="P34" s="3026">
        <v>17</v>
      </c>
    </row>
    <row r="35" spans="1:16">
      <c r="A35" s="3026">
        <v>18</v>
      </c>
      <c r="B35" s="2658"/>
      <c r="C35" s="2659"/>
      <c r="D35" s="2659"/>
      <c r="E35" s="2659"/>
      <c r="F35" s="2659"/>
      <c r="G35" s="3064"/>
      <c r="H35" s="3064"/>
      <c r="I35" s="2583"/>
      <c r="J35" s="3065"/>
      <c r="K35" s="3065"/>
      <c r="L35" s="3064"/>
      <c r="M35" s="3064"/>
      <c r="N35" s="2659"/>
      <c r="O35" s="2659"/>
      <c r="P35" s="3026">
        <v>18</v>
      </c>
    </row>
    <row r="36" spans="1:16">
      <c r="A36" s="3026">
        <v>19</v>
      </c>
      <c r="B36" s="2658"/>
      <c r="C36" s="2659"/>
      <c r="D36" s="2659"/>
      <c r="E36" s="2659"/>
      <c r="F36" s="2659"/>
      <c r="G36" s="3064"/>
      <c r="H36" s="3064"/>
      <c r="I36" s="2583"/>
      <c r="J36" s="3065"/>
      <c r="K36" s="3065"/>
      <c r="L36" s="3064"/>
      <c r="M36" s="3064"/>
      <c r="N36" s="2659"/>
      <c r="O36" s="2659"/>
      <c r="P36" s="3026">
        <v>19</v>
      </c>
    </row>
    <row r="37" spans="1:16">
      <c r="A37" s="3026">
        <v>20</v>
      </c>
      <c r="B37" s="2658"/>
      <c r="C37" s="2659"/>
      <c r="D37" s="2659"/>
      <c r="E37" s="2659"/>
      <c r="F37" s="2659"/>
      <c r="G37" s="3064"/>
      <c r="H37" s="3064"/>
      <c r="I37" s="2583"/>
      <c r="J37" s="3065"/>
      <c r="K37" s="3065"/>
      <c r="L37" s="3064"/>
      <c r="M37" s="3064"/>
      <c r="N37" s="2659"/>
      <c r="O37" s="2659"/>
      <c r="P37" s="3026">
        <v>20</v>
      </c>
    </row>
    <row r="38" spans="1:16">
      <c r="A38" s="3026">
        <v>21</v>
      </c>
      <c r="B38" s="2658"/>
      <c r="C38" s="2659"/>
      <c r="D38" s="2659"/>
      <c r="E38" s="2659"/>
      <c r="F38" s="2659"/>
      <c r="G38" s="3064"/>
      <c r="H38" s="3064"/>
      <c r="I38" s="2583"/>
      <c r="J38" s="3065"/>
      <c r="K38" s="3065"/>
      <c r="L38" s="3064"/>
      <c r="M38" s="3064"/>
      <c r="N38" s="2659"/>
      <c r="O38" s="2659"/>
      <c r="P38" s="3026">
        <v>21</v>
      </c>
    </row>
    <row r="39" spans="1:16">
      <c r="A39" s="3026">
        <v>22</v>
      </c>
      <c r="B39" s="2658"/>
      <c r="C39" s="2659"/>
      <c r="D39" s="2659"/>
      <c r="E39" s="2659"/>
      <c r="F39" s="2659"/>
      <c r="G39" s="3064"/>
      <c r="H39" s="3064"/>
      <c r="I39" s="2583"/>
      <c r="J39" s="3065"/>
      <c r="K39" s="3065"/>
      <c r="L39" s="3064"/>
      <c r="M39" s="3064"/>
      <c r="N39" s="2659"/>
      <c r="O39" s="2659"/>
      <c r="P39" s="3026">
        <v>22</v>
      </c>
    </row>
    <row r="40" spans="1:16">
      <c r="A40" s="3026">
        <v>23</v>
      </c>
      <c r="B40" s="2658"/>
      <c r="C40" s="2659"/>
      <c r="D40" s="2659"/>
      <c r="E40" s="2659"/>
      <c r="F40" s="2659"/>
      <c r="G40" s="3064"/>
      <c r="H40" s="3064"/>
      <c r="I40" s="2583"/>
      <c r="J40" s="3065"/>
      <c r="K40" s="3065"/>
      <c r="L40" s="3064"/>
      <c r="M40" s="3064"/>
      <c r="N40" s="2659"/>
      <c r="O40" s="2659"/>
      <c r="P40" s="3026">
        <v>23</v>
      </c>
    </row>
    <row r="41" spans="1:16">
      <c r="A41" s="3026">
        <v>24</v>
      </c>
      <c r="B41" s="2658"/>
      <c r="C41" s="2659"/>
      <c r="D41" s="2659"/>
      <c r="E41" s="2659"/>
      <c r="F41" s="2659"/>
      <c r="G41" s="3064"/>
      <c r="H41" s="3064"/>
      <c r="I41" s="2583"/>
      <c r="J41" s="3065"/>
      <c r="K41" s="3065"/>
      <c r="L41" s="3064"/>
      <c r="M41" s="3064"/>
      <c r="N41" s="2659"/>
      <c r="O41" s="2659"/>
      <c r="P41" s="3026">
        <v>24</v>
      </c>
    </row>
    <row r="42" spans="1:16">
      <c r="A42" s="3026">
        <v>25</v>
      </c>
      <c r="B42" s="2658"/>
      <c r="C42" s="2659"/>
      <c r="D42" s="2659"/>
      <c r="E42" s="2659"/>
      <c r="F42" s="2659"/>
      <c r="G42" s="3064"/>
      <c r="H42" s="3064"/>
      <c r="I42" s="2583"/>
      <c r="J42" s="3065"/>
      <c r="K42" s="3065"/>
      <c r="L42" s="3064"/>
      <c r="M42" s="3064"/>
      <c r="N42" s="2659"/>
      <c r="O42" s="2659"/>
      <c r="P42" s="3026">
        <v>25</v>
      </c>
    </row>
    <row r="43" spans="1:16">
      <c r="A43" s="3026">
        <v>26</v>
      </c>
      <c r="B43" s="2658"/>
      <c r="C43" s="2659"/>
      <c r="D43" s="2659"/>
      <c r="E43" s="2659"/>
      <c r="F43" s="2659"/>
      <c r="G43" s="3064"/>
      <c r="H43" s="3064"/>
      <c r="I43" s="2583"/>
      <c r="J43" s="3065"/>
      <c r="K43" s="3065"/>
      <c r="L43" s="3064"/>
      <c r="M43" s="3064"/>
      <c r="N43" s="2659"/>
      <c r="O43" s="2659"/>
      <c r="P43" s="3026">
        <v>26</v>
      </c>
    </row>
    <row r="44" spans="1:16">
      <c r="A44" s="3026">
        <v>27</v>
      </c>
      <c r="B44" s="2658"/>
      <c r="C44" s="2659"/>
      <c r="D44" s="2659"/>
      <c r="E44" s="2659"/>
      <c r="F44" s="2659"/>
      <c r="G44" s="3064"/>
      <c r="H44" s="3064"/>
      <c r="I44" s="2583"/>
      <c r="J44" s="3065"/>
      <c r="K44" s="3065"/>
      <c r="L44" s="3064"/>
      <c r="M44" s="3064"/>
      <c r="N44" s="2659"/>
      <c r="O44" s="2659"/>
      <c r="P44" s="3026">
        <v>27</v>
      </c>
    </row>
    <row r="45" spans="1:16">
      <c r="A45" s="3026">
        <v>28</v>
      </c>
      <c r="B45" s="2658"/>
      <c r="C45" s="2659"/>
      <c r="D45" s="2659"/>
      <c r="E45" s="2659"/>
      <c r="F45" s="2659"/>
      <c r="G45" s="3064"/>
      <c r="H45" s="3064"/>
      <c r="I45" s="2583"/>
      <c r="J45" s="3065"/>
      <c r="K45" s="3065"/>
      <c r="L45" s="3064"/>
      <c r="M45" s="3064"/>
      <c r="N45" s="2659"/>
      <c r="O45" s="2659"/>
      <c r="P45" s="3026">
        <v>28</v>
      </c>
    </row>
    <row r="46" spans="1:16">
      <c r="A46" s="3026">
        <v>29</v>
      </c>
      <c r="B46" s="2658"/>
      <c r="C46" s="2659"/>
      <c r="D46" s="2659"/>
      <c r="E46" s="2659"/>
      <c r="F46" s="2659"/>
      <c r="G46" s="3064"/>
      <c r="H46" s="3064"/>
      <c r="I46" s="2583"/>
      <c r="J46" s="3065"/>
      <c r="K46" s="3065"/>
      <c r="L46" s="3064"/>
      <c r="M46" s="3064"/>
      <c r="N46" s="2659"/>
      <c r="O46" s="2659"/>
      <c r="P46" s="3026">
        <v>29</v>
      </c>
    </row>
    <row r="47" spans="1:16">
      <c r="A47" s="3026">
        <v>30</v>
      </c>
      <c r="B47" s="2658"/>
      <c r="C47" s="2659"/>
      <c r="D47" s="2659"/>
      <c r="E47" s="2659"/>
      <c r="F47" s="2659"/>
      <c r="G47" s="3064"/>
      <c r="H47" s="3064"/>
      <c r="I47" s="2583"/>
      <c r="J47" s="3065"/>
      <c r="K47" s="3065"/>
      <c r="L47" s="3064"/>
      <c r="M47" s="3064"/>
      <c r="N47" s="2659"/>
      <c r="O47" s="2659"/>
      <c r="P47" s="3026">
        <v>30</v>
      </c>
    </row>
    <row r="48" spans="1:16">
      <c r="A48" s="3026">
        <v>31</v>
      </c>
      <c r="B48" s="2658"/>
      <c r="C48" s="2659"/>
      <c r="D48" s="2659"/>
      <c r="E48" s="2659"/>
      <c r="F48" s="2659"/>
      <c r="G48" s="3064"/>
      <c r="H48" s="3064"/>
      <c r="I48" s="2583"/>
      <c r="J48" s="3065"/>
      <c r="K48" s="3065"/>
      <c r="L48" s="3064"/>
      <c r="M48" s="3064"/>
      <c r="N48" s="2659"/>
      <c r="O48" s="2659"/>
      <c r="P48" s="3026">
        <v>31</v>
      </c>
    </row>
    <row r="49" spans="1:16">
      <c r="A49" s="3026">
        <v>32</v>
      </c>
      <c r="B49" s="2658"/>
      <c r="C49" s="2659"/>
      <c r="D49" s="2659"/>
      <c r="E49" s="2659"/>
      <c r="F49" s="2659"/>
      <c r="G49" s="3064"/>
      <c r="H49" s="3064"/>
      <c r="I49" s="2583"/>
      <c r="J49" s="3065"/>
      <c r="K49" s="3065"/>
      <c r="L49" s="3064"/>
      <c r="M49" s="3064"/>
      <c r="N49" s="2659"/>
      <c r="O49" s="2659"/>
      <c r="P49" s="3026">
        <v>32</v>
      </c>
    </row>
    <row r="50" spans="1:16">
      <c r="A50" s="3026">
        <v>33</v>
      </c>
      <c r="B50" s="2658"/>
      <c r="C50" s="2659"/>
      <c r="D50" s="2659"/>
      <c r="E50" s="2659"/>
      <c r="F50" s="2659"/>
      <c r="G50" s="3064"/>
      <c r="H50" s="3064"/>
      <c r="I50" s="2583"/>
      <c r="J50" s="3065"/>
      <c r="K50" s="3065"/>
      <c r="L50" s="3064"/>
      <c r="M50" s="3064"/>
      <c r="N50" s="2659"/>
      <c r="O50" s="2659"/>
      <c r="P50" s="3026">
        <v>33</v>
      </c>
    </row>
    <row r="51" spans="1:16">
      <c r="A51" s="3026">
        <v>34</v>
      </c>
      <c r="B51" s="2658"/>
      <c r="C51" s="2659"/>
      <c r="D51" s="2659"/>
      <c r="E51" s="2659"/>
      <c r="F51" s="2659"/>
      <c r="G51" s="3064"/>
      <c r="H51" s="3064"/>
      <c r="I51" s="2583"/>
      <c r="J51" s="3065"/>
      <c r="K51" s="3065"/>
      <c r="L51" s="3064"/>
      <c r="M51" s="3064"/>
      <c r="N51" s="2659"/>
      <c r="O51" s="2659"/>
      <c r="P51" s="3026">
        <v>34</v>
      </c>
    </row>
    <row r="52" spans="1:16">
      <c r="A52" s="3026">
        <v>35</v>
      </c>
      <c r="B52" s="2658"/>
      <c r="C52" s="2659"/>
      <c r="D52" s="2659"/>
      <c r="E52" s="2659"/>
      <c r="F52" s="2659"/>
      <c r="G52" s="3064"/>
      <c r="H52" s="3064"/>
      <c r="I52" s="2583"/>
      <c r="J52" s="3065"/>
      <c r="K52" s="3065"/>
      <c r="L52" s="3064"/>
      <c r="M52" s="3064"/>
      <c r="N52" s="2659"/>
      <c r="O52" s="2659"/>
      <c r="P52" s="3026">
        <v>35</v>
      </c>
    </row>
    <row r="53" spans="1:16">
      <c r="A53" s="3026">
        <v>36</v>
      </c>
      <c r="B53" s="2658"/>
      <c r="C53" s="2659"/>
      <c r="D53" s="2659"/>
      <c r="E53" s="2659"/>
      <c r="F53" s="2659"/>
      <c r="G53" s="3064"/>
      <c r="H53" s="3064"/>
      <c r="I53" s="2583"/>
      <c r="J53" s="3065"/>
      <c r="K53" s="3065"/>
      <c r="L53" s="3064"/>
      <c r="M53" s="3064"/>
      <c r="N53" s="2659"/>
      <c r="O53" s="2659"/>
      <c r="P53" s="3026">
        <v>36</v>
      </c>
    </row>
    <row r="54" spans="1:16">
      <c r="A54" s="3026">
        <v>37</v>
      </c>
      <c r="B54" s="2658"/>
      <c r="C54" s="2659"/>
      <c r="D54" s="2659"/>
      <c r="E54" s="2659"/>
      <c r="F54" s="2659"/>
      <c r="G54" s="3064"/>
      <c r="H54" s="3064"/>
      <c r="I54" s="2583"/>
      <c r="J54" s="3065"/>
      <c r="K54" s="3065"/>
      <c r="L54" s="3064"/>
      <c r="M54" s="3064"/>
      <c r="N54" s="2659"/>
      <c r="O54" s="2659"/>
      <c r="P54" s="3026">
        <v>37</v>
      </c>
    </row>
    <row r="55" spans="1:16">
      <c r="A55" s="3026">
        <v>38</v>
      </c>
      <c r="B55" s="2658"/>
      <c r="C55" s="2659"/>
      <c r="D55" s="2659"/>
      <c r="E55" s="2659"/>
      <c r="F55" s="2659"/>
      <c r="G55" s="3064"/>
      <c r="H55" s="3064"/>
      <c r="I55" s="2583"/>
      <c r="J55" s="3065"/>
      <c r="K55" s="3065"/>
      <c r="L55" s="3064"/>
      <c r="M55" s="3064"/>
      <c r="N55" s="2659"/>
      <c r="O55" s="2659"/>
      <c r="P55" s="3026">
        <v>38</v>
      </c>
    </row>
    <row r="56" spans="1:16">
      <c r="A56" s="3026">
        <v>39</v>
      </c>
      <c r="B56" s="2658"/>
      <c r="C56" s="2659"/>
      <c r="D56" s="2659"/>
      <c r="E56" s="2659"/>
      <c r="F56" s="2659"/>
      <c r="G56" s="3064"/>
      <c r="H56" s="3064"/>
      <c r="I56" s="2583"/>
      <c r="J56" s="3065"/>
      <c r="K56" s="3065"/>
      <c r="L56" s="3064"/>
      <c r="M56" s="3064"/>
      <c r="N56" s="2659"/>
      <c r="O56" s="2659"/>
      <c r="P56" s="3026">
        <v>39</v>
      </c>
    </row>
    <row r="57" spans="1:16">
      <c r="A57" s="3026">
        <v>40</v>
      </c>
      <c r="B57" s="2658"/>
      <c r="C57" s="2659"/>
      <c r="D57" s="2659"/>
      <c r="E57" s="2659"/>
      <c r="F57" s="2659"/>
      <c r="G57" s="3064"/>
      <c r="H57" s="3064"/>
      <c r="I57" s="2583"/>
      <c r="J57" s="3065"/>
      <c r="K57" s="3065"/>
      <c r="L57" s="3064"/>
      <c r="M57" s="3064"/>
      <c r="N57" s="2659"/>
      <c r="O57" s="2659"/>
      <c r="P57" s="3026">
        <v>40</v>
      </c>
    </row>
    <row r="58" spans="1:16">
      <c r="A58" s="3026">
        <v>41</v>
      </c>
      <c r="B58" s="2658"/>
      <c r="C58" s="2659"/>
      <c r="D58" s="2659"/>
      <c r="E58" s="2659"/>
      <c r="F58" s="2659"/>
      <c r="G58" s="3064"/>
      <c r="H58" s="3064"/>
      <c r="I58" s="2583"/>
      <c r="J58" s="3065"/>
      <c r="K58" s="3065"/>
      <c r="L58" s="3064"/>
      <c r="M58" s="3064"/>
      <c r="N58" s="2659"/>
      <c r="O58" s="2659"/>
      <c r="P58" s="3026">
        <v>41</v>
      </c>
    </row>
    <row r="59" spans="1:16">
      <c r="A59" s="3026">
        <v>42</v>
      </c>
      <c r="B59" s="2658"/>
      <c r="C59" s="2659"/>
      <c r="D59" s="2659"/>
      <c r="E59" s="2659"/>
      <c r="F59" s="2659"/>
      <c r="G59" s="3064"/>
      <c r="H59" s="3064"/>
      <c r="I59" s="2583"/>
      <c r="J59" s="3065"/>
      <c r="K59" s="3065"/>
      <c r="L59" s="3064"/>
      <c r="M59" s="3064"/>
      <c r="N59" s="2659"/>
      <c r="O59" s="2659"/>
      <c r="P59" s="3026">
        <v>42</v>
      </c>
    </row>
    <row r="60" spans="1:16">
      <c r="A60" s="3026">
        <v>43</v>
      </c>
      <c r="B60" s="2658"/>
      <c r="C60" s="2659"/>
      <c r="D60" s="2659"/>
      <c r="E60" s="2659"/>
      <c r="F60" s="2659"/>
      <c r="G60" s="3064"/>
      <c r="H60" s="3064"/>
      <c r="I60" s="2583"/>
      <c r="J60" s="3065"/>
      <c r="K60" s="3065"/>
      <c r="L60" s="3064"/>
      <c r="M60" s="3064"/>
      <c r="N60" s="2659"/>
      <c r="O60" s="2659"/>
      <c r="P60" s="3026">
        <v>43</v>
      </c>
    </row>
    <row r="61" spans="1:16">
      <c r="A61" s="3026">
        <v>44</v>
      </c>
      <c r="B61" s="2658"/>
      <c r="C61" s="2659"/>
      <c r="D61" s="2659"/>
      <c r="E61" s="2659"/>
      <c r="F61" s="2659"/>
      <c r="G61" s="3064"/>
      <c r="H61" s="3064"/>
      <c r="I61" s="2583"/>
      <c r="J61" s="3065"/>
      <c r="K61" s="3065"/>
      <c r="L61" s="3064"/>
      <c r="M61" s="3064"/>
      <c r="N61" s="2659"/>
      <c r="O61" s="2659"/>
      <c r="P61" s="3026">
        <v>44</v>
      </c>
    </row>
    <row r="62" spans="1:16">
      <c r="A62" s="3026">
        <v>45</v>
      </c>
      <c r="B62" s="2658"/>
      <c r="C62" s="2659"/>
      <c r="D62" s="2659"/>
      <c r="E62" s="2659"/>
      <c r="F62" s="2659"/>
      <c r="G62" s="3064"/>
      <c r="H62" s="3064"/>
      <c r="I62" s="2583"/>
      <c r="J62" s="3065"/>
      <c r="K62" s="3065"/>
      <c r="L62" s="3064"/>
      <c r="M62" s="3064"/>
      <c r="N62" s="2659"/>
      <c r="O62" s="2659"/>
      <c r="P62" s="3026">
        <v>45</v>
      </c>
    </row>
    <row r="63" spans="1:16" ht="15.75" thickBot="1">
      <c r="A63" s="3073">
        <v>46</v>
      </c>
      <c r="B63" s="3008"/>
      <c r="C63" s="3112"/>
      <c r="D63" s="3014"/>
      <c r="E63" s="3014"/>
      <c r="F63" s="3014"/>
      <c r="G63" s="3074"/>
      <c r="H63" s="3074"/>
      <c r="I63" s="2583"/>
      <c r="J63" s="3075"/>
      <c r="K63" s="3075"/>
      <c r="L63" s="3114"/>
      <c r="M63" s="3074"/>
      <c r="N63" s="3014"/>
      <c r="O63" s="3014"/>
      <c r="P63" s="3073">
        <v>46</v>
      </c>
    </row>
    <row r="64" spans="1:16">
      <c r="A64" s="2665"/>
      <c r="B64" s="2665"/>
      <c r="C64" s="2664"/>
      <c r="D64" s="2665"/>
      <c r="E64" s="2665"/>
      <c r="F64" s="2665"/>
      <c r="G64" s="2665"/>
      <c r="H64" s="2665"/>
      <c r="I64" s="2583"/>
      <c r="J64" s="2665"/>
      <c r="K64" s="2665"/>
      <c r="L64" s="2664"/>
      <c r="M64" s="2665"/>
      <c r="N64" s="2665"/>
      <c r="O64" s="2665"/>
      <c r="P64" s="2665"/>
    </row>
    <row r="65" spans="1:16">
      <c r="A65" s="1698" t="s">
        <v>4685</v>
      </c>
      <c r="B65" s="2583"/>
      <c r="C65" s="2583"/>
      <c r="D65" s="2583"/>
      <c r="E65" s="2583"/>
      <c r="F65" s="2583"/>
      <c r="G65" s="2583"/>
      <c r="H65" s="2583"/>
      <c r="I65" s="2583"/>
      <c r="J65" s="1698" t="s">
        <v>4685</v>
      </c>
      <c r="K65" s="2583"/>
      <c r="L65" s="2583"/>
      <c r="M65" s="2583"/>
      <c r="N65" s="2583"/>
      <c r="O65" s="2583"/>
      <c r="P65" s="2651" t="s">
        <v>2975</v>
      </c>
    </row>
    <row r="66" spans="1:16">
      <c r="A66" s="2585" t="s">
        <v>2976</v>
      </c>
      <c r="B66" s="2585"/>
      <c r="C66" s="2585"/>
      <c r="D66" s="2585"/>
      <c r="E66" s="2585"/>
      <c r="F66" s="2585"/>
      <c r="G66" s="2585"/>
      <c r="H66" s="2585"/>
      <c r="I66" s="2583"/>
      <c r="J66" s="2585" t="s">
        <v>2977</v>
      </c>
      <c r="K66" s="2585"/>
      <c r="L66" s="2585"/>
      <c r="M66" s="2585"/>
      <c r="N66" s="2585"/>
      <c r="O66" s="2585"/>
      <c r="P66" s="2585"/>
    </row>
    <row r="68" spans="1:16" ht="15.75">
      <c r="A68" s="2162" t="s">
        <v>419</v>
      </c>
      <c r="B68" s="2585"/>
      <c r="C68" s="2585"/>
      <c r="D68" s="2585"/>
      <c r="E68" s="2585"/>
      <c r="F68" s="2585"/>
      <c r="G68" s="2585"/>
      <c r="H68" s="2585"/>
    </row>
    <row r="70" spans="1:16" ht="16.5" thickBot="1">
      <c r="A70" s="2701" t="str">
        <f>'Data Sheet'!$C$25</f>
        <v>National Fuel Gas Distribution Corporation</v>
      </c>
      <c r="B70" s="2583"/>
      <c r="C70" s="2583"/>
      <c r="D70" s="3093"/>
      <c r="E70" s="3093"/>
      <c r="F70" s="2639"/>
      <c r="G70" s="3094" t="str">
        <f>'Data Sheet'!$C$40</f>
        <v>3/31/2016</v>
      </c>
      <c r="H70" s="2583" t="str">
        <f>'Data Sheet'!$C$38</f>
        <v>12/31/2015</v>
      </c>
      <c r="I70" s="2583"/>
      <c r="J70" s="2701" t="str">
        <f>'Data Sheet'!$C$25</f>
        <v>National Fuel Gas Distribution Corporation</v>
      </c>
      <c r="K70" s="2583"/>
      <c r="L70" s="3093"/>
      <c r="M70" s="3093"/>
      <c r="N70" s="3094" t="str">
        <f>'Data Sheet'!$C$40</f>
        <v>3/31/2016</v>
      </c>
      <c r="O70" s="2583" t="str">
        <f>'Data Sheet'!$C$38</f>
        <v>12/31/2015</v>
      </c>
      <c r="P70" s="2585"/>
    </row>
    <row r="71" spans="1:16">
      <c r="A71" s="2654"/>
      <c r="B71" s="2587"/>
      <c r="C71" s="2587"/>
      <c r="D71" s="2587"/>
      <c r="E71" s="2587"/>
      <c r="F71" s="2587"/>
      <c r="G71" s="2587"/>
      <c r="H71" s="2655"/>
      <c r="I71" s="2583"/>
      <c r="J71" s="2654"/>
      <c r="K71" s="2587"/>
      <c r="L71" s="2587"/>
      <c r="M71" s="2587"/>
      <c r="N71" s="2587"/>
      <c r="O71" s="2587"/>
      <c r="P71" s="3005"/>
    </row>
    <row r="72" spans="1:16" ht="15.75">
      <c r="A72" s="2141" t="s">
        <v>3350</v>
      </c>
      <c r="B72" s="2162"/>
      <c r="C72" s="2162"/>
      <c r="D72" s="2585"/>
      <c r="E72" s="2585"/>
      <c r="F72" s="2585"/>
      <c r="G72" s="2585"/>
      <c r="H72" s="3022"/>
      <c r="I72" s="2583"/>
      <c r="J72" s="2141" t="s">
        <v>3351</v>
      </c>
      <c r="K72" s="2162"/>
      <c r="L72" s="2162"/>
      <c r="M72" s="2585"/>
      <c r="N72" s="2585"/>
      <c r="O72" s="2585"/>
      <c r="P72" s="3022"/>
    </row>
    <row r="73" spans="1:16" ht="16.5" thickBot="1">
      <c r="A73" s="2137"/>
      <c r="B73" s="2138"/>
      <c r="C73" s="2138"/>
      <c r="D73" s="3010"/>
      <c r="E73" s="3010"/>
      <c r="F73" s="3010"/>
      <c r="G73" s="3010"/>
      <c r="H73" s="3014"/>
      <c r="I73" s="2583"/>
      <c r="J73" s="2137"/>
      <c r="K73" s="2138"/>
      <c r="L73" s="2138"/>
      <c r="M73" s="3010"/>
      <c r="N73" s="3010"/>
      <c r="O73" s="3010"/>
      <c r="P73" s="3014"/>
    </row>
    <row r="74" spans="1:16">
      <c r="A74" s="2658" t="s">
        <v>3352</v>
      </c>
      <c r="B74" s="2583"/>
      <c r="C74" s="2583"/>
      <c r="D74" s="2583"/>
      <c r="E74" s="2583" t="s">
        <v>3353</v>
      </c>
      <c r="F74" s="2583"/>
      <c r="G74" s="2583"/>
      <c r="H74" s="2659"/>
      <c r="I74" s="2583"/>
      <c r="J74" s="2658" t="s">
        <v>3354</v>
      </c>
      <c r="K74" s="2583"/>
      <c r="L74" s="2583"/>
      <c r="M74" s="2583" t="s">
        <v>3355</v>
      </c>
      <c r="N74" s="2583"/>
      <c r="O74" s="2583"/>
      <c r="P74" s="2659"/>
    </row>
    <row r="75" spans="1:16">
      <c r="A75" s="2658" t="s">
        <v>3356</v>
      </c>
      <c r="B75" s="2583"/>
      <c r="C75" s="2583"/>
      <c r="D75" s="2583"/>
      <c r="E75" s="2583" t="s">
        <v>3357</v>
      </c>
      <c r="F75" s="2583"/>
      <c r="G75" s="2583"/>
      <c r="H75" s="2659"/>
      <c r="I75" s="2583"/>
      <c r="J75" s="2658" t="s">
        <v>3358</v>
      </c>
      <c r="K75" s="2583"/>
      <c r="L75" s="2583"/>
      <c r="M75" s="2583" t="s">
        <v>3359</v>
      </c>
      <c r="N75" s="2583"/>
      <c r="O75" s="2583"/>
      <c r="P75" s="2659"/>
    </row>
    <row r="76" spans="1:16">
      <c r="A76" s="2658" t="s">
        <v>3360</v>
      </c>
      <c r="B76" s="2583"/>
      <c r="C76" s="2583"/>
      <c r="D76" s="2583"/>
      <c r="E76" s="2583" t="s">
        <v>3361</v>
      </c>
      <c r="F76" s="2583"/>
      <c r="G76" s="2583"/>
      <c r="H76" s="2659"/>
      <c r="I76" s="2583"/>
      <c r="J76" s="2658" t="s">
        <v>3362</v>
      </c>
      <c r="K76" s="2583"/>
      <c r="L76" s="2583"/>
      <c r="M76" s="2583" t="s">
        <v>3363</v>
      </c>
      <c r="N76" s="2583"/>
      <c r="O76" s="2583"/>
      <c r="P76" s="2659"/>
    </row>
    <row r="77" spans="1:16">
      <c r="A77" s="2658" t="s">
        <v>3364</v>
      </c>
      <c r="B77" s="2583"/>
      <c r="C77" s="2583"/>
      <c r="D77" s="2583"/>
      <c r="E77" s="2583" t="s">
        <v>3365</v>
      </c>
      <c r="F77" s="2583"/>
      <c r="G77" s="2583"/>
      <c r="H77" s="2659"/>
      <c r="I77" s="2583"/>
      <c r="J77" s="2658" t="s">
        <v>3366</v>
      </c>
      <c r="K77" s="2583"/>
      <c r="L77" s="2583"/>
      <c r="M77" s="2583" t="s">
        <v>3367</v>
      </c>
      <c r="N77" s="2583"/>
      <c r="O77" s="2583"/>
      <c r="P77" s="2659"/>
    </row>
    <row r="78" spans="1:16">
      <c r="A78" s="2658"/>
      <c r="B78" s="2583"/>
      <c r="C78" s="2583"/>
      <c r="D78" s="2583"/>
      <c r="E78" s="2583"/>
      <c r="F78" s="2583"/>
      <c r="G78" s="2583"/>
      <c r="H78" s="2659"/>
      <c r="I78" s="2583"/>
      <c r="J78" s="2658" t="s">
        <v>3368</v>
      </c>
      <c r="K78" s="2583"/>
      <c r="L78" s="2583"/>
      <c r="M78" s="2583" t="s">
        <v>3369</v>
      </c>
      <c r="N78" s="2583"/>
      <c r="O78" s="2583"/>
      <c r="P78" s="2659"/>
    </row>
    <row r="79" spans="1:16" ht="15.75" thickBot="1">
      <c r="A79" s="2658"/>
      <c r="B79" s="2583"/>
      <c r="C79" s="2583"/>
      <c r="D79" s="2583"/>
      <c r="E79" s="2583"/>
      <c r="F79" s="2583"/>
      <c r="G79" s="2583"/>
      <c r="H79" s="2659"/>
      <c r="I79" s="2583"/>
      <c r="J79" s="2658"/>
      <c r="K79" s="2583"/>
      <c r="L79" s="2583"/>
      <c r="M79" s="2583"/>
      <c r="N79" s="2583"/>
      <c r="O79" s="2583"/>
      <c r="P79" s="2659"/>
    </row>
    <row r="80" spans="1:16" ht="15.75" thickBot="1">
      <c r="A80" s="3015"/>
      <c r="B80" s="3004"/>
      <c r="C80" s="3005"/>
      <c r="D80" s="3005"/>
      <c r="E80" s="3018" t="s">
        <v>3370</v>
      </c>
      <c r="F80" s="3018" t="s">
        <v>3371</v>
      </c>
      <c r="G80" s="3005" t="s">
        <v>3371</v>
      </c>
      <c r="H80" s="2655"/>
      <c r="I80" s="2583"/>
      <c r="J80" s="3110" t="s">
        <v>4214</v>
      </c>
      <c r="K80" s="3018"/>
      <c r="L80" s="3013" t="s">
        <v>2869</v>
      </c>
      <c r="M80" s="3079"/>
      <c r="N80" s="3018"/>
      <c r="O80" s="3018"/>
      <c r="P80" s="2655"/>
    </row>
    <row r="81" spans="1:16">
      <c r="A81" s="3021"/>
      <c r="B81" s="3007"/>
      <c r="C81" s="2597"/>
      <c r="D81" s="2597" t="s">
        <v>2337</v>
      </c>
      <c r="E81" s="2597" t="s">
        <v>3373</v>
      </c>
      <c r="F81" s="2597" t="s">
        <v>3374</v>
      </c>
      <c r="G81" s="2597" t="s">
        <v>3375</v>
      </c>
      <c r="H81" s="2597"/>
      <c r="I81" s="2583"/>
      <c r="J81" s="3111" t="s">
        <v>4215</v>
      </c>
      <c r="K81" s="3021"/>
      <c r="L81" s="2597"/>
      <c r="M81" s="2597"/>
      <c r="N81" s="2597" t="s">
        <v>3376</v>
      </c>
      <c r="O81" s="2597" t="s">
        <v>3377</v>
      </c>
      <c r="P81" s="2597"/>
    </row>
    <row r="82" spans="1:16">
      <c r="A82" s="3021" t="s">
        <v>1729</v>
      </c>
      <c r="B82" s="3006" t="s">
        <v>3378</v>
      </c>
      <c r="C82" s="3022"/>
      <c r="D82" s="2597" t="s">
        <v>3379</v>
      </c>
      <c r="E82" s="2597" t="s">
        <v>3380</v>
      </c>
      <c r="F82" s="2597" t="s">
        <v>1966</v>
      </c>
      <c r="G82" s="2597" t="s">
        <v>2961</v>
      </c>
      <c r="H82" s="2597" t="s">
        <v>2962</v>
      </c>
      <c r="I82" s="2583"/>
      <c r="J82" s="3111" t="s">
        <v>4648</v>
      </c>
      <c r="K82" s="3021" t="s">
        <v>3632</v>
      </c>
      <c r="L82" s="2597"/>
      <c r="M82" s="2597"/>
      <c r="N82" s="2597" t="s">
        <v>530</v>
      </c>
      <c r="O82" s="2597" t="s">
        <v>2963</v>
      </c>
      <c r="P82" s="3021" t="s">
        <v>1729</v>
      </c>
    </row>
    <row r="83" spans="1:16">
      <c r="A83" s="3021" t="s">
        <v>1732</v>
      </c>
      <c r="B83" s="3006"/>
      <c r="C83" s="3022"/>
      <c r="D83" s="2597" t="s">
        <v>2964</v>
      </c>
      <c r="E83" s="2597" t="s">
        <v>2965</v>
      </c>
      <c r="F83" s="2597" t="s">
        <v>2966</v>
      </c>
      <c r="G83" s="2597" t="s">
        <v>3372</v>
      </c>
      <c r="H83" s="2597"/>
      <c r="I83" s="2583"/>
      <c r="J83" s="3021" t="s">
        <v>2967</v>
      </c>
      <c r="K83" s="3021" t="s">
        <v>2968</v>
      </c>
      <c r="L83" s="2597" t="s">
        <v>2511</v>
      </c>
      <c r="M83" s="2597" t="s">
        <v>3624</v>
      </c>
      <c r="N83" s="2597" t="s">
        <v>2511</v>
      </c>
      <c r="O83" s="2597" t="s">
        <v>2969</v>
      </c>
      <c r="P83" s="3021" t="s">
        <v>1732</v>
      </c>
    </row>
    <row r="84" spans="1:16">
      <c r="A84" s="3021"/>
      <c r="B84" s="3006"/>
      <c r="C84" s="3022"/>
      <c r="D84" s="2597"/>
      <c r="E84" s="2597" t="s">
        <v>2970</v>
      </c>
      <c r="F84" s="2597" t="s">
        <v>2971</v>
      </c>
      <c r="G84" s="2597" t="s">
        <v>2972</v>
      </c>
      <c r="H84" s="2597"/>
      <c r="I84" s="2583"/>
      <c r="J84" s="3021" t="s">
        <v>2973</v>
      </c>
      <c r="K84" s="3021"/>
      <c r="L84" s="2597"/>
      <c r="M84" s="2597"/>
      <c r="N84" s="2597"/>
      <c r="O84" s="2597" t="s">
        <v>2974</v>
      </c>
      <c r="P84" s="3021"/>
    </row>
    <row r="85" spans="1:16" ht="15.75" thickBot="1">
      <c r="A85" s="3023"/>
      <c r="B85" s="3010" t="s">
        <v>3021</v>
      </c>
      <c r="C85" s="3012"/>
      <c r="D85" s="3112" t="s">
        <v>3022</v>
      </c>
      <c r="E85" s="3112" t="s">
        <v>3023</v>
      </c>
      <c r="F85" s="3112" t="s">
        <v>3024</v>
      </c>
      <c r="G85" s="3112" t="s">
        <v>2347</v>
      </c>
      <c r="H85" s="3112" t="s">
        <v>2348</v>
      </c>
      <c r="I85" s="2583"/>
      <c r="J85" s="3023" t="s">
        <v>2349</v>
      </c>
      <c r="K85" s="3112" t="s">
        <v>2350</v>
      </c>
      <c r="L85" s="3112" t="s">
        <v>2351</v>
      </c>
      <c r="M85" s="3112" t="s">
        <v>2352</v>
      </c>
      <c r="N85" s="3112" t="s">
        <v>2353</v>
      </c>
      <c r="O85" s="3112" t="s">
        <v>2354</v>
      </c>
      <c r="P85" s="3023"/>
    </row>
    <row r="86" spans="1:16">
      <c r="A86" s="3026">
        <v>1</v>
      </c>
      <c r="B86" s="3085"/>
      <c r="C86" s="2659"/>
      <c r="D86" s="2659"/>
      <c r="E86" s="2659"/>
      <c r="F86" s="2659"/>
      <c r="G86" s="3064"/>
      <c r="H86" s="3064"/>
      <c r="I86" s="2583"/>
      <c r="J86" s="3065"/>
      <c r="K86" s="3113"/>
      <c r="L86" s="3064"/>
      <c r="M86" s="3064"/>
      <c r="N86" s="2659"/>
      <c r="O86" s="2659"/>
      <c r="P86" s="3026">
        <v>1</v>
      </c>
    </row>
    <row r="87" spans="1:16">
      <c r="A87" s="3026">
        <v>2</v>
      </c>
      <c r="B87" s="3085"/>
      <c r="C87" s="2659"/>
      <c r="D87" s="2659"/>
      <c r="E87" s="2659"/>
      <c r="F87" s="2659"/>
      <c r="G87" s="3064"/>
      <c r="H87" s="3064"/>
      <c r="I87" s="2583"/>
      <c r="J87" s="3065"/>
      <c r="K87" s="3113"/>
      <c r="L87" s="3064"/>
      <c r="M87" s="3064"/>
      <c r="N87" s="2659"/>
      <c r="O87" s="2659"/>
      <c r="P87" s="3026">
        <v>2</v>
      </c>
    </row>
    <row r="88" spans="1:16">
      <c r="A88" s="3026">
        <v>3</v>
      </c>
      <c r="B88" s="3085"/>
      <c r="C88" s="2659"/>
      <c r="D88" s="2659"/>
      <c r="E88" s="2659"/>
      <c r="F88" s="2659"/>
      <c r="G88" s="3064"/>
      <c r="H88" s="3064"/>
      <c r="I88" s="2583"/>
      <c r="J88" s="3065"/>
      <c r="K88" s="3113"/>
      <c r="L88" s="3064"/>
      <c r="M88" s="3064"/>
      <c r="N88" s="2659"/>
      <c r="O88" s="2659"/>
      <c r="P88" s="3026">
        <v>3</v>
      </c>
    </row>
    <row r="89" spans="1:16">
      <c r="A89" s="3026">
        <v>4</v>
      </c>
      <c r="B89" s="3085"/>
      <c r="C89" s="2659"/>
      <c r="D89" s="2659"/>
      <c r="E89" s="2659"/>
      <c r="F89" s="2659"/>
      <c r="G89" s="3064"/>
      <c r="H89" s="3064"/>
      <c r="I89" s="2583"/>
      <c r="J89" s="3065"/>
      <c r="K89" s="3113"/>
      <c r="L89" s="3064"/>
      <c r="M89" s="3064"/>
      <c r="N89" s="2659"/>
      <c r="O89" s="2659"/>
      <c r="P89" s="3026">
        <v>4</v>
      </c>
    </row>
    <row r="90" spans="1:16">
      <c r="A90" s="3026">
        <v>5</v>
      </c>
      <c r="B90" s="3085"/>
      <c r="C90" s="2659"/>
      <c r="D90" s="2659"/>
      <c r="E90" s="2659"/>
      <c r="F90" s="2659"/>
      <c r="G90" s="3064"/>
      <c r="H90" s="3064"/>
      <c r="I90" s="2583"/>
      <c r="J90" s="3065"/>
      <c r="K90" s="3113"/>
      <c r="L90" s="3064"/>
      <c r="M90" s="3064"/>
      <c r="N90" s="2659"/>
      <c r="O90" s="2659"/>
      <c r="P90" s="3026">
        <v>5</v>
      </c>
    </row>
    <row r="91" spans="1:16">
      <c r="A91" s="3026">
        <v>6</v>
      </c>
      <c r="B91" s="3085"/>
      <c r="C91" s="2659"/>
      <c r="D91" s="2659"/>
      <c r="E91" s="2659"/>
      <c r="F91" s="2659"/>
      <c r="G91" s="3064"/>
      <c r="H91" s="3064"/>
      <c r="I91" s="2583"/>
      <c r="J91" s="3065"/>
      <c r="K91" s="3113"/>
      <c r="L91" s="3064"/>
      <c r="M91" s="3064"/>
      <c r="N91" s="2659"/>
      <c r="O91" s="2659"/>
      <c r="P91" s="3026">
        <v>6</v>
      </c>
    </row>
    <row r="92" spans="1:16">
      <c r="A92" s="3026">
        <v>7</v>
      </c>
      <c r="B92" s="3085"/>
      <c r="C92" s="2659"/>
      <c r="D92" s="2659"/>
      <c r="E92" s="2659"/>
      <c r="F92" s="2659"/>
      <c r="G92" s="3064"/>
      <c r="H92" s="3064"/>
      <c r="I92" s="2583"/>
      <c r="J92" s="3065"/>
      <c r="K92" s="3113"/>
      <c r="L92" s="3064"/>
      <c r="M92" s="3064"/>
      <c r="N92" s="2659"/>
      <c r="O92" s="2659"/>
      <c r="P92" s="3026">
        <v>7</v>
      </c>
    </row>
    <row r="93" spans="1:16">
      <c r="A93" s="3026">
        <v>8</v>
      </c>
      <c r="B93" s="3085"/>
      <c r="C93" s="2659"/>
      <c r="D93" s="2659"/>
      <c r="E93" s="2659"/>
      <c r="F93" s="2659"/>
      <c r="G93" s="3064"/>
      <c r="H93" s="3064"/>
      <c r="I93" s="2583"/>
      <c r="J93" s="3065"/>
      <c r="K93" s="3113"/>
      <c r="L93" s="3064"/>
      <c r="M93" s="3064"/>
      <c r="N93" s="2659"/>
      <c r="O93" s="2659"/>
      <c r="P93" s="3026">
        <v>8</v>
      </c>
    </row>
    <row r="94" spans="1:16">
      <c r="A94" s="3026">
        <v>9</v>
      </c>
      <c r="B94" s="3085"/>
      <c r="C94" s="2659"/>
      <c r="D94" s="2659"/>
      <c r="E94" s="2659"/>
      <c r="F94" s="2659"/>
      <c r="G94" s="3064"/>
      <c r="H94" s="3064"/>
      <c r="I94" s="2583"/>
      <c r="J94" s="3065"/>
      <c r="K94" s="3113"/>
      <c r="L94" s="3064"/>
      <c r="M94" s="3064"/>
      <c r="N94" s="2659"/>
      <c r="O94" s="2659"/>
      <c r="P94" s="3026">
        <v>9</v>
      </c>
    </row>
    <row r="95" spans="1:16">
      <c r="A95" s="3026">
        <v>10</v>
      </c>
      <c r="B95" s="3085"/>
      <c r="C95" s="2659"/>
      <c r="D95" s="2659"/>
      <c r="E95" s="2659"/>
      <c r="F95" s="2659"/>
      <c r="G95" s="3064"/>
      <c r="H95" s="3064"/>
      <c r="I95" s="2583"/>
      <c r="J95" s="3065"/>
      <c r="K95" s="3113"/>
      <c r="L95" s="3064"/>
      <c r="M95" s="3064"/>
      <c r="N95" s="2659"/>
      <c r="O95" s="2659"/>
      <c r="P95" s="3026">
        <v>10</v>
      </c>
    </row>
    <row r="96" spans="1:16">
      <c r="A96" s="3026">
        <v>11</v>
      </c>
      <c r="B96" s="3085"/>
      <c r="C96" s="2659"/>
      <c r="D96" s="2659"/>
      <c r="E96" s="2659"/>
      <c r="F96" s="2659"/>
      <c r="G96" s="3064"/>
      <c r="H96" s="3064"/>
      <c r="I96" s="2583"/>
      <c r="J96" s="3065"/>
      <c r="K96" s="3113"/>
      <c r="L96" s="3064"/>
      <c r="M96" s="3064"/>
      <c r="N96" s="2659"/>
      <c r="O96" s="2659"/>
      <c r="P96" s="3026">
        <v>11</v>
      </c>
    </row>
    <row r="97" spans="1:16">
      <c r="A97" s="3026">
        <v>12</v>
      </c>
      <c r="B97" s="2658"/>
      <c r="C97" s="2659"/>
      <c r="D97" s="2659"/>
      <c r="E97" s="2659"/>
      <c r="F97" s="2659"/>
      <c r="G97" s="3064"/>
      <c r="H97" s="3064"/>
      <c r="I97" s="2583"/>
      <c r="J97" s="3065"/>
      <c r="K97" s="3065"/>
      <c r="L97" s="3064"/>
      <c r="M97" s="3064"/>
      <c r="N97" s="2659"/>
      <c r="O97" s="2659"/>
      <c r="P97" s="3026">
        <v>12</v>
      </c>
    </row>
    <row r="98" spans="1:16">
      <c r="A98" s="3026">
        <v>13</v>
      </c>
      <c r="B98" s="2658"/>
      <c r="C98" s="2659"/>
      <c r="D98" s="2659"/>
      <c r="E98" s="2659"/>
      <c r="F98" s="2659"/>
      <c r="G98" s="3064"/>
      <c r="H98" s="3064"/>
      <c r="I98" s="2583"/>
      <c r="J98" s="3065"/>
      <c r="K98" s="3065"/>
      <c r="L98" s="3064"/>
      <c r="M98" s="3064"/>
      <c r="N98" s="2659"/>
      <c r="O98" s="2659"/>
      <c r="P98" s="3026">
        <v>13</v>
      </c>
    </row>
    <row r="99" spans="1:16">
      <c r="A99" s="3026">
        <v>14</v>
      </c>
      <c r="B99" s="2658"/>
      <c r="C99" s="2659"/>
      <c r="D99" s="2659"/>
      <c r="E99" s="2659"/>
      <c r="F99" s="2659"/>
      <c r="G99" s="3064"/>
      <c r="H99" s="3064"/>
      <c r="I99" s="2583"/>
      <c r="J99" s="3065"/>
      <c r="K99" s="3065"/>
      <c r="L99" s="3064"/>
      <c r="M99" s="3064"/>
      <c r="N99" s="2659"/>
      <c r="O99" s="2659"/>
      <c r="P99" s="3026">
        <v>14</v>
      </c>
    </row>
    <row r="100" spans="1:16">
      <c r="A100" s="3026">
        <v>15</v>
      </c>
      <c r="B100" s="2658"/>
      <c r="C100" s="2659"/>
      <c r="D100" s="2659"/>
      <c r="E100" s="2659"/>
      <c r="F100" s="2659"/>
      <c r="G100" s="3064"/>
      <c r="H100" s="3064"/>
      <c r="I100" s="2583"/>
      <c r="J100" s="3065"/>
      <c r="K100" s="3065"/>
      <c r="L100" s="3064"/>
      <c r="M100" s="3064"/>
      <c r="N100" s="2659"/>
      <c r="O100" s="2659"/>
      <c r="P100" s="3026">
        <v>15</v>
      </c>
    </row>
    <row r="101" spans="1:16">
      <c r="A101" s="3026">
        <v>16</v>
      </c>
      <c r="B101" s="2658"/>
      <c r="C101" s="2659"/>
      <c r="D101" s="2659"/>
      <c r="E101" s="2659"/>
      <c r="F101" s="2659"/>
      <c r="G101" s="3064"/>
      <c r="H101" s="3064"/>
      <c r="I101" s="2583"/>
      <c r="J101" s="3065"/>
      <c r="K101" s="3065"/>
      <c r="L101" s="3064"/>
      <c r="M101" s="3064"/>
      <c r="N101" s="2659"/>
      <c r="O101" s="2659"/>
      <c r="P101" s="3026">
        <v>16</v>
      </c>
    </row>
    <row r="102" spans="1:16">
      <c r="A102" s="3026">
        <v>17</v>
      </c>
      <c r="B102" s="2658"/>
      <c r="C102" s="2659"/>
      <c r="D102" s="2659"/>
      <c r="E102" s="2659"/>
      <c r="F102" s="2659"/>
      <c r="G102" s="3064"/>
      <c r="H102" s="3064"/>
      <c r="I102" s="2583"/>
      <c r="J102" s="3065"/>
      <c r="K102" s="3065"/>
      <c r="L102" s="3064"/>
      <c r="M102" s="3064"/>
      <c r="N102" s="2659"/>
      <c r="O102" s="2659"/>
      <c r="P102" s="3026">
        <v>17</v>
      </c>
    </row>
    <row r="103" spans="1:16">
      <c r="A103" s="3026">
        <v>18</v>
      </c>
      <c r="B103" s="2658"/>
      <c r="C103" s="2659"/>
      <c r="D103" s="2659"/>
      <c r="E103" s="2659"/>
      <c r="F103" s="2659"/>
      <c r="G103" s="3064"/>
      <c r="H103" s="3064"/>
      <c r="I103" s="2583"/>
      <c r="J103" s="3065"/>
      <c r="K103" s="3065"/>
      <c r="L103" s="3064"/>
      <c r="M103" s="3064"/>
      <c r="N103" s="2659"/>
      <c r="O103" s="2659"/>
      <c r="P103" s="3026">
        <v>18</v>
      </c>
    </row>
    <row r="104" spans="1:16">
      <c r="A104" s="3026">
        <v>19</v>
      </c>
      <c r="B104" s="2658"/>
      <c r="C104" s="2659"/>
      <c r="D104" s="2659"/>
      <c r="E104" s="2659"/>
      <c r="F104" s="2659"/>
      <c r="G104" s="3064"/>
      <c r="H104" s="3064"/>
      <c r="I104" s="2583"/>
      <c r="J104" s="3065"/>
      <c r="K104" s="3065"/>
      <c r="L104" s="3064"/>
      <c r="M104" s="3064"/>
      <c r="N104" s="2659"/>
      <c r="O104" s="2659"/>
      <c r="P104" s="3026">
        <v>19</v>
      </c>
    </row>
    <row r="105" spans="1:16">
      <c r="A105" s="3026">
        <v>20</v>
      </c>
      <c r="B105" s="2658"/>
      <c r="C105" s="2659"/>
      <c r="D105" s="2659"/>
      <c r="E105" s="2659"/>
      <c r="F105" s="2659"/>
      <c r="G105" s="3064"/>
      <c r="H105" s="3064"/>
      <c r="I105" s="2583"/>
      <c r="J105" s="3065"/>
      <c r="K105" s="3065"/>
      <c r="L105" s="3064"/>
      <c r="M105" s="3064"/>
      <c r="N105" s="2659"/>
      <c r="O105" s="2659"/>
      <c r="P105" s="3026">
        <v>20</v>
      </c>
    </row>
    <row r="106" spans="1:16">
      <c r="A106" s="3026">
        <v>21</v>
      </c>
      <c r="B106" s="2658"/>
      <c r="C106" s="2659"/>
      <c r="D106" s="2659"/>
      <c r="E106" s="2659"/>
      <c r="F106" s="2659"/>
      <c r="G106" s="3064"/>
      <c r="H106" s="3064"/>
      <c r="I106" s="2583"/>
      <c r="J106" s="3065"/>
      <c r="K106" s="3065"/>
      <c r="L106" s="3064"/>
      <c r="M106" s="3064"/>
      <c r="N106" s="2659"/>
      <c r="O106" s="2659"/>
      <c r="P106" s="3026">
        <v>21</v>
      </c>
    </row>
    <row r="107" spans="1:16">
      <c r="A107" s="3026">
        <v>22</v>
      </c>
      <c r="B107" s="2658"/>
      <c r="C107" s="2659"/>
      <c r="D107" s="2659"/>
      <c r="E107" s="2659"/>
      <c r="F107" s="2659"/>
      <c r="G107" s="3064"/>
      <c r="H107" s="3064"/>
      <c r="I107" s="2583"/>
      <c r="J107" s="3065"/>
      <c r="K107" s="3065"/>
      <c r="L107" s="3064"/>
      <c r="M107" s="3064"/>
      <c r="N107" s="2659"/>
      <c r="O107" s="2659"/>
      <c r="P107" s="3026">
        <v>22</v>
      </c>
    </row>
    <row r="108" spans="1:16">
      <c r="A108" s="3026">
        <v>23</v>
      </c>
      <c r="B108" s="2658"/>
      <c r="C108" s="2659"/>
      <c r="D108" s="2659"/>
      <c r="E108" s="2659"/>
      <c r="F108" s="2659"/>
      <c r="G108" s="3064"/>
      <c r="H108" s="3064"/>
      <c r="I108" s="2583"/>
      <c r="J108" s="3065"/>
      <c r="K108" s="3065"/>
      <c r="L108" s="3064"/>
      <c r="M108" s="3064"/>
      <c r="N108" s="2659"/>
      <c r="O108" s="2659"/>
      <c r="P108" s="3026">
        <v>23</v>
      </c>
    </row>
    <row r="109" spans="1:16">
      <c r="A109" s="3026">
        <v>24</v>
      </c>
      <c r="B109" s="2658"/>
      <c r="C109" s="2659"/>
      <c r="D109" s="2659"/>
      <c r="E109" s="2659"/>
      <c r="F109" s="2659"/>
      <c r="G109" s="3064"/>
      <c r="H109" s="3064"/>
      <c r="I109" s="2583"/>
      <c r="J109" s="3065"/>
      <c r="K109" s="3065"/>
      <c r="L109" s="3064"/>
      <c r="M109" s="3064"/>
      <c r="N109" s="2659"/>
      <c r="O109" s="2659"/>
      <c r="P109" s="3026">
        <v>24</v>
      </c>
    </row>
    <row r="110" spans="1:16">
      <c r="A110" s="3026">
        <v>25</v>
      </c>
      <c r="B110" s="2658"/>
      <c r="C110" s="2659"/>
      <c r="D110" s="2659"/>
      <c r="E110" s="2659"/>
      <c r="F110" s="2659"/>
      <c r="G110" s="3064"/>
      <c r="H110" s="3064"/>
      <c r="I110" s="2583"/>
      <c r="J110" s="3065"/>
      <c r="K110" s="3065"/>
      <c r="L110" s="3064"/>
      <c r="M110" s="3064"/>
      <c r="N110" s="2659"/>
      <c r="O110" s="2659"/>
      <c r="P110" s="3026">
        <v>25</v>
      </c>
    </row>
    <row r="111" spans="1:16">
      <c r="A111" s="3026">
        <v>26</v>
      </c>
      <c r="B111" s="2658"/>
      <c r="C111" s="2659"/>
      <c r="D111" s="2659"/>
      <c r="E111" s="2659"/>
      <c r="F111" s="2659"/>
      <c r="G111" s="3064"/>
      <c r="H111" s="3064"/>
      <c r="I111" s="2583"/>
      <c r="J111" s="3065"/>
      <c r="K111" s="3065"/>
      <c r="L111" s="3064"/>
      <c r="M111" s="3064"/>
      <c r="N111" s="2659"/>
      <c r="O111" s="2659"/>
      <c r="P111" s="3026">
        <v>26</v>
      </c>
    </row>
    <row r="112" spans="1:16">
      <c r="A112" s="3026">
        <v>27</v>
      </c>
      <c r="B112" s="2658"/>
      <c r="C112" s="2659"/>
      <c r="D112" s="2659"/>
      <c r="E112" s="2659"/>
      <c r="F112" s="2659"/>
      <c r="G112" s="3064"/>
      <c r="H112" s="3064"/>
      <c r="I112" s="2583"/>
      <c r="J112" s="3065"/>
      <c r="K112" s="3065"/>
      <c r="L112" s="3064"/>
      <c r="M112" s="3064"/>
      <c r="N112" s="2659"/>
      <c r="O112" s="2659"/>
      <c r="P112" s="3026">
        <v>27</v>
      </c>
    </row>
    <row r="113" spans="1:16">
      <c r="A113" s="3026">
        <v>28</v>
      </c>
      <c r="B113" s="2658"/>
      <c r="C113" s="2659"/>
      <c r="D113" s="2659"/>
      <c r="E113" s="2659"/>
      <c r="F113" s="2659"/>
      <c r="G113" s="3064"/>
      <c r="H113" s="3064"/>
      <c r="I113" s="2583"/>
      <c r="J113" s="3065"/>
      <c r="K113" s="3065"/>
      <c r="L113" s="3064"/>
      <c r="M113" s="3064"/>
      <c r="N113" s="2659"/>
      <c r="O113" s="2659"/>
      <c r="P113" s="3026">
        <v>28</v>
      </c>
    </row>
    <row r="114" spans="1:16">
      <c r="A114" s="3026">
        <v>29</v>
      </c>
      <c r="B114" s="2658"/>
      <c r="C114" s="2659"/>
      <c r="D114" s="2659"/>
      <c r="E114" s="2659"/>
      <c r="F114" s="2659"/>
      <c r="G114" s="3064"/>
      <c r="H114" s="3064"/>
      <c r="I114" s="2583"/>
      <c r="J114" s="3065"/>
      <c r="K114" s="3065"/>
      <c r="L114" s="3064"/>
      <c r="M114" s="3064"/>
      <c r="N114" s="2659"/>
      <c r="O114" s="2659"/>
      <c r="P114" s="3026">
        <v>29</v>
      </c>
    </row>
    <row r="115" spans="1:16">
      <c r="A115" s="3026">
        <v>30</v>
      </c>
      <c r="B115" s="2658"/>
      <c r="C115" s="2659"/>
      <c r="D115" s="2659"/>
      <c r="E115" s="2659"/>
      <c r="F115" s="2659"/>
      <c r="G115" s="3064"/>
      <c r="H115" s="3064"/>
      <c r="I115" s="2583"/>
      <c r="J115" s="3065"/>
      <c r="K115" s="3065"/>
      <c r="L115" s="3064"/>
      <c r="M115" s="3064"/>
      <c r="N115" s="2659"/>
      <c r="O115" s="2659"/>
      <c r="P115" s="3026">
        <v>30</v>
      </c>
    </row>
    <row r="116" spans="1:16">
      <c r="A116" s="3026">
        <v>31</v>
      </c>
      <c r="B116" s="2658"/>
      <c r="C116" s="2659"/>
      <c r="D116" s="2659"/>
      <c r="E116" s="2659"/>
      <c r="F116" s="2659"/>
      <c r="G116" s="3064"/>
      <c r="H116" s="3064"/>
      <c r="I116" s="2583"/>
      <c r="J116" s="3065"/>
      <c r="K116" s="3065"/>
      <c r="L116" s="3064"/>
      <c r="M116" s="3064"/>
      <c r="N116" s="2659"/>
      <c r="O116" s="2659"/>
      <c r="P116" s="3026">
        <v>31</v>
      </c>
    </row>
    <row r="117" spans="1:16">
      <c r="A117" s="3026">
        <v>32</v>
      </c>
      <c r="B117" s="2658"/>
      <c r="C117" s="2659"/>
      <c r="D117" s="2659"/>
      <c r="E117" s="2659"/>
      <c r="F117" s="2659"/>
      <c r="G117" s="3064"/>
      <c r="H117" s="3064"/>
      <c r="I117" s="2583"/>
      <c r="J117" s="3065"/>
      <c r="K117" s="3065"/>
      <c r="L117" s="3064"/>
      <c r="M117" s="3064"/>
      <c r="N117" s="2659"/>
      <c r="O117" s="2659"/>
      <c r="P117" s="3026">
        <v>32</v>
      </c>
    </row>
    <row r="118" spans="1:16">
      <c r="A118" s="3026">
        <v>33</v>
      </c>
      <c r="B118" s="2658"/>
      <c r="C118" s="2659"/>
      <c r="D118" s="2659"/>
      <c r="E118" s="2659"/>
      <c r="F118" s="2659"/>
      <c r="G118" s="3064"/>
      <c r="H118" s="3064"/>
      <c r="I118" s="2583"/>
      <c r="J118" s="3065"/>
      <c r="K118" s="3065"/>
      <c r="L118" s="3064"/>
      <c r="M118" s="3064"/>
      <c r="N118" s="2659"/>
      <c r="O118" s="2659"/>
      <c r="P118" s="3026">
        <v>33</v>
      </c>
    </row>
    <row r="119" spans="1:16">
      <c r="A119" s="3026">
        <v>34</v>
      </c>
      <c r="B119" s="2658"/>
      <c r="C119" s="2659"/>
      <c r="D119" s="2659"/>
      <c r="E119" s="2659"/>
      <c r="F119" s="2659"/>
      <c r="G119" s="3064"/>
      <c r="H119" s="3064"/>
      <c r="I119" s="2583"/>
      <c r="J119" s="3065"/>
      <c r="K119" s="3065"/>
      <c r="L119" s="3064"/>
      <c r="M119" s="3064"/>
      <c r="N119" s="2659"/>
      <c r="O119" s="2659"/>
      <c r="P119" s="3026">
        <v>34</v>
      </c>
    </row>
    <row r="120" spans="1:16">
      <c r="A120" s="3026">
        <v>35</v>
      </c>
      <c r="B120" s="2658"/>
      <c r="C120" s="2659"/>
      <c r="D120" s="2659"/>
      <c r="E120" s="2659"/>
      <c r="F120" s="2659"/>
      <c r="G120" s="3064"/>
      <c r="H120" s="3064"/>
      <c r="I120" s="2583"/>
      <c r="J120" s="3065"/>
      <c r="K120" s="3065"/>
      <c r="L120" s="3064"/>
      <c r="M120" s="3064"/>
      <c r="N120" s="2659"/>
      <c r="O120" s="2659"/>
      <c r="P120" s="3026">
        <v>35</v>
      </c>
    </row>
    <row r="121" spans="1:16">
      <c r="A121" s="3026">
        <v>36</v>
      </c>
      <c r="B121" s="2658"/>
      <c r="C121" s="2659"/>
      <c r="D121" s="2659"/>
      <c r="E121" s="2659"/>
      <c r="F121" s="2659"/>
      <c r="G121" s="3064"/>
      <c r="H121" s="3064"/>
      <c r="I121" s="2583"/>
      <c r="J121" s="3065"/>
      <c r="K121" s="3065"/>
      <c r="L121" s="3064"/>
      <c r="M121" s="3064"/>
      <c r="N121" s="2659"/>
      <c r="O121" s="2659"/>
      <c r="P121" s="3026">
        <v>36</v>
      </c>
    </row>
    <row r="122" spans="1:16">
      <c r="A122" s="3026">
        <v>37</v>
      </c>
      <c r="B122" s="2658"/>
      <c r="C122" s="2659"/>
      <c r="D122" s="2659"/>
      <c r="E122" s="2659"/>
      <c r="F122" s="2659"/>
      <c r="G122" s="3064"/>
      <c r="H122" s="3064"/>
      <c r="I122" s="2583"/>
      <c r="J122" s="3065"/>
      <c r="K122" s="3065"/>
      <c r="L122" s="3064"/>
      <c r="M122" s="3064"/>
      <c r="N122" s="2659"/>
      <c r="O122" s="2659"/>
      <c r="P122" s="3026">
        <v>37</v>
      </c>
    </row>
    <row r="123" spans="1:16">
      <c r="A123" s="3026">
        <v>38</v>
      </c>
      <c r="B123" s="2658"/>
      <c r="C123" s="2659"/>
      <c r="D123" s="2659"/>
      <c r="E123" s="2659"/>
      <c r="F123" s="2659"/>
      <c r="G123" s="3064"/>
      <c r="H123" s="3064"/>
      <c r="I123" s="2583"/>
      <c r="J123" s="3065"/>
      <c r="K123" s="3065"/>
      <c r="L123" s="3064"/>
      <c r="M123" s="3064"/>
      <c r="N123" s="2659"/>
      <c r="O123" s="2659"/>
      <c r="P123" s="3026">
        <v>38</v>
      </c>
    </row>
    <row r="124" spans="1:16">
      <c r="A124" s="3026">
        <v>39</v>
      </c>
      <c r="B124" s="2658"/>
      <c r="C124" s="2659"/>
      <c r="D124" s="2659"/>
      <c r="E124" s="2659"/>
      <c r="F124" s="2659"/>
      <c r="G124" s="3064"/>
      <c r="H124" s="3064"/>
      <c r="I124" s="2583"/>
      <c r="J124" s="3065"/>
      <c r="K124" s="3065"/>
      <c r="L124" s="3064"/>
      <c r="M124" s="3064"/>
      <c r="N124" s="2659"/>
      <c r="O124" s="2659"/>
      <c r="P124" s="3026">
        <v>39</v>
      </c>
    </row>
    <row r="125" spans="1:16">
      <c r="A125" s="3026">
        <v>40</v>
      </c>
      <c r="B125" s="2658"/>
      <c r="C125" s="2659"/>
      <c r="D125" s="2659"/>
      <c r="E125" s="2659"/>
      <c r="F125" s="2659"/>
      <c r="G125" s="3064"/>
      <c r="H125" s="3064"/>
      <c r="I125" s="2583"/>
      <c r="J125" s="3065"/>
      <c r="K125" s="3065"/>
      <c r="L125" s="3064"/>
      <c r="M125" s="3064"/>
      <c r="N125" s="2659"/>
      <c r="O125" s="2659"/>
      <c r="P125" s="3026">
        <v>40</v>
      </c>
    </row>
    <row r="126" spans="1:16">
      <c r="A126" s="3026">
        <v>41</v>
      </c>
      <c r="B126" s="2658"/>
      <c r="C126" s="2659"/>
      <c r="D126" s="2659"/>
      <c r="E126" s="2659"/>
      <c r="F126" s="2659"/>
      <c r="G126" s="3064"/>
      <c r="H126" s="3064"/>
      <c r="I126" s="2583"/>
      <c r="J126" s="3065"/>
      <c r="K126" s="3065"/>
      <c r="L126" s="3064"/>
      <c r="M126" s="3064"/>
      <c r="N126" s="2659"/>
      <c r="O126" s="2659"/>
      <c r="P126" s="3026">
        <v>41</v>
      </c>
    </row>
    <row r="127" spans="1:16">
      <c r="A127" s="3026">
        <v>42</v>
      </c>
      <c r="B127" s="2658"/>
      <c r="C127" s="2659"/>
      <c r="D127" s="2659"/>
      <c r="E127" s="2659"/>
      <c r="F127" s="2659"/>
      <c r="G127" s="3064"/>
      <c r="H127" s="3064"/>
      <c r="I127" s="2583"/>
      <c r="J127" s="3065"/>
      <c r="K127" s="3065"/>
      <c r="L127" s="3064"/>
      <c r="M127" s="3064"/>
      <c r="N127" s="2659"/>
      <c r="O127" s="2659"/>
      <c r="P127" s="3026">
        <v>42</v>
      </c>
    </row>
    <row r="128" spans="1:16">
      <c r="A128" s="3026">
        <v>43</v>
      </c>
      <c r="B128" s="2658"/>
      <c r="C128" s="2659"/>
      <c r="D128" s="2659"/>
      <c r="E128" s="2659"/>
      <c r="F128" s="2659"/>
      <c r="G128" s="3064"/>
      <c r="H128" s="3064"/>
      <c r="I128" s="2583"/>
      <c r="J128" s="3065"/>
      <c r="K128" s="3065"/>
      <c r="L128" s="3064"/>
      <c r="M128" s="3064"/>
      <c r="N128" s="2659"/>
      <c r="O128" s="2659"/>
      <c r="P128" s="3026">
        <v>43</v>
      </c>
    </row>
    <row r="129" spans="1:16">
      <c r="A129" s="3026">
        <v>44</v>
      </c>
      <c r="B129" s="2658"/>
      <c r="C129" s="2659"/>
      <c r="D129" s="2659"/>
      <c r="E129" s="2659"/>
      <c r="F129" s="2659"/>
      <c r="G129" s="3064"/>
      <c r="H129" s="3064"/>
      <c r="I129" s="2583"/>
      <c r="J129" s="3065"/>
      <c r="K129" s="3065"/>
      <c r="L129" s="3064"/>
      <c r="M129" s="3064"/>
      <c r="N129" s="2659"/>
      <c r="O129" s="2659"/>
      <c r="P129" s="3026">
        <v>44</v>
      </c>
    </row>
    <row r="130" spans="1:16">
      <c r="A130" s="3026">
        <v>45</v>
      </c>
      <c r="B130" s="2658"/>
      <c r="C130" s="2659"/>
      <c r="D130" s="2659"/>
      <c r="E130" s="2659"/>
      <c r="F130" s="2659"/>
      <c r="G130" s="3064"/>
      <c r="H130" s="3064"/>
      <c r="I130" s="2583"/>
      <c r="J130" s="3065"/>
      <c r="K130" s="3065"/>
      <c r="L130" s="3064"/>
      <c r="M130" s="3064"/>
      <c r="N130" s="2659"/>
      <c r="O130" s="2659"/>
      <c r="P130" s="3026">
        <v>45</v>
      </c>
    </row>
    <row r="131" spans="1:16" ht="15.75" thickBot="1">
      <c r="A131" s="3073">
        <v>46</v>
      </c>
      <c r="B131" s="3008"/>
      <c r="C131" s="3112"/>
      <c r="D131" s="3014"/>
      <c r="E131" s="3014"/>
      <c r="F131" s="3014"/>
      <c r="G131" s="3074"/>
      <c r="H131" s="3074"/>
      <c r="I131" s="2583"/>
      <c r="J131" s="3075"/>
      <c r="K131" s="3075"/>
      <c r="L131" s="3114"/>
      <c r="M131" s="3074"/>
      <c r="N131" s="3014"/>
      <c r="O131" s="3014"/>
      <c r="P131" s="3073">
        <v>46</v>
      </c>
    </row>
    <row r="132" spans="1:16">
      <c r="A132" s="2665"/>
      <c r="B132" s="2665"/>
      <c r="C132" s="2664"/>
      <c r="D132" s="2665"/>
      <c r="E132" s="2665"/>
      <c r="F132" s="2665"/>
      <c r="G132" s="2665"/>
      <c r="H132" s="2665"/>
      <c r="I132" s="2583"/>
      <c r="J132" s="2665"/>
      <c r="K132" s="2665"/>
      <c r="L132" s="2664"/>
      <c r="M132" s="2665"/>
      <c r="N132" s="2665"/>
      <c r="O132" s="2665"/>
      <c r="P132" s="2665"/>
    </row>
    <row r="133" spans="1:16">
      <c r="A133" s="1698" t="s">
        <v>4685</v>
      </c>
      <c r="B133" s="2583"/>
      <c r="C133" s="2583"/>
      <c r="D133" s="2583"/>
      <c r="E133" s="2583"/>
      <c r="F133" s="2583"/>
      <c r="G133" s="2583"/>
      <c r="H133" s="2583"/>
      <c r="I133" s="2583"/>
      <c r="J133" s="1698" t="s">
        <v>4685</v>
      </c>
      <c r="K133" s="2583"/>
      <c r="L133" s="2583"/>
      <c r="M133" s="2583"/>
      <c r="N133" s="2583"/>
      <c r="O133" s="2583"/>
      <c r="P133" s="2651" t="s">
        <v>2975</v>
      </c>
    </row>
    <row r="134" spans="1:16">
      <c r="A134" s="2585" t="s">
        <v>2978</v>
      </c>
      <c r="B134" s="2585"/>
      <c r="C134" s="2585"/>
      <c r="D134" s="2585"/>
      <c r="E134" s="2585"/>
      <c r="F134" s="2585"/>
      <c r="G134" s="2585"/>
      <c r="H134" s="2585"/>
      <c r="I134" s="2583"/>
      <c r="J134" s="2585" t="s">
        <v>2979</v>
      </c>
      <c r="K134" s="2585"/>
      <c r="L134" s="2585"/>
      <c r="M134" s="2585"/>
      <c r="N134" s="2585"/>
      <c r="O134" s="2585"/>
      <c r="P134" s="2585"/>
    </row>
  </sheetData>
  <mergeCells count="1">
    <mergeCell ref="J4:P4"/>
  </mergeCells>
  <printOptions horizontalCentered="1" verticalCentered="1"/>
  <pageMargins left="0.5" right="0.5" top="0.5" bottom="0.5" header="0" footer="0"/>
  <pageSetup scale="71" fitToWidth="2" fitToHeight="2" pageOrder="overThenDown" orientation="portrait" horizontalDpi="300" vertic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8">
    <pageSetUpPr fitToPage="1"/>
  </sheetPr>
  <dimension ref="A1:H67"/>
  <sheetViews>
    <sheetView defaultGridColor="0" colorId="22" zoomScaleNormal="100" workbookViewId="0">
      <selection activeCell="G2" sqref="G2"/>
    </sheetView>
  </sheetViews>
  <sheetFormatPr defaultColWidth="9.6640625" defaultRowHeight="15"/>
  <cols>
    <col min="1" max="1" width="2.6640625" style="9" customWidth="1"/>
    <col min="2" max="2" width="33.6640625" style="9" customWidth="1"/>
    <col min="3" max="3" width="3.6640625" style="9" customWidth="1"/>
    <col min="4" max="4" width="2.6640625" style="9" customWidth="1"/>
    <col min="5" max="5" width="2.33203125" style="9" customWidth="1"/>
    <col min="6" max="6" width="13.6640625" style="9" customWidth="1"/>
    <col min="7" max="7" width="12.6640625" style="9" customWidth="1"/>
    <col min="8" max="8" width="15.6640625" style="9" customWidth="1"/>
    <col min="9" max="16384" width="9.6640625" style="9"/>
  </cols>
  <sheetData>
    <row r="1" spans="1:8" ht="15.75" thickBot="1">
      <c r="A1" s="601"/>
      <c r="B1" s="602" t="s">
        <v>1800</v>
      </c>
      <c r="C1" s="603" t="s">
        <v>1344</v>
      </c>
      <c r="D1" s="604"/>
      <c r="E1" s="604"/>
      <c r="F1" s="602"/>
      <c r="G1" s="604" t="s">
        <v>1802</v>
      </c>
      <c r="H1" s="605" t="s">
        <v>1803</v>
      </c>
    </row>
    <row r="2" spans="1:8">
      <c r="A2" s="601"/>
      <c r="B2" s="607" t="str">
        <f>'Data Sheet'!$C$25</f>
        <v>National Fuel Gas Distribution Corporation</v>
      </c>
      <c r="C2" s="385" t="s">
        <v>1345</v>
      </c>
      <c r="D2" s="9" t="s">
        <v>1346</v>
      </c>
      <c r="F2" s="607" t="s">
        <v>1347</v>
      </c>
      <c r="G2" s="608" t="s">
        <v>1805</v>
      </c>
      <c r="H2" s="609"/>
    </row>
    <row r="3" spans="1:8" ht="15" customHeight="1">
      <c r="A3" s="610"/>
      <c r="B3" s="406"/>
      <c r="C3" s="424" t="s">
        <v>1348</v>
      </c>
      <c r="D3" s="406" t="s">
        <v>1346</v>
      </c>
      <c r="E3" s="406"/>
      <c r="F3" s="611" t="s">
        <v>1349</v>
      </c>
      <c r="G3" s="518" t="str">
        <f>'Data Sheet'!$C$40</f>
        <v>3/31/2016</v>
      </c>
      <c r="H3" s="814" t="str">
        <f>'Data Sheet'!$C$38</f>
        <v>12/31/2015</v>
      </c>
    </row>
    <row r="4" spans="1:8" ht="15" customHeight="1">
      <c r="A4" s="625" t="s">
        <v>1719</v>
      </c>
      <c r="B4" s="626"/>
      <c r="C4" s="626"/>
      <c r="D4" s="626"/>
      <c r="E4" s="626"/>
      <c r="F4" s="626"/>
      <c r="G4" s="626"/>
      <c r="H4" s="627"/>
    </row>
    <row r="5" spans="1:8">
      <c r="A5" s="628"/>
      <c r="B5" s="608"/>
      <c r="C5" s="629"/>
      <c r="D5" s="629"/>
      <c r="E5" s="629"/>
      <c r="F5" s="629"/>
      <c r="G5" s="629"/>
      <c r="H5" s="630"/>
    </row>
    <row r="6" spans="1:8" ht="120">
      <c r="A6" s="628"/>
      <c r="B6" s="631" t="s">
        <v>1826</v>
      </c>
      <c r="C6" s="615"/>
      <c r="D6" s="629"/>
      <c r="E6" s="608"/>
      <c r="F6" s="3597" t="s">
        <v>1827</v>
      </c>
      <c r="G6" s="3593"/>
      <c r="H6" s="3594"/>
    </row>
    <row r="7" spans="1:8">
      <c r="A7" s="628"/>
      <c r="B7" s="615"/>
      <c r="C7" s="615"/>
      <c r="D7" s="629"/>
      <c r="E7" s="608"/>
      <c r="F7" s="629"/>
      <c r="G7" s="629"/>
      <c r="H7" s="630"/>
    </row>
    <row r="8" spans="1:8">
      <c r="A8" s="632"/>
      <c r="B8" s="626"/>
      <c r="C8" s="626"/>
      <c r="D8" s="626"/>
      <c r="E8" s="633"/>
      <c r="F8" s="626"/>
      <c r="G8" s="626"/>
      <c r="H8" s="627"/>
    </row>
    <row r="9" spans="1:8">
      <c r="A9" s="628"/>
      <c r="B9" s="629"/>
      <c r="C9" s="629"/>
      <c r="D9" s="629"/>
      <c r="E9" s="608"/>
      <c r="F9" s="629"/>
      <c r="G9" s="629"/>
      <c r="H9" s="630"/>
    </row>
    <row r="10" spans="1:8">
      <c r="A10" s="628"/>
      <c r="B10" s="2489" t="s">
        <v>5100</v>
      </c>
      <c r="C10" s="629"/>
      <c r="D10" s="629"/>
      <c r="E10" s="608"/>
      <c r="F10" s="629"/>
      <c r="G10" s="629"/>
      <c r="H10" s="630"/>
    </row>
    <row r="11" spans="1:8">
      <c r="A11" s="628"/>
      <c r="B11" s="2489" t="s">
        <v>5101</v>
      </c>
      <c r="C11" s="629"/>
      <c r="D11" s="629"/>
      <c r="E11" s="608"/>
      <c r="F11" s="629"/>
      <c r="G11" s="629"/>
      <c r="H11" s="630"/>
    </row>
    <row r="12" spans="1:8">
      <c r="A12" s="628"/>
      <c r="B12" s="2489" t="s">
        <v>5102</v>
      </c>
      <c r="C12" s="629"/>
      <c r="D12" s="629"/>
      <c r="E12" s="608"/>
      <c r="F12" s="629"/>
      <c r="G12" s="629"/>
      <c r="H12" s="630"/>
    </row>
    <row r="13" spans="1:8">
      <c r="A13" s="628"/>
      <c r="B13" s="629"/>
      <c r="C13" s="629"/>
      <c r="D13" s="629"/>
      <c r="E13" s="608"/>
      <c r="F13" s="629"/>
      <c r="G13" s="629"/>
      <c r="H13" s="630"/>
    </row>
    <row r="14" spans="1:8">
      <c r="A14" s="628"/>
      <c r="B14" s="629"/>
      <c r="C14" s="629"/>
      <c r="D14" s="629"/>
      <c r="E14" s="608"/>
      <c r="F14" s="629"/>
      <c r="G14" s="629"/>
      <c r="H14" s="630"/>
    </row>
    <row r="15" spans="1:8">
      <c r="A15" s="628"/>
      <c r="B15" s="629"/>
      <c r="C15" s="629"/>
      <c r="D15" s="629"/>
      <c r="E15" s="608"/>
      <c r="F15" s="629"/>
      <c r="G15" s="629"/>
      <c r="H15" s="630"/>
    </row>
    <row r="16" spans="1:8">
      <c r="A16" s="628"/>
      <c r="B16" s="629"/>
      <c r="C16" s="629"/>
      <c r="D16" s="629"/>
      <c r="E16" s="608"/>
      <c r="F16" s="629"/>
      <c r="G16" s="629"/>
      <c r="H16" s="630"/>
    </row>
    <row r="17" spans="1:8">
      <c r="A17" s="628"/>
      <c r="B17" s="629"/>
      <c r="C17" s="629"/>
      <c r="D17" s="629"/>
      <c r="E17" s="608"/>
      <c r="F17" s="608"/>
      <c r="G17" s="608"/>
      <c r="H17" s="634"/>
    </row>
    <row r="18" spans="1:8">
      <c r="A18" s="628"/>
      <c r="B18" s="629"/>
      <c r="C18" s="629"/>
      <c r="D18" s="629"/>
      <c r="E18" s="608"/>
      <c r="F18" s="608"/>
      <c r="G18" s="608"/>
      <c r="H18" s="634"/>
    </row>
    <row r="19" spans="1:8">
      <c r="A19" s="628"/>
      <c r="B19" s="629"/>
      <c r="C19" s="629"/>
      <c r="D19" s="629"/>
      <c r="E19" s="608"/>
      <c r="F19" s="608"/>
      <c r="G19" s="608"/>
      <c r="H19" s="634"/>
    </row>
    <row r="20" spans="1:8">
      <c r="A20" s="628"/>
      <c r="B20" s="629"/>
      <c r="C20" s="629"/>
      <c r="D20" s="629"/>
      <c r="E20" s="608"/>
      <c r="F20" s="608"/>
      <c r="G20" s="608"/>
      <c r="H20" s="634"/>
    </row>
    <row r="21" spans="1:8">
      <c r="A21" s="628"/>
      <c r="B21" s="629"/>
      <c r="C21" s="629"/>
      <c r="D21" s="629"/>
      <c r="E21" s="608"/>
      <c r="F21" s="608"/>
      <c r="G21" s="608"/>
      <c r="H21" s="634"/>
    </row>
    <row r="22" spans="1:8">
      <c r="A22" s="628"/>
      <c r="B22" s="629"/>
      <c r="C22" s="629"/>
      <c r="D22" s="629"/>
      <c r="E22" s="608"/>
      <c r="F22" s="608"/>
      <c r="G22" s="608"/>
      <c r="H22" s="634"/>
    </row>
    <row r="23" spans="1:8">
      <c r="A23" s="628"/>
      <c r="B23" s="629"/>
      <c r="C23" s="629"/>
      <c r="D23" s="629"/>
      <c r="E23" s="608"/>
      <c r="F23" s="608"/>
      <c r="G23" s="608"/>
      <c r="H23" s="634"/>
    </row>
    <row r="24" spans="1:8">
      <c r="A24" s="628"/>
      <c r="B24" s="629"/>
      <c r="C24" s="629"/>
      <c r="D24" s="629"/>
      <c r="E24" s="608"/>
      <c r="F24" s="608"/>
      <c r="G24" s="608"/>
      <c r="H24" s="634"/>
    </row>
    <row r="25" spans="1:8">
      <c r="A25" s="628"/>
      <c r="B25" s="629"/>
      <c r="C25" s="629"/>
      <c r="D25" s="629"/>
      <c r="E25" s="608"/>
      <c r="F25" s="608"/>
      <c r="G25" s="608"/>
      <c r="H25" s="634"/>
    </row>
    <row r="26" spans="1:8">
      <c r="A26" s="628"/>
      <c r="B26" s="629"/>
      <c r="C26" s="629"/>
      <c r="D26" s="629"/>
      <c r="E26" s="608"/>
      <c r="F26" s="608"/>
      <c r="G26" s="608"/>
      <c r="H26" s="634"/>
    </row>
    <row r="27" spans="1:8">
      <c r="A27" s="628"/>
      <c r="B27" s="629"/>
      <c r="C27" s="629"/>
      <c r="D27" s="629"/>
      <c r="E27" s="608"/>
      <c r="F27" s="608"/>
      <c r="G27" s="608"/>
      <c r="H27" s="634"/>
    </row>
    <row r="28" spans="1:8">
      <c r="A28" s="628"/>
      <c r="B28" s="629"/>
      <c r="C28" s="629"/>
      <c r="D28" s="629"/>
      <c r="E28" s="608"/>
      <c r="F28" s="608"/>
      <c r="G28" s="608"/>
      <c r="H28" s="634"/>
    </row>
    <row r="29" spans="1:8">
      <c r="A29" s="628"/>
      <c r="B29" s="629"/>
      <c r="C29" s="629"/>
      <c r="D29" s="629"/>
      <c r="E29" s="608"/>
      <c r="F29" s="608"/>
      <c r="G29" s="608"/>
      <c r="H29" s="634"/>
    </row>
    <row r="30" spans="1:8">
      <c r="A30" s="628"/>
      <c r="B30" s="629"/>
      <c r="C30" s="629"/>
      <c r="D30" s="629"/>
      <c r="E30" s="608"/>
      <c r="F30" s="608"/>
      <c r="G30" s="608"/>
      <c r="H30" s="634"/>
    </row>
    <row r="31" spans="1:8">
      <c r="A31" s="628"/>
      <c r="B31" s="629"/>
      <c r="C31" s="629"/>
      <c r="D31" s="629"/>
      <c r="E31" s="608"/>
      <c r="F31" s="608"/>
      <c r="G31" s="608"/>
      <c r="H31" s="634"/>
    </row>
    <row r="32" spans="1:8">
      <c r="A32" s="628"/>
      <c r="B32" s="608"/>
      <c r="C32" s="608"/>
      <c r="D32" s="608"/>
      <c r="E32" s="608"/>
      <c r="F32" s="608"/>
      <c r="G32" s="608"/>
      <c r="H32" s="634"/>
    </row>
    <row r="33" spans="1:8">
      <c r="A33" s="628"/>
      <c r="B33" s="608"/>
      <c r="C33" s="608"/>
      <c r="D33" s="608"/>
      <c r="E33" s="608"/>
      <c r="F33" s="608"/>
      <c r="G33" s="608"/>
      <c r="H33" s="634"/>
    </row>
    <row r="34" spans="1:8">
      <c r="A34" s="628"/>
      <c r="B34" s="608"/>
      <c r="C34" s="608"/>
      <c r="D34" s="608"/>
      <c r="E34" s="608"/>
      <c r="F34" s="608"/>
      <c r="G34" s="608"/>
      <c r="H34" s="634"/>
    </row>
    <row r="35" spans="1:8">
      <c r="A35" s="628"/>
      <c r="B35" s="608"/>
      <c r="C35" s="608"/>
      <c r="D35" s="608"/>
      <c r="E35" s="608"/>
      <c r="F35" s="608"/>
      <c r="G35" s="608"/>
      <c r="H35" s="634"/>
    </row>
    <row r="36" spans="1:8">
      <c r="A36" s="628"/>
      <c r="B36" s="608"/>
      <c r="C36" s="608"/>
      <c r="D36" s="608"/>
      <c r="E36" s="608"/>
      <c r="F36" s="608"/>
      <c r="G36" s="608"/>
      <c r="H36" s="634"/>
    </row>
    <row r="37" spans="1:8">
      <c r="A37" s="628"/>
      <c r="B37" s="608"/>
      <c r="C37" s="608"/>
      <c r="D37" s="608"/>
      <c r="E37" s="608"/>
      <c r="F37" s="608"/>
      <c r="G37" s="608"/>
      <c r="H37" s="634"/>
    </row>
    <row r="38" spans="1:8">
      <c r="A38" s="628"/>
      <c r="B38" s="608"/>
      <c r="C38" s="608"/>
      <c r="D38" s="608"/>
      <c r="E38" s="608"/>
      <c r="F38" s="608"/>
      <c r="G38" s="608"/>
      <c r="H38" s="634"/>
    </row>
    <row r="39" spans="1:8">
      <c r="A39" s="628"/>
      <c r="B39" s="608"/>
      <c r="C39" s="608"/>
      <c r="D39" s="608"/>
      <c r="E39" s="608"/>
      <c r="F39" s="608"/>
      <c r="G39" s="608"/>
      <c r="H39" s="634"/>
    </row>
    <row r="40" spans="1:8">
      <c r="A40" s="628"/>
      <c r="B40" s="608"/>
      <c r="C40" s="608"/>
      <c r="D40" s="608"/>
      <c r="E40" s="608"/>
      <c r="F40" s="608"/>
      <c r="G40" s="608"/>
      <c r="H40" s="634"/>
    </row>
    <row r="41" spans="1:8">
      <c r="A41" s="628"/>
      <c r="B41" s="608"/>
      <c r="C41" s="608"/>
      <c r="D41" s="608"/>
      <c r="E41" s="608"/>
      <c r="F41" s="608"/>
      <c r="G41" s="608"/>
      <c r="H41" s="634"/>
    </row>
    <row r="42" spans="1:8">
      <c r="A42" s="628"/>
      <c r="B42" s="608"/>
      <c r="C42" s="608"/>
      <c r="D42" s="608"/>
      <c r="E42" s="608"/>
      <c r="F42" s="608"/>
      <c r="G42" s="608"/>
      <c r="H42" s="634"/>
    </row>
    <row r="43" spans="1:8">
      <c r="A43" s="628"/>
      <c r="B43" s="608"/>
      <c r="C43" s="629"/>
      <c r="D43" s="629"/>
      <c r="E43" s="629"/>
      <c r="F43" s="629"/>
      <c r="G43" s="629"/>
      <c r="H43" s="630"/>
    </row>
    <row r="44" spans="1:8">
      <c r="A44" s="628"/>
      <c r="B44" s="608"/>
      <c r="C44" s="608"/>
      <c r="D44" s="608"/>
      <c r="E44" s="608"/>
      <c r="F44" s="608"/>
      <c r="G44" s="608"/>
      <c r="H44" s="634"/>
    </row>
    <row r="45" spans="1:8">
      <c r="A45" s="628"/>
      <c r="B45" s="608"/>
      <c r="C45" s="608"/>
      <c r="D45" s="608"/>
      <c r="E45" s="608"/>
      <c r="F45" s="608"/>
      <c r="G45" s="608"/>
      <c r="H45" s="634"/>
    </row>
    <row r="46" spans="1:8">
      <c r="A46" s="628"/>
      <c r="B46" s="608"/>
      <c r="C46" s="608"/>
      <c r="D46" s="608"/>
      <c r="E46" s="608"/>
      <c r="F46" s="608"/>
      <c r="G46" s="608"/>
      <c r="H46" s="634"/>
    </row>
    <row r="47" spans="1:8" ht="15.75" thickBot="1">
      <c r="A47" s="635"/>
      <c r="B47" s="636"/>
      <c r="C47" s="637"/>
      <c r="D47" s="637"/>
      <c r="E47" s="637"/>
      <c r="F47" s="637"/>
      <c r="G47" s="637"/>
      <c r="H47" s="638"/>
    </row>
    <row r="48" spans="1:8">
      <c r="A48" s="608"/>
      <c r="B48" s="608"/>
      <c r="C48" s="629"/>
      <c r="D48" s="629"/>
      <c r="E48" s="629"/>
      <c r="F48" s="629"/>
      <c r="G48" s="629"/>
      <c r="H48" s="629"/>
    </row>
    <row r="49" spans="1:8">
      <c r="A49" s="639" t="s">
        <v>1720</v>
      </c>
      <c r="B49" s="608"/>
      <c r="C49" s="629"/>
      <c r="D49" s="629"/>
      <c r="E49" s="629"/>
      <c r="F49" s="629"/>
      <c r="G49" s="629"/>
      <c r="H49" s="629"/>
    </row>
    <row r="50" spans="1:8">
      <c r="A50" s="629" t="s">
        <v>1721</v>
      </c>
      <c r="B50" s="629"/>
      <c r="C50" s="629"/>
      <c r="D50" s="12"/>
      <c r="E50" s="629"/>
      <c r="F50" s="629"/>
      <c r="G50" s="629"/>
      <c r="H50" s="629"/>
    </row>
    <row r="51" spans="1:8">
      <c r="A51"/>
      <c r="B51"/>
      <c r="C51"/>
      <c r="D51"/>
      <c r="E51"/>
      <c r="F51"/>
      <c r="G51"/>
      <c r="H51"/>
    </row>
    <row r="52" spans="1:8">
      <c r="A52"/>
      <c r="B52"/>
      <c r="C52"/>
      <c r="D52"/>
      <c r="E52"/>
      <c r="F52"/>
      <c r="G52"/>
      <c r="H52"/>
    </row>
    <row r="53" spans="1:8">
      <c r="A53"/>
      <c r="B53"/>
      <c r="C53"/>
      <c r="D53"/>
      <c r="E53"/>
      <c r="F53"/>
      <c r="G53"/>
      <c r="H53"/>
    </row>
    <row r="54" spans="1:8">
      <c r="A54"/>
      <c r="B54"/>
      <c r="C54"/>
      <c r="D54"/>
      <c r="E54"/>
      <c r="F54"/>
      <c r="G54"/>
      <c r="H54"/>
    </row>
    <row r="55" spans="1:8">
      <c r="A55" s="32"/>
      <c r="B55" s="32"/>
      <c r="C55" s="32"/>
      <c r="D55" s="65"/>
      <c r="E55" s="32"/>
      <c r="F55" s="32"/>
      <c r="G55" s="32"/>
      <c r="H55" s="32"/>
    </row>
    <row r="56" spans="1:8">
      <c r="A56" s="32"/>
      <c r="B56" s="32"/>
      <c r="C56" s="32"/>
      <c r="D56" s="65"/>
      <c r="E56" s="32"/>
      <c r="F56" s="32"/>
      <c r="G56" s="32"/>
      <c r="H56" s="32"/>
    </row>
    <row r="57" spans="1:8">
      <c r="A57" s="32"/>
      <c r="B57" s="32"/>
      <c r="C57" s="32"/>
      <c r="D57" s="65"/>
      <c r="E57" s="32"/>
      <c r="F57" s="32"/>
      <c r="G57" s="32"/>
      <c r="H57" s="32"/>
    </row>
    <row r="58" spans="1:8">
      <c r="A58" s="27"/>
      <c r="B58" s="27"/>
      <c r="C58" s="27"/>
      <c r="D58" s="27"/>
      <c r="E58" s="27"/>
      <c r="F58" s="27"/>
      <c r="G58" s="27"/>
      <c r="H58" s="27"/>
    </row>
    <row r="59" spans="1:8">
      <c r="A59" s="14"/>
      <c r="B59" s="14"/>
      <c r="C59" s="27"/>
      <c r="D59" s="27"/>
      <c r="E59" s="27"/>
      <c r="F59" s="27"/>
      <c r="G59" s="27"/>
      <c r="H59" s="27"/>
    </row>
    <row r="60" spans="1:8">
      <c r="A60" s="14"/>
      <c r="B60" s="14"/>
      <c r="C60" s="27"/>
      <c r="D60" s="27"/>
      <c r="E60" s="27"/>
      <c r="F60" s="27"/>
      <c r="G60" s="27"/>
      <c r="H60" s="27"/>
    </row>
    <row r="61" spans="1:8">
      <c r="A61" s="14"/>
      <c r="B61" s="14"/>
      <c r="C61" s="27"/>
      <c r="D61" s="27"/>
      <c r="E61" s="27"/>
      <c r="F61" s="27"/>
      <c r="G61" s="27"/>
      <c r="H61" s="27"/>
    </row>
    <row r="62" spans="1:8">
      <c r="A62" s="14"/>
      <c r="B62" s="14"/>
      <c r="C62" s="27"/>
      <c r="D62" s="27"/>
      <c r="E62" s="27"/>
      <c r="F62" s="27"/>
      <c r="G62" s="27"/>
      <c r="H62" s="27"/>
    </row>
    <row r="63" spans="1:8">
      <c r="A63" s="14"/>
      <c r="B63" s="14"/>
      <c r="C63" s="27"/>
      <c r="D63" s="27"/>
      <c r="E63" s="27"/>
      <c r="F63" s="27"/>
      <c r="G63" s="27"/>
      <c r="H63" s="27"/>
    </row>
    <row r="64" spans="1:8">
      <c r="A64" s="14"/>
      <c r="B64" s="14"/>
      <c r="C64" s="27"/>
      <c r="D64" s="27"/>
      <c r="E64" s="27"/>
      <c r="F64" s="27"/>
      <c r="G64" s="27"/>
      <c r="H64" s="27"/>
    </row>
    <row r="65" spans="1:8">
      <c r="A65" s="14"/>
      <c r="B65" s="14"/>
      <c r="C65" s="27"/>
      <c r="D65" s="27"/>
      <c r="E65" s="27"/>
      <c r="F65" s="27"/>
      <c r="G65" s="27"/>
      <c r="H65" s="27"/>
    </row>
    <row r="66" spans="1:8">
      <c r="A66" s="14"/>
      <c r="B66" s="14"/>
      <c r="C66" s="27"/>
      <c r="D66" s="27"/>
      <c r="E66" s="27"/>
      <c r="F66" s="27"/>
      <c r="G66" s="27"/>
      <c r="H66" s="27"/>
    </row>
    <row r="67" spans="1:8">
      <c r="A67" s="14"/>
      <c r="B67" s="14"/>
      <c r="C67" s="27"/>
      <c r="D67" s="27"/>
      <c r="E67" s="27"/>
      <c r="F67" s="27"/>
      <c r="G67" s="27"/>
      <c r="H67" s="27"/>
    </row>
  </sheetData>
  <mergeCells count="1">
    <mergeCell ref="F6:H6"/>
  </mergeCells>
  <printOptions horizontalCentered="1" verticalCentered="1"/>
  <pageMargins left="0.25" right="0.25" top="0.25" bottom="0.25" header="0" footer="0"/>
  <pageSetup scale="86" orientation="portrait" horizontalDpi="300" verticalDpi="300"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U148"/>
  <sheetViews>
    <sheetView topLeftCell="G1" zoomScaleNormal="100" zoomScaleSheetLayoutView="100" workbookViewId="0">
      <selection activeCell="J27" sqref="J27"/>
    </sheetView>
  </sheetViews>
  <sheetFormatPr defaultRowHeight="15"/>
  <cols>
    <col min="1" max="1" width="4.6640625" style="2473" customWidth="1"/>
    <col min="2" max="2" width="39.6640625" style="2473" customWidth="1"/>
    <col min="3" max="3" width="26.6640625" style="2473" customWidth="1"/>
    <col min="4" max="4" width="27.44140625" style="2473" customWidth="1"/>
    <col min="5" max="5" width="23.5546875" style="2473" customWidth="1"/>
    <col min="6" max="6" width="22.33203125" style="2473" customWidth="1"/>
    <col min="7" max="8" width="13.44140625" style="2473" customWidth="1"/>
    <col min="9" max="9" width="25.109375" style="2473" customWidth="1"/>
    <col min="10" max="11" width="13.44140625" style="2473" customWidth="1"/>
    <col min="12" max="12" width="17.33203125" style="2473" customWidth="1"/>
    <col min="13" max="13" width="20.6640625" style="2473" customWidth="1"/>
    <col min="14" max="14" width="19" style="1593" customWidth="1"/>
    <col min="15" max="15" width="19" style="2473" customWidth="1"/>
    <col min="16" max="16" width="20.44140625" style="2473" bestFit="1" customWidth="1"/>
    <col min="17" max="17" width="13.6640625" style="2473" bestFit="1" customWidth="1"/>
    <col min="18" max="18" width="9.33203125" style="2473" bestFit="1" customWidth="1"/>
    <col min="19" max="19" width="13.6640625" style="2473" bestFit="1" customWidth="1"/>
    <col min="20" max="20" width="9.77734375" style="2473" bestFit="1" customWidth="1"/>
    <col min="21" max="21" width="3.44140625" style="2473" bestFit="1" customWidth="1"/>
    <col min="22" max="16384" width="8.88671875" style="2473"/>
  </cols>
  <sheetData>
    <row r="1" spans="1:21" ht="15.75" thickBot="1">
      <c r="A1" s="3115"/>
      <c r="B1" s="3115"/>
      <c r="C1" s="3115"/>
      <c r="D1" s="3115"/>
      <c r="E1" s="3115"/>
      <c r="F1" s="3115"/>
      <c r="G1" s="3115"/>
      <c r="H1" s="3115"/>
      <c r="I1" s="3115"/>
      <c r="J1" s="3115"/>
      <c r="K1" s="3115"/>
      <c r="L1" s="3115"/>
      <c r="M1" s="3115"/>
      <c r="N1" s="3116"/>
    </row>
    <row r="2" spans="1:21" ht="15.75" thickTop="1">
      <c r="A2" s="2586" t="s">
        <v>3290</v>
      </c>
      <c r="B2" s="3117"/>
      <c r="C2" s="3118" t="s">
        <v>3291</v>
      </c>
      <c r="D2" s="3119" t="s">
        <v>1802</v>
      </c>
      <c r="E2" s="3120" t="s">
        <v>1803</v>
      </c>
      <c r="F2" s="2586" t="s">
        <v>1800</v>
      </c>
      <c r="G2" s="3118"/>
      <c r="H2" s="3121" t="s">
        <v>3291</v>
      </c>
      <c r="I2" s="3118"/>
      <c r="J2" s="3121" t="s">
        <v>1802</v>
      </c>
      <c r="K2" s="3118"/>
      <c r="L2" s="3121" t="s">
        <v>1803</v>
      </c>
      <c r="M2" s="3120"/>
      <c r="N2" s="2586" t="s">
        <v>1800</v>
      </c>
      <c r="O2" s="3118"/>
      <c r="P2" s="3121" t="s">
        <v>3291</v>
      </c>
      <c r="Q2" s="3121" t="s">
        <v>1802</v>
      </c>
      <c r="R2" s="3118"/>
      <c r="S2" s="3121" t="s">
        <v>1803</v>
      </c>
      <c r="T2" s="3118"/>
      <c r="U2" s="3120"/>
    </row>
    <row r="3" spans="1:21">
      <c r="A3" s="3122" t="str">
        <f>'[5]Data Sheet'!$C$25</f>
        <v xml:space="preserve"> </v>
      </c>
      <c r="B3" s="1595"/>
      <c r="C3" s="2704" t="s">
        <v>3292</v>
      </c>
      <c r="D3" s="1842" t="s">
        <v>3310</v>
      </c>
      <c r="E3" s="3123"/>
      <c r="F3" s="3122" t="str">
        <f>'[5]Data Sheet'!$C$25</f>
        <v xml:space="preserve"> </v>
      </c>
      <c r="G3" s="2704"/>
      <c r="H3" s="1843" t="s">
        <v>3292</v>
      </c>
      <c r="I3" s="2704"/>
      <c r="J3" s="1843" t="s">
        <v>3310</v>
      </c>
      <c r="K3" s="2704"/>
      <c r="L3" s="1843"/>
      <c r="M3" s="3123"/>
      <c r="N3" s="3122" t="str">
        <f>'[5]Data Sheet'!$C$25</f>
        <v xml:space="preserve"> </v>
      </c>
      <c r="O3" s="2704"/>
      <c r="P3" s="1843" t="s">
        <v>3292</v>
      </c>
      <c r="Q3" s="1843" t="s">
        <v>3310</v>
      </c>
      <c r="R3" s="2704"/>
      <c r="S3" s="1843"/>
      <c r="T3" s="2704"/>
      <c r="U3" s="3123"/>
    </row>
    <row r="4" spans="1:21">
      <c r="A4" s="3124" t="s">
        <v>3293</v>
      </c>
      <c r="B4" s="1595"/>
      <c r="C4" s="2704" t="s">
        <v>3294</v>
      </c>
      <c r="D4" s="1875" t="str">
        <f>'[5]Data Sheet'!$C$40</f>
        <v xml:space="preserve"> </v>
      </c>
      <c r="E4" s="3125" t="str">
        <f>'[5]Data Sheet'!$C$38</f>
        <v xml:space="preserve"> </v>
      </c>
      <c r="F4" s="3124"/>
      <c r="G4" s="1856"/>
      <c r="H4" s="1891" t="s">
        <v>3294</v>
      </c>
      <c r="I4" s="3126"/>
      <c r="J4" s="1848" t="str">
        <f>'[5]Data Sheet'!$C$40</f>
        <v xml:space="preserve"> </v>
      </c>
      <c r="K4" s="3127" t="str">
        <f>'[5]Data Sheet'!$C$38</f>
        <v xml:space="preserve"> </v>
      </c>
      <c r="L4" s="3128" t="str">
        <f>'[5]Data Sheet'!$C$38</f>
        <v xml:space="preserve"> </v>
      </c>
      <c r="M4" s="3125"/>
      <c r="N4" s="3124"/>
      <c r="O4" s="1856"/>
      <c r="P4" s="1891" t="s">
        <v>3294</v>
      </c>
      <c r="Q4" s="3129" t="str">
        <f>'[5]Data Sheet'!$C$40</f>
        <v xml:space="preserve"> </v>
      </c>
      <c r="R4" s="3127" t="str">
        <f>'[5]Data Sheet'!$C$38</f>
        <v xml:space="preserve"> </v>
      </c>
      <c r="S4" s="3128" t="str">
        <f>'[5]Data Sheet'!$C$38</f>
        <v xml:space="preserve"> </v>
      </c>
      <c r="T4" s="1856"/>
      <c r="U4" s="3125"/>
    </row>
    <row r="5" spans="1:21">
      <c r="A5" s="3130" t="s">
        <v>4246</v>
      </c>
      <c r="B5" s="1851"/>
      <c r="C5" s="1851"/>
      <c r="D5" s="1851"/>
      <c r="E5" s="3131"/>
      <c r="F5" s="3130" t="s">
        <v>4247</v>
      </c>
      <c r="G5" s="1851"/>
      <c r="H5" s="1851"/>
      <c r="I5" s="1851"/>
      <c r="J5" s="1851"/>
      <c r="K5" s="1851"/>
      <c r="L5" s="1851"/>
      <c r="M5" s="3131"/>
      <c r="N5" s="3130" t="s">
        <v>4247</v>
      </c>
      <c r="O5" s="1851"/>
      <c r="P5" s="1851"/>
      <c r="Q5" s="1851"/>
      <c r="R5" s="1851"/>
      <c r="S5" s="1851"/>
      <c r="T5" s="1851"/>
      <c r="U5" s="3131"/>
    </row>
    <row r="6" spans="1:21">
      <c r="A6" s="3122" t="s">
        <v>4248</v>
      </c>
      <c r="B6" s="2704"/>
      <c r="C6" s="2704"/>
      <c r="D6" s="2704"/>
      <c r="E6" s="3123"/>
      <c r="F6" s="3122" t="s">
        <v>4249</v>
      </c>
      <c r="G6" s="2704"/>
      <c r="H6" s="2704"/>
      <c r="I6" s="2704"/>
      <c r="J6" s="2704"/>
      <c r="K6" s="2704"/>
      <c r="L6" s="2704"/>
      <c r="M6" s="3123"/>
      <c r="N6" s="3122"/>
      <c r="O6" s="2704"/>
      <c r="P6" s="2704"/>
      <c r="Q6" s="2704"/>
      <c r="R6" s="2704"/>
      <c r="S6" s="2704"/>
      <c r="T6" s="2704"/>
      <c r="U6" s="3123"/>
    </row>
    <row r="7" spans="1:21">
      <c r="A7" s="3122" t="s">
        <v>4250</v>
      </c>
      <c r="B7" s="2611"/>
      <c r="C7" s="2611"/>
      <c r="D7" s="2611"/>
      <c r="E7" s="3123"/>
      <c r="F7" s="3122" t="s">
        <v>4251</v>
      </c>
      <c r="G7" s="2611"/>
      <c r="H7" s="2611"/>
      <c r="I7" s="2611"/>
      <c r="J7" s="2611"/>
      <c r="K7" s="2611"/>
      <c r="L7" s="2611"/>
      <c r="M7" s="3123"/>
      <c r="N7" s="3122"/>
      <c r="O7" s="2611"/>
      <c r="P7" s="2611"/>
      <c r="Q7" s="2611"/>
      <c r="R7" s="2611"/>
      <c r="S7" s="2611"/>
      <c r="T7" s="2611"/>
      <c r="U7" s="3123"/>
    </row>
    <row r="8" spans="1:21">
      <c r="A8" s="3122" t="s">
        <v>4252</v>
      </c>
      <c r="B8" s="2611"/>
      <c r="C8" s="2611"/>
      <c r="D8" s="2611"/>
      <c r="E8" s="3123"/>
      <c r="F8" s="3132" t="s">
        <v>4267</v>
      </c>
      <c r="G8" s="2611"/>
      <c r="H8" s="2611"/>
      <c r="I8" s="2611"/>
      <c r="J8" s="2611"/>
      <c r="K8" s="2611"/>
      <c r="L8" s="2611"/>
      <c r="M8" s="3123"/>
      <c r="N8" s="3132"/>
      <c r="O8" s="2611"/>
      <c r="P8" s="2611"/>
      <c r="Q8" s="2611"/>
      <c r="R8" s="2611"/>
      <c r="S8" s="2611"/>
      <c r="T8" s="2611"/>
      <c r="U8" s="3123"/>
    </row>
    <row r="9" spans="1:21">
      <c r="A9" s="3132" t="s">
        <v>4253</v>
      </c>
      <c r="B9" s="2611"/>
      <c r="C9" s="2611"/>
      <c r="D9" s="2611"/>
      <c r="E9" s="3123"/>
      <c r="F9" s="3132" t="s">
        <v>4268</v>
      </c>
      <c r="G9" s="2611"/>
      <c r="H9" s="2611"/>
      <c r="I9" s="2611"/>
      <c r="J9" s="2611"/>
      <c r="K9" s="2611"/>
      <c r="L9" s="2611"/>
      <c r="M9" s="3123"/>
      <c r="N9" s="3132"/>
      <c r="O9" s="2611"/>
      <c r="P9" s="2611"/>
      <c r="Q9" s="2611"/>
      <c r="R9" s="2611"/>
      <c r="S9" s="2611"/>
      <c r="T9" s="2611"/>
      <c r="U9" s="3123"/>
    </row>
    <row r="10" spans="1:21">
      <c r="A10" s="3122" t="s">
        <v>4254</v>
      </c>
      <c r="B10" s="2611"/>
      <c r="C10" s="2611"/>
      <c r="D10" s="2611"/>
      <c r="E10" s="3123"/>
      <c r="F10" s="3122" t="s">
        <v>4266</v>
      </c>
      <c r="G10" s="2611"/>
      <c r="H10" s="2611"/>
      <c r="I10" s="2611"/>
      <c r="J10" s="2611"/>
      <c r="K10" s="2611"/>
      <c r="L10" s="2611"/>
      <c r="M10" s="3123"/>
      <c r="N10" s="3122"/>
      <c r="O10" s="2611"/>
      <c r="P10" s="2611"/>
      <c r="Q10" s="2611"/>
      <c r="R10" s="2611"/>
      <c r="S10" s="2611"/>
      <c r="T10" s="2611"/>
      <c r="U10" s="3123"/>
    </row>
    <row r="11" spans="1:21">
      <c r="A11" s="3122" t="s">
        <v>4255</v>
      </c>
      <c r="B11" s="2611"/>
      <c r="C11" s="2611"/>
      <c r="D11" s="2611"/>
      <c r="E11" s="3123"/>
      <c r="F11" s="3132" t="s">
        <v>4269</v>
      </c>
      <c r="G11" s="2611"/>
      <c r="H11" s="2611"/>
      <c r="I11" s="2611"/>
      <c r="J11" s="2611"/>
      <c r="K11" s="2611"/>
      <c r="L11" s="2611"/>
      <c r="M11" s="3123"/>
      <c r="N11" s="3132"/>
      <c r="O11" s="2611"/>
      <c r="P11" s="2611"/>
      <c r="Q11" s="2611"/>
      <c r="R11" s="2611"/>
      <c r="S11" s="2611"/>
      <c r="T11" s="2611"/>
      <c r="U11" s="3123"/>
    </row>
    <row r="12" spans="1:21">
      <c r="A12" s="3122" t="s">
        <v>4256</v>
      </c>
      <c r="B12" s="2611"/>
      <c r="C12" s="2611"/>
      <c r="D12" s="2611"/>
      <c r="E12" s="3123"/>
      <c r="F12" s="3132" t="s">
        <v>4270</v>
      </c>
      <c r="G12" s="2611"/>
      <c r="H12" s="2611"/>
      <c r="I12" s="2611"/>
      <c r="J12" s="2611"/>
      <c r="K12" s="2611"/>
      <c r="L12" s="2611"/>
      <c r="M12" s="3123"/>
      <c r="N12" s="3132"/>
      <c r="O12" s="2611"/>
      <c r="P12" s="2611"/>
      <c r="Q12" s="2611"/>
      <c r="R12" s="2611"/>
      <c r="S12" s="2611"/>
      <c r="T12" s="2611"/>
      <c r="U12" s="3123"/>
    </row>
    <row r="13" spans="1:21">
      <c r="A13" s="3122"/>
      <c r="B13" s="2611"/>
      <c r="C13" s="2611"/>
      <c r="D13" s="2611"/>
      <c r="E13" s="3123"/>
      <c r="F13" s="3132" t="s">
        <v>4271</v>
      </c>
      <c r="G13" s="2611"/>
      <c r="H13" s="2611"/>
      <c r="I13" s="2611"/>
      <c r="J13" s="2611"/>
      <c r="K13" s="2611"/>
      <c r="L13" s="2611"/>
      <c r="M13" s="3123"/>
      <c r="N13" s="3132"/>
      <c r="O13" s="2611"/>
      <c r="P13" s="2611"/>
      <c r="Q13" s="2611"/>
      <c r="R13" s="2611"/>
      <c r="S13" s="2611"/>
      <c r="T13" s="2611"/>
      <c r="U13" s="3123"/>
    </row>
    <row r="14" spans="1:21">
      <c r="A14" s="3122"/>
      <c r="B14" s="2704"/>
      <c r="C14" s="3133"/>
      <c r="D14" s="3133"/>
      <c r="E14" s="3134"/>
      <c r="F14" s="3124"/>
      <c r="G14" s="1856"/>
      <c r="H14" s="1856"/>
      <c r="I14" s="3133"/>
      <c r="J14" s="3133"/>
      <c r="K14" s="2704"/>
      <c r="L14" s="3133"/>
      <c r="M14" s="3134"/>
      <c r="N14" s="3124"/>
      <c r="O14" s="1856"/>
      <c r="P14" s="1856"/>
      <c r="Q14" s="3133"/>
      <c r="R14" s="2704"/>
      <c r="S14" s="3133"/>
      <c r="T14" s="1856"/>
      <c r="U14" s="3134"/>
    </row>
    <row r="15" spans="1:21">
      <c r="A15" s="3135"/>
      <c r="B15" s="3136"/>
      <c r="C15" s="3137"/>
      <c r="D15" s="3137"/>
      <c r="E15" s="3138"/>
      <c r="F15" s="3853" t="s">
        <v>4260</v>
      </c>
      <c r="G15" s="3854"/>
      <c r="H15" s="3855"/>
      <c r="I15" s="3856" t="s">
        <v>4261</v>
      </c>
      <c r="J15" s="3857"/>
      <c r="K15" s="3858"/>
      <c r="L15" s="3139"/>
      <c r="M15" s="3138"/>
      <c r="N15" s="3140"/>
      <c r="O15" s="3141" t="s">
        <v>4272</v>
      </c>
      <c r="P15" s="3142"/>
      <c r="Q15" s="3137"/>
      <c r="R15" s="3143"/>
      <c r="S15" s="3139"/>
      <c r="T15" s="2288"/>
      <c r="U15" s="3138"/>
    </row>
    <row r="16" spans="1:21">
      <c r="A16" s="3144"/>
      <c r="B16" s="3145"/>
      <c r="C16" s="3146"/>
      <c r="D16" s="3146"/>
      <c r="E16" s="3147"/>
      <c r="F16" s="3148"/>
      <c r="G16" s="2288"/>
      <c r="H16" s="3149"/>
      <c r="I16" s="3150"/>
      <c r="J16" s="2288"/>
      <c r="K16" s="3151"/>
      <c r="L16" s="3139"/>
      <c r="M16" s="3147"/>
      <c r="N16" s="3148"/>
      <c r="O16" s="2288" t="s">
        <v>4273</v>
      </c>
      <c r="P16" s="1879"/>
      <c r="Q16" s="3152"/>
      <c r="R16" s="3145"/>
      <c r="S16" s="3139"/>
      <c r="T16" s="2288"/>
      <c r="U16" s="3147"/>
    </row>
    <row r="17" spans="1:21">
      <c r="A17" s="3144"/>
      <c r="B17" s="3145"/>
      <c r="C17" s="3146"/>
      <c r="D17" s="3146"/>
      <c r="E17" s="3147"/>
      <c r="F17" s="3144"/>
      <c r="G17" s="3152"/>
      <c r="H17" s="1879"/>
      <c r="I17" s="3146"/>
      <c r="J17" s="3146"/>
      <c r="K17" s="3153"/>
      <c r="L17" s="3139"/>
      <c r="M17" s="3147"/>
      <c r="N17" s="3144"/>
      <c r="O17" s="3152" t="s">
        <v>4274</v>
      </c>
      <c r="P17" s="1879"/>
      <c r="Q17" s="3146"/>
      <c r="R17" s="3153"/>
      <c r="S17" s="3139"/>
      <c r="T17" s="2288"/>
      <c r="U17" s="3147"/>
    </row>
    <row r="18" spans="1:21">
      <c r="A18" s="3144"/>
      <c r="B18" s="3145"/>
      <c r="C18" s="3146"/>
      <c r="D18" s="3146"/>
      <c r="E18" s="3147"/>
      <c r="F18" s="3148"/>
      <c r="G18" s="2288"/>
      <c r="H18" s="3145"/>
      <c r="I18" s="3153"/>
      <c r="J18" s="3153"/>
      <c r="K18" s="3153"/>
      <c r="L18" s="3139"/>
      <c r="M18" s="3147"/>
      <c r="N18" s="3148" t="s">
        <v>4275</v>
      </c>
      <c r="O18" s="2288" t="s">
        <v>4276</v>
      </c>
      <c r="P18" s="3145" t="s">
        <v>4277</v>
      </c>
      <c r="Q18" s="3146"/>
      <c r="R18" s="3153"/>
      <c r="S18" s="3139"/>
      <c r="T18" s="2288"/>
      <c r="U18" s="3147"/>
    </row>
    <row r="19" spans="1:21">
      <c r="A19" s="3144"/>
      <c r="B19" s="3145"/>
      <c r="C19" s="3146" t="s">
        <v>4429</v>
      </c>
      <c r="D19" s="3146"/>
      <c r="E19" s="3147"/>
      <c r="F19" s="3148"/>
      <c r="G19" s="2288"/>
      <c r="H19" s="3145"/>
      <c r="I19" s="3153"/>
      <c r="J19" s="3153"/>
      <c r="K19" s="3153"/>
      <c r="L19" s="3139" t="s">
        <v>4259</v>
      </c>
      <c r="M19" s="3154" t="s">
        <v>4262</v>
      </c>
      <c r="N19" s="3148" t="s">
        <v>4263</v>
      </c>
      <c r="O19" s="2288" t="s">
        <v>4278</v>
      </c>
      <c r="P19" s="3145" t="s">
        <v>4278</v>
      </c>
      <c r="Q19" s="3139" t="s">
        <v>4279</v>
      </c>
      <c r="R19" s="3155" t="s">
        <v>2243</v>
      </c>
      <c r="S19" s="3139" t="s">
        <v>1372</v>
      </c>
      <c r="T19" s="2288" t="s">
        <v>1373</v>
      </c>
      <c r="U19" s="3147"/>
    </row>
    <row r="20" spans="1:21">
      <c r="A20" s="3144" t="s">
        <v>1729</v>
      </c>
      <c r="B20" s="3145" t="s">
        <v>4257</v>
      </c>
      <c r="C20" s="3146" t="s">
        <v>3603</v>
      </c>
      <c r="D20" s="3146" t="s">
        <v>4258</v>
      </c>
      <c r="E20" s="3154" t="s">
        <v>4259</v>
      </c>
      <c r="F20" s="3148" t="s">
        <v>2243</v>
      </c>
      <c r="G20" s="2288" t="s">
        <v>1372</v>
      </c>
      <c r="H20" s="3145" t="s">
        <v>1373</v>
      </c>
      <c r="I20" s="3153" t="s">
        <v>2243</v>
      </c>
      <c r="J20" s="3153" t="s">
        <v>1372</v>
      </c>
      <c r="K20" s="3153" t="s">
        <v>1373</v>
      </c>
      <c r="L20" s="3139" t="s">
        <v>3608</v>
      </c>
      <c r="M20" s="3154" t="s">
        <v>4263</v>
      </c>
      <c r="N20" s="3148" t="s">
        <v>4280</v>
      </c>
      <c r="O20" s="2288" t="s">
        <v>4281</v>
      </c>
      <c r="P20" s="3145" t="s">
        <v>4281</v>
      </c>
      <c r="Q20" s="3152" t="s">
        <v>1167</v>
      </c>
      <c r="R20" s="3145" t="s">
        <v>4282</v>
      </c>
      <c r="S20" s="3139" t="s">
        <v>4282</v>
      </c>
      <c r="T20" s="2288" t="s">
        <v>4282</v>
      </c>
      <c r="U20" s="3147"/>
    </row>
    <row r="21" spans="1:21">
      <c r="A21" s="3156" t="s">
        <v>1732</v>
      </c>
      <c r="B21" s="3145" t="s">
        <v>3021</v>
      </c>
      <c r="C21" s="3157" t="s">
        <v>3022</v>
      </c>
      <c r="D21" s="3146" t="s">
        <v>3023</v>
      </c>
      <c r="E21" s="3158" t="s">
        <v>3024</v>
      </c>
      <c r="F21" s="3144" t="s">
        <v>2347</v>
      </c>
      <c r="G21" s="1879" t="s">
        <v>2348</v>
      </c>
      <c r="H21" s="3159" t="s">
        <v>2349</v>
      </c>
      <c r="I21" s="3159" t="s">
        <v>2350</v>
      </c>
      <c r="J21" s="3159" t="s">
        <v>2351</v>
      </c>
      <c r="K21" s="3160" t="s">
        <v>2352</v>
      </c>
      <c r="L21" s="3161" t="s">
        <v>2353</v>
      </c>
      <c r="M21" s="3158" t="s">
        <v>2354</v>
      </c>
      <c r="N21" s="3144" t="s">
        <v>181</v>
      </c>
      <c r="O21" s="1879" t="s">
        <v>182</v>
      </c>
      <c r="P21" s="3159" t="s">
        <v>183</v>
      </c>
      <c r="Q21" s="3160" t="s">
        <v>184</v>
      </c>
      <c r="R21" s="3161" t="s">
        <v>1074</v>
      </c>
      <c r="S21" s="3161" t="s">
        <v>4283</v>
      </c>
      <c r="T21" s="1881" t="s">
        <v>4284</v>
      </c>
      <c r="U21" s="3162"/>
    </row>
    <row r="22" spans="1:21">
      <c r="A22" s="3163">
        <v>1</v>
      </c>
      <c r="B22" s="3164"/>
      <c r="C22" s="3165"/>
      <c r="D22" s="3165"/>
      <c r="E22" s="3166"/>
      <c r="F22" s="3167"/>
      <c r="G22" s="3168"/>
      <c r="H22" s="3169"/>
      <c r="I22" s="3168"/>
      <c r="J22" s="3170"/>
      <c r="K22" s="3171"/>
      <c r="L22" s="3172"/>
      <c r="M22" s="3166"/>
      <c r="N22" s="3167"/>
      <c r="O22" s="3168"/>
      <c r="P22" s="3169"/>
      <c r="Q22" s="3170" t="s">
        <v>4285</v>
      </c>
      <c r="R22" s="3171"/>
      <c r="S22" s="3172"/>
      <c r="T22" s="3173"/>
      <c r="U22" s="3166">
        <v>1</v>
      </c>
    </row>
    <row r="23" spans="1:21">
      <c r="A23" s="3163">
        <v>2</v>
      </c>
      <c r="B23" s="3164"/>
      <c r="C23" s="3165"/>
      <c r="D23" s="3174"/>
      <c r="E23" s="3175"/>
      <c r="F23" s="3176"/>
      <c r="G23" s="2684"/>
      <c r="H23" s="2684"/>
      <c r="I23" s="2685"/>
      <c r="J23" s="3177"/>
      <c r="K23" s="3178"/>
      <c r="L23" s="3178"/>
      <c r="M23" s="3175"/>
      <c r="N23" s="3176"/>
      <c r="O23" s="2684"/>
      <c r="P23" s="2684"/>
      <c r="Q23" s="3177" t="s">
        <v>4286</v>
      </c>
      <c r="R23" s="3178"/>
      <c r="S23" s="3178"/>
      <c r="T23" s="3179"/>
      <c r="U23" s="3175">
        <v>2</v>
      </c>
    </row>
    <row r="24" spans="1:21">
      <c r="A24" s="3163">
        <v>3</v>
      </c>
      <c r="B24" s="3164"/>
      <c r="C24" s="3165"/>
      <c r="D24" s="3174"/>
      <c r="E24" s="3175"/>
      <c r="F24" s="3180"/>
      <c r="G24" s="2513"/>
      <c r="H24" s="2513"/>
      <c r="I24" s="3181"/>
      <c r="J24" s="3182"/>
      <c r="K24" s="3183"/>
      <c r="L24" s="3183"/>
      <c r="M24" s="3175"/>
      <c r="N24" s="3180"/>
      <c r="O24" s="2513"/>
      <c r="P24" s="2513"/>
      <c r="Q24" s="3182" t="s">
        <v>4287</v>
      </c>
      <c r="R24" s="3183"/>
      <c r="S24" s="3183"/>
      <c r="T24" s="3179"/>
      <c r="U24" s="3175">
        <v>3</v>
      </c>
    </row>
    <row r="25" spans="1:21">
      <c r="A25" s="3163">
        <v>4</v>
      </c>
      <c r="B25" s="3164"/>
      <c r="C25" s="3165"/>
      <c r="D25" s="3182"/>
      <c r="E25" s="3175"/>
      <c r="F25" s="3180"/>
      <c r="G25" s="2513"/>
      <c r="H25" s="2513"/>
      <c r="I25" s="3181"/>
      <c r="J25" s="3182"/>
      <c r="K25" s="3183"/>
      <c r="L25" s="3183"/>
      <c r="M25" s="3175"/>
      <c r="N25" s="3180"/>
      <c r="O25" s="2513"/>
      <c r="P25" s="2513"/>
      <c r="Q25" s="3182" t="s">
        <v>4288</v>
      </c>
      <c r="R25" s="3183"/>
      <c r="S25" s="3183"/>
      <c r="T25" s="3179"/>
      <c r="U25" s="3175">
        <v>4</v>
      </c>
    </row>
    <row r="26" spans="1:21">
      <c r="A26" s="3163">
        <v>5</v>
      </c>
      <c r="B26" s="3164"/>
      <c r="C26" s="3165"/>
      <c r="D26" s="3182"/>
      <c r="E26" s="3175"/>
      <c r="F26" s="3180"/>
      <c r="G26" s="2006"/>
      <c r="H26" s="2006"/>
      <c r="I26" s="2008"/>
      <c r="J26" s="3184"/>
      <c r="K26" s="3185"/>
      <c r="L26" s="3185"/>
      <c r="M26" s="3175"/>
      <c r="N26" s="3180"/>
      <c r="O26" s="2006"/>
      <c r="P26" s="2006"/>
      <c r="Q26" s="3184" t="s">
        <v>2331</v>
      </c>
      <c r="R26" s="3185"/>
      <c r="S26" s="3185"/>
      <c r="T26" s="3179"/>
      <c r="U26" s="3175">
        <v>5</v>
      </c>
    </row>
    <row r="27" spans="1:21">
      <c r="A27" s="3163">
        <v>6</v>
      </c>
      <c r="B27" s="3164"/>
      <c r="C27" s="3165"/>
      <c r="D27" s="3186"/>
      <c r="E27" s="3175"/>
      <c r="F27" s="3187"/>
      <c r="G27" s="3188"/>
      <c r="H27" s="3188"/>
      <c r="I27" s="3189"/>
      <c r="J27" s="3188"/>
      <c r="K27" s="3190"/>
      <c r="L27" s="3188"/>
      <c r="M27" s="3175"/>
      <c r="N27" s="3187"/>
      <c r="O27" s="3188"/>
      <c r="P27" s="3188"/>
      <c r="Q27" s="3188"/>
      <c r="R27" s="3190"/>
      <c r="S27" s="3188"/>
      <c r="T27" s="3179"/>
      <c r="U27" s="3175">
        <v>6</v>
      </c>
    </row>
    <row r="28" spans="1:21">
      <c r="A28" s="3163">
        <v>7</v>
      </c>
      <c r="B28" s="3164"/>
      <c r="C28" s="3165"/>
      <c r="D28" s="3191"/>
      <c r="E28" s="3175"/>
      <c r="F28" s="3192"/>
      <c r="G28" s="3193"/>
      <c r="H28" s="3188"/>
      <c r="I28" s="3194"/>
      <c r="J28" s="3193"/>
      <c r="K28" s="3195"/>
      <c r="L28" s="3193"/>
      <c r="M28" s="3175"/>
      <c r="N28" s="3192"/>
      <c r="O28" s="3193"/>
      <c r="P28" s="3188"/>
      <c r="Q28" s="3193"/>
      <c r="R28" s="3195"/>
      <c r="S28" s="3193"/>
      <c r="T28" s="3179"/>
      <c r="U28" s="3175">
        <v>7</v>
      </c>
    </row>
    <row r="29" spans="1:21">
      <c r="A29" s="3163">
        <v>8</v>
      </c>
      <c r="B29" s="3164"/>
      <c r="C29" s="3165"/>
      <c r="D29" s="3182"/>
      <c r="E29" s="3175"/>
      <c r="F29" s="3180"/>
      <c r="G29" s="2517"/>
      <c r="H29" s="2517"/>
      <c r="I29" s="2155"/>
      <c r="J29" s="3191"/>
      <c r="K29" s="3196"/>
      <c r="L29" s="3196"/>
      <c r="M29" s="3175"/>
      <c r="N29" s="3180"/>
      <c r="O29" s="2517"/>
      <c r="P29" s="2517"/>
      <c r="Q29" s="3191"/>
      <c r="R29" s="3196"/>
      <c r="S29" s="3196"/>
      <c r="T29" s="3179"/>
      <c r="U29" s="3175">
        <v>8</v>
      </c>
    </row>
    <row r="30" spans="1:21">
      <c r="A30" s="3163">
        <v>9</v>
      </c>
      <c r="B30" s="3164"/>
      <c r="C30" s="3165"/>
      <c r="D30" s="3182"/>
      <c r="E30" s="3175"/>
      <c r="F30" s="3197"/>
      <c r="G30" s="2513"/>
      <c r="H30" s="2513"/>
      <c r="I30" s="3181"/>
      <c r="J30" s="3182"/>
      <c r="K30" s="3183"/>
      <c r="L30" s="3183"/>
      <c r="M30" s="3175"/>
      <c r="N30" s="3197"/>
      <c r="O30" s="2513"/>
      <c r="P30" s="2513"/>
      <c r="Q30" s="3182"/>
      <c r="R30" s="3183"/>
      <c r="S30" s="3183"/>
      <c r="T30" s="3179"/>
      <c r="U30" s="3175">
        <v>9</v>
      </c>
    </row>
    <row r="31" spans="1:21">
      <c r="A31" s="3163">
        <v>10</v>
      </c>
      <c r="B31" s="3164"/>
      <c r="C31" s="3165"/>
      <c r="D31" s="3182"/>
      <c r="E31" s="3175"/>
      <c r="F31" s="3180"/>
      <c r="G31" s="2513"/>
      <c r="H31" s="2513"/>
      <c r="I31" s="3181"/>
      <c r="J31" s="3182"/>
      <c r="K31" s="3183"/>
      <c r="L31" s="3183"/>
      <c r="M31" s="3175"/>
      <c r="N31" s="3180"/>
      <c r="O31" s="2513"/>
      <c r="P31" s="2513"/>
      <c r="Q31" s="3182"/>
      <c r="R31" s="3183"/>
      <c r="S31" s="3183"/>
      <c r="T31" s="3179"/>
      <c r="U31" s="3175">
        <v>10</v>
      </c>
    </row>
    <row r="32" spans="1:21">
      <c r="A32" s="3163">
        <v>11</v>
      </c>
      <c r="B32" s="3164"/>
      <c r="C32" s="3165"/>
      <c r="D32" s="3182"/>
      <c r="E32" s="3175"/>
      <c r="F32" s="3180"/>
      <c r="G32" s="2513"/>
      <c r="H32" s="2513"/>
      <c r="I32" s="3181"/>
      <c r="J32" s="3182"/>
      <c r="K32" s="3183"/>
      <c r="L32" s="3183"/>
      <c r="M32" s="3175"/>
      <c r="N32" s="3180"/>
      <c r="O32" s="2513"/>
      <c r="P32" s="2513"/>
      <c r="Q32" s="3182"/>
      <c r="R32" s="3183"/>
      <c r="S32" s="3183"/>
      <c r="T32" s="3179"/>
      <c r="U32" s="3175">
        <v>11</v>
      </c>
    </row>
    <row r="33" spans="1:21">
      <c r="A33" s="3163">
        <v>12</v>
      </c>
      <c r="B33" s="3164"/>
      <c r="C33" s="3165"/>
      <c r="D33" s="3182"/>
      <c r="E33" s="3175"/>
      <c r="F33" s="3180"/>
      <c r="G33" s="2513"/>
      <c r="H33" s="2513"/>
      <c r="I33" s="3181"/>
      <c r="J33" s="3182"/>
      <c r="K33" s="3183"/>
      <c r="L33" s="3183"/>
      <c r="M33" s="3175"/>
      <c r="N33" s="3180"/>
      <c r="O33" s="2513"/>
      <c r="P33" s="2513"/>
      <c r="Q33" s="3182"/>
      <c r="R33" s="3183"/>
      <c r="S33" s="3183"/>
      <c r="T33" s="3179"/>
      <c r="U33" s="3175">
        <v>12</v>
      </c>
    </row>
    <row r="34" spans="1:21">
      <c r="A34" s="3163">
        <v>13</v>
      </c>
      <c r="B34" s="3164"/>
      <c r="C34" s="3165"/>
      <c r="D34" s="3182"/>
      <c r="E34" s="3175"/>
      <c r="F34" s="3180"/>
      <c r="G34" s="2513"/>
      <c r="H34" s="2513"/>
      <c r="I34" s="3181"/>
      <c r="J34" s="3182"/>
      <c r="K34" s="3183"/>
      <c r="L34" s="3183"/>
      <c r="M34" s="3175"/>
      <c r="N34" s="3180"/>
      <c r="O34" s="2513"/>
      <c r="P34" s="2513"/>
      <c r="Q34" s="3182"/>
      <c r="R34" s="3183"/>
      <c r="S34" s="3183"/>
      <c r="T34" s="3179"/>
      <c r="U34" s="3175">
        <v>13</v>
      </c>
    </row>
    <row r="35" spans="1:21">
      <c r="A35" s="3163">
        <v>14</v>
      </c>
      <c r="B35" s="3164"/>
      <c r="C35" s="3165"/>
      <c r="D35" s="3182"/>
      <c r="E35" s="3175"/>
      <c r="F35" s="3180"/>
      <c r="G35" s="2513"/>
      <c r="H35" s="2513"/>
      <c r="I35" s="3181"/>
      <c r="J35" s="3182"/>
      <c r="K35" s="3183"/>
      <c r="L35" s="3183"/>
      <c r="M35" s="3175"/>
      <c r="N35" s="3180"/>
      <c r="O35" s="2513"/>
      <c r="P35" s="2513"/>
      <c r="Q35" s="3182"/>
      <c r="R35" s="3183"/>
      <c r="S35" s="3183"/>
      <c r="T35" s="3179"/>
      <c r="U35" s="3175">
        <v>14</v>
      </c>
    </row>
    <row r="36" spans="1:21">
      <c r="A36" s="3163">
        <v>15</v>
      </c>
      <c r="B36" s="3164"/>
      <c r="C36" s="3165"/>
      <c r="D36" s="3182"/>
      <c r="E36" s="3175"/>
      <c r="F36" s="3180"/>
      <c r="G36" s="2006"/>
      <c r="H36" s="2006"/>
      <c r="I36" s="2008"/>
      <c r="J36" s="3184"/>
      <c r="K36" s="3183"/>
      <c r="L36" s="3183"/>
      <c r="M36" s="3175"/>
      <c r="N36" s="3180"/>
      <c r="O36" s="2006"/>
      <c r="P36" s="2006"/>
      <c r="Q36" s="3184"/>
      <c r="R36" s="3183"/>
      <c r="S36" s="3183"/>
      <c r="T36" s="3179"/>
      <c r="U36" s="3175">
        <v>15</v>
      </c>
    </row>
    <row r="37" spans="1:21">
      <c r="A37" s="3163">
        <v>16</v>
      </c>
      <c r="B37" s="3164"/>
      <c r="C37" s="3165"/>
      <c r="D37" s="3182"/>
      <c r="E37" s="3175"/>
      <c r="F37" s="3198"/>
      <c r="G37" s="3188"/>
      <c r="H37" s="3190"/>
      <c r="I37" s="3199"/>
      <c r="J37" s="3188"/>
      <c r="K37" s="3183"/>
      <c r="L37" s="3183"/>
      <c r="M37" s="3175"/>
      <c r="N37" s="3198"/>
      <c r="O37" s="3188"/>
      <c r="P37" s="3190"/>
      <c r="Q37" s="3188"/>
      <c r="R37" s="3183"/>
      <c r="S37" s="3183"/>
      <c r="T37" s="3179"/>
      <c r="U37" s="3175">
        <v>16</v>
      </c>
    </row>
    <row r="38" spans="1:21">
      <c r="A38" s="3163">
        <v>17</v>
      </c>
      <c r="B38" s="3164"/>
      <c r="C38" s="3165"/>
      <c r="D38" s="3182"/>
      <c r="E38" s="3175"/>
      <c r="F38" s="3180"/>
      <c r="G38" s="2517"/>
      <c r="H38" s="2517"/>
      <c r="I38" s="2155"/>
      <c r="J38" s="3191"/>
      <c r="K38" s="3183"/>
      <c r="L38" s="3183"/>
      <c r="M38" s="3175"/>
      <c r="N38" s="3180"/>
      <c r="O38" s="2517"/>
      <c r="P38" s="2517"/>
      <c r="Q38" s="3191"/>
      <c r="R38" s="3183"/>
      <c r="S38" s="3183"/>
      <c r="T38" s="3179"/>
      <c r="U38" s="3175">
        <v>17</v>
      </c>
    </row>
    <row r="39" spans="1:21">
      <c r="A39" s="3163">
        <v>18</v>
      </c>
      <c r="B39" s="3164"/>
      <c r="C39" s="3165"/>
      <c r="D39" s="3182"/>
      <c r="E39" s="3175"/>
      <c r="F39" s="3180"/>
      <c r="G39" s="2513"/>
      <c r="H39" s="2513"/>
      <c r="I39" s="3181"/>
      <c r="J39" s="3182"/>
      <c r="K39" s="3183"/>
      <c r="L39" s="3183"/>
      <c r="M39" s="3175"/>
      <c r="N39" s="3180"/>
      <c r="O39" s="2513"/>
      <c r="P39" s="2513"/>
      <c r="Q39" s="3182"/>
      <c r="R39" s="3183"/>
      <c r="S39" s="3183"/>
      <c r="T39" s="3179"/>
      <c r="U39" s="3175">
        <v>18</v>
      </c>
    </row>
    <row r="40" spans="1:21">
      <c r="A40" s="3163">
        <v>19</v>
      </c>
      <c r="B40" s="3164"/>
      <c r="C40" s="3165"/>
      <c r="D40" s="3182"/>
      <c r="E40" s="3175"/>
      <c r="F40" s="3180"/>
      <c r="G40" s="2513"/>
      <c r="H40" s="2513"/>
      <c r="I40" s="3181"/>
      <c r="J40" s="3182"/>
      <c r="K40" s="3183"/>
      <c r="L40" s="3183"/>
      <c r="M40" s="3175"/>
      <c r="N40" s="3180"/>
      <c r="O40" s="2513"/>
      <c r="P40" s="2513"/>
      <c r="Q40" s="3182"/>
      <c r="R40" s="3183"/>
      <c r="S40" s="3183"/>
      <c r="T40" s="3179"/>
      <c r="U40" s="3175">
        <v>19</v>
      </c>
    </row>
    <row r="41" spans="1:21">
      <c r="A41" s="3163">
        <v>20</v>
      </c>
      <c r="B41" s="3164"/>
      <c r="C41" s="3165"/>
      <c r="D41" s="3182"/>
      <c r="E41" s="3175"/>
      <c r="F41" s="3180"/>
      <c r="G41" s="2513"/>
      <c r="H41" s="2513"/>
      <c r="I41" s="3181"/>
      <c r="J41" s="3182"/>
      <c r="K41" s="3183"/>
      <c r="L41" s="3183"/>
      <c r="M41" s="3175"/>
      <c r="N41" s="3180"/>
      <c r="O41" s="2513"/>
      <c r="P41" s="2513"/>
      <c r="Q41" s="3182"/>
      <c r="R41" s="3183"/>
      <c r="S41" s="3183"/>
      <c r="T41" s="3179"/>
      <c r="U41" s="3175">
        <v>20</v>
      </c>
    </row>
    <row r="42" spans="1:21">
      <c r="A42" s="3163">
        <v>21</v>
      </c>
      <c r="B42" s="3164"/>
      <c r="C42" s="3165"/>
      <c r="D42" s="3182"/>
      <c r="E42" s="3175"/>
      <c r="F42" s="3180"/>
      <c r="G42" s="2513"/>
      <c r="H42" s="2513"/>
      <c r="I42" s="3181"/>
      <c r="J42" s="3182"/>
      <c r="K42" s="3183"/>
      <c r="L42" s="3183"/>
      <c r="M42" s="3175"/>
      <c r="N42" s="3180"/>
      <c r="O42" s="2513"/>
      <c r="P42" s="2513"/>
      <c r="Q42" s="3182"/>
      <c r="R42" s="3183"/>
      <c r="S42" s="3183"/>
      <c r="T42" s="3179"/>
      <c r="U42" s="3175">
        <v>21</v>
      </c>
    </row>
    <row r="43" spans="1:21">
      <c r="A43" s="3163">
        <v>22</v>
      </c>
      <c r="B43" s="3164"/>
      <c r="C43" s="3165"/>
      <c r="D43" s="3182"/>
      <c r="E43" s="3175"/>
      <c r="F43" s="3180"/>
      <c r="G43" s="2513"/>
      <c r="H43" s="2513"/>
      <c r="I43" s="3181"/>
      <c r="J43" s="3182"/>
      <c r="K43" s="3183"/>
      <c r="L43" s="3183"/>
      <c r="M43" s="3175"/>
      <c r="N43" s="3180"/>
      <c r="O43" s="2513"/>
      <c r="P43" s="2513"/>
      <c r="Q43" s="3182"/>
      <c r="R43" s="3183"/>
      <c r="S43" s="3183"/>
      <c r="T43" s="3179"/>
      <c r="U43" s="3175">
        <v>22</v>
      </c>
    </row>
    <row r="44" spans="1:21">
      <c r="A44" s="3163">
        <v>23</v>
      </c>
      <c r="B44" s="3164"/>
      <c r="C44" s="3165"/>
      <c r="D44" s="3182"/>
      <c r="E44" s="3175"/>
      <c r="F44" s="3180"/>
      <c r="G44" s="2513"/>
      <c r="H44" s="2513"/>
      <c r="I44" s="3181"/>
      <c r="J44" s="3182"/>
      <c r="K44" s="3183"/>
      <c r="L44" s="3183"/>
      <c r="M44" s="3175"/>
      <c r="N44" s="3180"/>
      <c r="O44" s="2513"/>
      <c r="P44" s="2513"/>
      <c r="Q44" s="3182"/>
      <c r="R44" s="3183"/>
      <c r="S44" s="3183"/>
      <c r="T44" s="3179"/>
      <c r="U44" s="3175">
        <v>23</v>
      </c>
    </row>
    <row r="45" spans="1:21">
      <c r="A45" s="3163">
        <v>24</v>
      </c>
      <c r="B45" s="3164"/>
      <c r="C45" s="3165"/>
      <c r="D45" s="3182"/>
      <c r="E45" s="3175"/>
      <c r="F45" s="3200"/>
      <c r="G45" s="3186"/>
      <c r="H45" s="3183"/>
      <c r="I45" s="3181"/>
      <c r="J45" s="3182"/>
      <c r="K45" s="3183"/>
      <c r="L45" s="3183"/>
      <c r="M45" s="3175"/>
      <c r="N45" s="3200"/>
      <c r="O45" s="3186"/>
      <c r="P45" s="3183"/>
      <c r="Q45" s="3182"/>
      <c r="R45" s="3183"/>
      <c r="S45" s="3183"/>
      <c r="T45" s="3179"/>
      <c r="U45" s="3175">
        <v>24</v>
      </c>
    </row>
    <row r="46" spans="1:21">
      <c r="A46" s="3163">
        <v>25</v>
      </c>
      <c r="B46" s="3164"/>
      <c r="C46" s="3165"/>
      <c r="D46" s="3182"/>
      <c r="E46" s="3175"/>
      <c r="F46" s="3180"/>
      <c r="G46" s="2517"/>
      <c r="H46" s="2513"/>
      <c r="I46" s="3181"/>
      <c r="J46" s="3182"/>
      <c r="K46" s="3183"/>
      <c r="L46" s="3183"/>
      <c r="M46" s="3175"/>
      <c r="N46" s="3180"/>
      <c r="O46" s="2517"/>
      <c r="P46" s="2513"/>
      <c r="Q46" s="3182"/>
      <c r="R46" s="3183"/>
      <c r="S46" s="3183"/>
      <c r="T46" s="3179"/>
      <c r="U46" s="3175">
        <v>25</v>
      </c>
    </row>
    <row r="47" spans="1:21">
      <c r="A47" s="3163">
        <v>26</v>
      </c>
      <c r="B47" s="3164"/>
      <c r="C47" s="3165"/>
      <c r="D47" s="3182"/>
      <c r="E47" s="3175"/>
      <c r="F47" s="3180"/>
      <c r="G47" s="2513"/>
      <c r="H47" s="2513"/>
      <c r="I47" s="3181"/>
      <c r="J47" s="3182"/>
      <c r="K47" s="3183"/>
      <c r="L47" s="3183"/>
      <c r="M47" s="3175"/>
      <c r="N47" s="3180"/>
      <c r="O47" s="2513"/>
      <c r="P47" s="2513"/>
      <c r="Q47" s="3182"/>
      <c r="R47" s="3183"/>
      <c r="S47" s="3183"/>
      <c r="T47" s="3179"/>
      <c r="U47" s="3175">
        <v>26</v>
      </c>
    </row>
    <row r="48" spans="1:21">
      <c r="A48" s="3163">
        <v>27</v>
      </c>
      <c r="B48" s="3164"/>
      <c r="C48" s="3165"/>
      <c r="D48" s="3182"/>
      <c r="E48" s="3175"/>
      <c r="F48" s="3180"/>
      <c r="G48" s="2513"/>
      <c r="H48" s="2513"/>
      <c r="I48" s="3181"/>
      <c r="J48" s="3182"/>
      <c r="K48" s="3183"/>
      <c r="L48" s="3183"/>
      <c r="M48" s="3175"/>
      <c r="N48" s="3180"/>
      <c r="O48" s="2513"/>
      <c r="P48" s="2513"/>
      <c r="Q48" s="3182"/>
      <c r="R48" s="3183"/>
      <c r="S48" s="3183"/>
      <c r="T48" s="3179"/>
      <c r="U48" s="3175">
        <v>27</v>
      </c>
    </row>
    <row r="49" spans="1:21">
      <c r="A49" s="3163">
        <v>28</v>
      </c>
      <c r="B49" s="3164"/>
      <c r="C49" s="3165"/>
      <c r="D49" s="3182"/>
      <c r="E49" s="3175"/>
      <c r="F49" s="3180"/>
      <c r="G49" s="2513"/>
      <c r="H49" s="2513"/>
      <c r="I49" s="3181"/>
      <c r="J49" s="3182"/>
      <c r="K49" s="3183"/>
      <c r="L49" s="3183"/>
      <c r="M49" s="3175"/>
      <c r="N49" s="3180"/>
      <c r="O49" s="2513"/>
      <c r="P49" s="2513"/>
      <c r="Q49" s="3182"/>
      <c r="R49" s="3183"/>
      <c r="S49" s="3183"/>
      <c r="T49" s="3179"/>
      <c r="U49" s="3175">
        <v>28</v>
      </c>
    </row>
    <row r="50" spans="1:21">
      <c r="A50" s="3163">
        <v>29</v>
      </c>
      <c r="B50" s="3164"/>
      <c r="C50" s="3165"/>
      <c r="D50" s="3182"/>
      <c r="E50" s="3175"/>
      <c r="F50" s="3180"/>
      <c r="G50" s="2513"/>
      <c r="H50" s="2513"/>
      <c r="I50" s="3181"/>
      <c r="J50" s="3182"/>
      <c r="K50" s="3183"/>
      <c r="L50" s="3183"/>
      <c r="M50" s="3175"/>
      <c r="N50" s="3180"/>
      <c r="O50" s="2513"/>
      <c r="P50" s="2513"/>
      <c r="Q50" s="3182"/>
      <c r="R50" s="3183"/>
      <c r="S50" s="3183"/>
      <c r="T50" s="3179"/>
      <c r="U50" s="3175">
        <v>29</v>
      </c>
    </row>
    <row r="51" spans="1:21">
      <c r="A51" s="3163">
        <v>30</v>
      </c>
      <c r="B51" s="3164"/>
      <c r="C51" s="3165"/>
      <c r="D51" s="3182"/>
      <c r="E51" s="3175"/>
      <c r="F51" s="3180"/>
      <c r="G51" s="2513"/>
      <c r="H51" s="2513"/>
      <c r="I51" s="3181"/>
      <c r="J51" s="3182"/>
      <c r="K51" s="3183"/>
      <c r="L51" s="3183"/>
      <c r="M51" s="3175"/>
      <c r="N51" s="3180"/>
      <c r="O51" s="2513"/>
      <c r="P51" s="2513"/>
      <c r="Q51" s="3182"/>
      <c r="R51" s="3183"/>
      <c r="S51" s="3183"/>
      <c r="T51" s="3179"/>
      <c r="U51" s="3175">
        <v>30</v>
      </c>
    </row>
    <row r="52" spans="1:21">
      <c r="A52" s="3163">
        <v>31</v>
      </c>
      <c r="B52" s="3164"/>
      <c r="C52" s="3165"/>
      <c r="D52" s="3182"/>
      <c r="E52" s="3175"/>
      <c r="F52" s="3180"/>
      <c r="G52" s="2513"/>
      <c r="H52" s="2513"/>
      <c r="I52" s="3181"/>
      <c r="J52" s="3182"/>
      <c r="K52" s="3183"/>
      <c r="L52" s="3183"/>
      <c r="M52" s="3175"/>
      <c r="N52" s="3180"/>
      <c r="O52" s="2513"/>
      <c r="P52" s="2513"/>
      <c r="Q52" s="3182"/>
      <c r="R52" s="3183"/>
      <c r="S52" s="3183"/>
      <c r="T52" s="3179"/>
      <c r="U52" s="3175">
        <v>31</v>
      </c>
    </row>
    <row r="53" spans="1:21">
      <c r="A53" s="3163">
        <v>32</v>
      </c>
      <c r="B53" s="3164"/>
      <c r="C53" s="3165"/>
      <c r="D53" s="3182"/>
      <c r="E53" s="3175"/>
      <c r="F53" s="3180"/>
      <c r="G53" s="2513"/>
      <c r="H53" s="2513"/>
      <c r="I53" s="3181"/>
      <c r="J53" s="3182"/>
      <c r="K53" s="3183"/>
      <c r="L53" s="3183"/>
      <c r="M53" s="3175"/>
      <c r="N53" s="3180"/>
      <c r="O53" s="2513"/>
      <c r="P53" s="2513"/>
      <c r="Q53" s="3182"/>
      <c r="R53" s="3183"/>
      <c r="S53" s="3183"/>
      <c r="T53" s="3179"/>
      <c r="U53" s="3175">
        <v>32</v>
      </c>
    </row>
    <row r="54" spans="1:21">
      <c r="A54" s="3163">
        <v>33</v>
      </c>
      <c r="B54" s="3164"/>
      <c r="C54" s="3165"/>
      <c r="D54" s="3182"/>
      <c r="E54" s="3175"/>
      <c r="F54" s="3200"/>
      <c r="G54" s="3182"/>
      <c r="H54" s="3183"/>
      <c r="I54" s="3181"/>
      <c r="J54" s="3182"/>
      <c r="K54" s="3183"/>
      <c r="L54" s="3183"/>
      <c r="M54" s="3175"/>
      <c r="N54" s="3200"/>
      <c r="O54" s="3182"/>
      <c r="P54" s="3183"/>
      <c r="Q54" s="3182"/>
      <c r="R54" s="3183"/>
      <c r="S54" s="3183"/>
      <c r="T54" s="3179"/>
      <c r="U54" s="3175">
        <v>33</v>
      </c>
    </row>
    <row r="55" spans="1:21">
      <c r="A55" s="3163">
        <v>34</v>
      </c>
      <c r="B55" s="3164"/>
      <c r="C55" s="3165"/>
      <c r="D55" s="3182"/>
      <c r="E55" s="3175"/>
      <c r="F55" s="3180"/>
      <c r="G55" s="2513"/>
      <c r="H55" s="2513"/>
      <c r="I55" s="3181"/>
      <c r="J55" s="3182"/>
      <c r="K55" s="3183"/>
      <c r="L55" s="3183"/>
      <c r="M55" s="3175"/>
      <c r="N55" s="3180"/>
      <c r="O55" s="2513"/>
      <c r="P55" s="2513"/>
      <c r="Q55" s="3182"/>
      <c r="R55" s="3183"/>
      <c r="S55" s="3183"/>
      <c r="T55" s="3179"/>
      <c r="U55" s="3175">
        <v>34</v>
      </c>
    </row>
    <row r="56" spans="1:21">
      <c r="A56" s="3163">
        <v>35</v>
      </c>
      <c r="B56" s="3164"/>
      <c r="C56" s="3165"/>
      <c r="D56" s="3182"/>
      <c r="E56" s="3175"/>
      <c r="F56" s="3180"/>
      <c r="G56" s="2513"/>
      <c r="H56" s="2513"/>
      <c r="I56" s="3181"/>
      <c r="J56" s="3182"/>
      <c r="K56" s="3183"/>
      <c r="L56" s="3183"/>
      <c r="M56" s="3175"/>
      <c r="N56" s="3180"/>
      <c r="O56" s="2513"/>
      <c r="P56" s="2513"/>
      <c r="Q56" s="3182"/>
      <c r="R56" s="3183"/>
      <c r="S56" s="3183"/>
      <c r="T56" s="3179"/>
      <c r="U56" s="3175">
        <v>35</v>
      </c>
    </row>
    <row r="57" spans="1:21">
      <c r="A57" s="3163">
        <v>36</v>
      </c>
      <c r="B57" s="3164"/>
      <c r="C57" s="3165"/>
      <c r="D57" s="3182"/>
      <c r="E57" s="3175"/>
      <c r="F57" s="3180"/>
      <c r="G57" s="2513"/>
      <c r="H57" s="2513"/>
      <c r="I57" s="3181"/>
      <c r="J57" s="3182"/>
      <c r="K57" s="3183"/>
      <c r="L57" s="3183"/>
      <c r="M57" s="3175"/>
      <c r="N57" s="3180"/>
      <c r="O57" s="2513"/>
      <c r="P57" s="2513"/>
      <c r="Q57" s="3182"/>
      <c r="R57" s="3183"/>
      <c r="S57" s="3183"/>
      <c r="T57" s="3179"/>
      <c r="U57" s="3175">
        <v>36</v>
      </c>
    </row>
    <row r="58" spans="1:21">
      <c r="A58" s="3163">
        <v>37</v>
      </c>
      <c r="B58" s="3164"/>
      <c r="C58" s="3165"/>
      <c r="D58" s="3182"/>
      <c r="E58" s="3175"/>
      <c r="F58" s="3180"/>
      <c r="G58" s="2513"/>
      <c r="H58" s="2513"/>
      <c r="I58" s="3181"/>
      <c r="J58" s="3182"/>
      <c r="K58" s="3183"/>
      <c r="L58" s="3183"/>
      <c r="M58" s="3175"/>
      <c r="N58" s="3180"/>
      <c r="O58" s="2513"/>
      <c r="P58" s="2513"/>
      <c r="Q58" s="3182"/>
      <c r="R58" s="3183"/>
      <c r="S58" s="3183"/>
      <c r="T58" s="3179"/>
      <c r="U58" s="3175">
        <v>37</v>
      </c>
    </row>
    <row r="59" spans="1:21">
      <c r="A59" s="3163">
        <v>38</v>
      </c>
      <c r="B59" s="3164"/>
      <c r="C59" s="3165"/>
      <c r="D59" s="3182"/>
      <c r="E59" s="3175"/>
      <c r="F59" s="3180"/>
      <c r="G59" s="2513"/>
      <c r="H59" s="2513"/>
      <c r="I59" s="3181"/>
      <c r="J59" s="3186"/>
      <c r="K59" s="3183"/>
      <c r="L59" s="3183"/>
      <c r="M59" s="3175"/>
      <c r="N59" s="3180"/>
      <c r="O59" s="2513"/>
      <c r="P59" s="2513"/>
      <c r="Q59" s="3186"/>
      <c r="R59" s="3183"/>
      <c r="S59" s="3183"/>
      <c r="T59" s="3179"/>
      <c r="U59" s="3175">
        <v>38</v>
      </c>
    </row>
    <row r="60" spans="1:21" ht="15.75" thickBot="1">
      <c r="A60" s="3201">
        <v>39</v>
      </c>
      <c r="B60" s="3202" t="s">
        <v>2332</v>
      </c>
      <c r="C60" s="3203">
        <f>SUM(C22:C59)</f>
        <v>0</v>
      </c>
      <c r="D60" s="3203">
        <f>SUM(D22:D59)</f>
        <v>0</v>
      </c>
      <c r="E60" s="3204">
        <f>SUM(E22:E59)</f>
        <v>0</v>
      </c>
      <c r="F60" s="3205">
        <f t="shared" ref="F60:T60" si="0">SUM(F22:F59)</f>
        <v>0</v>
      </c>
      <c r="G60" s="3203">
        <f t="shared" si="0"/>
        <v>0</v>
      </c>
      <c r="H60" s="3203">
        <f t="shared" si="0"/>
        <v>0</v>
      </c>
      <c r="I60" s="3203">
        <f t="shared" si="0"/>
        <v>0</v>
      </c>
      <c r="J60" s="3203">
        <f t="shared" si="0"/>
        <v>0</v>
      </c>
      <c r="K60" s="3203">
        <f t="shared" si="0"/>
        <v>0</v>
      </c>
      <c r="L60" s="3203">
        <f t="shared" si="0"/>
        <v>0</v>
      </c>
      <c r="M60" s="3204">
        <f t="shared" si="0"/>
        <v>0</v>
      </c>
      <c r="N60" s="3205">
        <f t="shared" si="0"/>
        <v>0</v>
      </c>
      <c r="O60" s="3203">
        <f t="shared" si="0"/>
        <v>0</v>
      </c>
      <c r="P60" s="3203">
        <f t="shared" si="0"/>
        <v>0</v>
      </c>
      <c r="Q60" s="3203" t="s">
        <v>2332</v>
      </c>
      <c r="R60" s="3203">
        <f>SUM(R22:R59)</f>
        <v>0</v>
      </c>
      <c r="S60" s="3203">
        <f t="shared" si="0"/>
        <v>0</v>
      </c>
      <c r="T60" s="3203">
        <f t="shared" si="0"/>
        <v>0</v>
      </c>
      <c r="U60" s="3204">
        <v>39</v>
      </c>
    </row>
    <row r="61" spans="1:21" ht="15.75" thickTop="1">
      <c r="A61" s="2704"/>
      <c r="B61" s="2704"/>
      <c r="C61" s="2704"/>
      <c r="D61" s="2002"/>
      <c r="E61" s="2002"/>
      <c r="F61" s="2002"/>
      <c r="G61" s="2002"/>
      <c r="H61" s="2002"/>
      <c r="I61" s="2002"/>
      <c r="J61" s="2002"/>
      <c r="K61" s="2002"/>
      <c r="L61" s="2002"/>
      <c r="M61" s="1698"/>
      <c r="N61" s="1698"/>
    </row>
    <row r="62" spans="1:21">
      <c r="A62" s="1698" t="s">
        <v>4676</v>
      </c>
      <c r="B62" s="1698"/>
      <c r="C62" s="1698"/>
      <c r="D62" s="1698"/>
      <c r="E62" s="1698"/>
      <c r="F62" s="1698" t="s">
        <v>4676</v>
      </c>
      <c r="G62" s="1698"/>
      <c r="H62" s="1698"/>
      <c r="I62" s="1698"/>
      <c r="J62" s="1698"/>
      <c r="K62" s="1698"/>
      <c r="L62" s="1698"/>
      <c r="M62" s="1698"/>
      <c r="N62" s="1698" t="s">
        <v>4676</v>
      </c>
    </row>
    <row r="63" spans="1:21">
      <c r="A63" s="1699" t="s">
        <v>4264</v>
      </c>
      <c r="B63" s="1699"/>
      <c r="C63" s="1699"/>
      <c r="D63" s="1699"/>
      <c r="E63" s="1699"/>
      <c r="F63" s="1699" t="s">
        <v>4265</v>
      </c>
      <c r="G63" s="1699"/>
      <c r="H63" s="1699"/>
      <c r="I63" s="1699"/>
      <c r="J63" s="1699"/>
      <c r="K63" s="1699"/>
      <c r="L63" s="1699"/>
      <c r="M63" s="1699"/>
      <c r="N63" s="1699" t="s">
        <v>4289</v>
      </c>
      <c r="O63" s="1699"/>
      <c r="P63" s="1699"/>
      <c r="Q63" s="1699"/>
      <c r="R63" s="1699"/>
      <c r="S63" s="1699"/>
      <c r="T63" s="1699"/>
      <c r="U63" s="1699"/>
    </row>
    <row r="64" spans="1:21">
      <c r="N64" s="1698"/>
    </row>
    <row r="65" spans="13:14">
      <c r="N65" s="2704"/>
    </row>
    <row r="66" spans="13:14">
      <c r="N66" s="2704"/>
    </row>
    <row r="67" spans="13:14">
      <c r="N67" s="2704"/>
    </row>
    <row r="68" spans="13:14">
      <c r="N68" s="2704"/>
    </row>
    <row r="69" spans="13:14">
      <c r="N69" s="2288"/>
    </row>
    <row r="70" spans="13:14">
      <c r="N70" s="2288"/>
    </row>
    <row r="71" spans="13:14">
      <c r="N71" s="2288"/>
    </row>
    <row r="72" spans="13:14">
      <c r="N72" s="2288"/>
    </row>
    <row r="73" spans="13:14">
      <c r="N73" s="2288"/>
    </row>
    <row r="74" spans="13:14">
      <c r="N74" s="2288"/>
    </row>
    <row r="75" spans="13:14">
      <c r="M75" s="3206"/>
      <c r="N75" s="2288"/>
    </row>
    <row r="76" spans="13:14">
      <c r="N76" s="2288"/>
    </row>
    <row r="77" spans="13:14">
      <c r="N77" s="2288"/>
    </row>
    <row r="78" spans="13:14">
      <c r="N78" s="2288"/>
    </row>
    <row r="79" spans="13:14">
      <c r="N79" s="2288"/>
    </row>
    <row r="80" spans="13:14">
      <c r="N80" s="2288"/>
    </row>
    <row r="81" spans="14:14">
      <c r="N81" s="2288"/>
    </row>
    <row r="82" spans="14:14">
      <c r="N82" s="2288"/>
    </row>
    <row r="83" spans="14:14">
      <c r="N83" s="2288"/>
    </row>
    <row r="84" spans="14:14">
      <c r="N84" s="2288"/>
    </row>
    <row r="85" spans="14:14">
      <c r="N85" s="2288"/>
    </row>
    <row r="86" spans="14:14">
      <c r="N86" s="2288"/>
    </row>
    <row r="87" spans="14:14">
      <c r="N87" s="2288"/>
    </row>
    <row r="88" spans="14:14">
      <c r="N88" s="2288"/>
    </row>
    <row r="89" spans="14:14">
      <c r="N89" s="2288"/>
    </row>
    <row r="90" spans="14:14">
      <c r="N90" s="2288"/>
    </row>
    <row r="91" spans="14:14">
      <c r="N91" s="2288"/>
    </row>
    <row r="92" spans="14:14">
      <c r="N92" s="2288"/>
    </row>
    <row r="93" spans="14:14">
      <c r="N93" s="2288"/>
    </row>
    <row r="94" spans="14:14">
      <c r="N94" s="2288"/>
    </row>
    <row r="95" spans="14:14">
      <c r="N95" s="2288"/>
    </row>
    <row r="96" spans="14:14">
      <c r="N96" s="2288"/>
    </row>
    <row r="97" spans="14:14">
      <c r="N97" s="2288"/>
    </row>
    <row r="98" spans="14:14">
      <c r="N98" s="2288"/>
    </row>
    <row r="99" spans="14:14">
      <c r="N99" s="2288"/>
    </row>
    <row r="100" spans="14:14">
      <c r="N100" s="2288"/>
    </row>
    <row r="101" spans="14:14">
      <c r="N101" s="2288"/>
    </row>
    <row r="102" spans="14:14">
      <c r="N102" s="2288"/>
    </row>
    <row r="103" spans="14:14">
      <c r="N103" s="2288"/>
    </row>
    <row r="104" spans="14:14">
      <c r="N104" s="2288"/>
    </row>
    <row r="105" spans="14:14">
      <c r="N105" s="2288"/>
    </row>
    <row r="106" spans="14:14">
      <c r="N106" s="2288"/>
    </row>
    <row r="107" spans="14:14">
      <c r="N107" s="2288"/>
    </row>
    <row r="108" spans="14:14">
      <c r="N108" s="2288"/>
    </row>
    <row r="109" spans="14:14">
      <c r="N109" s="2288"/>
    </row>
    <row r="110" spans="14:14">
      <c r="N110" s="2288"/>
    </row>
    <row r="111" spans="14:14">
      <c r="N111" s="2288"/>
    </row>
    <row r="112" spans="14:14">
      <c r="N112" s="2288"/>
    </row>
    <row r="113" spans="14:14">
      <c r="N113" s="2288"/>
    </row>
    <row r="114" spans="14:14">
      <c r="N114" s="2288"/>
    </row>
    <row r="115" spans="14:14">
      <c r="N115" s="2288"/>
    </row>
    <row r="116" spans="14:14">
      <c r="N116" s="2288"/>
    </row>
    <row r="117" spans="14:14">
      <c r="N117" s="2288"/>
    </row>
    <row r="118" spans="14:14">
      <c r="N118" s="2288"/>
    </row>
    <row r="119" spans="14:14">
      <c r="N119" s="2288"/>
    </row>
    <row r="120" spans="14:14">
      <c r="N120" s="2288"/>
    </row>
    <row r="121" spans="14:14">
      <c r="N121" s="2704"/>
    </row>
    <row r="122" spans="14:14">
      <c r="N122" s="3207"/>
    </row>
    <row r="123" spans="14:14">
      <c r="N123" s="2657"/>
    </row>
    <row r="124" spans="14:14">
      <c r="N124" s="2704"/>
    </row>
    <row r="125" spans="14:14">
      <c r="N125" s="2704"/>
    </row>
    <row r="126" spans="14:14">
      <c r="N126" s="2704"/>
    </row>
    <row r="127" spans="14:14">
      <c r="N127" s="2704"/>
    </row>
    <row r="128" spans="14:14">
      <c r="N128" s="2704"/>
    </row>
    <row r="129" spans="14:14">
      <c r="N129" s="2704"/>
    </row>
    <row r="130" spans="14:14">
      <c r="N130" s="2704"/>
    </row>
    <row r="131" spans="14:14">
      <c r="N131" s="2704"/>
    </row>
    <row r="132" spans="14:14">
      <c r="N132" s="2704"/>
    </row>
    <row r="133" spans="14:14">
      <c r="N133" s="2704"/>
    </row>
    <row r="134" spans="14:14">
      <c r="N134" s="2704"/>
    </row>
    <row r="135" spans="14:14">
      <c r="N135" s="2704"/>
    </row>
    <row r="136" spans="14:14">
      <c r="N136" s="2704"/>
    </row>
    <row r="137" spans="14:14">
      <c r="N137" s="2704"/>
    </row>
    <row r="138" spans="14:14">
      <c r="N138" s="1966"/>
    </row>
    <row r="139" spans="14:14">
      <c r="N139" s="1966"/>
    </row>
    <row r="140" spans="14:14">
      <c r="N140" s="1966"/>
    </row>
    <row r="141" spans="14:14">
      <c r="N141" s="1966"/>
    </row>
    <row r="142" spans="14:14">
      <c r="N142" s="1966"/>
    </row>
    <row r="143" spans="14:14">
      <c r="N143" s="1966"/>
    </row>
    <row r="144" spans="14:14">
      <c r="N144" s="1966"/>
    </row>
    <row r="145" spans="14:14">
      <c r="N145" s="1966"/>
    </row>
    <row r="146" spans="14:14">
      <c r="N146" s="1966"/>
    </row>
    <row r="147" spans="14:14">
      <c r="N147" s="1966"/>
    </row>
    <row r="148" spans="14:14">
      <c r="N148" s="1966"/>
    </row>
  </sheetData>
  <mergeCells count="2">
    <mergeCell ref="F15:H15"/>
    <mergeCell ref="I15:K15"/>
  </mergeCells>
  <pageMargins left="0.7" right="0.7" top="0.75" bottom="0.75" header="0.3" footer="0.3"/>
  <pageSetup scale="54" orientation="portrait" r:id="rId1"/>
  <colBreaks count="2" manualBreakCount="2">
    <brk id="5" max="1048575" man="1"/>
    <brk id="13" max="1048575" man="1"/>
  </col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K63"/>
  <sheetViews>
    <sheetView topLeftCell="G1" zoomScaleNormal="100" zoomScaleSheetLayoutView="40" workbookViewId="0">
      <selection activeCell="J34" sqref="J34"/>
    </sheetView>
  </sheetViews>
  <sheetFormatPr defaultRowHeight="15"/>
  <cols>
    <col min="1" max="1" width="4.6640625" style="2473" customWidth="1"/>
    <col min="2" max="2" width="34.33203125" style="2473" customWidth="1"/>
    <col min="3" max="3" width="19.21875" style="2473" bestFit="1" customWidth="1"/>
    <col min="4" max="4" width="25.88671875" style="2473" customWidth="1"/>
    <col min="5" max="5" width="18.77734375" style="2473" customWidth="1"/>
    <col min="6" max="6" width="18.88671875" style="2473" customWidth="1"/>
    <col min="7" max="7" width="20.44140625" style="2473" customWidth="1"/>
    <col min="8" max="8" width="19.21875" style="2473" bestFit="1" customWidth="1"/>
    <col min="9" max="9" width="25.109375" style="2473" customWidth="1"/>
    <col min="10" max="10" width="13.44140625" style="2473" customWidth="1"/>
    <col min="11" max="11" width="3.44140625" style="2473" bestFit="1" customWidth="1"/>
    <col min="12" max="16384" width="8.88671875" style="2473"/>
  </cols>
  <sheetData>
    <row r="1" spans="1:11" ht="15.75" thickBot="1">
      <c r="A1" s="3115"/>
      <c r="B1" s="3115"/>
      <c r="C1" s="3115"/>
      <c r="D1" s="3115"/>
      <c r="E1" s="3115"/>
      <c r="F1" s="3115"/>
      <c r="G1" s="3115"/>
      <c r="H1" s="3115"/>
      <c r="I1" s="3115"/>
      <c r="J1" s="3115"/>
    </row>
    <row r="2" spans="1:11" ht="15.75" thickTop="1">
      <c r="A2" s="2586" t="s">
        <v>3290</v>
      </c>
      <c r="B2" s="3117"/>
      <c r="C2" s="3118" t="s">
        <v>3291</v>
      </c>
      <c r="D2" s="3119" t="s">
        <v>1802</v>
      </c>
      <c r="E2" s="3120" t="s">
        <v>1803</v>
      </c>
      <c r="F2" s="2586" t="s">
        <v>1800</v>
      </c>
      <c r="G2" s="3118"/>
      <c r="H2" s="3121" t="s">
        <v>3291</v>
      </c>
      <c r="I2" s="3118"/>
      <c r="J2" s="3121" t="s">
        <v>1802</v>
      </c>
      <c r="K2" s="3120"/>
    </row>
    <row r="3" spans="1:11">
      <c r="A3" s="3122" t="str">
        <f>'[5]Data Sheet'!$C$25</f>
        <v xml:space="preserve"> </v>
      </c>
      <c r="B3" s="1595"/>
      <c r="C3" s="2704" t="s">
        <v>3292</v>
      </c>
      <c r="D3" s="1842" t="s">
        <v>3310</v>
      </c>
      <c r="E3" s="3123"/>
      <c r="F3" s="3122" t="str">
        <f>'[5]Data Sheet'!$C$25</f>
        <v xml:space="preserve"> </v>
      </c>
      <c r="G3" s="2704"/>
      <c r="H3" s="1843" t="s">
        <v>3292</v>
      </c>
      <c r="I3" s="2704"/>
      <c r="J3" s="1843" t="s">
        <v>3310</v>
      </c>
      <c r="K3" s="3123"/>
    </row>
    <row r="4" spans="1:11">
      <c r="A4" s="3124" t="s">
        <v>3293</v>
      </c>
      <c r="B4" s="1595"/>
      <c r="C4" s="2704" t="s">
        <v>3294</v>
      </c>
      <c r="D4" s="1875" t="str">
        <f>'[5]Data Sheet'!$C$40</f>
        <v xml:space="preserve"> </v>
      </c>
      <c r="E4" s="3125" t="str">
        <f>'[5]Data Sheet'!$C$38</f>
        <v xml:space="preserve"> </v>
      </c>
      <c r="F4" s="3124"/>
      <c r="G4" s="1856"/>
      <c r="H4" s="1891" t="s">
        <v>3294</v>
      </c>
      <c r="I4" s="3126"/>
      <c r="J4" s="1848" t="str">
        <f>'[5]Data Sheet'!$C$40</f>
        <v xml:space="preserve"> </v>
      </c>
      <c r="K4" s="3125"/>
    </row>
    <row r="5" spans="1:11">
      <c r="A5" s="3130" t="s">
        <v>4290</v>
      </c>
      <c r="B5" s="1851"/>
      <c r="C5" s="1851"/>
      <c r="D5" s="1851"/>
      <c r="E5" s="3131"/>
      <c r="F5" s="3130" t="s">
        <v>4291</v>
      </c>
      <c r="G5" s="1851"/>
      <c r="H5" s="1851"/>
      <c r="I5" s="1851"/>
      <c r="J5" s="1851"/>
      <c r="K5" s="3131"/>
    </row>
    <row r="6" spans="1:11">
      <c r="A6" s="3122" t="s">
        <v>4292</v>
      </c>
      <c r="B6" s="2704"/>
      <c r="C6" s="2704"/>
      <c r="D6" s="2704"/>
      <c r="E6" s="3123"/>
      <c r="F6" s="3122"/>
      <c r="G6" s="2704"/>
      <c r="H6" s="2704"/>
      <c r="I6" s="2704"/>
      <c r="J6" s="2704"/>
      <c r="K6" s="3123"/>
    </row>
    <row r="7" spans="1:11">
      <c r="A7" s="3122" t="s">
        <v>4293</v>
      </c>
      <c r="B7" s="2611"/>
      <c r="C7" s="2611"/>
      <c r="D7" s="2611"/>
      <c r="E7" s="3123"/>
      <c r="F7" s="3122"/>
      <c r="G7" s="2611"/>
      <c r="H7" s="2611"/>
      <c r="I7" s="2611"/>
      <c r="J7" s="2611"/>
      <c r="K7" s="3123"/>
    </row>
    <row r="8" spans="1:11">
      <c r="A8" s="3122" t="s">
        <v>4294</v>
      </c>
      <c r="B8" s="2611"/>
      <c r="C8" s="2611"/>
      <c r="D8" s="2611"/>
      <c r="E8" s="3123"/>
      <c r="F8" s="3132"/>
      <c r="G8" s="2611"/>
      <c r="H8" s="2611"/>
      <c r="I8" s="2611"/>
      <c r="J8" s="2611"/>
      <c r="K8" s="3123"/>
    </row>
    <row r="9" spans="1:11">
      <c r="A9" s="3122" t="s">
        <v>4295</v>
      </c>
      <c r="B9" s="2611"/>
      <c r="C9" s="2611"/>
      <c r="D9" s="2611"/>
      <c r="E9" s="3123"/>
      <c r="F9" s="3132"/>
      <c r="G9" s="2611"/>
      <c r="H9" s="2611"/>
      <c r="I9" s="2611"/>
      <c r="J9" s="2611"/>
      <c r="K9" s="3123"/>
    </row>
    <row r="10" spans="1:11">
      <c r="A10" s="3132" t="s">
        <v>4296</v>
      </c>
      <c r="B10" s="2611"/>
      <c r="C10" s="2611"/>
      <c r="D10" s="2611"/>
      <c r="E10" s="3123"/>
      <c r="F10" s="3122"/>
      <c r="G10" s="2611"/>
      <c r="H10" s="2611"/>
      <c r="I10" s="2611"/>
      <c r="J10" s="2611"/>
      <c r="K10" s="3123"/>
    </row>
    <row r="11" spans="1:11">
      <c r="A11" s="3132" t="s">
        <v>4297</v>
      </c>
      <c r="B11" s="2611"/>
      <c r="C11" s="2611"/>
      <c r="D11" s="2611"/>
      <c r="E11" s="3123"/>
      <c r="F11" s="3132"/>
      <c r="G11" s="2611"/>
      <c r="H11" s="2611"/>
      <c r="I11" s="2611"/>
      <c r="J11" s="2611"/>
      <c r="K11" s="3123"/>
    </row>
    <row r="12" spans="1:11">
      <c r="A12" s="3132" t="s">
        <v>4298</v>
      </c>
      <c r="B12" s="2611"/>
      <c r="C12" s="2611"/>
      <c r="D12" s="2611"/>
      <c r="E12" s="3123"/>
      <c r="F12" s="3132"/>
      <c r="G12" s="2611"/>
      <c r="H12" s="2611"/>
      <c r="I12" s="2611"/>
      <c r="J12" s="2611"/>
      <c r="K12" s="3123"/>
    </row>
    <row r="13" spans="1:11">
      <c r="A13" s="3122" t="s">
        <v>4299</v>
      </c>
      <c r="B13" s="2611"/>
      <c r="C13" s="2611"/>
      <c r="D13" s="2611"/>
      <c r="E13" s="3123"/>
      <c r="F13" s="3132"/>
      <c r="G13" s="2611"/>
      <c r="H13" s="2611"/>
      <c r="I13" s="2611"/>
      <c r="J13" s="2611"/>
      <c r="K13" s="3123"/>
    </row>
    <row r="14" spans="1:11">
      <c r="A14" s="3122" t="s">
        <v>4300</v>
      </c>
      <c r="B14" s="2611"/>
      <c r="C14" s="2611"/>
      <c r="D14" s="2611"/>
      <c r="E14" s="3123"/>
      <c r="F14" s="3132"/>
      <c r="G14" s="2611"/>
      <c r="H14" s="2611"/>
      <c r="I14" s="2611"/>
      <c r="J14" s="2611"/>
      <c r="K14" s="3123"/>
    </row>
    <row r="15" spans="1:11">
      <c r="A15" s="3122"/>
      <c r="B15" s="2704"/>
      <c r="C15" s="3133"/>
      <c r="D15" s="3133"/>
      <c r="E15" s="3134"/>
      <c r="F15" s="3124"/>
      <c r="G15" s="1856"/>
      <c r="H15" s="1856"/>
      <c r="I15" s="3133"/>
      <c r="J15" s="3133"/>
      <c r="K15" s="3134"/>
    </row>
    <row r="16" spans="1:11">
      <c r="A16" s="3208"/>
      <c r="B16" s="3209"/>
      <c r="C16" s="3210"/>
      <c r="D16" s="3210"/>
      <c r="E16" s="3211"/>
      <c r="F16" s="3859" t="s">
        <v>4301</v>
      </c>
      <c r="G16" s="3860"/>
      <c r="H16" s="3860"/>
      <c r="I16" s="3860"/>
      <c r="J16" s="3861"/>
      <c r="K16" s="3138"/>
    </row>
    <row r="17" spans="1:11">
      <c r="A17" s="3144" t="s">
        <v>1729</v>
      </c>
      <c r="B17" s="3145" t="s">
        <v>4257</v>
      </c>
      <c r="C17" s="3146" t="s">
        <v>4429</v>
      </c>
      <c r="D17" s="3146" t="s">
        <v>4258</v>
      </c>
      <c r="E17" s="3154" t="s">
        <v>4302</v>
      </c>
      <c r="F17" s="3144" t="s">
        <v>4303</v>
      </c>
      <c r="G17" s="3212" t="s">
        <v>3624</v>
      </c>
      <c r="H17" s="3149" t="s">
        <v>4304</v>
      </c>
      <c r="I17" s="3150" t="s">
        <v>4305</v>
      </c>
      <c r="J17" s="2288" t="s">
        <v>2836</v>
      </c>
      <c r="K17" s="3147"/>
    </row>
    <row r="18" spans="1:11">
      <c r="A18" s="3156" t="s">
        <v>1732</v>
      </c>
      <c r="B18" s="3145" t="s">
        <v>3021</v>
      </c>
      <c r="C18" s="3146" t="s">
        <v>3603</v>
      </c>
      <c r="D18" s="3146" t="s">
        <v>3023</v>
      </c>
      <c r="E18" s="3154" t="s">
        <v>955</v>
      </c>
      <c r="F18" s="3148" t="s">
        <v>4306</v>
      </c>
      <c r="G18" s="3152" t="s">
        <v>2348</v>
      </c>
      <c r="H18" s="1879" t="s">
        <v>4307</v>
      </c>
      <c r="I18" s="3146" t="s">
        <v>4275</v>
      </c>
      <c r="J18" s="3146" t="s">
        <v>2351</v>
      </c>
      <c r="K18" s="3147"/>
    </row>
    <row r="19" spans="1:11">
      <c r="A19" s="3156"/>
      <c r="B19" s="3145"/>
      <c r="C19" s="3146" t="s">
        <v>3022</v>
      </c>
      <c r="D19" s="3146"/>
      <c r="E19" s="3154" t="s">
        <v>3024</v>
      </c>
      <c r="F19" s="3148" t="s">
        <v>4308</v>
      </c>
      <c r="G19" s="3152"/>
      <c r="H19" s="3145" t="s">
        <v>2349</v>
      </c>
      <c r="I19" s="3153" t="s">
        <v>4263</v>
      </c>
      <c r="J19" s="3153"/>
      <c r="K19" s="3147"/>
    </row>
    <row r="20" spans="1:11">
      <c r="A20" s="3144"/>
      <c r="B20" s="3145"/>
      <c r="C20" s="3146"/>
      <c r="D20" s="3146"/>
      <c r="E20" s="3147"/>
      <c r="F20" s="3148" t="s">
        <v>2347</v>
      </c>
      <c r="G20" s="2288"/>
      <c r="H20" s="3145"/>
      <c r="I20" s="3153" t="s">
        <v>2350</v>
      </c>
      <c r="J20" s="3153"/>
      <c r="K20" s="3147"/>
    </row>
    <row r="21" spans="1:11">
      <c r="A21" s="3156"/>
      <c r="B21" s="3145"/>
      <c r="C21" s="3157"/>
      <c r="D21" s="3146"/>
      <c r="E21" s="3162"/>
      <c r="F21" s="3144"/>
      <c r="G21" s="1879"/>
      <c r="H21" s="3159"/>
      <c r="I21" s="3159"/>
      <c r="J21" s="3159"/>
      <c r="K21" s="3162"/>
    </row>
    <row r="22" spans="1:11">
      <c r="A22" s="3163">
        <v>1</v>
      </c>
      <c r="B22" s="3164"/>
      <c r="C22" s="3165"/>
      <c r="D22" s="3165"/>
      <c r="E22" s="3166"/>
      <c r="F22" s="3167"/>
      <c r="G22" s="3168"/>
      <c r="H22" s="3169"/>
      <c r="I22" s="3168"/>
      <c r="J22" s="3170"/>
      <c r="K22" s="3166">
        <v>1</v>
      </c>
    </row>
    <row r="23" spans="1:11">
      <c r="A23" s="3163">
        <v>2</v>
      </c>
      <c r="B23" s="3164"/>
      <c r="C23" s="3165"/>
      <c r="D23" s="3174"/>
      <c r="E23" s="3175"/>
      <c r="F23" s="3176"/>
      <c r="G23" s="2684"/>
      <c r="H23" s="2684"/>
      <c r="I23" s="2685"/>
      <c r="J23" s="3177"/>
      <c r="K23" s="3175">
        <v>2</v>
      </c>
    </row>
    <row r="24" spans="1:11">
      <c r="A24" s="3163">
        <v>3</v>
      </c>
      <c r="B24" s="3164"/>
      <c r="C24" s="3165"/>
      <c r="D24" s="3174"/>
      <c r="E24" s="3175"/>
      <c r="F24" s="3180"/>
      <c r="G24" s="2513"/>
      <c r="H24" s="2513"/>
      <c r="I24" s="3181"/>
      <c r="J24" s="3182"/>
      <c r="K24" s="3175">
        <v>3</v>
      </c>
    </row>
    <row r="25" spans="1:11">
      <c r="A25" s="3163">
        <v>4</v>
      </c>
      <c r="B25" s="3164"/>
      <c r="C25" s="3165"/>
      <c r="D25" s="3182"/>
      <c r="E25" s="3175"/>
      <c r="F25" s="3180"/>
      <c r="G25" s="2513"/>
      <c r="H25" s="2513"/>
      <c r="I25" s="3181"/>
      <c r="J25" s="3182"/>
      <c r="K25" s="3175">
        <v>4</v>
      </c>
    </row>
    <row r="26" spans="1:11">
      <c r="A26" s="3163">
        <v>5</v>
      </c>
      <c r="B26" s="3164"/>
      <c r="C26" s="3165"/>
      <c r="D26" s="3182"/>
      <c r="E26" s="3175"/>
      <c r="F26" s="3180"/>
      <c r="G26" s="2006"/>
      <c r="H26" s="2006"/>
      <c r="I26" s="2008"/>
      <c r="J26" s="3184"/>
      <c r="K26" s="3175">
        <v>5</v>
      </c>
    </row>
    <row r="27" spans="1:11">
      <c r="A27" s="3163">
        <v>6</v>
      </c>
      <c r="B27" s="3164"/>
      <c r="C27" s="3165"/>
      <c r="D27" s="3186"/>
      <c r="E27" s="3175"/>
      <c r="F27" s="3187"/>
      <c r="G27" s="3188"/>
      <c r="H27" s="3188"/>
      <c r="I27" s="3189"/>
      <c r="J27" s="3188"/>
      <c r="K27" s="3175">
        <v>6</v>
      </c>
    </row>
    <row r="28" spans="1:11">
      <c r="A28" s="3163">
        <v>7</v>
      </c>
      <c r="B28" s="3164"/>
      <c r="C28" s="3165"/>
      <c r="D28" s="3191"/>
      <c r="E28" s="3175"/>
      <c r="F28" s="3192"/>
      <c r="G28" s="3193"/>
      <c r="H28" s="3188"/>
      <c r="I28" s="3194"/>
      <c r="J28" s="3193"/>
      <c r="K28" s="3175">
        <v>7</v>
      </c>
    </row>
    <row r="29" spans="1:11">
      <c r="A29" s="3163">
        <v>8</v>
      </c>
      <c r="B29" s="3164"/>
      <c r="C29" s="3165"/>
      <c r="D29" s="3182"/>
      <c r="E29" s="3175"/>
      <c r="F29" s="3180"/>
      <c r="G29" s="2517"/>
      <c r="H29" s="2517"/>
      <c r="I29" s="2155"/>
      <c r="J29" s="3191"/>
      <c r="K29" s="3175">
        <v>8</v>
      </c>
    </row>
    <row r="30" spans="1:11">
      <c r="A30" s="3163">
        <v>9</v>
      </c>
      <c r="B30" s="3164"/>
      <c r="C30" s="3165"/>
      <c r="D30" s="3182"/>
      <c r="E30" s="3175"/>
      <c r="F30" s="3197"/>
      <c r="G30" s="2513"/>
      <c r="H30" s="2513"/>
      <c r="I30" s="3181"/>
      <c r="J30" s="3182"/>
      <c r="K30" s="3175">
        <v>9</v>
      </c>
    </row>
    <row r="31" spans="1:11">
      <c r="A31" s="3163">
        <v>10</v>
      </c>
      <c r="B31" s="3164"/>
      <c r="C31" s="3165"/>
      <c r="D31" s="3182"/>
      <c r="E31" s="3175"/>
      <c r="F31" s="3180"/>
      <c r="G31" s="2513"/>
      <c r="H31" s="2513"/>
      <c r="I31" s="3181"/>
      <c r="J31" s="3182"/>
      <c r="K31" s="3175">
        <v>10</v>
      </c>
    </row>
    <row r="32" spans="1:11">
      <c r="A32" s="3163">
        <v>11</v>
      </c>
      <c r="B32" s="3164"/>
      <c r="C32" s="3165"/>
      <c r="D32" s="3182"/>
      <c r="E32" s="3175"/>
      <c r="F32" s="3180"/>
      <c r="G32" s="2513"/>
      <c r="H32" s="2513"/>
      <c r="I32" s="3181"/>
      <c r="J32" s="3182"/>
      <c r="K32" s="3175">
        <v>11</v>
      </c>
    </row>
    <row r="33" spans="1:11">
      <c r="A33" s="3163">
        <v>12</v>
      </c>
      <c r="B33" s="3164"/>
      <c r="C33" s="3165"/>
      <c r="D33" s="3182"/>
      <c r="E33" s="3175"/>
      <c r="F33" s="3180"/>
      <c r="G33" s="2513"/>
      <c r="H33" s="2513"/>
      <c r="I33" s="3181"/>
      <c r="J33" s="3182"/>
      <c r="K33" s="3175">
        <v>12</v>
      </c>
    </row>
    <row r="34" spans="1:11">
      <c r="A34" s="3163">
        <v>13</v>
      </c>
      <c r="B34" s="3164"/>
      <c r="C34" s="3165"/>
      <c r="D34" s="3182"/>
      <c r="E34" s="3175"/>
      <c r="F34" s="3180"/>
      <c r="G34" s="2513"/>
      <c r="H34" s="2513"/>
      <c r="I34" s="3181"/>
      <c r="J34" s="3182"/>
      <c r="K34" s="3175">
        <v>13</v>
      </c>
    </row>
    <row r="35" spans="1:11">
      <c r="A35" s="3163">
        <v>14</v>
      </c>
      <c r="B35" s="3164"/>
      <c r="C35" s="3165"/>
      <c r="D35" s="3182"/>
      <c r="E35" s="3175"/>
      <c r="F35" s="3180"/>
      <c r="G35" s="2513"/>
      <c r="H35" s="2513"/>
      <c r="I35" s="3181"/>
      <c r="J35" s="3182"/>
      <c r="K35" s="3175">
        <v>14</v>
      </c>
    </row>
    <row r="36" spans="1:11">
      <c r="A36" s="3163">
        <v>15</v>
      </c>
      <c r="B36" s="3164"/>
      <c r="C36" s="3165"/>
      <c r="D36" s="3182"/>
      <c r="E36" s="3175"/>
      <c r="F36" s="3180"/>
      <c r="G36" s="2006"/>
      <c r="H36" s="2006"/>
      <c r="I36" s="2008"/>
      <c r="J36" s="3184"/>
      <c r="K36" s="3175">
        <v>15</v>
      </c>
    </row>
    <row r="37" spans="1:11">
      <c r="A37" s="3163">
        <v>16</v>
      </c>
      <c r="B37" s="3164"/>
      <c r="C37" s="3165"/>
      <c r="D37" s="3182"/>
      <c r="E37" s="3175"/>
      <c r="F37" s="3198"/>
      <c r="G37" s="3188"/>
      <c r="H37" s="3190"/>
      <c r="I37" s="3199"/>
      <c r="J37" s="3188"/>
      <c r="K37" s="3175">
        <v>16</v>
      </c>
    </row>
    <row r="38" spans="1:11">
      <c r="A38" s="3163">
        <v>17</v>
      </c>
      <c r="B38" s="3164"/>
      <c r="C38" s="3165"/>
      <c r="D38" s="3182"/>
      <c r="E38" s="3175"/>
      <c r="F38" s="3180"/>
      <c r="G38" s="2517"/>
      <c r="H38" s="2517"/>
      <c r="I38" s="2155"/>
      <c r="J38" s="3191"/>
      <c r="K38" s="3175">
        <v>17</v>
      </c>
    </row>
    <row r="39" spans="1:11">
      <c r="A39" s="3163">
        <v>18</v>
      </c>
      <c r="B39" s="3164"/>
      <c r="C39" s="3165"/>
      <c r="D39" s="3182"/>
      <c r="E39" s="3175"/>
      <c r="F39" s="3180"/>
      <c r="G39" s="2513"/>
      <c r="H39" s="2513"/>
      <c r="I39" s="3181"/>
      <c r="J39" s="3182"/>
      <c r="K39" s="3175">
        <v>18</v>
      </c>
    </row>
    <row r="40" spans="1:11">
      <c r="A40" s="3163">
        <v>19</v>
      </c>
      <c r="B40" s="3164"/>
      <c r="C40" s="3165"/>
      <c r="D40" s="3182"/>
      <c r="E40" s="3175"/>
      <c r="F40" s="3180"/>
      <c r="G40" s="2513"/>
      <c r="H40" s="2513"/>
      <c r="I40" s="3181"/>
      <c r="J40" s="3182"/>
      <c r="K40" s="3175">
        <v>19</v>
      </c>
    </row>
    <row r="41" spans="1:11">
      <c r="A41" s="3163">
        <v>20</v>
      </c>
      <c r="B41" s="3164"/>
      <c r="C41" s="3165"/>
      <c r="D41" s="3182"/>
      <c r="E41" s="3175"/>
      <c r="F41" s="3180"/>
      <c r="G41" s="2513"/>
      <c r="H41" s="2513"/>
      <c r="I41" s="3181"/>
      <c r="J41" s="3182"/>
      <c r="K41" s="3175">
        <v>20</v>
      </c>
    </row>
    <row r="42" spans="1:11">
      <c r="A42" s="3163">
        <v>21</v>
      </c>
      <c r="B42" s="3164"/>
      <c r="C42" s="3165"/>
      <c r="D42" s="3182"/>
      <c r="E42" s="3175"/>
      <c r="F42" s="3180"/>
      <c r="G42" s="2513"/>
      <c r="H42" s="2513"/>
      <c r="I42" s="3181"/>
      <c r="J42" s="3182"/>
      <c r="K42" s="3175">
        <v>21</v>
      </c>
    </row>
    <row r="43" spans="1:11">
      <c r="A43" s="3163">
        <v>22</v>
      </c>
      <c r="B43" s="3164"/>
      <c r="C43" s="3165"/>
      <c r="D43" s="3182"/>
      <c r="E43" s="3175"/>
      <c r="F43" s="3180"/>
      <c r="G43" s="2513"/>
      <c r="H43" s="2513"/>
      <c r="I43" s="3181"/>
      <c r="J43" s="3182"/>
      <c r="K43" s="3175">
        <v>22</v>
      </c>
    </row>
    <row r="44" spans="1:11">
      <c r="A44" s="3163">
        <v>23</v>
      </c>
      <c r="B44" s="3164"/>
      <c r="C44" s="3165"/>
      <c r="D44" s="3182"/>
      <c r="E44" s="3175"/>
      <c r="F44" s="3180"/>
      <c r="G44" s="2513"/>
      <c r="H44" s="2513"/>
      <c r="I44" s="3181"/>
      <c r="J44" s="3182"/>
      <c r="K44" s="3175">
        <v>23</v>
      </c>
    </row>
    <row r="45" spans="1:11">
      <c r="A45" s="3163">
        <v>24</v>
      </c>
      <c r="B45" s="3164"/>
      <c r="C45" s="3165"/>
      <c r="D45" s="3182"/>
      <c r="E45" s="3175"/>
      <c r="F45" s="3200"/>
      <c r="G45" s="3186"/>
      <c r="H45" s="3183"/>
      <c r="I45" s="3181"/>
      <c r="J45" s="3182"/>
      <c r="K45" s="3175">
        <v>24</v>
      </c>
    </row>
    <row r="46" spans="1:11">
      <c r="A46" s="3163">
        <v>25</v>
      </c>
      <c r="B46" s="3164"/>
      <c r="C46" s="3165"/>
      <c r="D46" s="3182"/>
      <c r="E46" s="3175"/>
      <c r="F46" s="3180"/>
      <c r="G46" s="2517"/>
      <c r="H46" s="2513"/>
      <c r="I46" s="3181"/>
      <c r="J46" s="3182"/>
      <c r="K46" s="3175">
        <v>25</v>
      </c>
    </row>
    <row r="47" spans="1:11">
      <c r="A47" s="3163">
        <v>26</v>
      </c>
      <c r="B47" s="3164"/>
      <c r="C47" s="3165"/>
      <c r="D47" s="3182"/>
      <c r="E47" s="3175"/>
      <c r="F47" s="3180"/>
      <c r="G47" s="2513"/>
      <c r="H47" s="2513"/>
      <c r="I47" s="3181"/>
      <c r="J47" s="3182"/>
      <c r="K47" s="3175">
        <v>26</v>
      </c>
    </row>
    <row r="48" spans="1:11">
      <c r="A48" s="3163">
        <v>27</v>
      </c>
      <c r="B48" s="3164"/>
      <c r="C48" s="3165"/>
      <c r="D48" s="3182"/>
      <c r="E48" s="3175"/>
      <c r="F48" s="3180"/>
      <c r="G48" s="2513"/>
      <c r="H48" s="2513"/>
      <c r="I48" s="3181"/>
      <c r="J48" s="3182"/>
      <c r="K48" s="3175">
        <v>27</v>
      </c>
    </row>
    <row r="49" spans="1:11">
      <c r="A49" s="3163">
        <v>28</v>
      </c>
      <c r="B49" s="3164"/>
      <c r="C49" s="3165"/>
      <c r="D49" s="3182"/>
      <c r="E49" s="3175"/>
      <c r="F49" s="3180"/>
      <c r="G49" s="2513"/>
      <c r="H49" s="2513"/>
      <c r="I49" s="3181"/>
      <c r="J49" s="3182"/>
      <c r="K49" s="3175">
        <v>28</v>
      </c>
    </row>
    <row r="50" spans="1:11">
      <c r="A50" s="3163">
        <v>29</v>
      </c>
      <c r="B50" s="3164"/>
      <c r="C50" s="3165"/>
      <c r="D50" s="3182"/>
      <c r="E50" s="3175"/>
      <c r="F50" s="3180"/>
      <c r="G50" s="2513"/>
      <c r="H50" s="2513"/>
      <c r="I50" s="3181"/>
      <c r="J50" s="3182"/>
      <c r="K50" s="3175">
        <v>29</v>
      </c>
    </row>
    <row r="51" spans="1:11">
      <c r="A51" s="3163">
        <v>30</v>
      </c>
      <c r="B51" s="3164"/>
      <c r="C51" s="3165"/>
      <c r="D51" s="3182"/>
      <c r="E51" s="3175"/>
      <c r="F51" s="3180"/>
      <c r="G51" s="2513"/>
      <c r="H51" s="2513"/>
      <c r="I51" s="3181"/>
      <c r="J51" s="3182"/>
      <c r="K51" s="3175">
        <v>30</v>
      </c>
    </row>
    <row r="52" spans="1:11">
      <c r="A52" s="3163">
        <v>31</v>
      </c>
      <c r="B52" s="3164"/>
      <c r="C52" s="3165"/>
      <c r="D52" s="3182"/>
      <c r="E52" s="3175"/>
      <c r="F52" s="3180"/>
      <c r="G52" s="2513"/>
      <c r="H52" s="2513"/>
      <c r="I52" s="3181"/>
      <c r="J52" s="3182"/>
      <c r="K52" s="3175">
        <v>31</v>
      </c>
    </row>
    <row r="53" spans="1:11">
      <c r="A53" s="3163">
        <v>32</v>
      </c>
      <c r="B53" s="3164"/>
      <c r="C53" s="3165"/>
      <c r="D53" s="3182"/>
      <c r="E53" s="3175"/>
      <c r="F53" s="3180"/>
      <c r="G53" s="2513"/>
      <c r="H53" s="2513"/>
      <c r="I53" s="3181"/>
      <c r="J53" s="3182"/>
      <c r="K53" s="3175">
        <v>32</v>
      </c>
    </row>
    <row r="54" spans="1:11">
      <c r="A54" s="3163">
        <v>33</v>
      </c>
      <c r="B54" s="3164"/>
      <c r="C54" s="3165"/>
      <c r="D54" s="3182"/>
      <c r="E54" s="3175"/>
      <c r="F54" s="3200"/>
      <c r="G54" s="3182"/>
      <c r="H54" s="3183"/>
      <c r="I54" s="3181"/>
      <c r="J54" s="3182"/>
      <c r="K54" s="3175">
        <v>33</v>
      </c>
    </row>
    <row r="55" spans="1:11">
      <c r="A55" s="3163">
        <v>34</v>
      </c>
      <c r="B55" s="3164"/>
      <c r="C55" s="3165"/>
      <c r="D55" s="3182"/>
      <c r="E55" s="3175"/>
      <c r="F55" s="3180"/>
      <c r="G55" s="2513"/>
      <c r="H55" s="2513"/>
      <c r="I55" s="3181"/>
      <c r="J55" s="3182"/>
      <c r="K55" s="3175">
        <v>34</v>
      </c>
    </row>
    <row r="56" spans="1:11">
      <c r="A56" s="3163">
        <v>35</v>
      </c>
      <c r="B56" s="3164"/>
      <c r="C56" s="3165"/>
      <c r="D56" s="3182"/>
      <c r="E56" s="3175"/>
      <c r="F56" s="3180"/>
      <c r="G56" s="2513"/>
      <c r="H56" s="2513"/>
      <c r="I56" s="3181"/>
      <c r="J56" s="3182"/>
      <c r="K56" s="3175">
        <v>35</v>
      </c>
    </row>
    <row r="57" spans="1:11">
      <c r="A57" s="3163">
        <v>36</v>
      </c>
      <c r="B57" s="3164"/>
      <c r="C57" s="3165"/>
      <c r="D57" s="3182"/>
      <c r="E57" s="3175"/>
      <c r="F57" s="3180"/>
      <c r="G57" s="2513"/>
      <c r="H57" s="2513"/>
      <c r="I57" s="3181"/>
      <c r="J57" s="3182"/>
      <c r="K57" s="3175">
        <v>36</v>
      </c>
    </row>
    <row r="58" spans="1:11">
      <c r="A58" s="3163">
        <v>37</v>
      </c>
      <c r="B58" s="3164"/>
      <c r="C58" s="3165"/>
      <c r="D58" s="3182"/>
      <c r="E58" s="3175"/>
      <c r="F58" s="3180"/>
      <c r="G58" s="2513"/>
      <c r="H58" s="2513"/>
      <c r="I58" s="3181"/>
      <c r="J58" s="3182"/>
      <c r="K58" s="3175">
        <v>37</v>
      </c>
    </row>
    <row r="59" spans="1:11">
      <c r="A59" s="3163">
        <v>38</v>
      </c>
      <c r="B59" s="3164"/>
      <c r="C59" s="3165"/>
      <c r="D59" s="3182"/>
      <c r="E59" s="3175"/>
      <c r="F59" s="3180"/>
      <c r="G59" s="2513"/>
      <c r="H59" s="2513"/>
      <c r="I59" s="3181"/>
      <c r="J59" s="3186"/>
      <c r="K59" s="3175">
        <v>38</v>
      </c>
    </row>
    <row r="60" spans="1:11" ht="15.75" thickBot="1">
      <c r="A60" s="3201">
        <v>39</v>
      </c>
      <c r="B60" s="3202" t="s">
        <v>2332</v>
      </c>
      <c r="C60" s="3203">
        <f>SUM(C22:C59)</f>
        <v>0</v>
      </c>
      <c r="D60" s="3203">
        <f t="shared" ref="D60:J60" si="0">SUM(D22:D59)</f>
        <v>0</v>
      </c>
      <c r="E60" s="3213">
        <f t="shared" si="0"/>
        <v>0</v>
      </c>
      <c r="F60" s="3205">
        <f t="shared" si="0"/>
        <v>0</v>
      </c>
      <c r="G60" s="3203">
        <f t="shared" si="0"/>
        <v>0</v>
      </c>
      <c r="H60" s="3203">
        <f t="shared" si="0"/>
        <v>0</v>
      </c>
      <c r="I60" s="3203">
        <f t="shared" si="0"/>
        <v>0</v>
      </c>
      <c r="J60" s="3203">
        <f t="shared" si="0"/>
        <v>0</v>
      </c>
      <c r="K60" s="3204">
        <v>39</v>
      </c>
    </row>
    <row r="61" spans="1:11" ht="15.75" thickTop="1">
      <c r="A61" s="2704"/>
      <c r="B61" s="2704"/>
      <c r="C61" s="2704"/>
      <c r="D61" s="2002"/>
      <c r="E61" s="2002"/>
      <c r="F61" s="2002"/>
      <c r="G61" s="2002"/>
      <c r="H61" s="2002"/>
      <c r="I61" s="2002"/>
      <c r="J61" s="2002"/>
    </row>
    <row r="62" spans="1:11">
      <c r="A62" s="1698" t="s">
        <v>4676</v>
      </c>
      <c r="B62" s="1698"/>
      <c r="C62" s="1698"/>
      <c r="D62" s="1698"/>
      <c r="E62" s="1698"/>
      <c r="F62" s="1698" t="s">
        <v>4676</v>
      </c>
      <c r="G62" s="1698"/>
      <c r="H62" s="1698"/>
      <c r="I62" s="1698"/>
      <c r="J62" s="1698"/>
    </row>
    <row r="63" spans="1:11">
      <c r="A63" s="1699" t="s">
        <v>4430</v>
      </c>
      <c r="B63" s="1699"/>
      <c r="C63" s="1699"/>
      <c r="D63" s="1699"/>
      <c r="E63" s="1699"/>
      <c r="F63" s="1699" t="s">
        <v>4431</v>
      </c>
      <c r="G63" s="1699"/>
      <c r="H63" s="1699"/>
      <c r="I63" s="1699"/>
      <c r="J63" s="1699"/>
      <c r="K63" s="1699"/>
    </row>
  </sheetData>
  <mergeCells count="1">
    <mergeCell ref="F16:J16"/>
  </mergeCells>
  <pageMargins left="0.7" right="0.7" top="0.75" bottom="0.75" header="0.3" footer="0.3"/>
  <pageSetup scale="73" orientation="portrait" r:id="rId1"/>
  <colBreaks count="1" manualBreakCount="1">
    <brk id="5" max="1048575" man="1"/>
  </col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77"/>
  <dimension ref="A1:S131"/>
  <sheetViews>
    <sheetView defaultGridColor="0" topLeftCell="E1" colorId="22" zoomScaleNormal="100" zoomScaleSheetLayoutView="30" workbookViewId="0">
      <selection activeCell="E1" sqref="A1:XFD1048576"/>
    </sheetView>
  </sheetViews>
  <sheetFormatPr defaultColWidth="9.6640625" defaultRowHeight="15"/>
  <cols>
    <col min="1" max="1" width="4.6640625" style="2473" customWidth="1"/>
    <col min="2" max="5" width="12.6640625" style="2473" customWidth="1"/>
    <col min="6" max="6" width="9.6640625" style="2473"/>
    <col min="7" max="7" width="15.44140625" style="2473" customWidth="1"/>
    <col min="8" max="8" width="14.6640625" style="2473" customWidth="1"/>
    <col min="9" max="9" width="12.6640625" style="2473" customWidth="1"/>
    <col min="10" max="10" width="2.6640625" style="2473" customWidth="1"/>
    <col min="11" max="11" width="11.6640625" style="2473" customWidth="1"/>
    <col min="12" max="12" width="13.6640625" style="2473" customWidth="1"/>
    <col min="13" max="13" width="15.33203125" style="2473" customWidth="1"/>
    <col min="14" max="14" width="13.6640625" style="2473" customWidth="1"/>
    <col min="15" max="15" width="11.6640625" style="2473" customWidth="1"/>
    <col min="16" max="16" width="13.6640625" style="2473" customWidth="1"/>
    <col min="17" max="17" width="12.6640625" style="2473" customWidth="1"/>
    <col min="18" max="18" width="13.6640625" style="2473" customWidth="1"/>
    <col min="19" max="19" width="4.6640625" style="2473" customWidth="1"/>
    <col min="20" max="16384" width="9.6640625" style="2473"/>
  </cols>
  <sheetData>
    <row r="1" spans="1:19">
      <c r="A1" s="2654" t="s">
        <v>1800</v>
      </c>
      <c r="B1" s="2587"/>
      <c r="C1" s="2587"/>
      <c r="D1" s="3002"/>
      <c r="E1" s="3002"/>
      <c r="F1" s="3001" t="s">
        <v>1344</v>
      </c>
      <c r="G1" s="3018"/>
      <c r="H1" s="3077" t="s">
        <v>1802</v>
      </c>
      <c r="I1" s="3015" t="s">
        <v>1803</v>
      </c>
      <c r="J1" s="2583"/>
      <c r="K1" s="2654" t="s">
        <v>1800</v>
      </c>
      <c r="L1" s="2587"/>
      <c r="M1" s="2587"/>
      <c r="N1" s="3001" t="s">
        <v>1344</v>
      </c>
      <c r="O1" s="3002"/>
      <c r="P1" s="2587"/>
      <c r="Q1" s="3077" t="s">
        <v>1802</v>
      </c>
      <c r="R1" s="3003" t="s">
        <v>1803</v>
      </c>
      <c r="S1" s="3005"/>
    </row>
    <row r="2" spans="1:19">
      <c r="A2" s="1690" t="str">
        <f>'Data Sheet'!$C$25</f>
        <v>National Fuel Gas Distribution Corporation</v>
      </c>
      <c r="B2" s="2583"/>
      <c r="C2" s="2583"/>
      <c r="D2" s="2583"/>
      <c r="E2" s="2583"/>
      <c r="F2" s="2658" t="s">
        <v>1136</v>
      </c>
      <c r="G2" s="2597"/>
      <c r="H2" s="2583"/>
      <c r="I2" s="3081"/>
      <c r="J2" s="2583"/>
      <c r="K2" s="1690" t="str">
        <f>'Data Sheet'!$C$25</f>
        <v>National Fuel Gas Distribution Corporation</v>
      </c>
      <c r="L2" s="2583"/>
      <c r="M2" s="2583"/>
      <c r="N2" s="2658" t="s">
        <v>1136</v>
      </c>
      <c r="O2" s="2583"/>
      <c r="P2" s="2583"/>
      <c r="Q2" s="3021" t="s">
        <v>1805</v>
      </c>
      <c r="R2" s="3006"/>
      <c r="S2" s="3022"/>
    </row>
    <row r="3" spans="1:19" ht="15" customHeight="1" thickBot="1">
      <c r="A3" s="3008"/>
      <c r="B3" s="2646"/>
      <c r="C3" s="2646"/>
      <c r="D3" s="2646"/>
      <c r="E3" s="2646"/>
      <c r="F3" s="3008" t="s">
        <v>1137</v>
      </c>
      <c r="G3" s="3112"/>
      <c r="H3" s="3214" t="str">
        <f>'Data Sheet'!$C$40</f>
        <v>3/31/2016</v>
      </c>
      <c r="I3" s="3073" t="str">
        <f>'Data Sheet'!$C$38</f>
        <v>12/31/2015</v>
      </c>
      <c r="J3" s="2583"/>
      <c r="K3" s="3008"/>
      <c r="L3" s="2646"/>
      <c r="M3" s="2646"/>
      <c r="N3" s="3008" t="s">
        <v>1137</v>
      </c>
      <c r="O3" s="2646"/>
      <c r="P3" s="3014"/>
      <c r="Q3" s="3078" t="str">
        <f>'Data Sheet'!$C$40</f>
        <v>3/31/2016</v>
      </c>
      <c r="R3" s="3011" t="str">
        <f>'Data Sheet'!$C$38</f>
        <v>12/31/2015</v>
      </c>
      <c r="S3" s="3012"/>
    </row>
    <row r="4" spans="1:19" ht="15" customHeight="1" thickBot="1">
      <c r="A4" s="2137" t="s">
        <v>2980</v>
      </c>
      <c r="B4" s="2138"/>
      <c r="C4" s="2138"/>
      <c r="D4" s="3010"/>
      <c r="E4" s="3010"/>
      <c r="F4" s="3010"/>
      <c r="G4" s="3010"/>
      <c r="H4" s="3013"/>
      <c r="I4" s="3012"/>
      <c r="J4" s="2583"/>
      <c r="K4" s="2137" t="s">
        <v>2981</v>
      </c>
      <c r="L4" s="2138"/>
      <c r="M4" s="2138"/>
      <c r="N4" s="3010"/>
      <c r="O4" s="3010"/>
      <c r="P4" s="3010"/>
      <c r="Q4" s="3010"/>
      <c r="R4" s="3013"/>
      <c r="S4" s="3012"/>
    </row>
    <row r="5" spans="1:19" ht="15.75">
      <c r="A5" s="2141"/>
      <c r="B5" s="2162"/>
      <c r="C5" s="2162"/>
      <c r="D5" s="1699"/>
      <c r="E5" s="1699"/>
      <c r="F5" s="1699"/>
      <c r="G5" s="1699"/>
      <c r="H5" s="3215"/>
      <c r="I5" s="1623"/>
      <c r="J5" s="2583"/>
      <c r="K5" s="2141"/>
      <c r="L5" s="2162"/>
      <c r="M5" s="2162"/>
      <c r="N5" s="1699"/>
      <c r="O5" s="1699"/>
      <c r="P5" s="1699"/>
      <c r="Q5" s="1699"/>
      <c r="R5" s="3215"/>
      <c r="S5" s="1623"/>
    </row>
    <row r="6" spans="1:19">
      <c r="A6" s="3216" t="s">
        <v>2982</v>
      </c>
      <c r="B6" s="2613"/>
      <c r="C6" s="2613"/>
      <c r="D6" s="2613"/>
      <c r="E6" s="2613"/>
      <c r="F6" s="2613" t="s">
        <v>2983</v>
      </c>
      <c r="G6" s="2613"/>
      <c r="H6" s="2613"/>
      <c r="I6" s="3217"/>
      <c r="J6" s="2583"/>
      <c r="K6" s="3216" t="s">
        <v>2984</v>
      </c>
      <c r="L6" s="2613"/>
      <c r="M6" s="2613"/>
      <c r="N6" s="2613"/>
      <c r="O6" s="2613" t="s">
        <v>2985</v>
      </c>
      <c r="P6" s="2613"/>
      <c r="Q6" s="2613"/>
      <c r="R6" s="2613"/>
      <c r="S6" s="3217"/>
    </row>
    <row r="7" spans="1:19">
      <c r="A7" s="3216" t="s">
        <v>2986</v>
      </c>
      <c r="B7" s="2613"/>
      <c r="C7" s="2613"/>
      <c r="D7" s="2613"/>
      <c r="E7" s="2613"/>
      <c r="F7" s="2613" t="s">
        <v>2987</v>
      </c>
      <c r="G7" s="2613"/>
      <c r="H7" s="2613"/>
      <c r="I7" s="3217"/>
      <c r="J7" s="2583"/>
      <c r="K7" s="3216" t="s">
        <v>2988</v>
      </c>
      <c r="L7" s="2613"/>
      <c r="M7" s="2613"/>
      <c r="N7" s="2613"/>
      <c r="O7" s="2613" t="s">
        <v>2989</v>
      </c>
      <c r="P7" s="2613"/>
      <c r="Q7" s="2613"/>
      <c r="R7" s="2613"/>
      <c r="S7" s="3217"/>
    </row>
    <row r="8" spans="1:19">
      <c r="A8" s="3216" t="s">
        <v>1212</v>
      </c>
      <c r="B8" s="2613"/>
      <c r="C8" s="2613"/>
      <c r="D8" s="2613"/>
      <c r="E8" s="2613"/>
      <c r="F8" s="2613" t="s">
        <v>1213</v>
      </c>
      <c r="G8" s="2613"/>
      <c r="H8" s="2613"/>
      <c r="I8" s="3217"/>
      <c r="J8" s="2583"/>
      <c r="K8" s="3216" t="s">
        <v>1214</v>
      </c>
      <c r="L8" s="2613"/>
      <c r="M8" s="2613"/>
      <c r="N8" s="2613"/>
      <c r="O8" s="2613" t="s">
        <v>1215</v>
      </c>
      <c r="P8" s="2613"/>
      <c r="Q8" s="2613"/>
      <c r="R8" s="2613"/>
      <c r="S8" s="3217"/>
    </row>
    <row r="9" spans="1:19">
      <c r="A9" s="3216" t="s">
        <v>1216</v>
      </c>
      <c r="B9" s="2613"/>
      <c r="C9" s="2613"/>
      <c r="D9" s="2613"/>
      <c r="E9" s="2613"/>
      <c r="F9" s="2613" t="s">
        <v>1217</v>
      </c>
      <c r="G9" s="2613"/>
      <c r="H9" s="2613"/>
      <c r="I9" s="3217"/>
      <c r="J9" s="2583"/>
      <c r="K9" s="3216" t="s">
        <v>1218</v>
      </c>
      <c r="L9" s="2613"/>
      <c r="M9" s="2613"/>
      <c r="N9" s="2613"/>
      <c r="O9" s="2613" t="s">
        <v>1219</v>
      </c>
      <c r="P9" s="2613"/>
      <c r="Q9" s="2613"/>
      <c r="R9" s="2613"/>
      <c r="S9" s="3217"/>
    </row>
    <row r="10" spans="1:19">
      <c r="A10" s="3216" t="s">
        <v>1220</v>
      </c>
      <c r="B10" s="2613"/>
      <c r="C10" s="2613"/>
      <c r="D10" s="2613"/>
      <c r="E10" s="2613"/>
      <c r="F10" s="2613" t="s">
        <v>1221</v>
      </c>
      <c r="G10" s="2613"/>
      <c r="H10" s="2613"/>
      <c r="I10" s="3217"/>
      <c r="J10" s="2583"/>
      <c r="K10" s="3216" t="s">
        <v>1222</v>
      </c>
      <c r="L10" s="2613"/>
      <c r="M10" s="2613"/>
      <c r="N10" s="2613"/>
      <c r="O10" s="2613" t="s">
        <v>1223</v>
      </c>
      <c r="P10" s="2613"/>
      <c r="Q10" s="2613"/>
      <c r="R10" s="2613"/>
      <c r="S10" s="3217"/>
    </row>
    <row r="11" spans="1:19">
      <c r="A11" s="3216" t="s">
        <v>1224</v>
      </c>
      <c r="B11" s="2613"/>
      <c r="C11" s="2613"/>
      <c r="D11" s="2613"/>
      <c r="E11" s="2613"/>
      <c r="F11" s="2613" t="s">
        <v>1225</v>
      </c>
      <c r="G11" s="2613"/>
      <c r="H11" s="2613"/>
      <c r="I11" s="3217"/>
      <c r="J11" s="2583"/>
      <c r="K11" s="3216" t="s">
        <v>1226</v>
      </c>
      <c r="L11" s="2613"/>
      <c r="M11" s="2613"/>
      <c r="N11" s="2613"/>
      <c r="O11" s="2613" t="s">
        <v>1227</v>
      </c>
      <c r="P11" s="2613"/>
      <c r="Q11" s="2613"/>
      <c r="R11" s="2613"/>
      <c r="S11" s="3217"/>
    </row>
    <row r="12" spans="1:19">
      <c r="A12" s="3216" t="s">
        <v>1228</v>
      </c>
      <c r="B12" s="2613"/>
      <c r="C12" s="2613"/>
      <c r="D12" s="2613"/>
      <c r="E12" s="2613"/>
      <c r="F12" s="2613" t="s">
        <v>1229</v>
      </c>
      <c r="G12" s="2613"/>
      <c r="H12" s="2613"/>
      <c r="I12" s="3217"/>
      <c r="J12" s="2583"/>
      <c r="K12" s="3216" t="s">
        <v>1230</v>
      </c>
      <c r="L12" s="2613"/>
      <c r="M12" s="2613"/>
      <c r="N12" s="2613"/>
      <c r="O12" s="2613" t="s">
        <v>1231</v>
      </c>
      <c r="P12" s="2613"/>
      <c r="Q12" s="2613"/>
      <c r="R12" s="2613"/>
      <c r="S12" s="3217"/>
    </row>
    <row r="13" spans="1:19">
      <c r="A13" s="3216" t="s">
        <v>1232</v>
      </c>
      <c r="B13" s="2613"/>
      <c r="C13" s="2613"/>
      <c r="D13" s="2613"/>
      <c r="E13" s="2613"/>
      <c r="F13" s="2613" t="s">
        <v>1233</v>
      </c>
      <c r="G13" s="2613"/>
      <c r="H13" s="2613"/>
      <c r="I13" s="3217"/>
      <c r="J13" s="2583"/>
      <c r="K13" s="3216" t="s">
        <v>1234</v>
      </c>
      <c r="L13" s="2613"/>
      <c r="M13" s="2613"/>
      <c r="N13" s="2613"/>
      <c r="O13" s="2613" t="s">
        <v>1235</v>
      </c>
      <c r="P13" s="2613"/>
      <c r="Q13" s="2613"/>
      <c r="R13" s="2613"/>
      <c r="S13" s="3217"/>
    </row>
    <row r="14" spans="1:19">
      <c r="A14" s="3216" t="s">
        <v>1236</v>
      </c>
      <c r="B14" s="2613"/>
      <c r="C14" s="2613"/>
      <c r="D14" s="2613"/>
      <c r="E14" s="2613"/>
      <c r="F14" s="2613" t="s">
        <v>1237</v>
      </c>
      <c r="G14" s="2613"/>
      <c r="H14" s="2613"/>
      <c r="I14" s="3217"/>
      <c r="J14" s="2583"/>
      <c r="K14" s="3216" t="s">
        <v>2612</v>
      </c>
      <c r="L14" s="2613"/>
      <c r="M14" s="2613"/>
      <c r="N14" s="2613"/>
      <c r="O14" s="2613" t="s">
        <v>2613</v>
      </c>
      <c r="P14" s="2613"/>
      <c r="Q14" s="2613"/>
      <c r="R14" s="2613"/>
      <c r="S14" s="3217"/>
    </row>
    <row r="15" spans="1:19">
      <c r="A15" s="3216" t="s">
        <v>2614</v>
      </c>
      <c r="B15" s="2613"/>
      <c r="C15" s="2613"/>
      <c r="D15" s="2613"/>
      <c r="E15" s="2613"/>
      <c r="F15" s="2613" t="s">
        <v>2615</v>
      </c>
      <c r="G15" s="2613"/>
      <c r="H15" s="2613"/>
      <c r="I15" s="3217"/>
      <c r="J15" s="2583"/>
      <c r="K15" s="3216" t="s">
        <v>2616</v>
      </c>
      <c r="L15" s="2613"/>
      <c r="M15" s="2613"/>
      <c r="N15" s="2613"/>
      <c r="O15" s="2613" t="s">
        <v>2617</v>
      </c>
      <c r="P15" s="2613"/>
      <c r="Q15" s="2613"/>
      <c r="R15" s="2613"/>
      <c r="S15" s="3217"/>
    </row>
    <row r="16" spans="1:19">
      <c r="A16" s="3216" t="s">
        <v>2618</v>
      </c>
      <c r="B16" s="2613"/>
      <c r="C16" s="2613"/>
      <c r="D16" s="2613"/>
      <c r="E16" s="2613"/>
      <c r="F16" s="2613" t="s">
        <v>2619</v>
      </c>
      <c r="G16" s="2613"/>
      <c r="H16" s="2613"/>
      <c r="I16" s="3217"/>
      <c r="J16" s="2583"/>
      <c r="K16" s="3216" t="s">
        <v>2620</v>
      </c>
      <c r="L16" s="2613"/>
      <c r="M16" s="2613"/>
      <c r="N16" s="2613"/>
      <c r="O16" s="2613" t="s">
        <v>1231</v>
      </c>
      <c r="P16" s="2613"/>
      <c r="Q16" s="2613"/>
      <c r="R16" s="2613"/>
      <c r="S16" s="3217"/>
    </row>
    <row r="17" spans="1:19">
      <c r="A17" s="3216" t="s">
        <v>2621</v>
      </c>
      <c r="B17" s="2613"/>
      <c r="C17" s="2613"/>
      <c r="D17" s="2613"/>
      <c r="E17" s="2613"/>
      <c r="F17" s="2613" t="s">
        <v>2622</v>
      </c>
      <c r="G17" s="2613"/>
      <c r="H17" s="2613"/>
      <c r="I17" s="3217"/>
      <c r="J17" s="2583"/>
      <c r="K17" s="3216" t="s">
        <v>2623</v>
      </c>
      <c r="L17" s="2613"/>
      <c r="M17" s="2613"/>
      <c r="N17" s="2613"/>
      <c r="O17" s="2613" t="s">
        <v>2624</v>
      </c>
      <c r="P17" s="2613"/>
      <c r="Q17" s="2613"/>
      <c r="R17" s="2613"/>
      <c r="S17" s="3217"/>
    </row>
    <row r="18" spans="1:19">
      <c r="A18" s="3216" t="s">
        <v>2625</v>
      </c>
      <c r="B18" s="2613"/>
      <c r="C18" s="2613"/>
      <c r="D18" s="2613"/>
      <c r="E18" s="2613"/>
      <c r="F18" s="2613" t="s">
        <v>2626</v>
      </c>
      <c r="G18" s="2613"/>
      <c r="H18" s="2613"/>
      <c r="I18" s="3217"/>
      <c r="J18" s="2583"/>
      <c r="K18" s="3216" t="s">
        <v>2627</v>
      </c>
      <c r="L18" s="2613"/>
      <c r="M18" s="2613"/>
      <c r="N18" s="2613"/>
      <c r="O18" s="2613" t="s">
        <v>2628</v>
      </c>
      <c r="P18" s="2613"/>
      <c r="Q18" s="2613"/>
      <c r="R18" s="2613"/>
      <c r="S18" s="3217"/>
    </row>
    <row r="19" spans="1:19">
      <c r="A19" s="3216" t="s">
        <v>2629</v>
      </c>
      <c r="B19" s="2613"/>
      <c r="C19" s="2613"/>
      <c r="D19" s="2613"/>
      <c r="E19" s="2613"/>
      <c r="F19" s="2613" t="s">
        <v>2630</v>
      </c>
      <c r="G19" s="2613"/>
      <c r="H19" s="2613"/>
      <c r="I19" s="3217"/>
      <c r="J19" s="2583"/>
      <c r="K19" s="3216"/>
      <c r="L19" s="2613"/>
      <c r="M19" s="2613"/>
      <c r="N19" s="2613"/>
      <c r="O19" s="2613"/>
      <c r="P19" s="2613"/>
      <c r="Q19" s="2613"/>
      <c r="R19" s="2613"/>
      <c r="S19" s="3217"/>
    </row>
    <row r="20" spans="1:19" ht="15.75" thickBot="1">
      <c r="A20" s="3218"/>
      <c r="B20" s="3219"/>
      <c r="C20" s="3219"/>
      <c r="D20" s="3219"/>
      <c r="E20" s="3219"/>
      <c r="F20" s="3219"/>
      <c r="G20" s="3219"/>
      <c r="H20" s="3219"/>
      <c r="I20" s="3220"/>
      <c r="J20" s="2583"/>
      <c r="K20" s="3216"/>
      <c r="L20" s="2613"/>
      <c r="M20" s="2613"/>
      <c r="N20" s="2613"/>
      <c r="O20" s="2613"/>
      <c r="P20" s="2613"/>
      <c r="Q20" s="2613"/>
      <c r="R20" s="2613"/>
      <c r="S20" s="3217"/>
    </row>
    <row r="21" spans="1:19">
      <c r="A21" s="3077"/>
      <c r="B21" s="2583"/>
      <c r="C21" s="2659"/>
      <c r="D21" s="2585" t="s">
        <v>2631</v>
      </c>
      <c r="E21" s="3022"/>
      <c r="F21" s="2659"/>
      <c r="G21" s="2585" t="s">
        <v>2632</v>
      </c>
      <c r="H21" s="2585"/>
      <c r="I21" s="3020"/>
      <c r="J21" s="2583"/>
      <c r="K21" s="3077"/>
      <c r="L21" s="3004" t="s">
        <v>2633</v>
      </c>
      <c r="M21" s="3004"/>
      <c r="N21" s="3005"/>
      <c r="O21" s="3017"/>
      <c r="P21" s="3017"/>
      <c r="Q21" s="3017"/>
      <c r="R21" s="3017"/>
      <c r="S21" s="3020"/>
    </row>
    <row r="22" spans="1:19">
      <c r="A22" s="3021"/>
      <c r="B22" s="2585" t="s">
        <v>2634</v>
      </c>
      <c r="C22" s="3022"/>
      <c r="D22" s="3221" t="s">
        <v>2635</v>
      </c>
      <c r="E22" s="3022"/>
      <c r="F22" s="2597" t="s">
        <v>2636</v>
      </c>
      <c r="G22" s="3221" t="s">
        <v>2637</v>
      </c>
      <c r="H22" s="2585"/>
      <c r="I22" s="3021" t="s">
        <v>1787</v>
      </c>
      <c r="J22" s="2583"/>
      <c r="K22" s="3021" t="s">
        <v>2638</v>
      </c>
      <c r="L22" s="3221" t="s">
        <v>2639</v>
      </c>
      <c r="M22" s="2585"/>
      <c r="N22" s="3222"/>
      <c r="O22" s="2585" t="s">
        <v>2640</v>
      </c>
      <c r="P22" s="2585"/>
      <c r="Q22" s="3221"/>
      <c r="R22" s="2585"/>
      <c r="S22" s="3021"/>
    </row>
    <row r="23" spans="1:19" ht="15.75" thickBot="1">
      <c r="A23" s="3021" t="s">
        <v>1729</v>
      </c>
      <c r="B23" s="2646"/>
      <c r="C23" s="3014"/>
      <c r="D23" s="3223" t="s">
        <v>2641</v>
      </c>
      <c r="E23" s="3012"/>
      <c r="F23" s="2597" t="s">
        <v>2642</v>
      </c>
      <c r="G23" s="3223" t="s">
        <v>2664</v>
      </c>
      <c r="H23" s="3010"/>
      <c r="I23" s="3021" t="s">
        <v>530</v>
      </c>
      <c r="J23" s="2583"/>
      <c r="K23" s="3021" t="s">
        <v>2665</v>
      </c>
      <c r="L23" s="3223" t="s">
        <v>2666</v>
      </c>
      <c r="M23" s="3010"/>
      <c r="N23" s="3224"/>
      <c r="O23" s="3025"/>
      <c r="P23" s="3025"/>
      <c r="Q23" s="3225"/>
      <c r="R23" s="3112"/>
      <c r="S23" s="3021" t="s">
        <v>1729</v>
      </c>
    </row>
    <row r="24" spans="1:19">
      <c r="A24" s="3021" t="s">
        <v>1732</v>
      </c>
      <c r="B24" s="2597" t="s">
        <v>2667</v>
      </c>
      <c r="C24" s="2597" t="s">
        <v>2668</v>
      </c>
      <c r="D24" s="2597" t="s">
        <v>2669</v>
      </c>
      <c r="E24" s="2597" t="s">
        <v>2670</v>
      </c>
      <c r="F24" s="2597" t="s">
        <v>2671</v>
      </c>
      <c r="G24" s="3022" t="s">
        <v>2672</v>
      </c>
      <c r="H24" s="3022" t="s">
        <v>2672</v>
      </c>
      <c r="I24" s="3021" t="s">
        <v>2673</v>
      </c>
      <c r="J24" s="2583"/>
      <c r="K24" s="3021" t="s">
        <v>2674</v>
      </c>
      <c r="L24" s="2597" t="s">
        <v>2675</v>
      </c>
      <c r="M24" s="2597" t="s">
        <v>2676</v>
      </c>
      <c r="N24" s="2597" t="s">
        <v>2677</v>
      </c>
      <c r="O24" s="2597" t="s">
        <v>3632</v>
      </c>
      <c r="P24" s="2597" t="s">
        <v>3624</v>
      </c>
      <c r="Q24" s="2597" t="s">
        <v>606</v>
      </c>
      <c r="R24" s="2639" t="s">
        <v>2332</v>
      </c>
      <c r="S24" s="3021" t="s">
        <v>1732</v>
      </c>
    </row>
    <row r="25" spans="1:19">
      <c r="A25" s="3026"/>
      <c r="B25" s="2659"/>
      <c r="C25" s="2597"/>
      <c r="D25" s="2659"/>
      <c r="E25" s="2597"/>
      <c r="F25" s="2597"/>
      <c r="G25" s="3022" t="s">
        <v>2678</v>
      </c>
      <c r="H25" s="3022" t="s">
        <v>2679</v>
      </c>
      <c r="I25" s="3026"/>
      <c r="J25" s="2583"/>
      <c r="K25" s="3026"/>
      <c r="L25" s="2659"/>
      <c r="M25" s="2597" t="s">
        <v>2680</v>
      </c>
      <c r="N25" s="2659"/>
      <c r="O25" s="2597" t="s">
        <v>2087</v>
      </c>
      <c r="P25" s="2597" t="s">
        <v>2087</v>
      </c>
      <c r="Q25" s="2659"/>
      <c r="R25" s="2597" t="s">
        <v>2087</v>
      </c>
      <c r="S25" s="3026"/>
    </row>
    <row r="26" spans="1:19" ht="15.75" thickBot="1">
      <c r="A26" s="3073"/>
      <c r="B26" s="3112" t="s">
        <v>3021</v>
      </c>
      <c r="C26" s="3112" t="s">
        <v>3022</v>
      </c>
      <c r="D26" s="3112" t="s">
        <v>3023</v>
      </c>
      <c r="E26" s="3112" t="s">
        <v>3024</v>
      </c>
      <c r="F26" s="3112" t="s">
        <v>2347</v>
      </c>
      <c r="G26" s="3012" t="s">
        <v>2348</v>
      </c>
      <c r="H26" s="3012" t="s">
        <v>2349</v>
      </c>
      <c r="I26" s="3012" t="s">
        <v>2350</v>
      </c>
      <c r="J26" s="2583"/>
      <c r="K26" s="3023" t="s">
        <v>2351</v>
      </c>
      <c r="L26" s="3112" t="s">
        <v>2352</v>
      </c>
      <c r="M26" s="3112" t="s">
        <v>2353</v>
      </c>
      <c r="N26" s="3112" t="s">
        <v>2354</v>
      </c>
      <c r="O26" s="3112" t="s">
        <v>181</v>
      </c>
      <c r="P26" s="3112" t="s">
        <v>182</v>
      </c>
      <c r="Q26" s="3112" t="s">
        <v>183</v>
      </c>
      <c r="R26" s="3010" t="s">
        <v>184</v>
      </c>
      <c r="S26" s="3073"/>
    </row>
    <row r="27" spans="1:19">
      <c r="A27" s="3026">
        <v>1</v>
      </c>
      <c r="B27" s="2659"/>
      <c r="C27" s="2659"/>
      <c r="D27" s="3064"/>
      <c r="E27" s="3226"/>
      <c r="F27" s="3022"/>
      <c r="G27" s="3226"/>
      <c r="H27" s="3227"/>
      <c r="I27" s="3065"/>
      <c r="J27" s="2583"/>
      <c r="K27" s="3026"/>
      <c r="L27" s="3228"/>
      <c r="M27" s="3228"/>
      <c r="N27" s="3228">
        <f t="shared" ref="N27:N61" si="0">L27+M27</f>
        <v>0</v>
      </c>
      <c r="O27" s="3229"/>
      <c r="P27" s="3229"/>
      <c r="Q27" s="3229"/>
      <c r="R27" s="3230">
        <f t="shared" ref="R27:R61" si="1">SUM(O27:Q27)</f>
        <v>0</v>
      </c>
      <c r="S27" s="3026">
        <v>1</v>
      </c>
    </row>
    <row r="28" spans="1:19">
      <c r="A28" s="3026">
        <v>2</v>
      </c>
      <c r="B28" s="2659"/>
      <c r="C28" s="2659"/>
      <c r="D28" s="3064"/>
      <c r="E28" s="3226"/>
      <c r="F28" s="2597"/>
      <c r="G28" s="3226"/>
      <c r="H28" s="3227"/>
      <c r="I28" s="3065"/>
      <c r="J28" s="2583"/>
      <c r="K28" s="3026"/>
      <c r="L28" s="3064"/>
      <c r="M28" s="3064"/>
      <c r="N28" s="3064">
        <f t="shared" si="0"/>
        <v>0</v>
      </c>
      <c r="O28" s="3231"/>
      <c r="P28" s="3231"/>
      <c r="Q28" s="3231"/>
      <c r="R28" s="3232">
        <f t="shared" si="1"/>
        <v>0</v>
      </c>
      <c r="S28" s="3026">
        <v>2</v>
      </c>
    </row>
    <row r="29" spans="1:19">
      <c r="A29" s="3026">
        <v>3</v>
      </c>
      <c r="B29" s="2659"/>
      <c r="C29" s="2659"/>
      <c r="D29" s="3064"/>
      <c r="E29" s="3226"/>
      <c r="F29" s="2597"/>
      <c r="G29" s="3226"/>
      <c r="H29" s="3227"/>
      <c r="I29" s="3065"/>
      <c r="J29" s="2583"/>
      <c r="K29" s="3026"/>
      <c r="L29" s="3064"/>
      <c r="M29" s="3064"/>
      <c r="N29" s="3064">
        <f t="shared" si="0"/>
        <v>0</v>
      </c>
      <c r="O29" s="3231"/>
      <c r="P29" s="3231"/>
      <c r="Q29" s="3231"/>
      <c r="R29" s="3232">
        <f t="shared" si="1"/>
        <v>0</v>
      </c>
      <c r="S29" s="3026">
        <v>3</v>
      </c>
    </row>
    <row r="30" spans="1:19">
      <c r="A30" s="3026">
        <v>4</v>
      </c>
      <c r="B30" s="2659"/>
      <c r="C30" s="2659"/>
      <c r="D30" s="3064"/>
      <c r="E30" s="3226"/>
      <c r="F30" s="2597"/>
      <c r="G30" s="3226"/>
      <c r="H30" s="3227"/>
      <c r="I30" s="3065"/>
      <c r="J30" s="2583"/>
      <c r="K30" s="3026"/>
      <c r="L30" s="3064"/>
      <c r="M30" s="3064"/>
      <c r="N30" s="3064">
        <f t="shared" si="0"/>
        <v>0</v>
      </c>
      <c r="O30" s="3231"/>
      <c r="P30" s="3231"/>
      <c r="Q30" s="3231"/>
      <c r="R30" s="3232">
        <f t="shared" si="1"/>
        <v>0</v>
      </c>
      <c r="S30" s="3026">
        <v>4</v>
      </c>
    </row>
    <row r="31" spans="1:19">
      <c r="A31" s="3026">
        <v>5</v>
      </c>
      <c r="B31" s="2659"/>
      <c r="C31" s="2659"/>
      <c r="D31" s="3064"/>
      <c r="E31" s="3226"/>
      <c r="F31" s="2597"/>
      <c r="G31" s="3226"/>
      <c r="H31" s="3227"/>
      <c r="I31" s="3065"/>
      <c r="J31" s="2583"/>
      <c r="K31" s="3026"/>
      <c r="L31" s="3064"/>
      <c r="M31" s="3064"/>
      <c r="N31" s="3064">
        <f t="shared" si="0"/>
        <v>0</v>
      </c>
      <c r="O31" s="3231"/>
      <c r="P31" s="3231"/>
      <c r="Q31" s="3231"/>
      <c r="R31" s="3232">
        <f t="shared" si="1"/>
        <v>0</v>
      </c>
      <c r="S31" s="3026">
        <v>5</v>
      </c>
    </row>
    <row r="32" spans="1:19">
      <c r="A32" s="3038">
        <v>6</v>
      </c>
      <c r="B32" s="2659"/>
      <c r="C32" s="2659"/>
      <c r="D32" s="3064"/>
      <c r="E32" s="3226"/>
      <c r="F32" s="2659"/>
      <c r="G32" s="3226"/>
      <c r="H32" s="3227"/>
      <c r="I32" s="3065"/>
      <c r="J32" s="2583"/>
      <c r="K32" s="3038"/>
      <c r="L32" s="3064"/>
      <c r="M32" s="3064"/>
      <c r="N32" s="3064">
        <f t="shared" si="0"/>
        <v>0</v>
      </c>
      <c r="O32" s="3231"/>
      <c r="P32" s="3231"/>
      <c r="Q32" s="3231"/>
      <c r="R32" s="3232">
        <f t="shared" si="1"/>
        <v>0</v>
      </c>
      <c r="S32" s="3026">
        <v>6</v>
      </c>
    </row>
    <row r="33" spans="1:19">
      <c r="A33" s="3038">
        <v>7</v>
      </c>
      <c r="B33" s="2659"/>
      <c r="C33" s="2659"/>
      <c r="D33" s="3064"/>
      <c r="E33" s="3226"/>
      <c r="F33" s="2659"/>
      <c r="G33" s="3226"/>
      <c r="H33" s="3227"/>
      <c r="I33" s="3065"/>
      <c r="J33" s="2583"/>
      <c r="K33" s="3038"/>
      <c r="L33" s="3064"/>
      <c r="M33" s="3064"/>
      <c r="N33" s="3064">
        <f t="shared" si="0"/>
        <v>0</v>
      </c>
      <c r="O33" s="3231"/>
      <c r="P33" s="3231"/>
      <c r="Q33" s="3231"/>
      <c r="R33" s="3232">
        <f t="shared" si="1"/>
        <v>0</v>
      </c>
      <c r="S33" s="3026">
        <v>7</v>
      </c>
    </row>
    <row r="34" spans="1:19">
      <c r="A34" s="3038">
        <v>8</v>
      </c>
      <c r="B34" s="2659"/>
      <c r="C34" s="2659"/>
      <c r="D34" s="3064"/>
      <c r="E34" s="3226"/>
      <c r="F34" s="2659"/>
      <c r="G34" s="3226"/>
      <c r="H34" s="3227"/>
      <c r="I34" s="3065"/>
      <c r="J34" s="2583"/>
      <c r="K34" s="3038"/>
      <c r="L34" s="3064"/>
      <c r="M34" s="3064"/>
      <c r="N34" s="3064">
        <f t="shared" si="0"/>
        <v>0</v>
      </c>
      <c r="O34" s="3231"/>
      <c r="P34" s="3231"/>
      <c r="Q34" s="3231"/>
      <c r="R34" s="3232">
        <f t="shared" si="1"/>
        <v>0</v>
      </c>
      <c r="S34" s="3026">
        <v>8</v>
      </c>
    </row>
    <row r="35" spans="1:19">
      <c r="A35" s="3038">
        <v>9</v>
      </c>
      <c r="B35" s="2659"/>
      <c r="C35" s="2659"/>
      <c r="D35" s="3064"/>
      <c r="E35" s="3226"/>
      <c r="F35" s="2659"/>
      <c r="G35" s="3226"/>
      <c r="H35" s="3227"/>
      <c r="I35" s="3065"/>
      <c r="J35" s="2583"/>
      <c r="K35" s="3038"/>
      <c r="L35" s="3064"/>
      <c r="M35" s="3064"/>
      <c r="N35" s="3064">
        <f t="shared" si="0"/>
        <v>0</v>
      </c>
      <c r="O35" s="3231"/>
      <c r="P35" s="3231"/>
      <c r="Q35" s="3231"/>
      <c r="R35" s="3232">
        <f t="shared" si="1"/>
        <v>0</v>
      </c>
      <c r="S35" s="3026">
        <v>9</v>
      </c>
    </row>
    <row r="36" spans="1:19">
      <c r="A36" s="3038">
        <v>10</v>
      </c>
      <c r="B36" s="2659"/>
      <c r="C36" s="2659"/>
      <c r="D36" s="3064"/>
      <c r="E36" s="3226"/>
      <c r="F36" s="2659"/>
      <c r="G36" s="3226"/>
      <c r="H36" s="3227"/>
      <c r="I36" s="3065"/>
      <c r="J36" s="2583"/>
      <c r="K36" s="3038"/>
      <c r="L36" s="3064"/>
      <c r="M36" s="3064"/>
      <c r="N36" s="3064">
        <f t="shared" si="0"/>
        <v>0</v>
      </c>
      <c r="O36" s="3231"/>
      <c r="P36" s="3231"/>
      <c r="Q36" s="3231"/>
      <c r="R36" s="3232">
        <f t="shared" si="1"/>
        <v>0</v>
      </c>
      <c r="S36" s="3026">
        <v>10</v>
      </c>
    </row>
    <row r="37" spans="1:19">
      <c r="A37" s="3038">
        <v>11</v>
      </c>
      <c r="B37" s="2659"/>
      <c r="C37" s="2659"/>
      <c r="D37" s="3064"/>
      <c r="E37" s="3226"/>
      <c r="F37" s="2659"/>
      <c r="G37" s="3226"/>
      <c r="H37" s="3227"/>
      <c r="I37" s="3065"/>
      <c r="J37" s="2583"/>
      <c r="K37" s="3038"/>
      <c r="L37" s="3064"/>
      <c r="M37" s="3064"/>
      <c r="N37" s="3064">
        <f t="shared" si="0"/>
        <v>0</v>
      </c>
      <c r="O37" s="3231"/>
      <c r="P37" s="3231"/>
      <c r="Q37" s="3231"/>
      <c r="R37" s="3232">
        <f t="shared" si="1"/>
        <v>0</v>
      </c>
      <c r="S37" s="3026">
        <v>11</v>
      </c>
    </row>
    <row r="38" spans="1:19">
      <c r="A38" s="3038">
        <v>12</v>
      </c>
      <c r="B38" s="2659"/>
      <c r="C38" s="2659"/>
      <c r="D38" s="3064"/>
      <c r="E38" s="3226"/>
      <c r="F38" s="2659"/>
      <c r="G38" s="3226"/>
      <c r="H38" s="3227"/>
      <c r="I38" s="3065"/>
      <c r="J38" s="2583"/>
      <c r="K38" s="3038"/>
      <c r="L38" s="3064"/>
      <c r="M38" s="3064"/>
      <c r="N38" s="3064">
        <f t="shared" si="0"/>
        <v>0</v>
      </c>
      <c r="O38" s="3231"/>
      <c r="P38" s="3231"/>
      <c r="Q38" s="3231"/>
      <c r="R38" s="3232">
        <f t="shared" si="1"/>
        <v>0</v>
      </c>
      <c r="S38" s="3026">
        <v>12</v>
      </c>
    </row>
    <row r="39" spans="1:19">
      <c r="A39" s="3038">
        <v>13</v>
      </c>
      <c r="B39" s="2659"/>
      <c r="C39" s="2659"/>
      <c r="D39" s="3064"/>
      <c r="E39" s="3226"/>
      <c r="F39" s="2659"/>
      <c r="G39" s="3226"/>
      <c r="H39" s="3227"/>
      <c r="I39" s="3065"/>
      <c r="J39" s="2583"/>
      <c r="K39" s="3038"/>
      <c r="L39" s="3064"/>
      <c r="M39" s="3064"/>
      <c r="N39" s="3064">
        <f t="shared" si="0"/>
        <v>0</v>
      </c>
      <c r="O39" s="3231"/>
      <c r="P39" s="3231"/>
      <c r="Q39" s="3231"/>
      <c r="R39" s="3232">
        <f t="shared" si="1"/>
        <v>0</v>
      </c>
      <c r="S39" s="3026">
        <v>13</v>
      </c>
    </row>
    <row r="40" spans="1:19">
      <c r="A40" s="3038">
        <v>14</v>
      </c>
      <c r="B40" s="2659"/>
      <c r="C40" s="2659"/>
      <c r="D40" s="3064"/>
      <c r="E40" s="3226"/>
      <c r="F40" s="2659"/>
      <c r="G40" s="3226"/>
      <c r="H40" s="3227"/>
      <c r="I40" s="3065"/>
      <c r="J40" s="2583"/>
      <c r="K40" s="3038"/>
      <c r="L40" s="3064"/>
      <c r="M40" s="3064"/>
      <c r="N40" s="3064">
        <f t="shared" si="0"/>
        <v>0</v>
      </c>
      <c r="O40" s="3231"/>
      <c r="P40" s="3231"/>
      <c r="Q40" s="3231"/>
      <c r="R40" s="3232">
        <f t="shared" si="1"/>
        <v>0</v>
      </c>
      <c r="S40" s="3026">
        <v>14</v>
      </c>
    </row>
    <row r="41" spans="1:19">
      <c r="A41" s="3038">
        <v>15</v>
      </c>
      <c r="B41" s="2659"/>
      <c r="C41" s="2659"/>
      <c r="D41" s="3064"/>
      <c r="E41" s="3226"/>
      <c r="F41" s="2659"/>
      <c r="G41" s="3226"/>
      <c r="H41" s="3227"/>
      <c r="I41" s="3065"/>
      <c r="J41" s="2583"/>
      <c r="K41" s="3038"/>
      <c r="L41" s="3064"/>
      <c r="M41" s="3064"/>
      <c r="N41" s="3064">
        <f t="shared" si="0"/>
        <v>0</v>
      </c>
      <c r="O41" s="3231"/>
      <c r="P41" s="3231"/>
      <c r="Q41" s="3231"/>
      <c r="R41" s="3232">
        <f t="shared" si="1"/>
        <v>0</v>
      </c>
      <c r="S41" s="3026">
        <v>15</v>
      </c>
    </row>
    <row r="42" spans="1:19">
      <c r="A42" s="3038">
        <v>16</v>
      </c>
      <c r="B42" s="2659"/>
      <c r="C42" s="2659"/>
      <c r="D42" s="3064"/>
      <c r="E42" s="3226"/>
      <c r="F42" s="2659"/>
      <c r="G42" s="3226"/>
      <c r="H42" s="3227"/>
      <c r="I42" s="3065"/>
      <c r="J42" s="2583"/>
      <c r="K42" s="3038"/>
      <c r="L42" s="3064"/>
      <c r="M42" s="3064"/>
      <c r="N42" s="3064">
        <f t="shared" si="0"/>
        <v>0</v>
      </c>
      <c r="O42" s="3231"/>
      <c r="P42" s="3231"/>
      <c r="Q42" s="3231"/>
      <c r="R42" s="3232">
        <f t="shared" si="1"/>
        <v>0</v>
      </c>
      <c r="S42" s="3026">
        <v>16</v>
      </c>
    </row>
    <row r="43" spans="1:19">
      <c r="A43" s="3026">
        <v>17</v>
      </c>
      <c r="B43" s="2659"/>
      <c r="C43" s="2659"/>
      <c r="D43" s="3064"/>
      <c r="E43" s="3226"/>
      <c r="F43" s="2659"/>
      <c r="G43" s="3226"/>
      <c r="H43" s="3227"/>
      <c r="I43" s="3065"/>
      <c r="J43" s="2583"/>
      <c r="K43" s="3026"/>
      <c r="L43" s="3064"/>
      <c r="M43" s="3064"/>
      <c r="N43" s="3064">
        <f t="shared" si="0"/>
        <v>0</v>
      </c>
      <c r="O43" s="3231"/>
      <c r="P43" s="3231"/>
      <c r="Q43" s="3231"/>
      <c r="R43" s="3232">
        <f t="shared" si="1"/>
        <v>0</v>
      </c>
      <c r="S43" s="3026">
        <v>17</v>
      </c>
    </row>
    <row r="44" spans="1:19">
      <c r="A44" s="3026">
        <v>18</v>
      </c>
      <c r="B44" s="2659"/>
      <c r="C44" s="2659"/>
      <c r="D44" s="3064"/>
      <c r="E44" s="3226"/>
      <c r="F44" s="2659"/>
      <c r="G44" s="3226"/>
      <c r="H44" s="3227"/>
      <c r="I44" s="3065"/>
      <c r="J44" s="2583"/>
      <c r="K44" s="3026"/>
      <c r="L44" s="3064"/>
      <c r="M44" s="3064"/>
      <c r="N44" s="3064">
        <f t="shared" si="0"/>
        <v>0</v>
      </c>
      <c r="O44" s="3231"/>
      <c r="P44" s="3231"/>
      <c r="Q44" s="3231"/>
      <c r="R44" s="3232">
        <f t="shared" si="1"/>
        <v>0</v>
      </c>
      <c r="S44" s="3026">
        <v>18</v>
      </c>
    </row>
    <row r="45" spans="1:19">
      <c r="A45" s="3026">
        <v>19</v>
      </c>
      <c r="B45" s="2659"/>
      <c r="C45" s="2659"/>
      <c r="D45" s="3064"/>
      <c r="E45" s="3226"/>
      <c r="F45" s="2659"/>
      <c r="G45" s="3226"/>
      <c r="H45" s="3227"/>
      <c r="I45" s="3065"/>
      <c r="J45" s="2583"/>
      <c r="K45" s="3026"/>
      <c r="L45" s="3064"/>
      <c r="M45" s="3064"/>
      <c r="N45" s="3064">
        <f t="shared" si="0"/>
        <v>0</v>
      </c>
      <c r="O45" s="3231"/>
      <c r="P45" s="3231"/>
      <c r="Q45" s="3231"/>
      <c r="R45" s="3232">
        <f t="shared" si="1"/>
        <v>0</v>
      </c>
      <c r="S45" s="3026">
        <v>19</v>
      </c>
    </row>
    <row r="46" spans="1:19">
      <c r="A46" s="3026">
        <v>20</v>
      </c>
      <c r="B46" s="2659"/>
      <c r="C46" s="2659"/>
      <c r="D46" s="3064"/>
      <c r="E46" s="3226"/>
      <c r="F46" s="2659"/>
      <c r="G46" s="3226"/>
      <c r="H46" s="3227"/>
      <c r="I46" s="3065"/>
      <c r="J46" s="2583"/>
      <c r="K46" s="3026"/>
      <c r="L46" s="3064"/>
      <c r="M46" s="3064"/>
      <c r="N46" s="3064">
        <f t="shared" si="0"/>
        <v>0</v>
      </c>
      <c r="O46" s="3231"/>
      <c r="P46" s="3231"/>
      <c r="Q46" s="3231"/>
      <c r="R46" s="3232">
        <f t="shared" si="1"/>
        <v>0</v>
      </c>
      <c r="S46" s="3026">
        <v>20</v>
      </c>
    </row>
    <row r="47" spans="1:19">
      <c r="A47" s="3026">
        <v>21</v>
      </c>
      <c r="B47" s="2659"/>
      <c r="C47" s="2659"/>
      <c r="D47" s="3064"/>
      <c r="E47" s="3226"/>
      <c r="F47" s="2659"/>
      <c r="G47" s="3226"/>
      <c r="H47" s="3227"/>
      <c r="I47" s="3065"/>
      <c r="J47" s="2583"/>
      <c r="K47" s="3026"/>
      <c r="L47" s="3064"/>
      <c r="M47" s="3064"/>
      <c r="N47" s="3064">
        <f t="shared" si="0"/>
        <v>0</v>
      </c>
      <c r="O47" s="3231"/>
      <c r="P47" s="3231"/>
      <c r="Q47" s="3231"/>
      <c r="R47" s="3232">
        <f t="shared" si="1"/>
        <v>0</v>
      </c>
      <c r="S47" s="3026">
        <v>21</v>
      </c>
    </row>
    <row r="48" spans="1:19">
      <c r="A48" s="3026">
        <v>22</v>
      </c>
      <c r="B48" s="2659"/>
      <c r="C48" s="2659"/>
      <c r="D48" s="3064"/>
      <c r="E48" s="3226"/>
      <c r="F48" s="2659"/>
      <c r="G48" s="3226"/>
      <c r="H48" s="3227"/>
      <c r="I48" s="3065"/>
      <c r="J48" s="2583"/>
      <c r="K48" s="3026"/>
      <c r="L48" s="3064"/>
      <c r="M48" s="3064"/>
      <c r="N48" s="3064">
        <f t="shared" si="0"/>
        <v>0</v>
      </c>
      <c r="O48" s="3231"/>
      <c r="P48" s="3231"/>
      <c r="Q48" s="3231"/>
      <c r="R48" s="3232">
        <f t="shared" si="1"/>
        <v>0</v>
      </c>
      <c r="S48" s="3026">
        <v>22</v>
      </c>
    </row>
    <row r="49" spans="1:19">
      <c r="A49" s="3026">
        <v>23</v>
      </c>
      <c r="B49" s="2659"/>
      <c r="C49" s="2659"/>
      <c r="D49" s="3064"/>
      <c r="E49" s="3226"/>
      <c r="F49" s="2659"/>
      <c r="G49" s="3226"/>
      <c r="H49" s="3227"/>
      <c r="I49" s="3065"/>
      <c r="J49" s="2583"/>
      <c r="K49" s="3026"/>
      <c r="L49" s="3064"/>
      <c r="M49" s="3064"/>
      <c r="N49" s="3064">
        <f t="shared" si="0"/>
        <v>0</v>
      </c>
      <c r="O49" s="3231"/>
      <c r="P49" s="3231"/>
      <c r="Q49" s="3231"/>
      <c r="R49" s="3232">
        <f t="shared" si="1"/>
        <v>0</v>
      </c>
      <c r="S49" s="3026">
        <v>23</v>
      </c>
    </row>
    <row r="50" spans="1:19">
      <c r="A50" s="3026">
        <v>24</v>
      </c>
      <c r="B50" s="2659"/>
      <c r="C50" s="2659"/>
      <c r="D50" s="3064"/>
      <c r="E50" s="3226"/>
      <c r="F50" s="2659"/>
      <c r="G50" s="3226"/>
      <c r="H50" s="3227"/>
      <c r="I50" s="3065"/>
      <c r="J50" s="2583"/>
      <c r="K50" s="3026"/>
      <c r="L50" s="3064"/>
      <c r="M50" s="3064"/>
      <c r="N50" s="3064">
        <f t="shared" si="0"/>
        <v>0</v>
      </c>
      <c r="O50" s="3231"/>
      <c r="P50" s="3231"/>
      <c r="Q50" s="3231"/>
      <c r="R50" s="3232">
        <f t="shared" si="1"/>
        <v>0</v>
      </c>
      <c r="S50" s="3026">
        <v>24</v>
      </c>
    </row>
    <row r="51" spans="1:19">
      <c r="A51" s="3026">
        <v>25</v>
      </c>
      <c r="B51" s="2659"/>
      <c r="C51" s="2659"/>
      <c r="D51" s="3064"/>
      <c r="E51" s="3226"/>
      <c r="F51" s="2659"/>
      <c r="G51" s="3226"/>
      <c r="H51" s="3227"/>
      <c r="I51" s="3065"/>
      <c r="J51" s="2583"/>
      <c r="K51" s="3026"/>
      <c r="L51" s="3064"/>
      <c r="M51" s="3064"/>
      <c r="N51" s="3064">
        <f t="shared" si="0"/>
        <v>0</v>
      </c>
      <c r="O51" s="3231"/>
      <c r="P51" s="3231"/>
      <c r="Q51" s="3231"/>
      <c r="R51" s="3232">
        <f t="shared" si="1"/>
        <v>0</v>
      </c>
      <c r="S51" s="3026">
        <v>25</v>
      </c>
    </row>
    <row r="52" spans="1:19">
      <c r="A52" s="3026">
        <v>26</v>
      </c>
      <c r="B52" s="2659"/>
      <c r="C52" s="2659"/>
      <c r="D52" s="3064"/>
      <c r="E52" s="3226"/>
      <c r="F52" s="2659"/>
      <c r="G52" s="3226"/>
      <c r="H52" s="3227"/>
      <c r="I52" s="3065"/>
      <c r="J52" s="2583"/>
      <c r="K52" s="3026"/>
      <c r="L52" s="3064"/>
      <c r="M52" s="3064"/>
      <c r="N52" s="3064">
        <f t="shared" si="0"/>
        <v>0</v>
      </c>
      <c r="O52" s="3231"/>
      <c r="P52" s="3231"/>
      <c r="Q52" s="3231"/>
      <c r="R52" s="3232">
        <f t="shared" si="1"/>
        <v>0</v>
      </c>
      <c r="S52" s="3026">
        <v>26</v>
      </c>
    </row>
    <row r="53" spans="1:19">
      <c r="A53" s="3026">
        <v>27</v>
      </c>
      <c r="B53" s="2659"/>
      <c r="C53" s="2659"/>
      <c r="D53" s="3064"/>
      <c r="E53" s="3226"/>
      <c r="F53" s="2659"/>
      <c r="G53" s="3226"/>
      <c r="H53" s="3227"/>
      <c r="I53" s="3065"/>
      <c r="J53" s="2583"/>
      <c r="K53" s="3026"/>
      <c r="L53" s="3064"/>
      <c r="M53" s="3064"/>
      <c r="N53" s="3064">
        <f t="shared" si="0"/>
        <v>0</v>
      </c>
      <c r="O53" s="3231"/>
      <c r="P53" s="3231"/>
      <c r="Q53" s="3231"/>
      <c r="R53" s="3232">
        <f t="shared" si="1"/>
        <v>0</v>
      </c>
      <c r="S53" s="3026">
        <v>27</v>
      </c>
    </row>
    <row r="54" spans="1:19">
      <c r="A54" s="3026">
        <v>28</v>
      </c>
      <c r="B54" s="2659"/>
      <c r="C54" s="2659"/>
      <c r="D54" s="3064"/>
      <c r="E54" s="3226"/>
      <c r="F54" s="2659"/>
      <c r="G54" s="3226"/>
      <c r="H54" s="3227"/>
      <c r="I54" s="3065"/>
      <c r="J54" s="2583"/>
      <c r="K54" s="3026"/>
      <c r="L54" s="3064"/>
      <c r="M54" s="3064"/>
      <c r="N54" s="3064">
        <f t="shared" si="0"/>
        <v>0</v>
      </c>
      <c r="O54" s="3231"/>
      <c r="P54" s="3231"/>
      <c r="Q54" s="3231"/>
      <c r="R54" s="3232">
        <f t="shared" si="1"/>
        <v>0</v>
      </c>
      <c r="S54" s="3026">
        <v>28</v>
      </c>
    </row>
    <row r="55" spans="1:19">
      <c r="A55" s="3026">
        <v>29</v>
      </c>
      <c r="B55" s="2659"/>
      <c r="C55" s="2659"/>
      <c r="D55" s="3064"/>
      <c r="E55" s="3226"/>
      <c r="F55" s="2659"/>
      <c r="G55" s="3226"/>
      <c r="H55" s="3227"/>
      <c r="I55" s="3065"/>
      <c r="J55" s="2583"/>
      <c r="K55" s="3026"/>
      <c r="L55" s="3064"/>
      <c r="M55" s="3064"/>
      <c r="N55" s="3064">
        <f t="shared" si="0"/>
        <v>0</v>
      </c>
      <c r="O55" s="3231"/>
      <c r="P55" s="3231"/>
      <c r="Q55" s="3231"/>
      <c r="R55" s="3232">
        <f t="shared" si="1"/>
        <v>0</v>
      </c>
      <c r="S55" s="3026">
        <v>29</v>
      </c>
    </row>
    <row r="56" spans="1:19">
      <c r="A56" s="3026">
        <v>30</v>
      </c>
      <c r="B56" s="2659"/>
      <c r="C56" s="2659"/>
      <c r="D56" s="3064"/>
      <c r="E56" s="3226"/>
      <c r="F56" s="2659"/>
      <c r="G56" s="3226"/>
      <c r="H56" s="3227"/>
      <c r="I56" s="3065"/>
      <c r="J56" s="2583"/>
      <c r="K56" s="3026"/>
      <c r="L56" s="3064"/>
      <c r="M56" s="3064"/>
      <c r="N56" s="3064">
        <f t="shared" si="0"/>
        <v>0</v>
      </c>
      <c r="O56" s="3231"/>
      <c r="P56" s="3231"/>
      <c r="Q56" s="3231"/>
      <c r="R56" s="3232">
        <f t="shared" si="1"/>
        <v>0</v>
      </c>
      <c r="S56" s="3026">
        <v>30</v>
      </c>
    </row>
    <row r="57" spans="1:19">
      <c r="A57" s="3026">
        <v>31</v>
      </c>
      <c r="B57" s="2659"/>
      <c r="C57" s="2659"/>
      <c r="D57" s="3064"/>
      <c r="E57" s="3226"/>
      <c r="F57" s="2659"/>
      <c r="G57" s="3226"/>
      <c r="H57" s="3227"/>
      <c r="I57" s="3065"/>
      <c r="J57" s="2583"/>
      <c r="K57" s="3026"/>
      <c r="L57" s="3064"/>
      <c r="M57" s="3064"/>
      <c r="N57" s="3064">
        <f t="shared" si="0"/>
        <v>0</v>
      </c>
      <c r="O57" s="3231"/>
      <c r="P57" s="3231"/>
      <c r="Q57" s="3231"/>
      <c r="R57" s="3232">
        <f t="shared" si="1"/>
        <v>0</v>
      </c>
      <c r="S57" s="3026">
        <v>31</v>
      </c>
    </row>
    <row r="58" spans="1:19">
      <c r="A58" s="3026">
        <v>32</v>
      </c>
      <c r="B58" s="2659"/>
      <c r="C58" s="2659"/>
      <c r="D58" s="3064"/>
      <c r="E58" s="3226"/>
      <c r="F58" s="2659"/>
      <c r="G58" s="3226"/>
      <c r="H58" s="3227"/>
      <c r="I58" s="3065"/>
      <c r="J58" s="2583"/>
      <c r="K58" s="3026"/>
      <c r="L58" s="3064"/>
      <c r="M58" s="3064"/>
      <c r="N58" s="3064">
        <f t="shared" si="0"/>
        <v>0</v>
      </c>
      <c r="O58" s="3231"/>
      <c r="P58" s="3231"/>
      <c r="Q58" s="3231"/>
      <c r="R58" s="3232">
        <f t="shared" si="1"/>
        <v>0</v>
      </c>
      <c r="S58" s="3026">
        <v>32</v>
      </c>
    </row>
    <row r="59" spans="1:19">
      <c r="A59" s="3026">
        <v>33</v>
      </c>
      <c r="B59" s="2659"/>
      <c r="C59" s="2659"/>
      <c r="D59" s="3064"/>
      <c r="E59" s="3226"/>
      <c r="F59" s="2659"/>
      <c r="G59" s="3226"/>
      <c r="H59" s="3227"/>
      <c r="I59" s="3065"/>
      <c r="J59" s="2583"/>
      <c r="K59" s="3026"/>
      <c r="L59" s="3064"/>
      <c r="M59" s="3064"/>
      <c r="N59" s="3064">
        <f t="shared" si="0"/>
        <v>0</v>
      </c>
      <c r="O59" s="3231"/>
      <c r="P59" s="3231"/>
      <c r="Q59" s="3231"/>
      <c r="R59" s="3232">
        <f t="shared" si="1"/>
        <v>0</v>
      </c>
      <c r="S59" s="3026">
        <v>33</v>
      </c>
    </row>
    <row r="60" spans="1:19">
      <c r="A60" s="3026">
        <v>34</v>
      </c>
      <c r="B60" s="2659"/>
      <c r="C60" s="2659"/>
      <c r="D60" s="3064"/>
      <c r="E60" s="3226"/>
      <c r="F60" s="2659"/>
      <c r="G60" s="3226"/>
      <c r="H60" s="3227"/>
      <c r="I60" s="3065"/>
      <c r="J60" s="2583"/>
      <c r="K60" s="3026"/>
      <c r="L60" s="3064"/>
      <c r="M60" s="3064"/>
      <c r="N60" s="3064">
        <f t="shared" si="0"/>
        <v>0</v>
      </c>
      <c r="O60" s="3231"/>
      <c r="P60" s="3231"/>
      <c r="Q60" s="3231"/>
      <c r="R60" s="3232">
        <f t="shared" si="1"/>
        <v>0</v>
      </c>
      <c r="S60" s="3026">
        <v>34</v>
      </c>
    </row>
    <row r="61" spans="1:19" ht="15.75" thickBot="1">
      <c r="A61" s="3073">
        <v>35</v>
      </c>
      <c r="B61" s="3014"/>
      <c r="C61" s="3014"/>
      <c r="D61" s="3074"/>
      <c r="E61" s="3233"/>
      <c r="F61" s="3014"/>
      <c r="G61" s="3233"/>
      <c r="H61" s="3234"/>
      <c r="I61" s="3075"/>
      <c r="J61" s="2583"/>
      <c r="K61" s="3026"/>
      <c r="L61" s="3064"/>
      <c r="M61" s="3064"/>
      <c r="N61" s="3064">
        <f t="shared" si="0"/>
        <v>0</v>
      </c>
      <c r="O61" s="3231"/>
      <c r="P61" s="3231"/>
      <c r="Q61" s="3231"/>
      <c r="R61" s="3232">
        <f t="shared" si="1"/>
        <v>0</v>
      </c>
      <c r="S61" s="3026">
        <v>35</v>
      </c>
    </row>
    <row r="62" spans="1:19" ht="15.75" thickBot="1">
      <c r="A62" s="3073">
        <v>36</v>
      </c>
      <c r="B62" s="2646"/>
      <c r="C62" s="2646"/>
      <c r="D62" s="2646"/>
      <c r="E62" s="2646"/>
      <c r="F62" s="3112" t="s">
        <v>2332</v>
      </c>
      <c r="G62" s="3233">
        <f>SUM(G27:G61)</f>
        <v>0</v>
      </c>
      <c r="H62" s="3233">
        <f>SUM(H27:H61)</f>
        <v>0</v>
      </c>
      <c r="I62" s="3074">
        <f>SUM(I27:I61)</f>
        <v>0</v>
      </c>
      <c r="J62" s="2583"/>
      <c r="K62" s="3235"/>
      <c r="L62" s="3236">
        <f t="shared" ref="L62:R62" si="2">SUM(L27:L61)</f>
        <v>0</v>
      </c>
      <c r="M62" s="3236">
        <f t="shared" si="2"/>
        <v>0</v>
      </c>
      <c r="N62" s="3236">
        <f t="shared" si="2"/>
        <v>0</v>
      </c>
      <c r="O62" s="3236">
        <f t="shared" si="2"/>
        <v>0</v>
      </c>
      <c r="P62" s="3236">
        <f t="shared" si="2"/>
        <v>0</v>
      </c>
      <c r="Q62" s="3236">
        <f t="shared" si="2"/>
        <v>0</v>
      </c>
      <c r="R62" s="3236">
        <f t="shared" si="2"/>
        <v>0</v>
      </c>
      <c r="S62" s="3235">
        <v>36</v>
      </c>
    </row>
    <row r="63" spans="1:19">
      <c r="A63" s="2665"/>
      <c r="B63" s="2665"/>
      <c r="C63" s="2665"/>
      <c r="D63" s="2665"/>
      <c r="E63" s="2665"/>
      <c r="F63" s="2664"/>
      <c r="G63" s="2666"/>
      <c r="H63" s="2666"/>
      <c r="I63" s="2666"/>
      <c r="J63" s="2583"/>
      <c r="K63" s="2665"/>
      <c r="L63" s="2667"/>
      <c r="M63" s="2667"/>
      <c r="N63" s="2667"/>
      <c r="O63" s="2667"/>
      <c r="P63" s="2667"/>
      <c r="Q63" s="2667"/>
      <c r="R63" s="2667"/>
      <c r="S63" s="2665"/>
    </row>
    <row r="64" spans="1:19" ht="15.75">
      <c r="A64" s="2160" t="s">
        <v>3825</v>
      </c>
      <c r="B64" s="2583"/>
      <c r="C64" s="2583"/>
      <c r="D64" s="2583"/>
      <c r="E64" s="2583"/>
      <c r="F64" s="2583"/>
      <c r="G64" s="2583"/>
      <c r="H64" s="2583"/>
      <c r="I64" s="2583"/>
      <c r="J64" s="2583"/>
      <c r="K64" s="2160" t="s">
        <v>3825</v>
      </c>
      <c r="L64" s="2583"/>
      <c r="M64" s="2583"/>
      <c r="N64" s="2583"/>
      <c r="O64" s="2585"/>
    </row>
    <row r="65" spans="1:19">
      <c r="A65" s="2585" t="s">
        <v>2681</v>
      </c>
      <c r="B65" s="2585"/>
      <c r="C65" s="2585"/>
      <c r="D65" s="2585"/>
      <c r="E65" s="2585"/>
      <c r="F65" s="2585"/>
      <c r="G65" s="2585"/>
      <c r="H65" s="2585"/>
      <c r="I65" s="2585"/>
      <c r="J65" s="2583"/>
      <c r="K65" s="2585" t="s">
        <v>2682</v>
      </c>
      <c r="L65" s="2585"/>
      <c r="M65" s="2585"/>
      <c r="N65" s="2585"/>
      <c r="O65" s="2585"/>
      <c r="P65" s="2585"/>
      <c r="Q65" s="2585"/>
      <c r="R65" s="2585"/>
      <c r="S65" s="2585"/>
    </row>
    <row r="67" spans="1:19" ht="15.75">
      <c r="A67" s="2162" t="s">
        <v>1412</v>
      </c>
      <c r="B67" s="2585"/>
      <c r="C67" s="2585"/>
      <c r="D67" s="2585"/>
      <c r="E67" s="2585"/>
      <c r="F67" s="2585"/>
      <c r="G67" s="2585"/>
      <c r="H67" s="2585"/>
      <c r="I67" s="2585"/>
    </row>
    <row r="69" spans="1:19" ht="16.5" thickBot="1">
      <c r="A69" s="2701" t="str">
        <f>'Data Sheet'!$C$25</f>
        <v>National Fuel Gas Distribution Corporation</v>
      </c>
      <c r="B69" s="2646"/>
      <c r="C69" s="2646"/>
      <c r="D69" s="2646"/>
      <c r="E69" s="2646"/>
      <c r="F69" s="2646"/>
      <c r="G69" s="2653" t="str">
        <f>'Data Sheet'!$C$40</f>
        <v>3/31/2016</v>
      </c>
      <c r="H69" s="2583" t="str">
        <f>'Data Sheet'!$C$38</f>
        <v>12/31/2015</v>
      </c>
      <c r="I69" s="3010"/>
      <c r="J69" s="2583"/>
      <c r="K69" s="2701" t="str">
        <f>'Data Sheet'!$C$25</f>
        <v>National Fuel Gas Distribution Corporation</v>
      </c>
      <c r="L69" s="2646"/>
      <c r="M69" s="2646"/>
      <c r="N69" s="2646"/>
      <c r="O69" s="2646"/>
      <c r="P69" s="2646"/>
      <c r="Q69" s="2653" t="str">
        <f>'Data Sheet'!$C$40</f>
        <v>3/31/2016</v>
      </c>
      <c r="R69" s="2583" t="str">
        <f>'Data Sheet'!$C$38</f>
        <v>12/31/2015</v>
      </c>
      <c r="S69" s="3010"/>
    </row>
    <row r="70" spans="1:19" ht="16.5" thickBot="1">
      <c r="A70" s="3237" t="s">
        <v>2981</v>
      </c>
      <c r="B70" s="2138"/>
      <c r="C70" s="2138"/>
      <c r="D70" s="3010"/>
      <c r="E70" s="3010"/>
      <c r="F70" s="3010"/>
      <c r="G70" s="3013"/>
      <c r="H70" s="3013"/>
      <c r="I70" s="3012"/>
      <c r="J70" s="2583"/>
      <c r="K70" s="3237" t="s">
        <v>2981</v>
      </c>
      <c r="L70" s="2138"/>
      <c r="M70" s="2138"/>
      <c r="N70" s="3010"/>
      <c r="O70" s="3010"/>
      <c r="P70" s="3010"/>
      <c r="Q70" s="3013"/>
      <c r="R70" s="3013"/>
      <c r="S70" s="3012"/>
    </row>
    <row r="71" spans="1:19">
      <c r="A71" s="3077"/>
      <c r="B71" s="2583"/>
      <c r="C71" s="2659"/>
      <c r="D71" s="2585" t="s">
        <v>2631</v>
      </c>
      <c r="E71" s="3022"/>
      <c r="F71" s="2659"/>
      <c r="G71" s="2585" t="s">
        <v>2632</v>
      </c>
      <c r="H71" s="2585"/>
      <c r="I71" s="3020"/>
      <c r="J71" s="2583"/>
      <c r="K71" s="3077"/>
      <c r="L71" s="3004" t="s">
        <v>2633</v>
      </c>
      <c r="M71" s="3004"/>
      <c r="N71" s="3005"/>
      <c r="O71" s="3017"/>
      <c r="P71" s="3017"/>
      <c r="Q71" s="3017"/>
      <c r="R71" s="3017"/>
      <c r="S71" s="3020"/>
    </row>
    <row r="72" spans="1:19">
      <c r="A72" s="3021"/>
      <c r="B72" s="2585" t="s">
        <v>2634</v>
      </c>
      <c r="C72" s="3022"/>
      <c r="D72" s="3221" t="s">
        <v>2635</v>
      </c>
      <c r="E72" s="3022"/>
      <c r="F72" s="2597" t="s">
        <v>2636</v>
      </c>
      <c r="G72" s="3221" t="s">
        <v>2637</v>
      </c>
      <c r="H72" s="2585"/>
      <c r="I72" s="3021" t="s">
        <v>1787</v>
      </c>
      <c r="J72" s="2583"/>
      <c r="K72" s="3021" t="s">
        <v>2638</v>
      </c>
      <c r="L72" s="3221" t="s">
        <v>2639</v>
      </c>
      <c r="M72" s="2585"/>
      <c r="N72" s="3222"/>
      <c r="O72" s="2585" t="s">
        <v>2640</v>
      </c>
      <c r="P72" s="2585"/>
      <c r="Q72" s="3221"/>
      <c r="R72" s="2585"/>
      <c r="S72" s="3021"/>
    </row>
    <row r="73" spans="1:19" ht="15.75" thickBot="1">
      <c r="A73" s="3021" t="s">
        <v>1729</v>
      </c>
      <c r="B73" s="2646"/>
      <c r="C73" s="3014"/>
      <c r="D73" s="3223" t="s">
        <v>2641</v>
      </c>
      <c r="E73" s="3012"/>
      <c r="F73" s="2597" t="s">
        <v>2642</v>
      </c>
      <c r="G73" s="3223" t="s">
        <v>2664</v>
      </c>
      <c r="H73" s="3010"/>
      <c r="I73" s="3021" t="s">
        <v>530</v>
      </c>
      <c r="J73" s="2583"/>
      <c r="K73" s="3021" t="s">
        <v>2665</v>
      </c>
      <c r="L73" s="3223" t="s">
        <v>2666</v>
      </c>
      <c r="M73" s="3010"/>
      <c r="N73" s="3224"/>
      <c r="O73" s="3025"/>
      <c r="P73" s="3025"/>
      <c r="Q73" s="3225"/>
      <c r="R73" s="3112"/>
      <c r="S73" s="3021" t="s">
        <v>1729</v>
      </c>
    </row>
    <row r="74" spans="1:19">
      <c r="A74" s="3021" t="s">
        <v>1732</v>
      </c>
      <c r="B74" s="2597" t="s">
        <v>2667</v>
      </c>
      <c r="C74" s="2597" t="s">
        <v>2668</v>
      </c>
      <c r="D74" s="2597" t="s">
        <v>2669</v>
      </c>
      <c r="E74" s="2597" t="s">
        <v>2670</v>
      </c>
      <c r="F74" s="2597" t="s">
        <v>2671</v>
      </c>
      <c r="G74" s="3022" t="s">
        <v>2672</v>
      </c>
      <c r="H74" s="3022" t="s">
        <v>2672</v>
      </c>
      <c r="I74" s="3021" t="s">
        <v>2673</v>
      </c>
      <c r="J74" s="2583"/>
      <c r="K74" s="3021" t="s">
        <v>2674</v>
      </c>
      <c r="L74" s="2597" t="s">
        <v>2675</v>
      </c>
      <c r="M74" s="2597" t="s">
        <v>2676</v>
      </c>
      <c r="N74" s="2597" t="s">
        <v>2677</v>
      </c>
      <c r="O74" s="2597" t="s">
        <v>3632</v>
      </c>
      <c r="P74" s="2597" t="s">
        <v>3624</v>
      </c>
      <c r="Q74" s="2597" t="s">
        <v>606</v>
      </c>
      <c r="R74" s="2639" t="s">
        <v>2332</v>
      </c>
      <c r="S74" s="3021" t="s">
        <v>1732</v>
      </c>
    </row>
    <row r="75" spans="1:19">
      <c r="A75" s="3026"/>
      <c r="B75" s="2659"/>
      <c r="C75" s="2597"/>
      <c r="D75" s="2659"/>
      <c r="E75" s="2597"/>
      <c r="F75" s="2597"/>
      <c r="G75" s="3022" t="s">
        <v>2678</v>
      </c>
      <c r="H75" s="3022" t="s">
        <v>2679</v>
      </c>
      <c r="I75" s="3026"/>
      <c r="J75" s="2583"/>
      <c r="K75" s="3026"/>
      <c r="L75" s="2659"/>
      <c r="M75" s="2597" t="s">
        <v>2680</v>
      </c>
      <c r="N75" s="2659"/>
      <c r="O75" s="2597" t="s">
        <v>2087</v>
      </c>
      <c r="P75" s="2597" t="s">
        <v>2087</v>
      </c>
      <c r="Q75" s="2659"/>
      <c r="R75" s="2597" t="s">
        <v>2087</v>
      </c>
      <c r="S75" s="3026"/>
    </row>
    <row r="76" spans="1:19" ht="15.75" thickBot="1">
      <c r="A76" s="3073"/>
      <c r="B76" s="3112" t="s">
        <v>3021</v>
      </c>
      <c r="C76" s="3112" t="s">
        <v>3022</v>
      </c>
      <c r="D76" s="3112" t="s">
        <v>3023</v>
      </c>
      <c r="E76" s="3112" t="s">
        <v>3024</v>
      </c>
      <c r="F76" s="3112" t="s">
        <v>2347</v>
      </c>
      <c r="G76" s="3012" t="s">
        <v>2348</v>
      </c>
      <c r="H76" s="3012" t="s">
        <v>2349</v>
      </c>
      <c r="I76" s="3012" t="s">
        <v>2350</v>
      </c>
      <c r="J76" s="2583"/>
      <c r="K76" s="3023" t="s">
        <v>2351</v>
      </c>
      <c r="L76" s="3112" t="s">
        <v>2352</v>
      </c>
      <c r="M76" s="3112" t="s">
        <v>2353</v>
      </c>
      <c r="N76" s="3112" t="s">
        <v>2354</v>
      </c>
      <c r="O76" s="3112" t="s">
        <v>181</v>
      </c>
      <c r="P76" s="3112" t="s">
        <v>182</v>
      </c>
      <c r="Q76" s="3112" t="s">
        <v>183</v>
      </c>
      <c r="R76" s="3010" t="s">
        <v>184</v>
      </c>
      <c r="S76" s="3073"/>
    </row>
    <row r="77" spans="1:19">
      <c r="A77" s="3026">
        <v>1</v>
      </c>
      <c r="B77" s="2659"/>
      <c r="C77" s="2659"/>
      <c r="D77" s="3064"/>
      <c r="E77" s="3226"/>
      <c r="F77" s="3022"/>
      <c r="G77" s="3226"/>
      <c r="H77" s="3238"/>
      <c r="I77" s="3065"/>
      <c r="J77" s="2583"/>
      <c r="K77" s="3026"/>
      <c r="L77" s="3064"/>
      <c r="M77" s="3064"/>
      <c r="N77" s="3064">
        <f t="shared" ref="N77:N128" si="3">L77+M77</f>
        <v>0</v>
      </c>
      <c r="O77" s="3226"/>
      <c r="P77" s="3226"/>
      <c r="Q77" s="3226"/>
      <c r="R77" s="3227">
        <f t="shared" ref="R77:R128" si="4">SUM(O77:Q77)</f>
        <v>0</v>
      </c>
      <c r="S77" s="3026">
        <v>1</v>
      </c>
    </row>
    <row r="78" spans="1:19">
      <c r="A78" s="3026">
        <v>2</v>
      </c>
      <c r="B78" s="2659"/>
      <c r="C78" s="2659"/>
      <c r="D78" s="3064"/>
      <c r="E78" s="3226"/>
      <c r="F78" s="2597"/>
      <c r="G78" s="3226"/>
      <c r="H78" s="3239"/>
      <c r="I78" s="3065"/>
      <c r="J78" s="2583"/>
      <c r="K78" s="3026"/>
      <c r="L78" s="3064"/>
      <c r="M78" s="3064"/>
      <c r="N78" s="3064">
        <f t="shared" si="3"/>
        <v>0</v>
      </c>
      <c r="O78" s="3226"/>
      <c r="P78" s="3226"/>
      <c r="Q78" s="3226"/>
      <c r="R78" s="3227">
        <f t="shared" si="4"/>
        <v>0</v>
      </c>
      <c r="S78" s="3026">
        <v>2</v>
      </c>
    </row>
    <row r="79" spans="1:19">
      <c r="A79" s="3026">
        <v>3</v>
      </c>
      <c r="B79" s="2659"/>
      <c r="C79" s="2659"/>
      <c r="D79" s="3064"/>
      <c r="E79" s="3226"/>
      <c r="F79" s="2597"/>
      <c r="G79" s="3226"/>
      <c r="H79" s="3239"/>
      <c r="I79" s="3065"/>
      <c r="J79" s="2583"/>
      <c r="K79" s="3026"/>
      <c r="L79" s="3064"/>
      <c r="M79" s="3064"/>
      <c r="N79" s="3064">
        <f t="shared" si="3"/>
        <v>0</v>
      </c>
      <c r="O79" s="3226"/>
      <c r="P79" s="3226"/>
      <c r="Q79" s="3226"/>
      <c r="R79" s="3227">
        <f t="shared" si="4"/>
        <v>0</v>
      </c>
      <c r="S79" s="3026">
        <v>3</v>
      </c>
    </row>
    <row r="80" spans="1:19">
      <c r="A80" s="3026">
        <v>4</v>
      </c>
      <c r="B80" s="2659"/>
      <c r="C80" s="2659"/>
      <c r="D80" s="3064"/>
      <c r="E80" s="3226"/>
      <c r="F80" s="2597"/>
      <c r="G80" s="3226"/>
      <c r="H80" s="3239"/>
      <c r="I80" s="3065"/>
      <c r="J80" s="2583"/>
      <c r="K80" s="3026"/>
      <c r="L80" s="3064"/>
      <c r="M80" s="3064"/>
      <c r="N80" s="3064">
        <f t="shared" si="3"/>
        <v>0</v>
      </c>
      <c r="O80" s="3226"/>
      <c r="P80" s="3226"/>
      <c r="Q80" s="3226"/>
      <c r="R80" s="3227">
        <f t="shared" si="4"/>
        <v>0</v>
      </c>
      <c r="S80" s="3026">
        <v>4</v>
      </c>
    </row>
    <row r="81" spans="1:19">
      <c r="A81" s="3026">
        <v>5</v>
      </c>
      <c r="B81" s="2659"/>
      <c r="C81" s="2659"/>
      <c r="D81" s="3064"/>
      <c r="E81" s="3226"/>
      <c r="F81" s="2597"/>
      <c r="G81" s="3226"/>
      <c r="H81" s="3239"/>
      <c r="I81" s="3065"/>
      <c r="J81" s="2583"/>
      <c r="K81" s="3026"/>
      <c r="L81" s="3064"/>
      <c r="M81" s="3064"/>
      <c r="N81" s="3064">
        <f t="shared" si="3"/>
        <v>0</v>
      </c>
      <c r="O81" s="3226"/>
      <c r="P81" s="3226"/>
      <c r="Q81" s="3226"/>
      <c r="R81" s="3227">
        <f t="shared" si="4"/>
        <v>0</v>
      </c>
      <c r="S81" s="3026">
        <v>5</v>
      </c>
    </row>
    <row r="82" spans="1:19">
      <c r="A82" s="3038">
        <v>6</v>
      </c>
      <c r="B82" s="2659"/>
      <c r="C82" s="2659"/>
      <c r="D82" s="3064"/>
      <c r="E82" s="3226"/>
      <c r="F82" s="2659"/>
      <c r="G82" s="3226"/>
      <c r="H82" s="3066"/>
      <c r="I82" s="3065"/>
      <c r="J82" s="2583"/>
      <c r="K82" s="3038"/>
      <c r="L82" s="3064"/>
      <c r="M82" s="3064"/>
      <c r="N82" s="3064">
        <f t="shared" si="3"/>
        <v>0</v>
      </c>
      <c r="O82" s="3226"/>
      <c r="P82" s="3226"/>
      <c r="Q82" s="3226"/>
      <c r="R82" s="3227">
        <f t="shared" si="4"/>
        <v>0</v>
      </c>
      <c r="S82" s="3026">
        <v>6</v>
      </c>
    </row>
    <row r="83" spans="1:19">
      <c r="A83" s="3038">
        <v>7</v>
      </c>
      <c r="B83" s="2659"/>
      <c r="C83" s="2659"/>
      <c r="D83" s="3064"/>
      <c r="E83" s="3226"/>
      <c r="F83" s="2659"/>
      <c r="G83" s="3226"/>
      <c r="H83" s="3066"/>
      <c r="I83" s="3065"/>
      <c r="J83" s="2583"/>
      <c r="K83" s="3038"/>
      <c r="L83" s="3064"/>
      <c r="M83" s="3064"/>
      <c r="N83" s="3064">
        <f t="shared" si="3"/>
        <v>0</v>
      </c>
      <c r="O83" s="3226"/>
      <c r="P83" s="3226"/>
      <c r="Q83" s="3226"/>
      <c r="R83" s="3227">
        <f t="shared" si="4"/>
        <v>0</v>
      </c>
      <c r="S83" s="3026">
        <v>7</v>
      </c>
    </row>
    <row r="84" spans="1:19">
      <c r="A84" s="3038">
        <v>8</v>
      </c>
      <c r="B84" s="2659"/>
      <c r="C84" s="2659"/>
      <c r="D84" s="3064"/>
      <c r="E84" s="3226"/>
      <c r="F84" s="2659"/>
      <c r="G84" s="3226"/>
      <c r="H84" s="3066"/>
      <c r="I84" s="3065"/>
      <c r="J84" s="2583"/>
      <c r="K84" s="3038"/>
      <c r="L84" s="3064"/>
      <c r="M84" s="3064"/>
      <c r="N84" s="3064">
        <f t="shared" si="3"/>
        <v>0</v>
      </c>
      <c r="O84" s="3226"/>
      <c r="P84" s="3226"/>
      <c r="Q84" s="3226"/>
      <c r="R84" s="3227">
        <f t="shared" si="4"/>
        <v>0</v>
      </c>
      <c r="S84" s="3026">
        <v>8</v>
      </c>
    </row>
    <row r="85" spans="1:19">
      <c r="A85" s="3038">
        <v>9</v>
      </c>
      <c r="B85" s="2659"/>
      <c r="C85" s="2659"/>
      <c r="D85" s="3064"/>
      <c r="E85" s="3226"/>
      <c r="F85" s="2659"/>
      <c r="G85" s="3226"/>
      <c r="H85" s="3066"/>
      <c r="I85" s="3065"/>
      <c r="J85" s="2583"/>
      <c r="K85" s="3038"/>
      <c r="L85" s="3064"/>
      <c r="M85" s="3064"/>
      <c r="N85" s="3064">
        <f t="shared" si="3"/>
        <v>0</v>
      </c>
      <c r="O85" s="3226"/>
      <c r="P85" s="3226"/>
      <c r="Q85" s="3226"/>
      <c r="R85" s="3227">
        <f t="shared" si="4"/>
        <v>0</v>
      </c>
      <c r="S85" s="3026">
        <v>9</v>
      </c>
    </row>
    <row r="86" spans="1:19">
      <c r="A86" s="3038">
        <v>10</v>
      </c>
      <c r="B86" s="2659"/>
      <c r="C86" s="2659"/>
      <c r="D86" s="3064"/>
      <c r="E86" s="3226"/>
      <c r="F86" s="2659"/>
      <c r="G86" s="3226"/>
      <c r="H86" s="3066"/>
      <c r="I86" s="3065"/>
      <c r="J86" s="2583"/>
      <c r="K86" s="3038"/>
      <c r="L86" s="3064"/>
      <c r="M86" s="3064"/>
      <c r="N86" s="3064">
        <f t="shared" si="3"/>
        <v>0</v>
      </c>
      <c r="O86" s="3226"/>
      <c r="P86" s="3226"/>
      <c r="Q86" s="3226"/>
      <c r="R86" s="3227">
        <f t="shared" si="4"/>
        <v>0</v>
      </c>
      <c r="S86" s="3026">
        <v>10</v>
      </c>
    </row>
    <row r="87" spans="1:19">
      <c r="A87" s="3038">
        <v>11</v>
      </c>
      <c r="B87" s="2659"/>
      <c r="C87" s="2659"/>
      <c r="D87" s="3064"/>
      <c r="E87" s="3226"/>
      <c r="F87" s="2659"/>
      <c r="G87" s="3226"/>
      <c r="H87" s="3066"/>
      <c r="I87" s="3065"/>
      <c r="J87" s="2583"/>
      <c r="K87" s="3038"/>
      <c r="L87" s="3064"/>
      <c r="M87" s="3064"/>
      <c r="N87" s="3064">
        <f t="shared" si="3"/>
        <v>0</v>
      </c>
      <c r="O87" s="3226"/>
      <c r="P87" s="3226"/>
      <c r="Q87" s="3226"/>
      <c r="R87" s="3227">
        <f t="shared" si="4"/>
        <v>0</v>
      </c>
      <c r="S87" s="3026">
        <v>11</v>
      </c>
    </row>
    <row r="88" spans="1:19">
      <c r="A88" s="3038">
        <v>12</v>
      </c>
      <c r="B88" s="2659"/>
      <c r="C88" s="2659"/>
      <c r="D88" s="3064"/>
      <c r="E88" s="3226"/>
      <c r="F88" s="2659"/>
      <c r="G88" s="3226"/>
      <c r="H88" s="3066"/>
      <c r="I88" s="3065"/>
      <c r="J88" s="2583"/>
      <c r="K88" s="3038"/>
      <c r="L88" s="3064"/>
      <c r="M88" s="3064"/>
      <c r="N88" s="3064">
        <f t="shared" si="3"/>
        <v>0</v>
      </c>
      <c r="O88" s="3226"/>
      <c r="P88" s="3226"/>
      <c r="Q88" s="3226"/>
      <c r="R88" s="3227">
        <f t="shared" si="4"/>
        <v>0</v>
      </c>
      <c r="S88" s="3026">
        <v>12</v>
      </c>
    </row>
    <row r="89" spans="1:19">
      <c r="A89" s="3038">
        <v>13</v>
      </c>
      <c r="B89" s="2659"/>
      <c r="C89" s="2659"/>
      <c r="D89" s="3064"/>
      <c r="E89" s="3226"/>
      <c r="F89" s="2659"/>
      <c r="G89" s="3226"/>
      <c r="H89" s="3066"/>
      <c r="I89" s="3065"/>
      <c r="J89" s="2583"/>
      <c r="K89" s="3038"/>
      <c r="L89" s="3064"/>
      <c r="M89" s="3064"/>
      <c r="N89" s="3064">
        <f t="shared" si="3"/>
        <v>0</v>
      </c>
      <c r="O89" s="3226"/>
      <c r="P89" s="3226"/>
      <c r="Q89" s="3226"/>
      <c r="R89" s="3227">
        <f t="shared" si="4"/>
        <v>0</v>
      </c>
      <c r="S89" s="3026">
        <v>13</v>
      </c>
    </row>
    <row r="90" spans="1:19">
      <c r="A90" s="3038">
        <v>14</v>
      </c>
      <c r="B90" s="2659"/>
      <c r="C90" s="2659"/>
      <c r="D90" s="3064"/>
      <c r="E90" s="3226"/>
      <c r="F90" s="2659"/>
      <c r="G90" s="3226"/>
      <c r="H90" s="3066"/>
      <c r="I90" s="3065"/>
      <c r="J90" s="2583"/>
      <c r="K90" s="3038"/>
      <c r="L90" s="3064"/>
      <c r="M90" s="3064"/>
      <c r="N90" s="3064">
        <f t="shared" si="3"/>
        <v>0</v>
      </c>
      <c r="O90" s="3226"/>
      <c r="P90" s="3226"/>
      <c r="Q90" s="3226"/>
      <c r="R90" s="3227">
        <f t="shared" si="4"/>
        <v>0</v>
      </c>
      <c r="S90" s="3026">
        <v>14</v>
      </c>
    </row>
    <row r="91" spans="1:19">
      <c r="A91" s="3038">
        <v>15</v>
      </c>
      <c r="B91" s="2659"/>
      <c r="C91" s="2659"/>
      <c r="D91" s="3064"/>
      <c r="E91" s="3226"/>
      <c r="F91" s="2659"/>
      <c r="G91" s="3226"/>
      <c r="H91" s="3066"/>
      <c r="I91" s="3065"/>
      <c r="J91" s="2583"/>
      <c r="K91" s="3038"/>
      <c r="L91" s="3064"/>
      <c r="M91" s="3064"/>
      <c r="N91" s="3064">
        <f t="shared" si="3"/>
        <v>0</v>
      </c>
      <c r="O91" s="3226"/>
      <c r="P91" s="3226"/>
      <c r="Q91" s="3226"/>
      <c r="R91" s="3227">
        <f t="shared" si="4"/>
        <v>0</v>
      </c>
      <c r="S91" s="3026">
        <v>15</v>
      </c>
    </row>
    <row r="92" spans="1:19">
      <c r="A92" s="3038">
        <v>16</v>
      </c>
      <c r="B92" s="2659"/>
      <c r="C92" s="2659"/>
      <c r="D92" s="3064"/>
      <c r="E92" s="3226"/>
      <c r="F92" s="2659"/>
      <c r="G92" s="3226"/>
      <c r="H92" s="3066"/>
      <c r="I92" s="3065"/>
      <c r="J92" s="2583"/>
      <c r="K92" s="3038"/>
      <c r="L92" s="3064"/>
      <c r="M92" s="3064"/>
      <c r="N92" s="3064">
        <f t="shared" si="3"/>
        <v>0</v>
      </c>
      <c r="O92" s="3226"/>
      <c r="P92" s="3226"/>
      <c r="Q92" s="3226"/>
      <c r="R92" s="3227">
        <f t="shared" si="4"/>
        <v>0</v>
      </c>
      <c r="S92" s="3026">
        <v>16</v>
      </c>
    </row>
    <row r="93" spans="1:19">
      <c r="A93" s="3026">
        <v>17</v>
      </c>
      <c r="B93" s="2659"/>
      <c r="C93" s="2659"/>
      <c r="D93" s="3064"/>
      <c r="E93" s="3226"/>
      <c r="F93" s="2659"/>
      <c r="G93" s="3226"/>
      <c r="H93" s="3066"/>
      <c r="I93" s="3065"/>
      <c r="J93" s="2583"/>
      <c r="K93" s="3026"/>
      <c r="L93" s="3064"/>
      <c r="M93" s="3064"/>
      <c r="N93" s="3064">
        <f t="shared" si="3"/>
        <v>0</v>
      </c>
      <c r="O93" s="3226"/>
      <c r="P93" s="3226"/>
      <c r="Q93" s="3226"/>
      <c r="R93" s="3227">
        <f t="shared" si="4"/>
        <v>0</v>
      </c>
      <c r="S93" s="3026">
        <v>17</v>
      </c>
    </row>
    <row r="94" spans="1:19">
      <c r="A94" s="3026">
        <v>18</v>
      </c>
      <c r="B94" s="2659"/>
      <c r="C94" s="2659"/>
      <c r="D94" s="3064"/>
      <c r="E94" s="3226"/>
      <c r="F94" s="2659"/>
      <c r="G94" s="3226"/>
      <c r="H94" s="3066"/>
      <c r="I94" s="3065"/>
      <c r="J94" s="2583"/>
      <c r="K94" s="3026"/>
      <c r="L94" s="3064"/>
      <c r="M94" s="3064"/>
      <c r="N94" s="3064">
        <f t="shared" si="3"/>
        <v>0</v>
      </c>
      <c r="O94" s="3226"/>
      <c r="P94" s="3226"/>
      <c r="Q94" s="3226"/>
      <c r="R94" s="3227">
        <f t="shared" si="4"/>
        <v>0</v>
      </c>
      <c r="S94" s="3026">
        <v>18</v>
      </c>
    </row>
    <row r="95" spans="1:19">
      <c r="A95" s="3026">
        <v>19</v>
      </c>
      <c r="B95" s="2659"/>
      <c r="C95" s="2659"/>
      <c r="D95" s="3064"/>
      <c r="E95" s="3226"/>
      <c r="F95" s="2659"/>
      <c r="G95" s="3226"/>
      <c r="H95" s="3066"/>
      <c r="I95" s="3065"/>
      <c r="J95" s="2583"/>
      <c r="K95" s="3026"/>
      <c r="L95" s="3064"/>
      <c r="M95" s="3064"/>
      <c r="N95" s="3064">
        <f t="shared" si="3"/>
        <v>0</v>
      </c>
      <c r="O95" s="3226"/>
      <c r="P95" s="3226"/>
      <c r="Q95" s="3226"/>
      <c r="R95" s="3227">
        <f t="shared" si="4"/>
        <v>0</v>
      </c>
      <c r="S95" s="3026">
        <v>19</v>
      </c>
    </row>
    <row r="96" spans="1:19">
      <c r="A96" s="3026">
        <v>20</v>
      </c>
      <c r="B96" s="2659"/>
      <c r="C96" s="2659"/>
      <c r="D96" s="3064"/>
      <c r="E96" s="3226"/>
      <c r="F96" s="2659"/>
      <c r="G96" s="3226"/>
      <c r="H96" s="3066"/>
      <c r="I96" s="3065"/>
      <c r="J96" s="2583"/>
      <c r="K96" s="3026"/>
      <c r="L96" s="3064"/>
      <c r="M96" s="3064"/>
      <c r="N96" s="3064">
        <f t="shared" si="3"/>
        <v>0</v>
      </c>
      <c r="O96" s="3226"/>
      <c r="P96" s="3226"/>
      <c r="Q96" s="3226"/>
      <c r="R96" s="3227">
        <f t="shared" si="4"/>
        <v>0</v>
      </c>
      <c r="S96" s="3026">
        <v>20</v>
      </c>
    </row>
    <row r="97" spans="1:19">
      <c r="A97" s="3026">
        <v>21</v>
      </c>
      <c r="B97" s="2659"/>
      <c r="C97" s="2659"/>
      <c r="D97" s="3064"/>
      <c r="E97" s="3226"/>
      <c r="F97" s="2659"/>
      <c r="G97" s="3226"/>
      <c r="H97" s="3066"/>
      <c r="I97" s="3065"/>
      <c r="J97" s="2583"/>
      <c r="K97" s="3026"/>
      <c r="L97" s="3064"/>
      <c r="M97" s="3064"/>
      <c r="N97" s="3064">
        <f t="shared" si="3"/>
        <v>0</v>
      </c>
      <c r="O97" s="3226"/>
      <c r="P97" s="3226"/>
      <c r="Q97" s="3226"/>
      <c r="R97" s="3227">
        <f t="shared" si="4"/>
        <v>0</v>
      </c>
      <c r="S97" s="3026">
        <v>21</v>
      </c>
    </row>
    <row r="98" spans="1:19">
      <c r="A98" s="3026">
        <v>22</v>
      </c>
      <c r="B98" s="2659"/>
      <c r="C98" s="2659"/>
      <c r="D98" s="3064"/>
      <c r="E98" s="3226"/>
      <c r="F98" s="2659"/>
      <c r="G98" s="3226"/>
      <c r="H98" s="3066"/>
      <c r="I98" s="3065"/>
      <c r="J98" s="2583"/>
      <c r="K98" s="3026"/>
      <c r="L98" s="3064"/>
      <c r="M98" s="3064"/>
      <c r="N98" s="3064">
        <f t="shared" si="3"/>
        <v>0</v>
      </c>
      <c r="O98" s="3226"/>
      <c r="P98" s="3226"/>
      <c r="Q98" s="3226"/>
      <c r="R98" s="3227">
        <f t="shared" si="4"/>
        <v>0</v>
      </c>
      <c r="S98" s="3026">
        <v>22</v>
      </c>
    </row>
    <row r="99" spans="1:19">
      <c r="A99" s="3026">
        <v>23</v>
      </c>
      <c r="B99" s="2659"/>
      <c r="C99" s="2659"/>
      <c r="D99" s="3064"/>
      <c r="E99" s="3226"/>
      <c r="F99" s="2659"/>
      <c r="G99" s="3226"/>
      <c r="H99" s="3066"/>
      <c r="I99" s="3065"/>
      <c r="J99" s="2583"/>
      <c r="K99" s="3026"/>
      <c r="L99" s="3064"/>
      <c r="M99" s="3064"/>
      <c r="N99" s="3064">
        <f t="shared" si="3"/>
        <v>0</v>
      </c>
      <c r="O99" s="3226"/>
      <c r="P99" s="3226"/>
      <c r="Q99" s="3226"/>
      <c r="R99" s="3227">
        <f t="shared" si="4"/>
        <v>0</v>
      </c>
      <c r="S99" s="3026">
        <v>23</v>
      </c>
    </row>
    <row r="100" spans="1:19">
      <c r="A100" s="3026">
        <v>24</v>
      </c>
      <c r="B100" s="2659"/>
      <c r="C100" s="2659"/>
      <c r="D100" s="3064"/>
      <c r="E100" s="3226"/>
      <c r="F100" s="2659"/>
      <c r="G100" s="3226"/>
      <c r="H100" s="3066"/>
      <c r="I100" s="3065"/>
      <c r="J100" s="2583"/>
      <c r="K100" s="3026"/>
      <c r="L100" s="3064"/>
      <c r="M100" s="3064"/>
      <c r="N100" s="3064">
        <f t="shared" si="3"/>
        <v>0</v>
      </c>
      <c r="O100" s="3226"/>
      <c r="P100" s="3226"/>
      <c r="Q100" s="3226"/>
      <c r="R100" s="3227">
        <f t="shared" si="4"/>
        <v>0</v>
      </c>
      <c r="S100" s="3026">
        <v>24</v>
      </c>
    </row>
    <row r="101" spans="1:19">
      <c r="A101" s="3026">
        <v>25</v>
      </c>
      <c r="B101" s="2659"/>
      <c r="C101" s="2659"/>
      <c r="D101" s="3064"/>
      <c r="E101" s="3226"/>
      <c r="F101" s="2659"/>
      <c r="G101" s="3226"/>
      <c r="H101" s="3066"/>
      <c r="I101" s="3065"/>
      <c r="J101" s="2583"/>
      <c r="K101" s="3026"/>
      <c r="L101" s="3064"/>
      <c r="M101" s="3064"/>
      <c r="N101" s="3064">
        <f t="shared" si="3"/>
        <v>0</v>
      </c>
      <c r="O101" s="3226"/>
      <c r="P101" s="3226"/>
      <c r="Q101" s="3226"/>
      <c r="R101" s="3227">
        <f t="shared" si="4"/>
        <v>0</v>
      </c>
      <c r="S101" s="3026">
        <v>25</v>
      </c>
    </row>
    <row r="102" spans="1:19">
      <c r="A102" s="3026">
        <v>26</v>
      </c>
      <c r="B102" s="2659"/>
      <c r="C102" s="2659"/>
      <c r="D102" s="3064"/>
      <c r="E102" s="3226"/>
      <c r="F102" s="2659"/>
      <c r="G102" s="3226"/>
      <c r="H102" s="3066"/>
      <c r="I102" s="3065"/>
      <c r="J102" s="2583"/>
      <c r="K102" s="3026"/>
      <c r="L102" s="3064"/>
      <c r="M102" s="3064"/>
      <c r="N102" s="3064">
        <f t="shared" si="3"/>
        <v>0</v>
      </c>
      <c r="O102" s="3226"/>
      <c r="P102" s="3226"/>
      <c r="Q102" s="3226"/>
      <c r="R102" s="3227">
        <f t="shared" si="4"/>
        <v>0</v>
      </c>
      <c r="S102" s="3026">
        <v>26</v>
      </c>
    </row>
    <row r="103" spans="1:19">
      <c r="A103" s="3026">
        <v>27</v>
      </c>
      <c r="B103" s="2659"/>
      <c r="C103" s="2659"/>
      <c r="D103" s="3064"/>
      <c r="E103" s="3226"/>
      <c r="F103" s="2659"/>
      <c r="G103" s="3226"/>
      <c r="H103" s="3066"/>
      <c r="I103" s="3065"/>
      <c r="J103" s="2583"/>
      <c r="K103" s="3026"/>
      <c r="L103" s="3064"/>
      <c r="M103" s="3064"/>
      <c r="N103" s="3064">
        <f t="shared" si="3"/>
        <v>0</v>
      </c>
      <c r="O103" s="3226"/>
      <c r="P103" s="3226"/>
      <c r="Q103" s="3226"/>
      <c r="R103" s="3227">
        <f t="shared" si="4"/>
        <v>0</v>
      </c>
      <c r="S103" s="3026">
        <v>27</v>
      </c>
    </row>
    <row r="104" spans="1:19">
      <c r="A104" s="3026">
        <v>28</v>
      </c>
      <c r="B104" s="2659"/>
      <c r="C104" s="2659"/>
      <c r="D104" s="3064"/>
      <c r="E104" s="3226"/>
      <c r="F104" s="2659"/>
      <c r="G104" s="3226"/>
      <c r="H104" s="3066"/>
      <c r="I104" s="3065"/>
      <c r="J104" s="2583"/>
      <c r="K104" s="3026"/>
      <c r="L104" s="3064"/>
      <c r="M104" s="3064"/>
      <c r="N104" s="3064">
        <f t="shared" si="3"/>
        <v>0</v>
      </c>
      <c r="O104" s="3226"/>
      <c r="P104" s="3226"/>
      <c r="Q104" s="3226"/>
      <c r="R104" s="3227">
        <f t="shared" si="4"/>
        <v>0</v>
      </c>
      <c r="S104" s="3026">
        <v>28</v>
      </c>
    </row>
    <row r="105" spans="1:19">
      <c r="A105" s="3026">
        <v>29</v>
      </c>
      <c r="B105" s="2659"/>
      <c r="C105" s="2659"/>
      <c r="D105" s="3064"/>
      <c r="E105" s="3226"/>
      <c r="F105" s="2659"/>
      <c r="G105" s="3226"/>
      <c r="H105" s="3066"/>
      <c r="I105" s="3065"/>
      <c r="J105" s="2583"/>
      <c r="K105" s="3026"/>
      <c r="L105" s="3064"/>
      <c r="M105" s="3064"/>
      <c r="N105" s="3064">
        <f t="shared" si="3"/>
        <v>0</v>
      </c>
      <c r="O105" s="3226"/>
      <c r="P105" s="3226"/>
      <c r="Q105" s="3226"/>
      <c r="R105" s="3227">
        <f t="shared" si="4"/>
        <v>0</v>
      </c>
      <c r="S105" s="3026">
        <v>29</v>
      </c>
    </row>
    <row r="106" spans="1:19">
      <c r="A106" s="3026">
        <v>30</v>
      </c>
      <c r="B106" s="2659"/>
      <c r="C106" s="2659"/>
      <c r="D106" s="3064"/>
      <c r="E106" s="3226"/>
      <c r="F106" s="2659"/>
      <c r="G106" s="3226"/>
      <c r="H106" s="3066"/>
      <c r="I106" s="3065"/>
      <c r="J106" s="2583"/>
      <c r="K106" s="3026"/>
      <c r="L106" s="3064"/>
      <c r="M106" s="3064"/>
      <c r="N106" s="3064">
        <f t="shared" si="3"/>
        <v>0</v>
      </c>
      <c r="O106" s="3226"/>
      <c r="P106" s="3226"/>
      <c r="Q106" s="3226"/>
      <c r="R106" s="3227">
        <f t="shared" si="4"/>
        <v>0</v>
      </c>
      <c r="S106" s="3026">
        <v>30</v>
      </c>
    </row>
    <row r="107" spans="1:19">
      <c r="A107" s="3026">
        <v>31</v>
      </c>
      <c r="B107" s="2659"/>
      <c r="C107" s="2659"/>
      <c r="D107" s="3064"/>
      <c r="E107" s="3226"/>
      <c r="F107" s="2659"/>
      <c r="G107" s="3226"/>
      <c r="H107" s="3066"/>
      <c r="I107" s="3065"/>
      <c r="J107" s="2583"/>
      <c r="K107" s="3026"/>
      <c r="L107" s="3064"/>
      <c r="M107" s="3064"/>
      <c r="N107" s="3064">
        <f t="shared" si="3"/>
        <v>0</v>
      </c>
      <c r="O107" s="3226"/>
      <c r="P107" s="3226"/>
      <c r="Q107" s="3226"/>
      <c r="R107" s="3227">
        <f t="shared" si="4"/>
        <v>0</v>
      </c>
      <c r="S107" s="3026">
        <v>31</v>
      </c>
    </row>
    <row r="108" spans="1:19">
      <c r="A108" s="3026">
        <v>32</v>
      </c>
      <c r="B108" s="2659"/>
      <c r="C108" s="2659"/>
      <c r="D108" s="3064"/>
      <c r="E108" s="3226"/>
      <c r="F108" s="2659"/>
      <c r="G108" s="3226"/>
      <c r="H108" s="3066"/>
      <c r="I108" s="3065"/>
      <c r="J108" s="2583"/>
      <c r="K108" s="3026"/>
      <c r="L108" s="3064"/>
      <c r="M108" s="3064"/>
      <c r="N108" s="3064">
        <f t="shared" si="3"/>
        <v>0</v>
      </c>
      <c r="O108" s="3226"/>
      <c r="P108" s="3226"/>
      <c r="Q108" s="3226"/>
      <c r="R108" s="3227">
        <f t="shared" si="4"/>
        <v>0</v>
      </c>
      <c r="S108" s="3026">
        <v>32</v>
      </c>
    </row>
    <row r="109" spans="1:19">
      <c r="A109" s="3026">
        <v>33</v>
      </c>
      <c r="B109" s="2659"/>
      <c r="C109" s="2659"/>
      <c r="D109" s="3064"/>
      <c r="E109" s="3226"/>
      <c r="F109" s="2659"/>
      <c r="G109" s="3226"/>
      <c r="H109" s="3066"/>
      <c r="I109" s="3065"/>
      <c r="J109" s="2583"/>
      <c r="K109" s="3026"/>
      <c r="L109" s="3064"/>
      <c r="M109" s="3064"/>
      <c r="N109" s="3064">
        <f t="shared" si="3"/>
        <v>0</v>
      </c>
      <c r="O109" s="3226"/>
      <c r="P109" s="3226"/>
      <c r="Q109" s="3226"/>
      <c r="R109" s="3227">
        <f t="shared" si="4"/>
        <v>0</v>
      </c>
      <c r="S109" s="3026">
        <v>33</v>
      </c>
    </row>
    <row r="110" spans="1:19">
      <c r="A110" s="3026">
        <v>34</v>
      </c>
      <c r="B110" s="2659"/>
      <c r="C110" s="2659"/>
      <c r="D110" s="3064"/>
      <c r="E110" s="3226"/>
      <c r="F110" s="2659"/>
      <c r="G110" s="3226"/>
      <c r="H110" s="3066"/>
      <c r="I110" s="3065"/>
      <c r="J110" s="2583"/>
      <c r="K110" s="3026"/>
      <c r="L110" s="3064"/>
      <c r="M110" s="3064"/>
      <c r="N110" s="3064">
        <f t="shared" si="3"/>
        <v>0</v>
      </c>
      <c r="O110" s="3226"/>
      <c r="P110" s="3226"/>
      <c r="Q110" s="3226"/>
      <c r="R110" s="3227">
        <f t="shared" si="4"/>
        <v>0</v>
      </c>
      <c r="S110" s="3026">
        <v>34</v>
      </c>
    </row>
    <row r="111" spans="1:19">
      <c r="A111" s="3026">
        <v>35</v>
      </c>
      <c r="B111" s="2659"/>
      <c r="C111" s="2659"/>
      <c r="D111" s="3064"/>
      <c r="E111" s="3226"/>
      <c r="F111" s="2659"/>
      <c r="G111" s="3226"/>
      <c r="H111" s="3066"/>
      <c r="I111" s="3065"/>
      <c r="J111" s="2583"/>
      <c r="K111" s="3026"/>
      <c r="L111" s="3064"/>
      <c r="M111" s="3064"/>
      <c r="N111" s="3064">
        <f t="shared" si="3"/>
        <v>0</v>
      </c>
      <c r="O111" s="3226"/>
      <c r="P111" s="3226"/>
      <c r="Q111" s="3226"/>
      <c r="R111" s="3227">
        <f t="shared" si="4"/>
        <v>0</v>
      </c>
      <c r="S111" s="3026">
        <v>35</v>
      </c>
    </row>
    <row r="112" spans="1:19">
      <c r="A112" s="3026">
        <v>36</v>
      </c>
      <c r="B112" s="2659"/>
      <c r="C112" s="2659"/>
      <c r="D112" s="3064"/>
      <c r="E112" s="3226"/>
      <c r="F112" s="2659"/>
      <c r="G112" s="3226"/>
      <c r="H112" s="3066"/>
      <c r="I112" s="3065"/>
      <c r="J112" s="2583"/>
      <c r="K112" s="3026"/>
      <c r="L112" s="3064"/>
      <c r="M112" s="3064"/>
      <c r="N112" s="3064">
        <f t="shared" si="3"/>
        <v>0</v>
      </c>
      <c r="O112" s="3226"/>
      <c r="P112" s="3226"/>
      <c r="Q112" s="3226"/>
      <c r="R112" s="3227">
        <f t="shared" si="4"/>
        <v>0</v>
      </c>
      <c r="S112" s="3026">
        <v>36</v>
      </c>
    </row>
    <row r="113" spans="1:19">
      <c r="A113" s="3026">
        <v>37</v>
      </c>
      <c r="B113" s="2659"/>
      <c r="C113" s="2659"/>
      <c r="D113" s="3064"/>
      <c r="E113" s="3226"/>
      <c r="F113" s="2659"/>
      <c r="G113" s="3226"/>
      <c r="H113" s="3066"/>
      <c r="I113" s="3065"/>
      <c r="J113" s="2583"/>
      <c r="K113" s="3026"/>
      <c r="L113" s="3064"/>
      <c r="M113" s="3064"/>
      <c r="N113" s="3064">
        <f t="shared" si="3"/>
        <v>0</v>
      </c>
      <c r="O113" s="3226"/>
      <c r="P113" s="3226"/>
      <c r="Q113" s="3226"/>
      <c r="R113" s="3227">
        <f t="shared" si="4"/>
        <v>0</v>
      </c>
      <c r="S113" s="3026">
        <v>37</v>
      </c>
    </row>
    <row r="114" spans="1:19">
      <c r="A114" s="3026">
        <v>38</v>
      </c>
      <c r="B114" s="2659"/>
      <c r="C114" s="2659"/>
      <c r="D114" s="3064"/>
      <c r="E114" s="3226"/>
      <c r="F114" s="2659"/>
      <c r="G114" s="3226"/>
      <c r="H114" s="3066"/>
      <c r="I114" s="3065"/>
      <c r="J114" s="2583"/>
      <c r="K114" s="3026"/>
      <c r="L114" s="3064"/>
      <c r="M114" s="3064"/>
      <c r="N114" s="3064">
        <f t="shared" si="3"/>
        <v>0</v>
      </c>
      <c r="O114" s="3226"/>
      <c r="P114" s="3226"/>
      <c r="Q114" s="3226"/>
      <c r="R114" s="3227">
        <f t="shared" si="4"/>
        <v>0</v>
      </c>
      <c r="S114" s="3026">
        <v>38</v>
      </c>
    </row>
    <row r="115" spans="1:19">
      <c r="A115" s="3026">
        <v>39</v>
      </c>
      <c r="B115" s="2659"/>
      <c r="C115" s="2659"/>
      <c r="D115" s="3064"/>
      <c r="E115" s="3226"/>
      <c r="F115" s="2659"/>
      <c r="G115" s="3226"/>
      <c r="H115" s="3066"/>
      <c r="I115" s="3065"/>
      <c r="J115" s="2583"/>
      <c r="K115" s="3026"/>
      <c r="L115" s="3064"/>
      <c r="M115" s="3064"/>
      <c r="N115" s="3064">
        <f t="shared" si="3"/>
        <v>0</v>
      </c>
      <c r="O115" s="3226"/>
      <c r="P115" s="3226"/>
      <c r="Q115" s="3226"/>
      <c r="R115" s="3227">
        <f t="shared" si="4"/>
        <v>0</v>
      </c>
      <c r="S115" s="3026">
        <v>39</v>
      </c>
    </row>
    <row r="116" spans="1:19">
      <c r="A116" s="3026">
        <v>40</v>
      </c>
      <c r="B116" s="2659"/>
      <c r="C116" s="2659"/>
      <c r="D116" s="3064"/>
      <c r="E116" s="3226"/>
      <c r="F116" s="2659"/>
      <c r="G116" s="3226"/>
      <c r="H116" s="3066"/>
      <c r="I116" s="3065"/>
      <c r="J116" s="2583"/>
      <c r="K116" s="3026"/>
      <c r="L116" s="3064"/>
      <c r="M116" s="3064"/>
      <c r="N116" s="3064">
        <f t="shared" si="3"/>
        <v>0</v>
      </c>
      <c r="O116" s="3226"/>
      <c r="P116" s="3226"/>
      <c r="Q116" s="3226"/>
      <c r="R116" s="3227">
        <f t="shared" si="4"/>
        <v>0</v>
      </c>
      <c r="S116" s="3026">
        <v>40</v>
      </c>
    </row>
    <row r="117" spans="1:19">
      <c r="A117" s="3026">
        <v>41</v>
      </c>
      <c r="B117" s="2659"/>
      <c r="C117" s="2659"/>
      <c r="D117" s="3064"/>
      <c r="E117" s="3226"/>
      <c r="F117" s="2659"/>
      <c r="G117" s="3226"/>
      <c r="H117" s="3066"/>
      <c r="I117" s="3065"/>
      <c r="J117" s="2583"/>
      <c r="K117" s="3026"/>
      <c r="L117" s="3064"/>
      <c r="M117" s="3064"/>
      <c r="N117" s="3064">
        <f t="shared" si="3"/>
        <v>0</v>
      </c>
      <c r="O117" s="3226"/>
      <c r="P117" s="3226"/>
      <c r="Q117" s="3226"/>
      <c r="R117" s="3227">
        <f t="shared" si="4"/>
        <v>0</v>
      </c>
      <c r="S117" s="3026">
        <v>41</v>
      </c>
    </row>
    <row r="118" spans="1:19">
      <c r="A118" s="3026">
        <v>42</v>
      </c>
      <c r="B118" s="2659"/>
      <c r="C118" s="2659"/>
      <c r="D118" s="3064"/>
      <c r="E118" s="3226"/>
      <c r="F118" s="2659"/>
      <c r="G118" s="3226"/>
      <c r="H118" s="3066"/>
      <c r="I118" s="3065"/>
      <c r="J118" s="2583"/>
      <c r="K118" s="3026"/>
      <c r="L118" s="3064"/>
      <c r="M118" s="3064"/>
      <c r="N118" s="3064">
        <f t="shared" si="3"/>
        <v>0</v>
      </c>
      <c r="O118" s="3226"/>
      <c r="P118" s="3226"/>
      <c r="Q118" s="3226"/>
      <c r="R118" s="3227">
        <f t="shared" si="4"/>
        <v>0</v>
      </c>
      <c r="S118" s="3026">
        <v>42</v>
      </c>
    </row>
    <row r="119" spans="1:19">
      <c r="A119" s="3026">
        <v>43</v>
      </c>
      <c r="B119" s="2659"/>
      <c r="C119" s="2659"/>
      <c r="D119" s="3064"/>
      <c r="E119" s="3226"/>
      <c r="F119" s="2659"/>
      <c r="G119" s="3226"/>
      <c r="H119" s="3066"/>
      <c r="I119" s="3065"/>
      <c r="J119" s="2583"/>
      <c r="K119" s="3026"/>
      <c r="L119" s="3064"/>
      <c r="M119" s="3064"/>
      <c r="N119" s="3064">
        <f t="shared" si="3"/>
        <v>0</v>
      </c>
      <c r="O119" s="3226"/>
      <c r="P119" s="3226"/>
      <c r="Q119" s="3226"/>
      <c r="R119" s="3227">
        <f t="shared" si="4"/>
        <v>0</v>
      </c>
      <c r="S119" s="3026">
        <v>43</v>
      </c>
    </row>
    <row r="120" spans="1:19">
      <c r="A120" s="3026">
        <v>44</v>
      </c>
      <c r="B120" s="2659"/>
      <c r="C120" s="2659"/>
      <c r="D120" s="3064"/>
      <c r="E120" s="3226"/>
      <c r="F120" s="2659"/>
      <c r="G120" s="3226"/>
      <c r="H120" s="3066"/>
      <c r="I120" s="3065"/>
      <c r="J120" s="2583"/>
      <c r="K120" s="3026"/>
      <c r="L120" s="3064"/>
      <c r="M120" s="3064"/>
      <c r="N120" s="3064">
        <f t="shared" si="3"/>
        <v>0</v>
      </c>
      <c r="O120" s="3226"/>
      <c r="P120" s="3226"/>
      <c r="Q120" s="3226"/>
      <c r="R120" s="3227">
        <f t="shared" si="4"/>
        <v>0</v>
      </c>
      <c r="S120" s="3026">
        <v>44</v>
      </c>
    </row>
    <row r="121" spans="1:19">
      <c r="A121" s="3026">
        <v>45</v>
      </c>
      <c r="B121" s="2659"/>
      <c r="C121" s="2659"/>
      <c r="D121" s="3064"/>
      <c r="E121" s="3226"/>
      <c r="F121" s="2659"/>
      <c r="G121" s="3226"/>
      <c r="H121" s="3066"/>
      <c r="I121" s="3065"/>
      <c r="J121" s="2583"/>
      <c r="K121" s="3026"/>
      <c r="L121" s="3064"/>
      <c r="M121" s="3064"/>
      <c r="N121" s="3064">
        <f t="shared" si="3"/>
        <v>0</v>
      </c>
      <c r="O121" s="3226"/>
      <c r="P121" s="3226"/>
      <c r="Q121" s="3226"/>
      <c r="R121" s="3227">
        <f t="shared" si="4"/>
        <v>0</v>
      </c>
      <c r="S121" s="3026">
        <v>45</v>
      </c>
    </row>
    <row r="122" spans="1:19">
      <c r="A122" s="3026">
        <v>46</v>
      </c>
      <c r="B122" s="2659"/>
      <c r="C122" s="2659"/>
      <c r="D122" s="3064"/>
      <c r="E122" s="3226"/>
      <c r="F122" s="2659"/>
      <c r="G122" s="3226"/>
      <c r="H122" s="3066"/>
      <c r="I122" s="3065"/>
      <c r="J122" s="2583"/>
      <c r="K122" s="3026"/>
      <c r="L122" s="3064"/>
      <c r="M122" s="3064"/>
      <c r="N122" s="3064">
        <f t="shared" si="3"/>
        <v>0</v>
      </c>
      <c r="O122" s="3226"/>
      <c r="P122" s="3226"/>
      <c r="Q122" s="3226"/>
      <c r="R122" s="3227">
        <f t="shared" si="4"/>
        <v>0</v>
      </c>
      <c r="S122" s="3026">
        <v>46</v>
      </c>
    </row>
    <row r="123" spans="1:19">
      <c r="A123" s="3026">
        <v>47</v>
      </c>
      <c r="B123" s="2659"/>
      <c r="C123" s="2659"/>
      <c r="D123" s="3064"/>
      <c r="E123" s="3226"/>
      <c r="F123" s="2659"/>
      <c r="G123" s="3226"/>
      <c r="H123" s="3066"/>
      <c r="I123" s="3065"/>
      <c r="J123" s="2583"/>
      <c r="K123" s="3026"/>
      <c r="L123" s="3064"/>
      <c r="M123" s="3064"/>
      <c r="N123" s="3064">
        <f t="shared" si="3"/>
        <v>0</v>
      </c>
      <c r="O123" s="3226"/>
      <c r="P123" s="3226"/>
      <c r="Q123" s="3226"/>
      <c r="R123" s="3227">
        <f t="shared" si="4"/>
        <v>0</v>
      </c>
      <c r="S123" s="3026">
        <v>47</v>
      </c>
    </row>
    <row r="124" spans="1:19">
      <c r="A124" s="3026">
        <v>48</v>
      </c>
      <c r="B124" s="2659"/>
      <c r="C124" s="2659"/>
      <c r="D124" s="3064"/>
      <c r="E124" s="3226"/>
      <c r="F124" s="2659"/>
      <c r="G124" s="3226"/>
      <c r="H124" s="3066"/>
      <c r="I124" s="3065"/>
      <c r="J124" s="2583"/>
      <c r="K124" s="3026"/>
      <c r="L124" s="3064"/>
      <c r="M124" s="3064"/>
      <c r="N124" s="3064">
        <f t="shared" si="3"/>
        <v>0</v>
      </c>
      <c r="O124" s="3226"/>
      <c r="P124" s="3226"/>
      <c r="Q124" s="3226"/>
      <c r="R124" s="3227">
        <f t="shared" si="4"/>
        <v>0</v>
      </c>
      <c r="S124" s="3026">
        <v>48</v>
      </c>
    </row>
    <row r="125" spans="1:19">
      <c r="A125" s="3026">
        <v>49</v>
      </c>
      <c r="B125" s="2659"/>
      <c r="C125" s="2659"/>
      <c r="D125" s="3064"/>
      <c r="E125" s="3226"/>
      <c r="F125" s="2659"/>
      <c r="G125" s="3226"/>
      <c r="H125" s="3066"/>
      <c r="I125" s="3065"/>
      <c r="J125" s="2583"/>
      <c r="K125" s="3026"/>
      <c r="L125" s="3064"/>
      <c r="M125" s="3064"/>
      <c r="N125" s="3064">
        <f t="shared" si="3"/>
        <v>0</v>
      </c>
      <c r="O125" s="3226"/>
      <c r="P125" s="3226"/>
      <c r="Q125" s="3226"/>
      <c r="R125" s="3227">
        <f t="shared" si="4"/>
        <v>0</v>
      </c>
      <c r="S125" s="3026">
        <v>49</v>
      </c>
    </row>
    <row r="126" spans="1:19">
      <c r="A126" s="3026">
        <v>50</v>
      </c>
      <c r="B126" s="2659"/>
      <c r="C126" s="2659"/>
      <c r="D126" s="3064"/>
      <c r="E126" s="3226"/>
      <c r="F126" s="2659"/>
      <c r="G126" s="3226"/>
      <c r="H126" s="3066"/>
      <c r="I126" s="3065"/>
      <c r="J126" s="2583"/>
      <c r="K126" s="3026"/>
      <c r="L126" s="3064"/>
      <c r="M126" s="3064"/>
      <c r="N126" s="3064">
        <f t="shared" si="3"/>
        <v>0</v>
      </c>
      <c r="O126" s="3226"/>
      <c r="P126" s="3226"/>
      <c r="Q126" s="3226"/>
      <c r="R126" s="3227">
        <f t="shared" si="4"/>
        <v>0</v>
      </c>
      <c r="S126" s="3026">
        <v>50</v>
      </c>
    </row>
    <row r="127" spans="1:19">
      <c r="A127" s="3026">
        <v>51</v>
      </c>
      <c r="B127" s="2659"/>
      <c r="C127" s="2659"/>
      <c r="D127" s="3064"/>
      <c r="E127" s="3226"/>
      <c r="F127" s="2659"/>
      <c r="G127" s="3226"/>
      <c r="H127" s="3066"/>
      <c r="I127" s="3065"/>
      <c r="J127" s="2583"/>
      <c r="K127" s="3026"/>
      <c r="L127" s="3064"/>
      <c r="M127" s="3064"/>
      <c r="N127" s="3064">
        <f t="shared" si="3"/>
        <v>0</v>
      </c>
      <c r="O127" s="3226"/>
      <c r="P127" s="3226"/>
      <c r="Q127" s="3226"/>
      <c r="R127" s="3227">
        <f t="shared" si="4"/>
        <v>0</v>
      </c>
      <c r="S127" s="3026">
        <v>51</v>
      </c>
    </row>
    <row r="128" spans="1:19" ht="15.75" thickBot="1">
      <c r="A128" s="3073">
        <v>52</v>
      </c>
      <c r="B128" s="3014"/>
      <c r="C128" s="3014"/>
      <c r="D128" s="3074"/>
      <c r="E128" s="3233"/>
      <c r="F128" s="3014"/>
      <c r="G128" s="3233"/>
      <c r="H128" s="3076"/>
      <c r="I128" s="3075"/>
      <c r="J128" s="2583"/>
      <c r="K128" s="3026"/>
      <c r="L128" s="3064"/>
      <c r="M128" s="3064"/>
      <c r="N128" s="3064">
        <f t="shared" si="3"/>
        <v>0</v>
      </c>
      <c r="O128" s="3226"/>
      <c r="P128" s="3226"/>
      <c r="Q128" s="3226"/>
      <c r="R128" s="3227">
        <f t="shared" si="4"/>
        <v>0</v>
      </c>
      <c r="S128" s="3073">
        <v>52</v>
      </c>
    </row>
    <row r="129" spans="1:19" ht="15.75" thickBot="1">
      <c r="A129" s="3073">
        <v>53</v>
      </c>
      <c r="B129" s="2646"/>
      <c r="C129" s="2646"/>
      <c r="D129" s="2646"/>
      <c r="E129" s="2646"/>
      <c r="F129" s="3112" t="s">
        <v>2332</v>
      </c>
      <c r="G129" s="3233">
        <f>SUM(G77:G128)</f>
        <v>0</v>
      </c>
      <c r="H129" s="3074">
        <f>SUM(H77:H128)</f>
        <v>0</v>
      </c>
      <c r="I129" s="3074">
        <f>SUM(I77:I128)</f>
        <v>0</v>
      </c>
      <c r="J129" s="2583"/>
      <c r="K129" s="3235"/>
      <c r="L129" s="3240">
        <f t="shared" ref="L129:R129" si="5">SUM(L77:L128)</f>
        <v>0</v>
      </c>
      <c r="M129" s="3240">
        <f t="shared" si="5"/>
        <v>0</v>
      </c>
      <c r="N129" s="3240">
        <f t="shared" si="5"/>
        <v>0</v>
      </c>
      <c r="O129" s="3241">
        <f t="shared" si="5"/>
        <v>0</v>
      </c>
      <c r="P129" s="3241">
        <f t="shared" si="5"/>
        <v>0</v>
      </c>
      <c r="Q129" s="3241">
        <f t="shared" si="5"/>
        <v>0</v>
      </c>
      <c r="R129" s="3241">
        <f t="shared" si="5"/>
        <v>0</v>
      </c>
      <c r="S129" s="3073">
        <v>53</v>
      </c>
    </row>
    <row r="131" spans="1:19">
      <c r="B131" s="3093" t="s">
        <v>2867</v>
      </c>
      <c r="K131" s="3093" t="s">
        <v>2868</v>
      </c>
    </row>
  </sheetData>
  <printOptions horizontalCentered="1" verticalCentered="1"/>
  <pageMargins left="0.5" right="0.5" top="0.5" bottom="0.5" header="0" footer="0"/>
  <pageSetup scale="70" fitToWidth="2" fitToHeight="2" pageOrder="overThenDown" orientation="portrait" horizontalDpi="300" verticalDpi="300" r:id="rId1"/>
  <headerFooter alignWithMargins="0"/>
  <rowBreaks count="1" manualBreakCount="1">
    <brk id="66" max="16383"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78"/>
  <dimension ref="A1:S64"/>
  <sheetViews>
    <sheetView defaultGridColor="0" colorId="22" zoomScale="60" zoomScaleNormal="60" zoomScaleSheetLayoutView="50" workbookViewId="0">
      <selection sqref="A1:XFD1048576"/>
    </sheetView>
  </sheetViews>
  <sheetFormatPr defaultColWidth="9.6640625" defaultRowHeight="15"/>
  <cols>
    <col min="1" max="1" width="4.6640625" style="2473" customWidth="1"/>
    <col min="2" max="3" width="14.6640625" style="2473" customWidth="1"/>
    <col min="4" max="6" width="13.6640625" style="2473" customWidth="1"/>
    <col min="7" max="8" width="14.6640625" style="2473" customWidth="1"/>
    <col min="9" max="9" width="2.6640625" style="2473" customWidth="1"/>
    <col min="10" max="10" width="9.6640625" style="2473"/>
    <col min="11" max="11" width="12.6640625" style="2473" customWidth="1"/>
    <col min="12" max="12" width="14.6640625" style="2473" customWidth="1"/>
    <col min="13" max="13" width="15.44140625" style="2473" customWidth="1"/>
    <col min="14" max="17" width="12.6640625" style="2473" customWidth="1"/>
    <col min="18" max="18" width="11.6640625" style="2473" customWidth="1"/>
    <col min="19" max="19" width="4.6640625" style="2473" customWidth="1"/>
    <col min="20" max="16384" width="9.6640625" style="2473"/>
  </cols>
  <sheetData>
    <row r="1" spans="1:19">
      <c r="A1" s="2654" t="s">
        <v>1800</v>
      </c>
      <c r="B1" s="2587"/>
      <c r="C1" s="2587"/>
      <c r="D1" s="3002"/>
      <c r="E1" s="3001" t="s">
        <v>1344</v>
      </c>
      <c r="F1" s="2587"/>
      <c r="G1" s="3077" t="s">
        <v>1802</v>
      </c>
      <c r="H1" s="3005" t="s">
        <v>1803</v>
      </c>
      <c r="I1" s="2583"/>
      <c r="J1" s="2654" t="s">
        <v>1800</v>
      </c>
      <c r="K1" s="2587"/>
      <c r="L1" s="2587"/>
      <c r="M1" s="3002"/>
      <c r="N1" s="3001" t="s">
        <v>1344</v>
      </c>
      <c r="O1" s="2587"/>
      <c r="P1" s="3077" t="s">
        <v>1802</v>
      </c>
      <c r="Q1" s="3242"/>
      <c r="R1" s="3003" t="s">
        <v>1803</v>
      </c>
      <c r="S1" s="3005"/>
    </row>
    <row r="2" spans="1:19">
      <c r="A2" s="1690" t="str">
        <f>'Data Sheet'!$C$25</f>
        <v>National Fuel Gas Distribution Corporation</v>
      </c>
      <c r="B2" s="2583"/>
      <c r="C2" s="2583"/>
      <c r="D2" s="2583"/>
      <c r="E2" s="2658" t="s">
        <v>1136</v>
      </c>
      <c r="F2" s="2583"/>
      <c r="G2" s="3021" t="s">
        <v>1805</v>
      </c>
      <c r="H2" s="3022"/>
      <c r="I2" s="2583"/>
      <c r="J2" s="1690" t="str">
        <f>'Data Sheet'!$C$25</f>
        <v>National Fuel Gas Distribution Corporation</v>
      </c>
      <c r="K2" s="2583"/>
      <c r="L2" s="2583"/>
      <c r="M2" s="2583"/>
      <c r="N2" s="2658" t="s">
        <v>1136</v>
      </c>
      <c r="O2" s="2583"/>
      <c r="P2" s="3021" t="s">
        <v>1805</v>
      </c>
      <c r="Q2" s="3007"/>
      <c r="R2" s="3006"/>
      <c r="S2" s="3022"/>
    </row>
    <row r="3" spans="1:19" ht="15" customHeight="1" thickBot="1">
      <c r="A3" s="3008"/>
      <c r="B3" s="2646"/>
      <c r="C3" s="2646"/>
      <c r="D3" s="2646"/>
      <c r="E3" s="3008" t="s">
        <v>1137</v>
      </c>
      <c r="F3" s="2646"/>
      <c r="G3" s="3108" t="str">
        <f>'Data Sheet'!$C$40</f>
        <v>3/31/2016</v>
      </c>
      <c r="H3" s="3243" t="str">
        <f>'Data Sheet'!$C$38</f>
        <v>12/31/2015</v>
      </c>
      <c r="I3" s="2583"/>
      <c r="J3" s="3008"/>
      <c r="K3" s="2646"/>
      <c r="L3" s="2646"/>
      <c r="M3" s="2646"/>
      <c r="N3" s="3008" t="s">
        <v>1137</v>
      </c>
      <c r="O3" s="2646"/>
      <c r="P3" s="3108" t="str">
        <f>'Data Sheet'!$C$40</f>
        <v>3/31/2016</v>
      </c>
      <c r="Q3" s="2653"/>
      <c r="R3" s="2628" t="str">
        <f>'Data Sheet'!$C$38</f>
        <v>12/31/2015</v>
      </c>
      <c r="S3" s="3012"/>
    </row>
    <row r="4" spans="1:19" ht="15" customHeight="1" thickBot="1">
      <c r="A4" s="2137" t="s">
        <v>2683</v>
      </c>
      <c r="B4" s="2138"/>
      <c r="C4" s="2138"/>
      <c r="D4" s="3010"/>
      <c r="E4" s="3010"/>
      <c r="F4" s="3010"/>
      <c r="G4" s="3013"/>
      <c r="H4" s="3012"/>
      <c r="I4" s="2583"/>
      <c r="J4" s="2137" t="s">
        <v>2684</v>
      </c>
      <c r="K4" s="2138"/>
      <c r="L4" s="2138"/>
      <c r="M4" s="3010"/>
      <c r="N4" s="3010"/>
      <c r="O4" s="3010"/>
      <c r="P4" s="3013"/>
      <c r="Q4" s="3013"/>
      <c r="R4" s="3013"/>
      <c r="S4" s="3012"/>
    </row>
    <row r="5" spans="1:19" ht="15.75">
      <c r="A5" s="2141"/>
      <c r="B5" s="2162"/>
      <c r="C5" s="2162"/>
      <c r="D5" s="1699"/>
      <c r="E5" s="1699"/>
      <c r="F5" s="1699"/>
      <c r="G5" s="3215"/>
      <c r="H5" s="1623"/>
      <c r="I5" s="2583"/>
      <c r="J5" s="2141"/>
      <c r="K5" s="2162"/>
      <c r="L5" s="2162"/>
      <c r="M5" s="1699"/>
      <c r="N5" s="1699"/>
      <c r="O5" s="1699"/>
      <c r="P5" s="3215"/>
      <c r="Q5" s="3215"/>
      <c r="R5" s="3215"/>
      <c r="S5" s="1623"/>
    </row>
    <row r="6" spans="1:19">
      <c r="A6" s="1690" t="s">
        <v>2685</v>
      </c>
      <c r="B6" s="1698"/>
      <c r="C6" s="1698"/>
      <c r="D6" s="1698"/>
      <c r="E6" s="1698" t="s">
        <v>2686</v>
      </c>
      <c r="F6" s="1698"/>
      <c r="G6" s="1698"/>
      <c r="H6" s="1623"/>
      <c r="I6" s="2583"/>
      <c r="J6" s="1690" t="s">
        <v>2687</v>
      </c>
      <c r="K6" s="1698"/>
      <c r="L6" s="1698"/>
      <c r="M6" s="1698"/>
      <c r="N6" s="1698" t="s">
        <v>2688</v>
      </c>
      <c r="O6" s="1698"/>
      <c r="P6" s="1698"/>
      <c r="Q6" s="1698"/>
      <c r="R6" s="1698"/>
      <c r="S6" s="1623"/>
    </row>
    <row r="7" spans="1:19">
      <c r="A7" s="1690" t="s">
        <v>2689</v>
      </c>
      <c r="B7" s="1698"/>
      <c r="C7" s="1698"/>
      <c r="D7" s="1698"/>
      <c r="E7" s="1698" t="s">
        <v>2690</v>
      </c>
      <c r="F7" s="1698"/>
      <c r="G7" s="1698"/>
      <c r="H7" s="1623"/>
      <c r="I7" s="2583"/>
      <c r="J7" s="1690" t="s">
        <v>2691</v>
      </c>
      <c r="K7" s="1698"/>
      <c r="L7" s="1698"/>
      <c r="M7" s="1698"/>
      <c r="N7" s="1698" t="s">
        <v>2692</v>
      </c>
      <c r="O7" s="1698"/>
      <c r="P7" s="1698"/>
      <c r="Q7" s="1698"/>
      <c r="R7" s="1698"/>
      <c r="S7" s="1623"/>
    </row>
    <row r="8" spans="1:19">
      <c r="A8" s="1690" t="s">
        <v>2693</v>
      </c>
      <c r="B8" s="1698"/>
      <c r="C8" s="1698"/>
      <c r="D8" s="1698"/>
      <c r="E8" s="1698" t="s">
        <v>214</v>
      </c>
      <c r="F8" s="1698"/>
      <c r="G8" s="1698"/>
      <c r="H8" s="1623"/>
      <c r="I8" s="2583"/>
      <c r="J8" s="1690" t="s">
        <v>215</v>
      </c>
      <c r="K8" s="1698"/>
      <c r="L8" s="1698"/>
      <c r="M8" s="1698"/>
      <c r="N8" s="1698" t="s">
        <v>216</v>
      </c>
      <c r="O8" s="1698"/>
      <c r="P8" s="1698"/>
      <c r="Q8" s="1698"/>
      <c r="R8" s="1698"/>
      <c r="S8" s="1623"/>
    </row>
    <row r="9" spans="1:19">
      <c r="A9" s="1690" t="s">
        <v>217</v>
      </c>
      <c r="B9" s="1698"/>
      <c r="C9" s="1698"/>
      <c r="D9" s="1698"/>
      <c r="E9" s="1698" t="s">
        <v>3385</v>
      </c>
      <c r="F9" s="1698"/>
      <c r="G9" s="1698"/>
      <c r="H9" s="1623"/>
      <c r="I9" s="2583"/>
      <c r="J9" s="1690" t="s">
        <v>3386</v>
      </c>
      <c r="K9" s="1698"/>
      <c r="L9" s="1698"/>
      <c r="M9" s="1698"/>
      <c r="N9" s="1698" t="s">
        <v>3387</v>
      </c>
      <c r="O9" s="1698"/>
      <c r="P9" s="1698"/>
      <c r="Q9" s="1698"/>
      <c r="R9" s="1698"/>
      <c r="S9" s="1623"/>
    </row>
    <row r="10" spans="1:19" ht="15.75" thickBot="1">
      <c r="A10" s="2690"/>
      <c r="B10" s="2163"/>
      <c r="C10" s="2163"/>
      <c r="D10" s="2163"/>
      <c r="E10" s="2163"/>
      <c r="F10" s="2163"/>
      <c r="G10" s="2163"/>
      <c r="H10" s="1697"/>
      <c r="I10" s="2583"/>
      <c r="J10" s="2690"/>
      <c r="K10" s="2163"/>
      <c r="L10" s="2163"/>
      <c r="M10" s="2163"/>
      <c r="N10" s="2163"/>
      <c r="O10" s="2163"/>
      <c r="P10" s="2163"/>
      <c r="Q10" s="2163"/>
      <c r="R10" s="2163"/>
      <c r="S10" s="1697"/>
    </row>
    <row r="11" spans="1:19">
      <c r="A11" s="3077"/>
      <c r="B11" s="2583"/>
      <c r="C11" s="2659"/>
      <c r="D11" s="3022"/>
      <c r="E11" s="2585" t="s">
        <v>3388</v>
      </c>
      <c r="F11" s="3022"/>
      <c r="G11" s="2585" t="s">
        <v>3389</v>
      </c>
      <c r="H11" s="3005"/>
      <c r="I11" s="2583"/>
      <c r="J11" s="3242"/>
      <c r="K11" s="2639"/>
      <c r="L11" s="2597"/>
      <c r="M11" s="2597"/>
      <c r="N11" s="2639"/>
      <c r="O11" s="2639"/>
      <c r="P11" s="2639"/>
      <c r="Q11" s="2639"/>
      <c r="R11" s="2639"/>
      <c r="S11" s="3018"/>
    </row>
    <row r="12" spans="1:19" ht="15.75" thickBot="1">
      <c r="A12" s="3021"/>
      <c r="B12" s="3010" t="s">
        <v>3390</v>
      </c>
      <c r="C12" s="3012"/>
      <c r="D12" s="3022" t="s">
        <v>1729</v>
      </c>
      <c r="E12" s="3010" t="s">
        <v>3391</v>
      </c>
      <c r="F12" s="3012"/>
      <c r="G12" s="3010" t="s">
        <v>3391</v>
      </c>
      <c r="H12" s="3012"/>
      <c r="I12" s="2583"/>
      <c r="J12" s="3011" t="s">
        <v>3392</v>
      </c>
      <c r="K12" s="3010"/>
      <c r="L12" s="3012"/>
      <c r="M12" s="2597"/>
      <c r="N12" s="3010" t="s">
        <v>3393</v>
      </c>
      <c r="O12" s="3010"/>
      <c r="P12" s="3010"/>
      <c r="Q12" s="3010"/>
      <c r="R12" s="3010"/>
      <c r="S12" s="3012"/>
    </row>
    <row r="13" spans="1:19">
      <c r="A13" s="3021"/>
      <c r="B13" s="3022"/>
      <c r="C13" s="3022"/>
      <c r="D13" s="2597" t="s">
        <v>3394</v>
      </c>
      <c r="E13" s="3022"/>
      <c r="F13" s="2597" t="s">
        <v>3591</v>
      </c>
      <c r="G13" s="3022"/>
      <c r="H13" s="2597"/>
      <c r="I13" s="2583"/>
      <c r="J13" s="3021"/>
      <c r="K13" s="3022"/>
      <c r="L13" s="3022"/>
      <c r="M13" s="2597" t="s">
        <v>3395</v>
      </c>
      <c r="N13" s="3022" t="s">
        <v>2675</v>
      </c>
      <c r="O13" s="2597" t="s">
        <v>3396</v>
      </c>
      <c r="P13" s="2597"/>
      <c r="Q13" s="3244"/>
      <c r="R13" s="2597"/>
      <c r="S13" s="2597"/>
    </row>
    <row r="14" spans="1:19">
      <c r="A14" s="3021" t="s">
        <v>1729</v>
      </c>
      <c r="B14" s="2659"/>
      <c r="C14" s="2659"/>
      <c r="D14" s="2597" t="s">
        <v>3397</v>
      </c>
      <c r="E14" s="3022"/>
      <c r="F14" s="2597" t="s">
        <v>1787</v>
      </c>
      <c r="G14" s="3022"/>
      <c r="H14" s="2597"/>
      <c r="I14" s="2583"/>
      <c r="J14" s="3021"/>
      <c r="K14" s="2659"/>
      <c r="L14" s="2597" t="s">
        <v>3398</v>
      </c>
      <c r="M14" s="2597" t="s">
        <v>3399</v>
      </c>
      <c r="N14" s="3022" t="s">
        <v>3400</v>
      </c>
      <c r="O14" s="2597" t="s">
        <v>3401</v>
      </c>
      <c r="P14" s="2597" t="s">
        <v>3392</v>
      </c>
      <c r="Q14" s="3244"/>
      <c r="R14" s="2597"/>
      <c r="S14" s="2597" t="s">
        <v>1729</v>
      </c>
    </row>
    <row r="15" spans="1:19">
      <c r="A15" s="3021" t="s">
        <v>1732</v>
      </c>
      <c r="B15" s="2597" t="s">
        <v>2667</v>
      </c>
      <c r="C15" s="2597" t="s">
        <v>2668</v>
      </c>
      <c r="D15" s="2597" t="s">
        <v>3402</v>
      </c>
      <c r="E15" s="2597" t="s">
        <v>1939</v>
      </c>
      <c r="F15" s="2597" t="s">
        <v>3403</v>
      </c>
      <c r="G15" s="3022" t="s">
        <v>3404</v>
      </c>
      <c r="H15" s="2597" t="s">
        <v>3405</v>
      </c>
      <c r="I15" s="2583"/>
      <c r="J15" s="3021" t="s">
        <v>3406</v>
      </c>
      <c r="K15" s="2597" t="s">
        <v>3407</v>
      </c>
      <c r="L15" s="2597" t="s">
        <v>3400</v>
      </c>
      <c r="M15" s="2597" t="s">
        <v>3408</v>
      </c>
      <c r="N15" s="2597" t="s">
        <v>2675</v>
      </c>
      <c r="O15" s="2597" t="s">
        <v>3400</v>
      </c>
      <c r="P15" s="2597" t="s">
        <v>3400</v>
      </c>
      <c r="Q15" s="3244" t="s">
        <v>4216</v>
      </c>
      <c r="R15" s="2597" t="s">
        <v>2332</v>
      </c>
      <c r="S15" s="2597" t="s">
        <v>1732</v>
      </c>
    </row>
    <row r="16" spans="1:19">
      <c r="A16" s="3026"/>
      <c r="B16" s="2659"/>
      <c r="C16" s="2597"/>
      <c r="D16" s="2659"/>
      <c r="E16" s="2597"/>
      <c r="F16" s="2597" t="s">
        <v>3402</v>
      </c>
      <c r="G16" s="3022"/>
      <c r="H16" s="2659"/>
      <c r="I16" s="2583"/>
      <c r="J16" s="3026"/>
      <c r="K16" s="2659"/>
      <c r="L16" s="2597" t="s">
        <v>3409</v>
      </c>
      <c r="M16" s="2659"/>
      <c r="N16" s="2597" t="s">
        <v>3410</v>
      </c>
      <c r="O16" s="2597" t="s">
        <v>3411</v>
      </c>
      <c r="P16" s="2597" t="s">
        <v>3412</v>
      </c>
      <c r="Q16" s="3244" t="s">
        <v>529</v>
      </c>
      <c r="R16" s="2597"/>
      <c r="S16" s="2659"/>
    </row>
    <row r="17" spans="1:19" ht="15.75" thickBot="1">
      <c r="A17" s="3073"/>
      <c r="B17" s="3112" t="s">
        <v>3021</v>
      </c>
      <c r="C17" s="3112" t="s">
        <v>3022</v>
      </c>
      <c r="D17" s="3112" t="s">
        <v>3023</v>
      </c>
      <c r="E17" s="3112" t="s">
        <v>3024</v>
      </c>
      <c r="F17" s="3112" t="s">
        <v>2347</v>
      </c>
      <c r="G17" s="3012" t="s">
        <v>2348</v>
      </c>
      <c r="H17" s="3012" t="s">
        <v>2349</v>
      </c>
      <c r="I17" s="2583"/>
      <c r="J17" s="3023" t="s">
        <v>2350</v>
      </c>
      <c r="K17" s="3112" t="s">
        <v>2351</v>
      </c>
      <c r="L17" s="3112" t="s">
        <v>2352</v>
      </c>
      <c r="M17" s="3112" t="s">
        <v>2353</v>
      </c>
      <c r="N17" s="3112" t="s">
        <v>2354</v>
      </c>
      <c r="O17" s="3112" t="s">
        <v>181</v>
      </c>
      <c r="P17" s="3112" t="s">
        <v>182</v>
      </c>
      <c r="Q17" s="3245" t="s">
        <v>183</v>
      </c>
      <c r="R17" s="3245" t="s">
        <v>184</v>
      </c>
      <c r="S17" s="3112"/>
    </row>
    <row r="18" spans="1:19">
      <c r="A18" s="3026">
        <v>1</v>
      </c>
      <c r="B18" s="2659"/>
      <c r="C18" s="2659"/>
      <c r="D18" s="3064"/>
      <c r="E18" s="3022"/>
      <c r="F18" s="3231"/>
      <c r="G18" s="3238"/>
      <c r="H18" s="3065"/>
      <c r="I18" s="2583"/>
      <c r="J18" s="3026"/>
      <c r="K18" s="2659"/>
      <c r="L18" s="2659"/>
      <c r="M18" s="2659"/>
      <c r="N18" s="3229"/>
      <c r="O18" s="3229"/>
      <c r="P18" s="3229"/>
      <c r="Q18" s="3246"/>
      <c r="R18" s="3230">
        <f t="shared" ref="R18:R60" si="0">SUM(N18:P18)</f>
        <v>0</v>
      </c>
      <c r="S18" s="3026">
        <v>1</v>
      </c>
    </row>
    <row r="19" spans="1:19">
      <c r="A19" s="3026">
        <v>2</v>
      </c>
      <c r="B19" s="2659"/>
      <c r="C19" s="2659"/>
      <c r="D19" s="3064"/>
      <c r="E19" s="2597"/>
      <c r="F19" s="3231"/>
      <c r="G19" s="3239"/>
      <c r="H19" s="3065"/>
      <c r="I19" s="2583"/>
      <c r="J19" s="3026"/>
      <c r="K19" s="2659"/>
      <c r="L19" s="2659"/>
      <c r="M19" s="2659"/>
      <c r="N19" s="3231"/>
      <c r="O19" s="3231"/>
      <c r="P19" s="3231"/>
      <c r="Q19" s="3247"/>
      <c r="R19" s="3232">
        <f t="shared" si="0"/>
        <v>0</v>
      </c>
      <c r="S19" s="3026">
        <v>2</v>
      </c>
    </row>
    <row r="20" spans="1:19">
      <c r="A20" s="3026">
        <v>3</v>
      </c>
      <c r="B20" s="2659"/>
      <c r="C20" s="2659"/>
      <c r="D20" s="3064"/>
      <c r="E20" s="2597"/>
      <c r="F20" s="3231"/>
      <c r="G20" s="3239"/>
      <c r="H20" s="3065"/>
      <c r="I20" s="2583"/>
      <c r="J20" s="3026"/>
      <c r="K20" s="2659"/>
      <c r="L20" s="2659"/>
      <c r="M20" s="2659"/>
      <c r="N20" s="3231"/>
      <c r="O20" s="3231"/>
      <c r="P20" s="3231"/>
      <c r="Q20" s="3247"/>
      <c r="R20" s="3232">
        <f t="shared" si="0"/>
        <v>0</v>
      </c>
      <c r="S20" s="3026">
        <v>3</v>
      </c>
    </row>
    <row r="21" spans="1:19">
      <c r="A21" s="3026">
        <v>4</v>
      </c>
      <c r="B21" s="2659"/>
      <c r="C21" s="2659"/>
      <c r="D21" s="3064"/>
      <c r="E21" s="2597"/>
      <c r="F21" s="3231"/>
      <c r="G21" s="3239"/>
      <c r="H21" s="3065"/>
      <c r="I21" s="2583"/>
      <c r="J21" s="3026"/>
      <c r="K21" s="2659"/>
      <c r="L21" s="2659"/>
      <c r="M21" s="2659"/>
      <c r="N21" s="3231"/>
      <c r="O21" s="3231"/>
      <c r="P21" s="3231"/>
      <c r="Q21" s="3247"/>
      <c r="R21" s="3232">
        <f t="shared" si="0"/>
        <v>0</v>
      </c>
      <c r="S21" s="3026">
        <v>4</v>
      </c>
    </row>
    <row r="22" spans="1:19">
      <c r="A22" s="3026">
        <v>5</v>
      </c>
      <c r="B22" s="2659"/>
      <c r="C22" s="2659"/>
      <c r="D22" s="3064"/>
      <c r="E22" s="2597"/>
      <c r="F22" s="3231"/>
      <c r="G22" s="3239"/>
      <c r="H22" s="3065"/>
      <c r="I22" s="2583"/>
      <c r="J22" s="3026"/>
      <c r="K22" s="2659"/>
      <c r="L22" s="2659"/>
      <c r="M22" s="2659"/>
      <c r="N22" s="3231"/>
      <c r="O22" s="3231"/>
      <c r="P22" s="3231"/>
      <c r="Q22" s="3247"/>
      <c r="R22" s="3232">
        <f t="shared" si="0"/>
        <v>0</v>
      </c>
      <c r="S22" s="3026">
        <v>5</v>
      </c>
    </row>
    <row r="23" spans="1:19">
      <c r="A23" s="3038">
        <v>6</v>
      </c>
      <c r="B23" s="2659"/>
      <c r="C23" s="2659"/>
      <c r="D23" s="3064"/>
      <c r="E23" s="2659"/>
      <c r="F23" s="3231"/>
      <c r="G23" s="3066"/>
      <c r="H23" s="3065"/>
      <c r="I23" s="2583"/>
      <c r="J23" s="3038"/>
      <c r="K23" s="2659"/>
      <c r="L23" s="2659"/>
      <c r="M23" s="2659"/>
      <c r="N23" s="3231"/>
      <c r="O23" s="3231"/>
      <c r="P23" s="3231"/>
      <c r="Q23" s="3247"/>
      <c r="R23" s="3232">
        <f t="shared" si="0"/>
        <v>0</v>
      </c>
      <c r="S23" s="3026">
        <v>6</v>
      </c>
    </row>
    <row r="24" spans="1:19">
      <c r="A24" s="3038">
        <v>7</v>
      </c>
      <c r="B24" s="2659"/>
      <c r="C24" s="2659"/>
      <c r="D24" s="3064"/>
      <c r="E24" s="2659"/>
      <c r="F24" s="3231"/>
      <c r="G24" s="3066"/>
      <c r="H24" s="3065"/>
      <c r="I24" s="2583"/>
      <c r="J24" s="3038"/>
      <c r="K24" s="2659"/>
      <c r="L24" s="2659"/>
      <c r="M24" s="2659"/>
      <c r="N24" s="3231"/>
      <c r="O24" s="3231"/>
      <c r="P24" s="3231"/>
      <c r="Q24" s="3247"/>
      <c r="R24" s="3232">
        <f t="shared" si="0"/>
        <v>0</v>
      </c>
      <c r="S24" s="3026">
        <v>7</v>
      </c>
    </row>
    <row r="25" spans="1:19">
      <c r="A25" s="3038">
        <v>8</v>
      </c>
      <c r="B25" s="2659"/>
      <c r="C25" s="2659"/>
      <c r="D25" s="3064"/>
      <c r="E25" s="2659"/>
      <c r="F25" s="3231"/>
      <c r="G25" s="3066"/>
      <c r="H25" s="3065"/>
      <c r="I25" s="2583"/>
      <c r="J25" s="3038"/>
      <c r="K25" s="2659"/>
      <c r="L25" s="2659"/>
      <c r="M25" s="2659"/>
      <c r="N25" s="3231"/>
      <c r="O25" s="3231"/>
      <c r="P25" s="3231"/>
      <c r="Q25" s="3247"/>
      <c r="R25" s="3232">
        <f t="shared" si="0"/>
        <v>0</v>
      </c>
      <c r="S25" s="3026">
        <v>8</v>
      </c>
    </row>
    <row r="26" spans="1:19">
      <c r="A26" s="3038">
        <v>9</v>
      </c>
      <c r="B26" s="2659"/>
      <c r="C26" s="2659"/>
      <c r="D26" s="3064"/>
      <c r="E26" s="2659"/>
      <c r="F26" s="3231"/>
      <c r="G26" s="3066"/>
      <c r="H26" s="3065"/>
      <c r="I26" s="2583"/>
      <c r="J26" s="3038"/>
      <c r="K26" s="2659"/>
      <c r="L26" s="2659"/>
      <c r="M26" s="2659"/>
      <c r="N26" s="3231"/>
      <c r="O26" s="3231"/>
      <c r="P26" s="3231"/>
      <c r="Q26" s="3247"/>
      <c r="R26" s="3232">
        <f t="shared" si="0"/>
        <v>0</v>
      </c>
      <c r="S26" s="3026">
        <v>9</v>
      </c>
    </row>
    <row r="27" spans="1:19">
      <c r="A27" s="3038">
        <v>10</v>
      </c>
      <c r="B27" s="2659"/>
      <c r="C27" s="2659"/>
      <c r="D27" s="3064"/>
      <c r="E27" s="2659"/>
      <c r="F27" s="3231"/>
      <c r="G27" s="3066"/>
      <c r="H27" s="3065"/>
      <c r="I27" s="2583"/>
      <c r="J27" s="3038"/>
      <c r="K27" s="2659"/>
      <c r="L27" s="2659"/>
      <c r="M27" s="2659"/>
      <c r="N27" s="3231"/>
      <c r="O27" s="3231"/>
      <c r="P27" s="3231"/>
      <c r="Q27" s="3247"/>
      <c r="R27" s="3232">
        <f t="shared" si="0"/>
        <v>0</v>
      </c>
      <c r="S27" s="3026">
        <v>10</v>
      </c>
    </row>
    <row r="28" spans="1:19">
      <c r="A28" s="3038">
        <v>11</v>
      </c>
      <c r="B28" s="2659"/>
      <c r="C28" s="2659"/>
      <c r="D28" s="3064"/>
      <c r="E28" s="2659"/>
      <c r="F28" s="3231"/>
      <c r="G28" s="3066"/>
      <c r="H28" s="3065"/>
      <c r="I28" s="2583"/>
      <c r="J28" s="3038"/>
      <c r="K28" s="2659"/>
      <c r="L28" s="2659"/>
      <c r="M28" s="2659"/>
      <c r="N28" s="3231"/>
      <c r="O28" s="3231"/>
      <c r="P28" s="3231"/>
      <c r="Q28" s="3247"/>
      <c r="R28" s="3232">
        <f t="shared" si="0"/>
        <v>0</v>
      </c>
      <c r="S28" s="3026">
        <v>11</v>
      </c>
    </row>
    <row r="29" spans="1:19">
      <c r="A29" s="3038">
        <v>12</v>
      </c>
      <c r="B29" s="2659"/>
      <c r="C29" s="2659"/>
      <c r="D29" s="3064"/>
      <c r="E29" s="2659"/>
      <c r="F29" s="3231"/>
      <c r="G29" s="3066"/>
      <c r="H29" s="3065"/>
      <c r="I29" s="2583"/>
      <c r="J29" s="3038"/>
      <c r="K29" s="2659"/>
      <c r="L29" s="2659"/>
      <c r="M29" s="2659"/>
      <c r="N29" s="3231"/>
      <c r="O29" s="3231"/>
      <c r="P29" s="3231"/>
      <c r="Q29" s="3247"/>
      <c r="R29" s="3232">
        <f t="shared" si="0"/>
        <v>0</v>
      </c>
      <c r="S29" s="3026">
        <v>12</v>
      </c>
    </row>
    <row r="30" spans="1:19">
      <c r="A30" s="3038">
        <v>13</v>
      </c>
      <c r="B30" s="2659"/>
      <c r="C30" s="2659"/>
      <c r="D30" s="3064"/>
      <c r="E30" s="2659"/>
      <c r="F30" s="3231"/>
      <c r="G30" s="3066"/>
      <c r="H30" s="3065"/>
      <c r="I30" s="2583"/>
      <c r="J30" s="3038"/>
      <c r="K30" s="2659"/>
      <c r="L30" s="2659"/>
      <c r="M30" s="2659"/>
      <c r="N30" s="3231"/>
      <c r="O30" s="3231"/>
      <c r="P30" s="3231"/>
      <c r="Q30" s="3247"/>
      <c r="R30" s="3232">
        <f t="shared" si="0"/>
        <v>0</v>
      </c>
      <c r="S30" s="3026">
        <v>13</v>
      </c>
    </row>
    <row r="31" spans="1:19">
      <c r="A31" s="3038">
        <v>14</v>
      </c>
      <c r="B31" s="2659"/>
      <c r="C31" s="2659"/>
      <c r="D31" s="3064"/>
      <c r="E31" s="2659"/>
      <c r="F31" s="3231"/>
      <c r="G31" s="3066"/>
      <c r="H31" s="3065"/>
      <c r="I31" s="2583"/>
      <c r="J31" s="3038"/>
      <c r="K31" s="2659"/>
      <c r="L31" s="2659"/>
      <c r="M31" s="2659"/>
      <c r="N31" s="3231"/>
      <c r="O31" s="3231"/>
      <c r="P31" s="3231"/>
      <c r="Q31" s="3247"/>
      <c r="R31" s="3232">
        <f t="shared" si="0"/>
        <v>0</v>
      </c>
      <c r="S31" s="3026">
        <v>14</v>
      </c>
    </row>
    <row r="32" spans="1:19">
      <c r="A32" s="3038">
        <v>15</v>
      </c>
      <c r="B32" s="2659"/>
      <c r="C32" s="2659"/>
      <c r="D32" s="3064"/>
      <c r="E32" s="2659"/>
      <c r="F32" s="3231"/>
      <c r="G32" s="3066"/>
      <c r="H32" s="3065"/>
      <c r="I32" s="2583"/>
      <c r="J32" s="3038"/>
      <c r="K32" s="2659"/>
      <c r="L32" s="2659"/>
      <c r="M32" s="2659"/>
      <c r="N32" s="3231"/>
      <c r="O32" s="3231"/>
      <c r="P32" s="3231"/>
      <c r="Q32" s="3247"/>
      <c r="R32" s="3232">
        <f t="shared" si="0"/>
        <v>0</v>
      </c>
      <c r="S32" s="3026">
        <v>15</v>
      </c>
    </row>
    <row r="33" spans="1:19">
      <c r="A33" s="3038">
        <v>16</v>
      </c>
      <c r="B33" s="2659"/>
      <c r="C33" s="2659"/>
      <c r="D33" s="3064"/>
      <c r="E33" s="2659"/>
      <c r="F33" s="3231"/>
      <c r="G33" s="3066"/>
      <c r="H33" s="3065"/>
      <c r="I33" s="2583"/>
      <c r="J33" s="3038"/>
      <c r="K33" s="2659"/>
      <c r="L33" s="2659"/>
      <c r="M33" s="2659"/>
      <c r="N33" s="3231"/>
      <c r="O33" s="3231"/>
      <c r="P33" s="3231"/>
      <c r="Q33" s="3247"/>
      <c r="R33" s="3232">
        <f t="shared" si="0"/>
        <v>0</v>
      </c>
      <c r="S33" s="3026">
        <v>16</v>
      </c>
    </row>
    <row r="34" spans="1:19">
      <c r="A34" s="3026">
        <v>17</v>
      </c>
      <c r="B34" s="2659"/>
      <c r="C34" s="2659"/>
      <c r="D34" s="3064"/>
      <c r="E34" s="2659"/>
      <c r="F34" s="3231"/>
      <c r="G34" s="3066"/>
      <c r="H34" s="3065"/>
      <c r="I34" s="2583"/>
      <c r="J34" s="3026"/>
      <c r="K34" s="2659"/>
      <c r="L34" s="2659"/>
      <c r="M34" s="2659"/>
      <c r="N34" s="3231"/>
      <c r="O34" s="3231"/>
      <c r="P34" s="3231"/>
      <c r="Q34" s="3247"/>
      <c r="R34" s="3232">
        <f t="shared" si="0"/>
        <v>0</v>
      </c>
      <c r="S34" s="3026">
        <v>17</v>
      </c>
    </row>
    <row r="35" spans="1:19">
      <c r="A35" s="3026">
        <v>18</v>
      </c>
      <c r="B35" s="2659"/>
      <c r="C35" s="2659"/>
      <c r="D35" s="3064"/>
      <c r="E35" s="2659"/>
      <c r="F35" s="3231"/>
      <c r="G35" s="3066"/>
      <c r="H35" s="3065"/>
      <c r="I35" s="2583"/>
      <c r="J35" s="3026"/>
      <c r="K35" s="2659"/>
      <c r="L35" s="2659"/>
      <c r="M35" s="2659"/>
      <c r="N35" s="3231"/>
      <c r="O35" s="3231"/>
      <c r="P35" s="3231"/>
      <c r="Q35" s="3247"/>
      <c r="R35" s="3232">
        <f t="shared" si="0"/>
        <v>0</v>
      </c>
      <c r="S35" s="3026">
        <v>18</v>
      </c>
    </row>
    <row r="36" spans="1:19">
      <c r="A36" s="3026">
        <v>19</v>
      </c>
      <c r="B36" s="2659"/>
      <c r="C36" s="2659"/>
      <c r="D36" s="3064"/>
      <c r="E36" s="2659"/>
      <c r="F36" s="3231"/>
      <c r="G36" s="3066"/>
      <c r="H36" s="3065"/>
      <c r="I36" s="2583"/>
      <c r="J36" s="3026"/>
      <c r="K36" s="2659"/>
      <c r="L36" s="2659"/>
      <c r="M36" s="2659"/>
      <c r="N36" s="3231"/>
      <c r="O36" s="3231"/>
      <c r="P36" s="3231"/>
      <c r="Q36" s="3247"/>
      <c r="R36" s="3232">
        <f t="shared" si="0"/>
        <v>0</v>
      </c>
      <c r="S36" s="3026">
        <v>19</v>
      </c>
    </row>
    <row r="37" spans="1:19">
      <c r="A37" s="3026">
        <v>20</v>
      </c>
      <c r="B37" s="2659"/>
      <c r="C37" s="2659"/>
      <c r="D37" s="3064"/>
      <c r="E37" s="2659"/>
      <c r="F37" s="3231"/>
      <c r="G37" s="3066"/>
      <c r="H37" s="3065"/>
      <c r="I37" s="2583"/>
      <c r="J37" s="3026"/>
      <c r="K37" s="2659"/>
      <c r="L37" s="2659"/>
      <c r="M37" s="2659"/>
      <c r="N37" s="3231"/>
      <c r="O37" s="3231"/>
      <c r="P37" s="3231"/>
      <c r="Q37" s="3247"/>
      <c r="R37" s="3232">
        <f t="shared" si="0"/>
        <v>0</v>
      </c>
      <c r="S37" s="3026">
        <v>20</v>
      </c>
    </row>
    <row r="38" spans="1:19">
      <c r="A38" s="3026">
        <v>21</v>
      </c>
      <c r="B38" s="2659"/>
      <c r="C38" s="2659"/>
      <c r="D38" s="3064"/>
      <c r="E38" s="2659"/>
      <c r="F38" s="3231"/>
      <c r="G38" s="3066"/>
      <c r="H38" s="3065"/>
      <c r="I38" s="2583"/>
      <c r="J38" s="3026"/>
      <c r="K38" s="2659"/>
      <c r="L38" s="2659"/>
      <c r="M38" s="2659"/>
      <c r="N38" s="3231"/>
      <c r="O38" s="3231"/>
      <c r="P38" s="3231"/>
      <c r="Q38" s="3247"/>
      <c r="R38" s="3232">
        <f t="shared" si="0"/>
        <v>0</v>
      </c>
      <c r="S38" s="3026">
        <v>21</v>
      </c>
    </row>
    <row r="39" spans="1:19">
      <c r="A39" s="3026">
        <v>22</v>
      </c>
      <c r="B39" s="2659"/>
      <c r="C39" s="2659"/>
      <c r="D39" s="3064"/>
      <c r="E39" s="2659"/>
      <c r="F39" s="3231"/>
      <c r="G39" s="3066"/>
      <c r="H39" s="3065"/>
      <c r="I39" s="2583"/>
      <c r="J39" s="3026"/>
      <c r="K39" s="2659"/>
      <c r="L39" s="2659"/>
      <c r="M39" s="2659"/>
      <c r="N39" s="3231"/>
      <c r="O39" s="3231"/>
      <c r="P39" s="3231"/>
      <c r="Q39" s="3247"/>
      <c r="R39" s="3232">
        <f t="shared" si="0"/>
        <v>0</v>
      </c>
      <c r="S39" s="3026">
        <v>22</v>
      </c>
    </row>
    <row r="40" spans="1:19">
      <c r="A40" s="3026">
        <v>23</v>
      </c>
      <c r="B40" s="2659"/>
      <c r="C40" s="2659"/>
      <c r="D40" s="3064"/>
      <c r="E40" s="2659"/>
      <c r="F40" s="3231"/>
      <c r="G40" s="3066"/>
      <c r="H40" s="3065"/>
      <c r="I40" s="2583"/>
      <c r="J40" s="3026"/>
      <c r="K40" s="2659"/>
      <c r="L40" s="2659"/>
      <c r="M40" s="2659"/>
      <c r="N40" s="3231"/>
      <c r="O40" s="3231"/>
      <c r="P40" s="3231"/>
      <c r="Q40" s="3247"/>
      <c r="R40" s="3232">
        <f t="shared" si="0"/>
        <v>0</v>
      </c>
      <c r="S40" s="3026">
        <v>23</v>
      </c>
    </row>
    <row r="41" spans="1:19">
      <c r="A41" s="3026">
        <v>24</v>
      </c>
      <c r="B41" s="2659"/>
      <c r="C41" s="2659"/>
      <c r="D41" s="3064"/>
      <c r="E41" s="2659"/>
      <c r="F41" s="3231"/>
      <c r="G41" s="3066"/>
      <c r="H41" s="3065"/>
      <c r="I41" s="2583"/>
      <c r="J41" s="3026"/>
      <c r="K41" s="2659"/>
      <c r="L41" s="2659"/>
      <c r="M41" s="2659"/>
      <c r="N41" s="3231"/>
      <c r="O41" s="3231"/>
      <c r="P41" s="3231"/>
      <c r="Q41" s="3247"/>
      <c r="R41" s="3232">
        <f t="shared" si="0"/>
        <v>0</v>
      </c>
      <c r="S41" s="3026">
        <v>24</v>
      </c>
    </row>
    <row r="42" spans="1:19">
      <c r="A42" s="3026">
        <v>25</v>
      </c>
      <c r="B42" s="2659"/>
      <c r="C42" s="2659"/>
      <c r="D42" s="3064"/>
      <c r="E42" s="2659"/>
      <c r="F42" s="3231"/>
      <c r="G42" s="3066"/>
      <c r="H42" s="3065"/>
      <c r="I42" s="2583"/>
      <c r="J42" s="3026"/>
      <c r="K42" s="2659"/>
      <c r="L42" s="2659"/>
      <c r="M42" s="2659"/>
      <c r="N42" s="3231"/>
      <c r="O42" s="3231"/>
      <c r="P42" s="3231"/>
      <c r="Q42" s="3247"/>
      <c r="R42" s="3232">
        <f t="shared" si="0"/>
        <v>0</v>
      </c>
      <c r="S42" s="3026">
        <v>25</v>
      </c>
    </row>
    <row r="43" spans="1:19">
      <c r="A43" s="3026">
        <v>26</v>
      </c>
      <c r="B43" s="2659"/>
      <c r="C43" s="2659"/>
      <c r="D43" s="3064"/>
      <c r="E43" s="2659"/>
      <c r="F43" s="3231"/>
      <c r="G43" s="3066"/>
      <c r="H43" s="3065"/>
      <c r="I43" s="2583"/>
      <c r="J43" s="3026"/>
      <c r="K43" s="2659"/>
      <c r="L43" s="2659"/>
      <c r="M43" s="2659"/>
      <c r="N43" s="3231"/>
      <c r="O43" s="3231"/>
      <c r="P43" s="3231"/>
      <c r="Q43" s="3247"/>
      <c r="R43" s="3232">
        <f t="shared" si="0"/>
        <v>0</v>
      </c>
      <c r="S43" s="3026">
        <v>26</v>
      </c>
    </row>
    <row r="44" spans="1:19">
      <c r="A44" s="3026">
        <v>27</v>
      </c>
      <c r="B44" s="2659"/>
      <c r="C44" s="2659"/>
      <c r="D44" s="3064"/>
      <c r="E44" s="2659"/>
      <c r="F44" s="3231"/>
      <c r="G44" s="3066"/>
      <c r="H44" s="3065"/>
      <c r="I44" s="2583"/>
      <c r="J44" s="3026"/>
      <c r="K44" s="2659"/>
      <c r="L44" s="2659"/>
      <c r="M44" s="2659"/>
      <c r="N44" s="3231"/>
      <c r="O44" s="3231"/>
      <c r="P44" s="3231"/>
      <c r="Q44" s="3247"/>
      <c r="R44" s="3232">
        <f t="shared" si="0"/>
        <v>0</v>
      </c>
      <c r="S44" s="3026">
        <v>27</v>
      </c>
    </row>
    <row r="45" spans="1:19">
      <c r="A45" s="3026">
        <v>28</v>
      </c>
      <c r="B45" s="2659"/>
      <c r="C45" s="2659"/>
      <c r="D45" s="3064"/>
      <c r="E45" s="2659"/>
      <c r="F45" s="3231"/>
      <c r="G45" s="3066"/>
      <c r="H45" s="3065"/>
      <c r="I45" s="2583"/>
      <c r="J45" s="3026"/>
      <c r="K45" s="2659"/>
      <c r="L45" s="2659"/>
      <c r="M45" s="2659"/>
      <c r="N45" s="3231"/>
      <c r="O45" s="3231"/>
      <c r="P45" s="3231"/>
      <c r="Q45" s="3247"/>
      <c r="R45" s="3232">
        <f t="shared" si="0"/>
        <v>0</v>
      </c>
      <c r="S45" s="3026">
        <v>28</v>
      </c>
    </row>
    <row r="46" spans="1:19">
      <c r="A46" s="3026">
        <v>29</v>
      </c>
      <c r="B46" s="2659"/>
      <c r="C46" s="2659"/>
      <c r="D46" s="3064"/>
      <c r="E46" s="2659"/>
      <c r="F46" s="3231"/>
      <c r="G46" s="3066"/>
      <c r="H46" s="3065"/>
      <c r="I46" s="2583"/>
      <c r="J46" s="3026"/>
      <c r="K46" s="2659"/>
      <c r="L46" s="2659"/>
      <c r="M46" s="2659"/>
      <c r="N46" s="3231"/>
      <c r="O46" s="3231"/>
      <c r="P46" s="3231"/>
      <c r="Q46" s="3247"/>
      <c r="R46" s="3232">
        <f t="shared" si="0"/>
        <v>0</v>
      </c>
      <c r="S46" s="3026">
        <v>29</v>
      </c>
    </row>
    <row r="47" spans="1:19">
      <c r="A47" s="3026">
        <v>30</v>
      </c>
      <c r="B47" s="2659"/>
      <c r="C47" s="2659"/>
      <c r="D47" s="3064"/>
      <c r="E47" s="2659"/>
      <c r="F47" s="3231"/>
      <c r="G47" s="3066"/>
      <c r="H47" s="3065"/>
      <c r="I47" s="2583"/>
      <c r="J47" s="3026"/>
      <c r="K47" s="2659"/>
      <c r="L47" s="2659"/>
      <c r="M47" s="2659"/>
      <c r="N47" s="3231"/>
      <c r="O47" s="3231"/>
      <c r="P47" s="3231"/>
      <c r="Q47" s="3247"/>
      <c r="R47" s="3232">
        <f t="shared" si="0"/>
        <v>0</v>
      </c>
      <c r="S47" s="3026">
        <v>30</v>
      </c>
    </row>
    <row r="48" spans="1:19">
      <c r="A48" s="3026">
        <v>31</v>
      </c>
      <c r="B48" s="2659"/>
      <c r="C48" s="2659"/>
      <c r="D48" s="3064"/>
      <c r="E48" s="2659"/>
      <c r="F48" s="3231"/>
      <c r="G48" s="3066"/>
      <c r="H48" s="3065"/>
      <c r="I48" s="2583"/>
      <c r="J48" s="3026"/>
      <c r="K48" s="2659"/>
      <c r="L48" s="2659"/>
      <c r="M48" s="2659"/>
      <c r="N48" s="3231"/>
      <c r="O48" s="3231"/>
      <c r="P48" s="3231"/>
      <c r="Q48" s="3247"/>
      <c r="R48" s="3232">
        <f t="shared" si="0"/>
        <v>0</v>
      </c>
      <c r="S48" s="3026">
        <v>31</v>
      </c>
    </row>
    <row r="49" spans="1:19">
      <c r="A49" s="3026">
        <v>32</v>
      </c>
      <c r="B49" s="2659"/>
      <c r="C49" s="2659"/>
      <c r="D49" s="3064"/>
      <c r="E49" s="2659"/>
      <c r="F49" s="3231"/>
      <c r="G49" s="3066"/>
      <c r="H49" s="3065"/>
      <c r="I49" s="2583"/>
      <c r="J49" s="3026"/>
      <c r="K49" s="2659"/>
      <c r="L49" s="2659"/>
      <c r="M49" s="2659"/>
      <c r="N49" s="3231"/>
      <c r="O49" s="3231"/>
      <c r="P49" s="3231"/>
      <c r="Q49" s="3247"/>
      <c r="R49" s="3232">
        <f t="shared" si="0"/>
        <v>0</v>
      </c>
      <c r="S49" s="3026">
        <v>32</v>
      </c>
    </row>
    <row r="50" spans="1:19">
      <c r="A50" s="3026">
        <v>33</v>
      </c>
      <c r="B50" s="2659"/>
      <c r="C50" s="2659"/>
      <c r="D50" s="3064"/>
      <c r="E50" s="2659"/>
      <c r="F50" s="3231"/>
      <c r="G50" s="3066"/>
      <c r="H50" s="3065"/>
      <c r="I50" s="2583"/>
      <c r="J50" s="3026"/>
      <c r="K50" s="2659"/>
      <c r="L50" s="2659"/>
      <c r="M50" s="2659"/>
      <c r="N50" s="3231"/>
      <c r="O50" s="3231"/>
      <c r="P50" s="3231"/>
      <c r="Q50" s="3247"/>
      <c r="R50" s="3232">
        <f t="shared" si="0"/>
        <v>0</v>
      </c>
      <c r="S50" s="3026">
        <v>33</v>
      </c>
    </row>
    <row r="51" spans="1:19">
      <c r="A51" s="3026">
        <v>34</v>
      </c>
      <c r="B51" s="2659"/>
      <c r="C51" s="2659"/>
      <c r="D51" s="3064"/>
      <c r="E51" s="2659"/>
      <c r="F51" s="3231"/>
      <c r="G51" s="3066"/>
      <c r="H51" s="3065"/>
      <c r="I51" s="2583"/>
      <c r="J51" s="3026"/>
      <c r="K51" s="2659"/>
      <c r="L51" s="2659"/>
      <c r="M51" s="2659"/>
      <c r="N51" s="3231"/>
      <c r="O51" s="3231"/>
      <c r="P51" s="3231"/>
      <c r="Q51" s="3247"/>
      <c r="R51" s="3232">
        <f t="shared" si="0"/>
        <v>0</v>
      </c>
      <c r="S51" s="3026">
        <v>34</v>
      </c>
    </row>
    <row r="52" spans="1:19">
      <c r="A52" s="3026">
        <v>35</v>
      </c>
      <c r="B52" s="2659"/>
      <c r="C52" s="2659"/>
      <c r="D52" s="3064"/>
      <c r="E52" s="2659"/>
      <c r="F52" s="3231"/>
      <c r="G52" s="3066"/>
      <c r="H52" s="3065"/>
      <c r="I52" s="2583"/>
      <c r="J52" s="3026"/>
      <c r="K52" s="2659"/>
      <c r="L52" s="2659"/>
      <c r="M52" s="2659"/>
      <c r="N52" s="3231"/>
      <c r="O52" s="3231"/>
      <c r="P52" s="3231"/>
      <c r="Q52" s="3247"/>
      <c r="R52" s="3232">
        <f t="shared" si="0"/>
        <v>0</v>
      </c>
      <c r="S52" s="3026">
        <v>35</v>
      </c>
    </row>
    <row r="53" spans="1:19">
      <c r="A53" s="3026">
        <v>36</v>
      </c>
      <c r="B53" s="2659"/>
      <c r="C53" s="2659"/>
      <c r="D53" s="3064"/>
      <c r="E53" s="2659"/>
      <c r="F53" s="3231"/>
      <c r="G53" s="3066"/>
      <c r="H53" s="3065"/>
      <c r="I53" s="2583"/>
      <c r="J53" s="3026"/>
      <c r="K53" s="2659"/>
      <c r="L53" s="2659"/>
      <c r="M53" s="2659"/>
      <c r="N53" s="3231"/>
      <c r="O53" s="3231"/>
      <c r="P53" s="3231"/>
      <c r="Q53" s="3247"/>
      <c r="R53" s="3232">
        <f t="shared" si="0"/>
        <v>0</v>
      </c>
      <c r="S53" s="3026">
        <v>36</v>
      </c>
    </row>
    <row r="54" spans="1:19">
      <c r="A54" s="3026">
        <v>37</v>
      </c>
      <c r="B54" s="2659"/>
      <c r="C54" s="2659"/>
      <c r="D54" s="3064"/>
      <c r="E54" s="2659"/>
      <c r="F54" s="3231"/>
      <c r="G54" s="3066"/>
      <c r="H54" s="3065"/>
      <c r="I54" s="2583"/>
      <c r="J54" s="3026"/>
      <c r="K54" s="2659"/>
      <c r="L54" s="2659"/>
      <c r="M54" s="2659"/>
      <c r="N54" s="3231"/>
      <c r="O54" s="3231"/>
      <c r="P54" s="3231"/>
      <c r="Q54" s="3247"/>
      <c r="R54" s="3232">
        <f t="shared" si="0"/>
        <v>0</v>
      </c>
      <c r="S54" s="3026">
        <v>37</v>
      </c>
    </row>
    <row r="55" spans="1:19">
      <c r="A55" s="3026">
        <v>38</v>
      </c>
      <c r="B55" s="2659"/>
      <c r="C55" s="2659"/>
      <c r="D55" s="3064"/>
      <c r="E55" s="2659"/>
      <c r="F55" s="3231"/>
      <c r="G55" s="3066"/>
      <c r="H55" s="3065"/>
      <c r="I55" s="2583"/>
      <c r="J55" s="3026"/>
      <c r="K55" s="2659"/>
      <c r="L55" s="2659"/>
      <c r="M55" s="2659"/>
      <c r="N55" s="3231"/>
      <c r="O55" s="3231"/>
      <c r="P55" s="3231"/>
      <c r="Q55" s="3247"/>
      <c r="R55" s="3232">
        <f t="shared" si="0"/>
        <v>0</v>
      </c>
      <c r="S55" s="3026">
        <v>38</v>
      </c>
    </row>
    <row r="56" spans="1:19">
      <c r="A56" s="3026">
        <v>39</v>
      </c>
      <c r="B56" s="2659"/>
      <c r="C56" s="2659"/>
      <c r="D56" s="3064"/>
      <c r="E56" s="2659"/>
      <c r="F56" s="3231"/>
      <c r="G56" s="3066"/>
      <c r="H56" s="3065"/>
      <c r="I56" s="2583"/>
      <c r="J56" s="3026"/>
      <c r="K56" s="2659"/>
      <c r="L56" s="2659"/>
      <c r="M56" s="2659"/>
      <c r="N56" s="3231"/>
      <c r="O56" s="3231"/>
      <c r="P56" s="3231"/>
      <c r="Q56" s="3247"/>
      <c r="R56" s="3232">
        <f t="shared" si="0"/>
        <v>0</v>
      </c>
      <c r="S56" s="3026">
        <v>39</v>
      </c>
    </row>
    <row r="57" spans="1:19">
      <c r="A57" s="3026">
        <v>40</v>
      </c>
      <c r="B57" s="2659"/>
      <c r="C57" s="2659"/>
      <c r="D57" s="3064"/>
      <c r="E57" s="2659"/>
      <c r="F57" s="3231"/>
      <c r="G57" s="3066"/>
      <c r="H57" s="3065"/>
      <c r="I57" s="2583"/>
      <c r="J57" s="3026"/>
      <c r="K57" s="2659"/>
      <c r="L57" s="2659"/>
      <c r="M57" s="2659"/>
      <c r="N57" s="3231"/>
      <c r="O57" s="3231"/>
      <c r="P57" s="3231"/>
      <c r="Q57" s="3247"/>
      <c r="R57" s="3232">
        <f t="shared" si="0"/>
        <v>0</v>
      </c>
      <c r="S57" s="3026">
        <v>40</v>
      </c>
    </row>
    <row r="58" spans="1:19">
      <c r="A58" s="3026">
        <v>41</v>
      </c>
      <c r="B58" s="2659"/>
      <c r="C58" s="2659"/>
      <c r="D58" s="3064"/>
      <c r="E58" s="2659"/>
      <c r="F58" s="3231"/>
      <c r="G58" s="3066"/>
      <c r="H58" s="3065"/>
      <c r="I58" s="2583"/>
      <c r="J58" s="3026"/>
      <c r="K58" s="2659"/>
      <c r="L58" s="2659"/>
      <c r="M58" s="2659"/>
      <c r="N58" s="3231"/>
      <c r="O58" s="3231"/>
      <c r="P58" s="3231"/>
      <c r="Q58" s="3247"/>
      <c r="R58" s="3232">
        <f t="shared" si="0"/>
        <v>0</v>
      </c>
      <c r="S58" s="3026">
        <v>41</v>
      </c>
    </row>
    <row r="59" spans="1:19">
      <c r="A59" s="3026">
        <v>42</v>
      </c>
      <c r="B59" s="2659"/>
      <c r="C59" s="2659"/>
      <c r="D59" s="3064"/>
      <c r="E59" s="2659"/>
      <c r="F59" s="3231"/>
      <c r="G59" s="3066"/>
      <c r="H59" s="3065"/>
      <c r="I59" s="2583"/>
      <c r="J59" s="3026"/>
      <c r="K59" s="2659"/>
      <c r="L59" s="2659"/>
      <c r="M59" s="2659"/>
      <c r="N59" s="3231"/>
      <c r="O59" s="3231"/>
      <c r="P59" s="3231"/>
      <c r="Q59" s="3247"/>
      <c r="R59" s="3232">
        <f t="shared" si="0"/>
        <v>0</v>
      </c>
      <c r="S59" s="3026">
        <v>42</v>
      </c>
    </row>
    <row r="60" spans="1:19" ht="15.75" thickBot="1">
      <c r="A60" s="3073">
        <v>43</v>
      </c>
      <c r="B60" s="3014"/>
      <c r="C60" s="3014"/>
      <c r="D60" s="3074"/>
      <c r="E60" s="3014"/>
      <c r="F60" s="3248"/>
      <c r="G60" s="3076"/>
      <c r="H60" s="3075"/>
      <c r="I60" s="2583"/>
      <c r="J60" s="3073"/>
      <c r="K60" s="3014"/>
      <c r="L60" s="3014"/>
      <c r="M60" s="3014"/>
      <c r="N60" s="3248"/>
      <c r="O60" s="3248"/>
      <c r="P60" s="3248"/>
      <c r="Q60" s="3249"/>
      <c r="R60" s="3250">
        <f t="shared" si="0"/>
        <v>0</v>
      </c>
      <c r="S60" s="3073">
        <v>43</v>
      </c>
    </row>
    <row r="61" spans="1:19" ht="15.75" thickBot="1">
      <c r="A61" s="3073">
        <v>44</v>
      </c>
      <c r="B61" s="3014" t="s">
        <v>2332</v>
      </c>
      <c r="C61" s="3014"/>
      <c r="D61" s="3074">
        <f>SUM(D18:D60)</f>
        <v>0</v>
      </c>
      <c r="E61" s="3014"/>
      <c r="F61" s="3074" t="str">
        <f>IF(ISERR(AVERAGEA(F18:F60))," ",AVERAGEA(F18:F60))</f>
        <v xml:space="preserve"> </v>
      </c>
      <c r="G61" s="3074">
        <f>SUM(G18:G60)</f>
        <v>0</v>
      </c>
      <c r="H61" s="3074">
        <f>SUM(H18:H60)</f>
        <v>0</v>
      </c>
      <c r="I61" s="2583"/>
      <c r="J61" s="3073"/>
      <c r="K61" s="3014"/>
      <c r="L61" s="3014"/>
      <c r="M61" s="3014"/>
      <c r="N61" s="3251">
        <f>SUM(N18:N60)</f>
        <v>0</v>
      </c>
      <c r="O61" s="3251">
        <f>SUM(O18:O60)</f>
        <v>0</v>
      </c>
      <c r="P61" s="3251">
        <f>SUM(P18:P60)</f>
        <v>0</v>
      </c>
      <c r="Q61" s="3252">
        <f>SUM(Q18:Q60)</f>
        <v>0</v>
      </c>
      <c r="R61" s="3251">
        <f>SUM(R18:R60)</f>
        <v>0</v>
      </c>
      <c r="S61" s="3073">
        <v>44</v>
      </c>
    </row>
    <row r="62" spans="1:19">
      <c r="A62" s="2665"/>
      <c r="B62" s="2665"/>
      <c r="C62" s="2665"/>
      <c r="D62" s="2666"/>
      <c r="E62" s="2665"/>
      <c r="F62" s="2666"/>
      <c r="G62" s="2666"/>
      <c r="H62" s="2666"/>
      <c r="I62" s="2583"/>
      <c r="J62" s="2665"/>
      <c r="K62" s="2665"/>
      <c r="L62" s="2665"/>
      <c r="M62" s="2665"/>
      <c r="N62" s="2667"/>
      <c r="O62" s="2667"/>
      <c r="P62" s="2667"/>
      <c r="Q62" s="1998"/>
      <c r="R62" s="2667"/>
      <c r="S62" s="2665"/>
    </row>
    <row r="63" spans="1:19">
      <c r="A63" s="1698" t="s">
        <v>4685</v>
      </c>
      <c r="B63" s="2583"/>
      <c r="C63" s="2583"/>
      <c r="D63" s="2583"/>
      <c r="E63" s="2583"/>
      <c r="F63" s="2583"/>
      <c r="G63" s="2583"/>
      <c r="H63" s="2583"/>
      <c r="I63" s="2583"/>
      <c r="J63" s="1698" t="s">
        <v>4685</v>
      </c>
      <c r="K63" s="2583"/>
      <c r="L63" s="2583"/>
    </row>
    <row r="64" spans="1:19">
      <c r="A64" s="2585" t="s">
        <v>3413</v>
      </c>
      <c r="B64" s="2585"/>
      <c r="C64" s="2585"/>
      <c r="D64" s="2585"/>
      <c r="E64" s="2585"/>
      <c r="F64" s="2585"/>
      <c r="G64" s="2585"/>
      <c r="H64" s="2585"/>
      <c r="I64" s="2583"/>
      <c r="J64" s="2585" t="s">
        <v>3414</v>
      </c>
      <c r="K64" s="2585"/>
      <c r="L64" s="2585"/>
      <c r="M64" s="2585"/>
      <c r="N64" s="2585"/>
      <c r="O64" s="2585"/>
      <c r="P64" s="2585"/>
      <c r="Q64" s="2585"/>
      <c r="R64" s="2585"/>
      <c r="S64" s="2585"/>
    </row>
  </sheetData>
  <printOptions horizontalCentered="1" verticalCentered="1"/>
  <pageMargins left="0.5" right="0.5" top="0.5" bottom="0.5" header="0" footer="0"/>
  <pageSetup scale="67" fitToWidth="2" orientation="portrait" horizontalDpi="300" verticalDpi="300" r:id="rId1"/>
  <headerFooter alignWithMargins="0"/>
  <colBreaks count="1" manualBreakCount="1">
    <brk id="9" max="1048575" man="1"/>
  </col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79"/>
  <dimension ref="A1:R136"/>
  <sheetViews>
    <sheetView defaultGridColor="0" topLeftCell="L54" colorId="22" zoomScaleNormal="100" zoomScaleSheetLayoutView="40" workbookViewId="0">
      <selection activeCell="T91" sqref="T91"/>
    </sheetView>
  </sheetViews>
  <sheetFormatPr defaultColWidth="9.6640625" defaultRowHeight="15"/>
  <cols>
    <col min="1" max="1" width="4.6640625" style="2473" customWidth="1"/>
    <col min="2" max="3" width="15.6640625" style="2473" customWidth="1"/>
    <col min="4" max="4" width="15.5546875" style="2473" customWidth="1"/>
    <col min="5" max="5" width="14.6640625" style="2473" customWidth="1"/>
    <col min="6" max="6" width="13.44140625" style="2473" customWidth="1"/>
    <col min="7" max="8" width="12.6640625" style="2473" customWidth="1"/>
    <col min="9" max="9" width="2.6640625" style="2473" customWidth="1"/>
    <col min="10" max="10" width="14.6640625" style="2473" customWidth="1"/>
    <col min="11" max="12" width="10.6640625" style="2473" customWidth="1"/>
    <col min="13" max="14" width="15.6640625" style="2473" customWidth="1"/>
    <col min="15" max="15" width="5.6640625" style="2473" customWidth="1"/>
    <col min="16" max="16" width="13.44140625" style="2473" customWidth="1"/>
    <col min="17" max="17" width="16.6640625" style="2473" customWidth="1"/>
    <col min="18" max="18" width="4.6640625" style="2473" customWidth="1"/>
    <col min="19" max="16384" width="9.6640625" style="2473"/>
  </cols>
  <sheetData>
    <row r="1" spans="1:18">
      <c r="A1" s="2654" t="s">
        <v>1800</v>
      </c>
      <c r="B1" s="2587"/>
      <c r="C1" s="2587"/>
      <c r="D1" s="3001" t="s">
        <v>1344</v>
      </c>
      <c r="E1" s="3002"/>
      <c r="F1" s="3077" t="s">
        <v>1802</v>
      </c>
      <c r="G1" s="3003" t="s">
        <v>1803</v>
      </c>
      <c r="H1" s="3005"/>
      <c r="I1" s="2583"/>
      <c r="J1" s="2654" t="s">
        <v>1800</v>
      </c>
      <c r="K1" s="2587"/>
      <c r="L1" s="3002"/>
      <c r="M1" s="3001" t="s">
        <v>1344</v>
      </c>
      <c r="N1" s="3002"/>
      <c r="O1" s="3004"/>
      <c r="P1" s="3003" t="s">
        <v>1802</v>
      </c>
      <c r="Q1" s="3003" t="s">
        <v>1803</v>
      </c>
      <c r="R1" s="3005"/>
    </row>
    <row r="2" spans="1:18">
      <c r="A2" s="1690" t="str">
        <f>'Data Sheet'!$C$25</f>
        <v>National Fuel Gas Distribution Corporation</v>
      </c>
      <c r="B2" s="2583"/>
      <c r="C2" s="2583"/>
      <c r="D2" s="2658" t="s">
        <v>1136</v>
      </c>
      <c r="E2" s="2583"/>
      <c r="F2" s="3021" t="s">
        <v>1805</v>
      </c>
      <c r="G2" s="3006"/>
      <c r="H2" s="3022"/>
      <c r="I2" s="2583"/>
      <c r="J2" s="1690" t="str">
        <f>'Data Sheet'!$C$25</f>
        <v>National Fuel Gas Distribution Corporation</v>
      </c>
      <c r="K2" s="2583"/>
      <c r="L2" s="2583"/>
      <c r="M2" s="2658" t="s">
        <v>1136</v>
      </c>
      <c r="N2" s="2583"/>
      <c r="O2" s="2585"/>
      <c r="P2" s="3006" t="s">
        <v>1805</v>
      </c>
      <c r="Q2" s="3007"/>
      <c r="R2" s="2597"/>
    </row>
    <row r="3" spans="1:18" ht="15" customHeight="1" thickBot="1">
      <c r="A3" s="3008"/>
      <c r="B3" s="2646"/>
      <c r="C3" s="2646"/>
      <c r="D3" s="3008" t="s">
        <v>1137</v>
      </c>
      <c r="E3" s="2646"/>
      <c r="F3" s="3253" t="str">
        <f>'Data Sheet'!$C$40</f>
        <v>3/31/2016</v>
      </c>
      <c r="G3" s="2628" t="str">
        <f>'Data Sheet'!$C$38</f>
        <v>12/31/2015</v>
      </c>
      <c r="H3" s="3012"/>
      <c r="I3" s="2583"/>
      <c r="J3" s="3008"/>
      <c r="K3" s="2646"/>
      <c r="L3" s="2646"/>
      <c r="M3" s="3008" t="s">
        <v>1137</v>
      </c>
      <c r="N3" s="2646"/>
      <c r="O3" s="3254"/>
      <c r="P3" s="3255" t="str">
        <f>'Data Sheet'!$C$40</f>
        <v>3/31/2016</v>
      </c>
      <c r="Q3" s="3011" t="str">
        <f>'Data Sheet'!$C$38</f>
        <v>12/31/2015</v>
      </c>
      <c r="R3" s="3012"/>
    </row>
    <row r="4" spans="1:18" ht="15" customHeight="1" thickBot="1">
      <c r="A4" s="2137" t="s">
        <v>3415</v>
      </c>
      <c r="B4" s="2138"/>
      <c r="C4" s="2138"/>
      <c r="D4" s="3010"/>
      <c r="E4" s="3010"/>
      <c r="F4" s="3010"/>
      <c r="G4" s="3013"/>
      <c r="H4" s="3012"/>
      <c r="I4" s="2583"/>
      <c r="J4" s="2137" t="s">
        <v>3416</v>
      </c>
      <c r="K4" s="2138"/>
      <c r="L4" s="2138"/>
      <c r="M4" s="3010"/>
      <c r="N4" s="3010"/>
      <c r="O4" s="3010"/>
      <c r="P4" s="3010"/>
      <c r="Q4" s="3013"/>
      <c r="R4" s="3012"/>
    </row>
    <row r="5" spans="1:18" ht="15.75">
      <c r="A5" s="2141"/>
      <c r="B5" s="2162"/>
      <c r="C5" s="2162"/>
      <c r="D5" s="1699"/>
      <c r="E5" s="1699"/>
      <c r="F5" s="1699"/>
      <c r="G5" s="3215"/>
      <c r="H5" s="1623"/>
      <c r="I5" s="2583"/>
      <c r="J5" s="2141"/>
      <c r="K5" s="2162"/>
      <c r="L5" s="2162"/>
      <c r="M5" s="1699"/>
      <c r="N5" s="1699"/>
      <c r="O5" s="1699"/>
      <c r="P5" s="1699"/>
      <c r="Q5" s="3215"/>
      <c r="R5" s="1623"/>
    </row>
    <row r="6" spans="1:18">
      <c r="A6" s="1690" t="s">
        <v>2685</v>
      </c>
      <c r="B6" s="1698"/>
      <c r="C6" s="1698"/>
      <c r="D6" s="1698"/>
      <c r="E6" s="1698" t="s">
        <v>3417</v>
      </c>
      <c r="F6" s="1698"/>
      <c r="G6" s="1698"/>
      <c r="H6" s="1623"/>
      <c r="I6" s="2583"/>
      <c r="J6" s="2658" t="s">
        <v>3418</v>
      </c>
      <c r="K6" s="1698"/>
      <c r="L6" s="1698"/>
      <c r="M6" s="1698"/>
      <c r="N6" s="1698" t="s">
        <v>3419</v>
      </c>
      <c r="O6" s="1698"/>
      <c r="P6" s="1698"/>
      <c r="Q6" s="1698"/>
      <c r="R6" s="1623"/>
    </row>
    <row r="7" spans="1:18">
      <c r="A7" s="1690" t="s">
        <v>3420</v>
      </c>
      <c r="B7" s="1698"/>
      <c r="C7" s="1698"/>
      <c r="D7" s="1698"/>
      <c r="E7" s="1698" t="s">
        <v>3421</v>
      </c>
      <c r="F7" s="1698"/>
      <c r="G7" s="1698"/>
      <c r="H7" s="1623"/>
      <c r="I7" s="2583"/>
      <c r="J7" s="1690" t="s">
        <v>3422</v>
      </c>
      <c r="K7" s="1698"/>
      <c r="L7" s="1698"/>
      <c r="M7" s="1698"/>
      <c r="N7" s="1698" t="s">
        <v>3423</v>
      </c>
      <c r="O7" s="1698"/>
      <c r="P7" s="1698"/>
      <c r="Q7" s="1698"/>
      <c r="R7" s="1623"/>
    </row>
    <row r="8" spans="1:18">
      <c r="A8" s="1690" t="s">
        <v>3424</v>
      </c>
      <c r="B8" s="1698"/>
      <c r="C8" s="1698"/>
      <c r="D8" s="1698"/>
      <c r="E8" s="1698" t="s">
        <v>3425</v>
      </c>
      <c r="F8" s="1698"/>
      <c r="G8" s="1698"/>
      <c r="H8" s="1623"/>
      <c r="I8" s="2583"/>
      <c r="J8" s="1690" t="s">
        <v>3426</v>
      </c>
      <c r="K8" s="1698"/>
      <c r="L8" s="1698"/>
      <c r="M8" s="1698"/>
      <c r="N8" s="1698" t="s">
        <v>2694</v>
      </c>
      <c r="O8" s="1698"/>
      <c r="P8" s="1698"/>
      <c r="Q8" s="1698"/>
      <c r="R8" s="1623"/>
    </row>
    <row r="9" spans="1:18">
      <c r="A9" s="1690" t="s">
        <v>2695</v>
      </c>
      <c r="B9" s="1698"/>
      <c r="C9" s="1698"/>
      <c r="D9" s="1698"/>
      <c r="E9" s="1698" t="s">
        <v>2696</v>
      </c>
      <c r="F9" s="1698"/>
      <c r="G9" s="1698"/>
      <c r="H9" s="1623"/>
      <c r="I9" s="2583"/>
      <c r="J9" s="1690" t="s">
        <v>2697</v>
      </c>
      <c r="K9" s="1698"/>
      <c r="L9" s="1698"/>
      <c r="M9" s="1698"/>
      <c r="N9" s="1698" t="s">
        <v>2698</v>
      </c>
      <c r="O9" s="1698"/>
      <c r="P9" s="1698"/>
      <c r="Q9" s="1698"/>
      <c r="R9" s="1623"/>
    </row>
    <row r="10" spans="1:18">
      <c r="A10" s="1690" t="s">
        <v>2699</v>
      </c>
      <c r="B10" s="1698"/>
      <c r="C10" s="1698"/>
      <c r="D10" s="1698"/>
      <c r="E10" s="1698" t="s">
        <v>2700</v>
      </c>
      <c r="F10" s="1698"/>
      <c r="G10" s="1698"/>
      <c r="H10" s="1623"/>
      <c r="I10" s="2583"/>
      <c r="J10" s="1690" t="s">
        <v>2701</v>
      </c>
      <c r="K10" s="1698"/>
      <c r="L10" s="1698"/>
      <c r="M10" s="1698"/>
      <c r="N10" s="1698" t="s">
        <v>2702</v>
      </c>
      <c r="O10" s="1698"/>
      <c r="P10" s="1698"/>
      <c r="Q10" s="1698"/>
      <c r="R10" s="1623"/>
    </row>
    <row r="11" spans="1:18">
      <c r="A11" s="1690" t="s">
        <v>2703</v>
      </c>
      <c r="B11" s="1698"/>
      <c r="C11" s="1698"/>
      <c r="D11" s="1698"/>
      <c r="E11" s="1698" t="s">
        <v>2704</v>
      </c>
      <c r="F11" s="1698"/>
      <c r="G11" s="1698"/>
      <c r="H11" s="1623"/>
      <c r="I11" s="2583"/>
      <c r="J11" s="1690" t="s">
        <v>2705</v>
      </c>
      <c r="K11" s="1698"/>
      <c r="L11" s="1698"/>
      <c r="M11" s="1698"/>
      <c r="N11" s="1698" t="s">
        <v>2151</v>
      </c>
      <c r="O11" s="1698"/>
      <c r="P11" s="1698"/>
      <c r="Q11" s="1698"/>
      <c r="R11" s="1623"/>
    </row>
    <row r="12" spans="1:18">
      <c r="A12" s="1690" t="s">
        <v>2152</v>
      </c>
      <c r="B12" s="1698"/>
      <c r="C12" s="1698"/>
      <c r="D12" s="1698"/>
      <c r="E12" s="1698" t="s">
        <v>2153</v>
      </c>
      <c r="F12" s="1698"/>
      <c r="G12" s="1698"/>
      <c r="H12" s="1623"/>
      <c r="I12" s="2583"/>
      <c r="J12" s="1690" t="s">
        <v>3199</v>
      </c>
      <c r="K12" s="1698"/>
      <c r="L12" s="1698"/>
      <c r="M12" s="1698"/>
      <c r="N12" s="1698" t="s">
        <v>3200</v>
      </c>
      <c r="O12" s="1698"/>
      <c r="P12" s="1698"/>
      <c r="Q12" s="1698"/>
      <c r="R12" s="1623"/>
    </row>
    <row r="13" spans="1:18" ht="15.75" thickBot="1">
      <c r="A13" s="2690"/>
      <c r="B13" s="2163"/>
      <c r="C13" s="2163"/>
      <c r="D13" s="2163"/>
      <c r="E13" s="2163"/>
      <c r="F13" s="2163"/>
      <c r="G13" s="2163"/>
      <c r="H13" s="1697"/>
      <c r="I13" s="2583"/>
      <c r="J13" s="2690"/>
      <c r="K13" s="2163"/>
      <c r="L13" s="2163"/>
      <c r="M13" s="2163"/>
      <c r="N13" s="2163"/>
      <c r="O13" s="2163"/>
      <c r="P13" s="2163"/>
      <c r="Q13" s="2163"/>
      <c r="R13" s="1697"/>
    </row>
    <row r="14" spans="1:18">
      <c r="A14" s="3077"/>
      <c r="B14" s="2583"/>
      <c r="C14" s="2659"/>
      <c r="D14" s="2639"/>
      <c r="E14" s="2597"/>
      <c r="F14" s="2585"/>
      <c r="G14" s="2585"/>
      <c r="H14" s="3005"/>
      <c r="I14" s="2583"/>
      <c r="J14" s="3077"/>
      <c r="K14" s="2659"/>
      <c r="L14" s="2659"/>
      <c r="M14" s="2585" t="s">
        <v>3201</v>
      </c>
      <c r="N14" s="2585"/>
      <c r="O14" s="2585"/>
      <c r="P14" s="2585"/>
      <c r="Q14" s="3022"/>
      <c r="R14" s="3018"/>
    </row>
    <row r="15" spans="1:18" ht="15.75" thickBot="1">
      <c r="A15" s="3021"/>
      <c r="B15" s="2639"/>
      <c r="C15" s="2597"/>
      <c r="D15" s="2639"/>
      <c r="E15" s="2597"/>
      <c r="F15" s="3010" t="s">
        <v>3202</v>
      </c>
      <c r="G15" s="3010"/>
      <c r="H15" s="3012"/>
      <c r="I15" s="2583"/>
      <c r="J15" s="3021" t="s">
        <v>3203</v>
      </c>
      <c r="K15" s="2597" t="s">
        <v>3204</v>
      </c>
      <c r="L15" s="2597" t="s">
        <v>3204</v>
      </c>
      <c r="M15" s="3010" t="s">
        <v>3205</v>
      </c>
      <c r="N15" s="3010"/>
      <c r="O15" s="3010"/>
      <c r="P15" s="3010"/>
      <c r="Q15" s="3012"/>
      <c r="R15" s="2597"/>
    </row>
    <row r="16" spans="1:18">
      <c r="A16" s="3021"/>
      <c r="B16" s="2639"/>
      <c r="C16" s="2597"/>
      <c r="D16" s="2639"/>
      <c r="E16" s="2597"/>
      <c r="F16" s="2597"/>
      <c r="G16" s="3022"/>
      <c r="H16" s="2597"/>
      <c r="I16" s="2583"/>
      <c r="J16" s="3021" t="s">
        <v>3206</v>
      </c>
      <c r="K16" s="2597" t="s">
        <v>3207</v>
      </c>
      <c r="L16" s="2597" t="s">
        <v>3208</v>
      </c>
      <c r="M16" s="2639"/>
      <c r="N16" s="2639"/>
      <c r="O16" s="2597"/>
      <c r="P16" s="2597"/>
      <c r="Q16" s="3022"/>
      <c r="R16" s="2597"/>
    </row>
    <row r="17" spans="1:18">
      <c r="A17" s="3021" t="s">
        <v>1729</v>
      </c>
      <c r="B17" s="2585" t="s">
        <v>3209</v>
      </c>
      <c r="C17" s="3022"/>
      <c r="D17" s="2585" t="s">
        <v>3210</v>
      </c>
      <c r="E17" s="3022"/>
      <c r="F17" s="2597"/>
      <c r="G17" s="3022"/>
      <c r="H17" s="2597"/>
      <c r="I17" s="2583"/>
      <c r="J17" s="3021" t="s">
        <v>3211</v>
      </c>
      <c r="K17" s="2597" t="s">
        <v>3212</v>
      </c>
      <c r="L17" s="2597" t="s">
        <v>3207</v>
      </c>
      <c r="M17" s="2585"/>
      <c r="N17" s="2585"/>
      <c r="O17" s="3022"/>
      <c r="P17" s="2597" t="s">
        <v>1787</v>
      </c>
      <c r="Q17" s="3022" t="s">
        <v>3213</v>
      </c>
      <c r="R17" s="2597" t="s">
        <v>1729</v>
      </c>
    </row>
    <row r="18" spans="1:18">
      <c r="A18" s="3021" t="s">
        <v>1732</v>
      </c>
      <c r="B18" s="2583"/>
      <c r="C18" s="2659"/>
      <c r="D18" s="2639"/>
      <c r="E18" s="2597"/>
      <c r="F18" s="2597" t="s">
        <v>1840</v>
      </c>
      <c r="G18" s="3022" t="s">
        <v>3214</v>
      </c>
      <c r="H18" s="2597" t="s">
        <v>3215</v>
      </c>
      <c r="I18" s="2583"/>
      <c r="J18" s="3021" t="s">
        <v>3216</v>
      </c>
      <c r="K18" s="2597" t="s">
        <v>4</v>
      </c>
      <c r="L18" s="2597" t="s">
        <v>3212</v>
      </c>
      <c r="M18" s="2585" t="s">
        <v>3217</v>
      </c>
      <c r="N18" s="2585"/>
      <c r="O18" s="3022"/>
      <c r="P18" s="2597" t="s">
        <v>3218</v>
      </c>
      <c r="Q18" s="3022" t="s">
        <v>3219</v>
      </c>
      <c r="R18" s="2597" t="s">
        <v>1732</v>
      </c>
    </row>
    <row r="19" spans="1:18">
      <c r="A19" s="3026"/>
      <c r="B19" s="2583"/>
      <c r="C19" s="2597"/>
      <c r="D19" s="2583"/>
      <c r="E19" s="2597"/>
      <c r="F19" s="2597"/>
      <c r="G19" s="3022"/>
      <c r="H19" s="2659"/>
      <c r="I19" s="2583"/>
      <c r="J19" s="3026"/>
      <c r="K19" s="2659"/>
      <c r="L19" s="2597"/>
      <c r="M19" s="2583"/>
      <c r="N19" s="2583"/>
      <c r="O19" s="2597"/>
      <c r="P19" s="2597"/>
      <c r="Q19" s="2597"/>
      <c r="R19" s="2659"/>
    </row>
    <row r="20" spans="1:18" ht="15.75" thickBot="1">
      <c r="A20" s="3073"/>
      <c r="B20" s="3010" t="s">
        <v>3021</v>
      </c>
      <c r="C20" s="3012"/>
      <c r="D20" s="3010" t="s">
        <v>3022</v>
      </c>
      <c r="E20" s="3012"/>
      <c r="F20" s="3112" t="s">
        <v>3023</v>
      </c>
      <c r="G20" s="3012" t="s">
        <v>3024</v>
      </c>
      <c r="H20" s="3012" t="s">
        <v>2347</v>
      </c>
      <c r="I20" s="2583"/>
      <c r="J20" s="3023" t="s">
        <v>2348</v>
      </c>
      <c r="K20" s="3023" t="s">
        <v>2349</v>
      </c>
      <c r="L20" s="3023" t="s">
        <v>2350</v>
      </c>
      <c r="M20" s="3010" t="s">
        <v>2351</v>
      </c>
      <c r="N20" s="3010"/>
      <c r="O20" s="3012"/>
      <c r="P20" s="3112" t="s">
        <v>2352</v>
      </c>
      <c r="Q20" s="3112" t="s">
        <v>2353</v>
      </c>
      <c r="R20" s="3112"/>
    </row>
    <row r="21" spans="1:18">
      <c r="A21" s="3026">
        <v>1</v>
      </c>
      <c r="B21" s="2583"/>
      <c r="C21" s="2659"/>
      <c r="D21" s="2583"/>
      <c r="E21" s="3022"/>
      <c r="F21" s="3256"/>
      <c r="G21" s="3257"/>
      <c r="H21" s="3258"/>
      <c r="I21" s="2583"/>
      <c r="J21" s="3259"/>
      <c r="K21" s="3086"/>
      <c r="L21" s="3086"/>
      <c r="M21" s="2583"/>
      <c r="N21" s="2583"/>
      <c r="O21" s="3022"/>
      <c r="P21" s="3226"/>
      <c r="Q21" s="3227"/>
      <c r="R21" s="3026">
        <v>1</v>
      </c>
    </row>
    <row r="22" spans="1:18">
      <c r="A22" s="3026">
        <v>2</v>
      </c>
      <c r="B22" s="2583"/>
      <c r="C22" s="2659"/>
      <c r="D22" s="2583"/>
      <c r="E22" s="2597"/>
      <c r="F22" s="3256"/>
      <c r="G22" s="3257"/>
      <c r="H22" s="3258"/>
      <c r="I22" s="2583"/>
      <c r="J22" s="3259"/>
      <c r="K22" s="3086"/>
      <c r="L22" s="3086"/>
      <c r="M22" s="2583"/>
      <c r="N22" s="2583"/>
      <c r="O22" s="2597"/>
      <c r="P22" s="3226"/>
      <c r="Q22" s="3227"/>
      <c r="R22" s="3026">
        <v>2</v>
      </c>
    </row>
    <row r="23" spans="1:18">
      <c r="A23" s="3026">
        <v>3</v>
      </c>
      <c r="B23" s="2583"/>
      <c r="C23" s="2659"/>
      <c r="D23" s="2583"/>
      <c r="E23" s="2597"/>
      <c r="F23" s="3256"/>
      <c r="G23" s="3257"/>
      <c r="H23" s="3258"/>
      <c r="I23" s="2583"/>
      <c r="J23" s="3259"/>
      <c r="K23" s="3086"/>
      <c r="L23" s="3086"/>
      <c r="M23" s="2583"/>
      <c r="N23" s="2583"/>
      <c r="O23" s="2597"/>
      <c r="P23" s="3226"/>
      <c r="Q23" s="3227"/>
      <c r="R23" s="3026">
        <v>3</v>
      </c>
    </row>
    <row r="24" spans="1:18">
      <c r="A24" s="3026">
        <v>4</v>
      </c>
      <c r="B24" s="2583"/>
      <c r="C24" s="2659"/>
      <c r="D24" s="2583"/>
      <c r="E24" s="2597"/>
      <c r="F24" s="3256"/>
      <c r="G24" s="3257"/>
      <c r="H24" s="3258"/>
      <c r="I24" s="2583"/>
      <c r="J24" s="3259"/>
      <c r="K24" s="3086"/>
      <c r="L24" s="3086"/>
      <c r="M24" s="2583"/>
      <c r="N24" s="2583"/>
      <c r="O24" s="2597"/>
      <c r="P24" s="3226"/>
      <c r="Q24" s="3227"/>
      <c r="R24" s="3026">
        <v>4</v>
      </c>
    </row>
    <row r="25" spans="1:18">
      <c r="A25" s="3026">
        <v>5</v>
      </c>
      <c r="B25" s="2583"/>
      <c r="C25" s="2659"/>
      <c r="D25" s="2583"/>
      <c r="E25" s="2597"/>
      <c r="F25" s="3256"/>
      <c r="G25" s="3257"/>
      <c r="H25" s="3258"/>
      <c r="I25" s="2583"/>
      <c r="J25" s="3259"/>
      <c r="K25" s="3086"/>
      <c r="L25" s="3086"/>
      <c r="M25" s="2583"/>
      <c r="N25" s="2583"/>
      <c r="O25" s="2597"/>
      <c r="P25" s="3226"/>
      <c r="Q25" s="3227"/>
      <c r="R25" s="3026">
        <v>5</v>
      </c>
    </row>
    <row r="26" spans="1:18">
      <c r="A26" s="3038">
        <v>6</v>
      </c>
      <c r="B26" s="2583"/>
      <c r="C26" s="2659"/>
      <c r="D26" s="2583"/>
      <c r="E26" s="2659"/>
      <c r="F26" s="3256"/>
      <c r="G26" s="3257"/>
      <c r="H26" s="3258"/>
      <c r="I26" s="2583"/>
      <c r="J26" s="3259"/>
      <c r="K26" s="3086"/>
      <c r="L26" s="3086"/>
      <c r="M26" s="2583"/>
      <c r="N26" s="2583"/>
      <c r="O26" s="2659"/>
      <c r="P26" s="3226"/>
      <c r="Q26" s="3227"/>
      <c r="R26" s="3026">
        <v>6</v>
      </c>
    </row>
    <row r="27" spans="1:18">
      <c r="A27" s="3038">
        <v>7</v>
      </c>
      <c r="B27" s="2583"/>
      <c r="C27" s="2659"/>
      <c r="D27" s="2583"/>
      <c r="E27" s="2659"/>
      <c r="F27" s="3256"/>
      <c r="G27" s="3257"/>
      <c r="H27" s="3258"/>
      <c r="I27" s="2583"/>
      <c r="J27" s="3259"/>
      <c r="K27" s="3086"/>
      <c r="L27" s="3086"/>
      <c r="M27" s="2583"/>
      <c r="N27" s="2583"/>
      <c r="O27" s="2659"/>
      <c r="P27" s="3226"/>
      <c r="Q27" s="3227"/>
      <c r="R27" s="3026">
        <v>7</v>
      </c>
    </row>
    <row r="28" spans="1:18">
      <c r="A28" s="3038">
        <v>8</v>
      </c>
      <c r="B28" s="2583"/>
      <c r="C28" s="2659"/>
      <c r="D28" s="2583"/>
      <c r="E28" s="2659"/>
      <c r="F28" s="3256"/>
      <c r="G28" s="3257"/>
      <c r="H28" s="3258"/>
      <c r="I28" s="2583"/>
      <c r="J28" s="3259"/>
      <c r="K28" s="3086"/>
      <c r="L28" s="3086"/>
      <c r="M28" s="2583"/>
      <c r="N28" s="2583"/>
      <c r="O28" s="2659"/>
      <c r="P28" s="3226"/>
      <c r="Q28" s="3227"/>
      <c r="R28" s="3026">
        <v>8</v>
      </c>
    </row>
    <row r="29" spans="1:18">
      <c r="A29" s="3038">
        <v>9</v>
      </c>
      <c r="B29" s="2583"/>
      <c r="C29" s="2659"/>
      <c r="D29" s="2583"/>
      <c r="E29" s="2659"/>
      <c r="F29" s="3256"/>
      <c r="G29" s="3257"/>
      <c r="H29" s="3258"/>
      <c r="I29" s="2583"/>
      <c r="J29" s="3259"/>
      <c r="K29" s="3086"/>
      <c r="L29" s="3086"/>
      <c r="M29" s="2583"/>
      <c r="N29" s="2583"/>
      <c r="O29" s="2659"/>
      <c r="P29" s="3226"/>
      <c r="Q29" s="3227"/>
      <c r="R29" s="3026">
        <v>9</v>
      </c>
    </row>
    <row r="30" spans="1:18">
      <c r="A30" s="3038">
        <v>10</v>
      </c>
      <c r="B30" s="2583"/>
      <c r="C30" s="2659"/>
      <c r="D30" s="2583"/>
      <c r="E30" s="2659"/>
      <c r="F30" s="3256"/>
      <c r="G30" s="3257"/>
      <c r="H30" s="3258"/>
      <c r="I30" s="2583"/>
      <c r="J30" s="3259"/>
      <c r="K30" s="3086"/>
      <c r="L30" s="3086"/>
      <c r="M30" s="2583"/>
      <c r="N30" s="2583"/>
      <c r="O30" s="2659"/>
      <c r="P30" s="3226"/>
      <c r="Q30" s="3227"/>
      <c r="R30" s="3026">
        <v>10</v>
      </c>
    </row>
    <row r="31" spans="1:18">
      <c r="A31" s="3038">
        <v>11</v>
      </c>
      <c r="B31" s="2583"/>
      <c r="C31" s="2659"/>
      <c r="D31" s="2583"/>
      <c r="E31" s="2659"/>
      <c r="F31" s="3256"/>
      <c r="G31" s="3257"/>
      <c r="H31" s="3258"/>
      <c r="I31" s="2583"/>
      <c r="J31" s="3259"/>
      <c r="K31" s="3086"/>
      <c r="L31" s="3086"/>
      <c r="M31" s="2583"/>
      <c r="N31" s="2583"/>
      <c r="O31" s="2659"/>
      <c r="P31" s="3226"/>
      <c r="Q31" s="3227"/>
      <c r="R31" s="3026">
        <v>11</v>
      </c>
    </row>
    <row r="32" spans="1:18">
      <c r="A32" s="3038">
        <v>12</v>
      </c>
      <c r="B32" s="2583"/>
      <c r="C32" s="2659"/>
      <c r="D32" s="2583"/>
      <c r="E32" s="2659"/>
      <c r="F32" s="3256"/>
      <c r="G32" s="3257"/>
      <c r="H32" s="3258"/>
      <c r="I32" s="2583"/>
      <c r="J32" s="3259"/>
      <c r="K32" s="3086"/>
      <c r="L32" s="3086"/>
      <c r="M32" s="2583"/>
      <c r="N32" s="2583"/>
      <c r="O32" s="2659"/>
      <c r="P32" s="3226"/>
      <c r="Q32" s="3227"/>
      <c r="R32" s="3026">
        <v>12</v>
      </c>
    </row>
    <row r="33" spans="1:18">
      <c r="A33" s="3038">
        <v>13</v>
      </c>
      <c r="B33" s="2583"/>
      <c r="C33" s="2659"/>
      <c r="D33" s="2583"/>
      <c r="E33" s="2659"/>
      <c r="F33" s="3256"/>
      <c r="G33" s="3257"/>
      <c r="H33" s="3258"/>
      <c r="I33" s="2583"/>
      <c r="J33" s="3259"/>
      <c r="K33" s="3086"/>
      <c r="L33" s="3086"/>
      <c r="M33" s="2583"/>
      <c r="N33" s="2583"/>
      <c r="O33" s="2659"/>
      <c r="P33" s="3226"/>
      <c r="Q33" s="3227"/>
      <c r="R33" s="3026">
        <v>13</v>
      </c>
    </row>
    <row r="34" spans="1:18">
      <c r="A34" s="3038">
        <v>14</v>
      </c>
      <c r="B34" s="2583"/>
      <c r="C34" s="2659"/>
      <c r="D34" s="2583"/>
      <c r="E34" s="2659"/>
      <c r="F34" s="3256"/>
      <c r="G34" s="3257"/>
      <c r="H34" s="3258"/>
      <c r="I34" s="2583"/>
      <c r="J34" s="3259"/>
      <c r="K34" s="3086"/>
      <c r="L34" s="3086"/>
      <c r="M34" s="2583"/>
      <c r="N34" s="2583"/>
      <c r="O34" s="2659"/>
      <c r="P34" s="3226"/>
      <c r="Q34" s="3227"/>
      <c r="R34" s="3026">
        <v>14</v>
      </c>
    </row>
    <row r="35" spans="1:18">
      <c r="A35" s="3038">
        <v>15</v>
      </c>
      <c r="B35" s="2583"/>
      <c r="C35" s="2659"/>
      <c r="D35" s="2583"/>
      <c r="E35" s="2659"/>
      <c r="F35" s="3256"/>
      <c r="G35" s="3257"/>
      <c r="H35" s="3258"/>
      <c r="I35" s="2583"/>
      <c r="J35" s="3259"/>
      <c r="K35" s="3086"/>
      <c r="L35" s="3086"/>
      <c r="M35" s="2583"/>
      <c r="N35" s="2583"/>
      <c r="O35" s="2659"/>
      <c r="P35" s="3226"/>
      <c r="Q35" s="3227"/>
      <c r="R35" s="3026">
        <v>15</v>
      </c>
    </row>
    <row r="36" spans="1:18">
      <c r="A36" s="3038">
        <v>16</v>
      </c>
      <c r="B36" s="2583"/>
      <c r="C36" s="2659"/>
      <c r="D36" s="2583"/>
      <c r="E36" s="2659"/>
      <c r="F36" s="3256"/>
      <c r="G36" s="3257"/>
      <c r="H36" s="3258"/>
      <c r="I36" s="2583"/>
      <c r="J36" s="3259"/>
      <c r="K36" s="3086"/>
      <c r="L36" s="3086"/>
      <c r="M36" s="2583"/>
      <c r="N36" s="2583"/>
      <c r="O36" s="2659"/>
      <c r="P36" s="3226"/>
      <c r="Q36" s="3227"/>
      <c r="R36" s="3026">
        <v>16</v>
      </c>
    </row>
    <row r="37" spans="1:18">
      <c r="A37" s="3026">
        <v>17</v>
      </c>
      <c r="B37" s="2583"/>
      <c r="C37" s="2659"/>
      <c r="D37" s="2583"/>
      <c r="E37" s="2659"/>
      <c r="F37" s="3256"/>
      <c r="G37" s="3257"/>
      <c r="H37" s="3258"/>
      <c r="I37" s="2583"/>
      <c r="J37" s="3259"/>
      <c r="K37" s="3086"/>
      <c r="L37" s="3086"/>
      <c r="M37" s="2583"/>
      <c r="N37" s="2583"/>
      <c r="O37" s="2659"/>
      <c r="P37" s="3226"/>
      <c r="Q37" s="3227"/>
      <c r="R37" s="3026">
        <v>17</v>
      </c>
    </row>
    <row r="38" spans="1:18">
      <c r="A38" s="3026">
        <v>18</v>
      </c>
      <c r="B38" s="2583"/>
      <c r="C38" s="2659"/>
      <c r="D38" s="2583"/>
      <c r="E38" s="2659"/>
      <c r="F38" s="3256"/>
      <c r="G38" s="3257"/>
      <c r="H38" s="3258"/>
      <c r="I38" s="2583"/>
      <c r="J38" s="3259"/>
      <c r="K38" s="3086"/>
      <c r="L38" s="3086"/>
      <c r="M38" s="2583"/>
      <c r="N38" s="2583"/>
      <c r="O38" s="2659"/>
      <c r="P38" s="3226"/>
      <c r="Q38" s="3227"/>
      <c r="R38" s="3026">
        <v>18</v>
      </c>
    </row>
    <row r="39" spans="1:18">
      <c r="A39" s="3026">
        <v>19</v>
      </c>
      <c r="B39" s="2583"/>
      <c r="C39" s="2659"/>
      <c r="D39" s="2583"/>
      <c r="E39" s="2659"/>
      <c r="F39" s="3256"/>
      <c r="G39" s="3257"/>
      <c r="H39" s="3258"/>
      <c r="I39" s="2583"/>
      <c r="J39" s="3259"/>
      <c r="K39" s="3086"/>
      <c r="L39" s="3086"/>
      <c r="M39" s="2583"/>
      <c r="N39" s="2583"/>
      <c r="O39" s="2659"/>
      <c r="P39" s="3226"/>
      <c r="Q39" s="3227"/>
      <c r="R39" s="3026">
        <v>19</v>
      </c>
    </row>
    <row r="40" spans="1:18">
      <c r="A40" s="3026">
        <v>20</v>
      </c>
      <c r="B40" s="2583"/>
      <c r="C40" s="2659"/>
      <c r="D40" s="2583"/>
      <c r="E40" s="2659"/>
      <c r="F40" s="3256"/>
      <c r="G40" s="3257"/>
      <c r="H40" s="3258"/>
      <c r="I40" s="2583"/>
      <c r="J40" s="3259"/>
      <c r="K40" s="3086"/>
      <c r="L40" s="3086"/>
      <c r="M40" s="2583"/>
      <c r="N40" s="2583"/>
      <c r="O40" s="2659"/>
      <c r="P40" s="3226"/>
      <c r="Q40" s="3227"/>
      <c r="R40" s="3026">
        <v>20</v>
      </c>
    </row>
    <row r="41" spans="1:18">
      <c r="A41" s="3026">
        <v>21</v>
      </c>
      <c r="B41" s="2583"/>
      <c r="C41" s="2659"/>
      <c r="D41" s="2583"/>
      <c r="E41" s="2659"/>
      <c r="F41" s="3256"/>
      <c r="G41" s="3257"/>
      <c r="H41" s="3258"/>
      <c r="I41" s="2583"/>
      <c r="J41" s="3259"/>
      <c r="K41" s="3086"/>
      <c r="L41" s="3086"/>
      <c r="M41" s="2583"/>
      <c r="N41" s="2583"/>
      <c r="O41" s="2659"/>
      <c r="P41" s="3226"/>
      <c r="Q41" s="3227"/>
      <c r="R41" s="3026">
        <v>21</v>
      </c>
    </row>
    <row r="42" spans="1:18">
      <c r="A42" s="3026">
        <v>22</v>
      </c>
      <c r="B42" s="2583"/>
      <c r="C42" s="2659"/>
      <c r="D42" s="2583"/>
      <c r="E42" s="2659"/>
      <c r="F42" s="3256"/>
      <c r="G42" s="3257"/>
      <c r="H42" s="3258"/>
      <c r="I42" s="2583"/>
      <c r="J42" s="3259"/>
      <c r="K42" s="3086"/>
      <c r="L42" s="3086"/>
      <c r="M42" s="2583"/>
      <c r="N42" s="2583"/>
      <c r="O42" s="2659"/>
      <c r="P42" s="3226"/>
      <c r="Q42" s="3227"/>
      <c r="R42" s="3026">
        <v>22</v>
      </c>
    </row>
    <row r="43" spans="1:18">
      <c r="A43" s="3026">
        <v>23</v>
      </c>
      <c r="B43" s="2583"/>
      <c r="C43" s="2659"/>
      <c r="D43" s="2583"/>
      <c r="E43" s="2659"/>
      <c r="F43" s="3256"/>
      <c r="G43" s="3257"/>
      <c r="H43" s="3258"/>
      <c r="I43" s="2583"/>
      <c r="J43" s="3259"/>
      <c r="K43" s="3086"/>
      <c r="L43" s="3086"/>
      <c r="M43" s="2583"/>
      <c r="N43" s="2583"/>
      <c r="O43" s="2659"/>
      <c r="P43" s="3226"/>
      <c r="Q43" s="3227"/>
      <c r="R43" s="3026">
        <v>23</v>
      </c>
    </row>
    <row r="44" spans="1:18">
      <c r="A44" s="3026">
        <v>24</v>
      </c>
      <c r="B44" s="2583"/>
      <c r="C44" s="2659"/>
      <c r="D44" s="2583"/>
      <c r="E44" s="2659"/>
      <c r="F44" s="3256"/>
      <c r="G44" s="3257"/>
      <c r="H44" s="3258"/>
      <c r="I44" s="2583"/>
      <c r="J44" s="3259"/>
      <c r="K44" s="3086"/>
      <c r="L44" s="3086"/>
      <c r="M44" s="2583"/>
      <c r="N44" s="2583"/>
      <c r="O44" s="2659"/>
      <c r="P44" s="3226"/>
      <c r="Q44" s="3227"/>
      <c r="R44" s="3026">
        <v>24</v>
      </c>
    </row>
    <row r="45" spans="1:18">
      <c r="A45" s="3026">
        <v>25</v>
      </c>
      <c r="B45" s="2583"/>
      <c r="C45" s="2659"/>
      <c r="D45" s="2583"/>
      <c r="E45" s="2659"/>
      <c r="F45" s="3256"/>
      <c r="G45" s="3257"/>
      <c r="H45" s="3258"/>
      <c r="I45" s="2583"/>
      <c r="J45" s="3259"/>
      <c r="K45" s="3086"/>
      <c r="L45" s="3086"/>
      <c r="M45" s="2583"/>
      <c r="N45" s="2583"/>
      <c r="O45" s="2659"/>
      <c r="P45" s="3226"/>
      <c r="Q45" s="3227"/>
      <c r="R45" s="3026">
        <v>25</v>
      </c>
    </row>
    <row r="46" spans="1:18">
      <c r="A46" s="3026">
        <v>26</v>
      </c>
      <c r="B46" s="2583"/>
      <c r="C46" s="2659"/>
      <c r="D46" s="2583"/>
      <c r="E46" s="2659"/>
      <c r="F46" s="3256"/>
      <c r="G46" s="3257"/>
      <c r="H46" s="3258"/>
      <c r="I46" s="2583"/>
      <c r="J46" s="3259"/>
      <c r="K46" s="3086"/>
      <c r="L46" s="3086"/>
      <c r="M46" s="2583"/>
      <c r="N46" s="2583"/>
      <c r="O46" s="2659"/>
      <c r="P46" s="3226"/>
      <c r="Q46" s="3227"/>
      <c r="R46" s="3026">
        <v>26</v>
      </c>
    </row>
    <row r="47" spans="1:18">
      <c r="A47" s="3026">
        <v>27</v>
      </c>
      <c r="B47" s="2583"/>
      <c r="C47" s="2659"/>
      <c r="D47" s="2583"/>
      <c r="E47" s="2659"/>
      <c r="F47" s="3256"/>
      <c r="G47" s="3257"/>
      <c r="H47" s="3258"/>
      <c r="I47" s="2583"/>
      <c r="J47" s="3259"/>
      <c r="K47" s="3086"/>
      <c r="L47" s="3086"/>
      <c r="M47" s="2583"/>
      <c r="N47" s="2583"/>
      <c r="O47" s="2659"/>
      <c r="P47" s="3226"/>
      <c r="Q47" s="3227"/>
      <c r="R47" s="3026">
        <v>27</v>
      </c>
    </row>
    <row r="48" spans="1:18">
      <c r="A48" s="3026">
        <v>28</v>
      </c>
      <c r="B48" s="2583"/>
      <c r="C48" s="2659"/>
      <c r="D48" s="2583"/>
      <c r="E48" s="2659"/>
      <c r="F48" s="3256"/>
      <c r="G48" s="3257"/>
      <c r="H48" s="3258"/>
      <c r="I48" s="2583"/>
      <c r="J48" s="3259"/>
      <c r="K48" s="3086"/>
      <c r="L48" s="3086"/>
      <c r="M48" s="2583"/>
      <c r="N48" s="2583"/>
      <c r="O48" s="2659"/>
      <c r="P48" s="3226"/>
      <c r="Q48" s="3227"/>
      <c r="R48" s="3026">
        <v>28</v>
      </c>
    </row>
    <row r="49" spans="1:18">
      <c r="A49" s="3026">
        <v>29</v>
      </c>
      <c r="B49" s="2583"/>
      <c r="C49" s="2659"/>
      <c r="D49" s="2583"/>
      <c r="E49" s="2659"/>
      <c r="F49" s="3256"/>
      <c r="G49" s="3257"/>
      <c r="H49" s="3258"/>
      <c r="I49" s="2583"/>
      <c r="J49" s="3259"/>
      <c r="K49" s="3086"/>
      <c r="L49" s="3086"/>
      <c r="M49" s="2583"/>
      <c r="N49" s="2583"/>
      <c r="O49" s="2659"/>
      <c r="P49" s="3226"/>
      <c r="Q49" s="3227"/>
      <c r="R49" s="3026">
        <v>29</v>
      </c>
    </row>
    <row r="50" spans="1:18">
      <c r="A50" s="3026">
        <v>30</v>
      </c>
      <c r="B50" s="2583"/>
      <c r="C50" s="2659"/>
      <c r="D50" s="2583"/>
      <c r="E50" s="2659"/>
      <c r="F50" s="3256"/>
      <c r="G50" s="3257"/>
      <c r="H50" s="3258"/>
      <c r="I50" s="2583"/>
      <c r="J50" s="3259"/>
      <c r="K50" s="3086"/>
      <c r="L50" s="3086"/>
      <c r="M50" s="2583"/>
      <c r="N50" s="2583"/>
      <c r="O50" s="2659"/>
      <c r="P50" s="3226"/>
      <c r="Q50" s="3227"/>
      <c r="R50" s="3026">
        <v>30</v>
      </c>
    </row>
    <row r="51" spans="1:18">
      <c r="A51" s="3026">
        <v>31</v>
      </c>
      <c r="B51" s="2583"/>
      <c r="C51" s="2659"/>
      <c r="D51" s="2583"/>
      <c r="E51" s="2659"/>
      <c r="F51" s="3256"/>
      <c r="G51" s="3257"/>
      <c r="H51" s="3258"/>
      <c r="I51" s="2583"/>
      <c r="J51" s="3259"/>
      <c r="K51" s="3086"/>
      <c r="L51" s="3086"/>
      <c r="M51" s="2583"/>
      <c r="N51" s="2583"/>
      <c r="O51" s="2659"/>
      <c r="P51" s="3226"/>
      <c r="Q51" s="3227"/>
      <c r="R51" s="3026">
        <v>31</v>
      </c>
    </row>
    <row r="52" spans="1:18">
      <c r="A52" s="3026">
        <v>32</v>
      </c>
      <c r="B52" s="2583"/>
      <c r="C52" s="2659"/>
      <c r="D52" s="2583"/>
      <c r="E52" s="2659"/>
      <c r="F52" s="3256"/>
      <c r="G52" s="3257"/>
      <c r="H52" s="3258"/>
      <c r="I52" s="2583"/>
      <c r="J52" s="3259"/>
      <c r="K52" s="3086"/>
      <c r="L52" s="3086"/>
      <c r="M52" s="2583"/>
      <c r="N52" s="2583"/>
      <c r="O52" s="2659"/>
      <c r="P52" s="3226"/>
      <c r="Q52" s="3227"/>
      <c r="R52" s="3026">
        <v>32</v>
      </c>
    </row>
    <row r="53" spans="1:18">
      <c r="A53" s="3026">
        <v>33</v>
      </c>
      <c r="B53" s="2583"/>
      <c r="C53" s="2659"/>
      <c r="D53" s="2583"/>
      <c r="E53" s="2659"/>
      <c r="F53" s="3256"/>
      <c r="G53" s="3257"/>
      <c r="H53" s="3258"/>
      <c r="I53" s="2583"/>
      <c r="J53" s="3259"/>
      <c r="K53" s="3086"/>
      <c r="L53" s="3086"/>
      <c r="M53" s="2583"/>
      <c r="N53" s="2583"/>
      <c r="O53" s="2659"/>
      <c r="P53" s="3226"/>
      <c r="Q53" s="3227"/>
      <c r="R53" s="3026">
        <v>33</v>
      </c>
    </row>
    <row r="54" spans="1:18">
      <c r="A54" s="3026">
        <v>34</v>
      </c>
      <c r="B54" s="2583"/>
      <c r="C54" s="2659"/>
      <c r="D54" s="2583"/>
      <c r="E54" s="2659"/>
      <c r="F54" s="3256"/>
      <c r="G54" s="3257"/>
      <c r="H54" s="3258"/>
      <c r="I54" s="2583"/>
      <c r="J54" s="3259"/>
      <c r="K54" s="3086"/>
      <c r="L54" s="3086"/>
      <c r="M54" s="2583"/>
      <c r="N54" s="2583"/>
      <c r="O54" s="2659"/>
      <c r="P54" s="3226"/>
      <c r="Q54" s="3227"/>
      <c r="R54" s="3026">
        <v>34</v>
      </c>
    </row>
    <row r="55" spans="1:18">
      <c r="A55" s="3026">
        <v>35</v>
      </c>
      <c r="B55" s="2583"/>
      <c r="C55" s="2659"/>
      <c r="D55" s="2583"/>
      <c r="E55" s="2659"/>
      <c r="F55" s="3256"/>
      <c r="G55" s="3257"/>
      <c r="H55" s="3258"/>
      <c r="I55" s="2583"/>
      <c r="J55" s="3259"/>
      <c r="K55" s="3086"/>
      <c r="L55" s="3086"/>
      <c r="M55" s="2583"/>
      <c r="N55" s="2583"/>
      <c r="O55" s="2659"/>
      <c r="P55" s="3226"/>
      <c r="Q55" s="3227"/>
      <c r="R55" s="3026">
        <v>35</v>
      </c>
    </row>
    <row r="56" spans="1:18">
      <c r="A56" s="3026">
        <v>36</v>
      </c>
      <c r="B56" s="2583"/>
      <c r="C56" s="2659"/>
      <c r="D56" s="2583"/>
      <c r="E56" s="2659"/>
      <c r="F56" s="3256"/>
      <c r="G56" s="3257"/>
      <c r="H56" s="3258"/>
      <c r="I56" s="2583"/>
      <c r="J56" s="3259"/>
      <c r="K56" s="3086"/>
      <c r="L56" s="3086"/>
      <c r="M56" s="2583"/>
      <c r="N56" s="2583"/>
      <c r="O56" s="2659"/>
      <c r="P56" s="3226"/>
      <c r="Q56" s="3227"/>
      <c r="R56" s="3026">
        <v>36</v>
      </c>
    </row>
    <row r="57" spans="1:18">
      <c r="A57" s="3026">
        <v>37</v>
      </c>
      <c r="B57" s="2583"/>
      <c r="C57" s="2659"/>
      <c r="D57" s="2583"/>
      <c r="E57" s="2659"/>
      <c r="F57" s="3256"/>
      <c r="G57" s="3257"/>
      <c r="H57" s="3258"/>
      <c r="I57" s="2583"/>
      <c r="J57" s="3259"/>
      <c r="K57" s="3086"/>
      <c r="L57" s="3086"/>
      <c r="M57" s="2583"/>
      <c r="N57" s="2583"/>
      <c r="O57" s="2659"/>
      <c r="P57" s="3226"/>
      <c r="Q57" s="3227"/>
      <c r="R57" s="3026">
        <v>37</v>
      </c>
    </row>
    <row r="58" spans="1:18">
      <c r="A58" s="3026">
        <v>38</v>
      </c>
      <c r="B58" s="2583"/>
      <c r="C58" s="2659"/>
      <c r="D58" s="2583"/>
      <c r="E58" s="2659"/>
      <c r="F58" s="3256"/>
      <c r="G58" s="3257"/>
      <c r="H58" s="3258"/>
      <c r="I58" s="2583"/>
      <c r="J58" s="3259"/>
      <c r="K58" s="3086"/>
      <c r="L58" s="3086"/>
      <c r="M58" s="2583"/>
      <c r="N58" s="2583"/>
      <c r="O58" s="2659"/>
      <c r="P58" s="3226"/>
      <c r="Q58" s="3227"/>
      <c r="R58" s="3026">
        <v>38</v>
      </c>
    </row>
    <row r="59" spans="1:18" ht="15.75" thickBot="1">
      <c r="A59" s="3026">
        <v>39</v>
      </c>
      <c r="B59" s="2583"/>
      <c r="C59" s="2659"/>
      <c r="D59" s="2583"/>
      <c r="E59" s="2659"/>
      <c r="F59" s="3256"/>
      <c r="G59" s="3257"/>
      <c r="H59" s="3258"/>
      <c r="I59" s="2583"/>
      <c r="J59" s="3259"/>
      <c r="K59" s="3086"/>
      <c r="L59" s="3086"/>
      <c r="M59" s="2583"/>
      <c r="N59" s="2583"/>
      <c r="O59" s="2659"/>
      <c r="P59" s="3226"/>
      <c r="Q59" s="3227"/>
      <c r="R59" s="3026">
        <v>39</v>
      </c>
    </row>
    <row r="60" spans="1:18" ht="15.75" thickBot="1">
      <c r="A60" s="3073">
        <v>40</v>
      </c>
      <c r="B60" s="2646"/>
      <c r="C60" s="3014"/>
      <c r="D60" s="2646"/>
      <c r="E60" s="3014"/>
      <c r="F60" s="3260"/>
      <c r="G60" s="3261"/>
      <c r="H60" s="3262"/>
      <c r="I60" s="2583"/>
      <c r="J60" s="3263"/>
      <c r="K60" s="3060">
        <f>SUM(K21:K59)</f>
        <v>0</v>
      </c>
      <c r="L60" s="3060">
        <f>SUM(L21:L59)</f>
        <v>0</v>
      </c>
      <c r="M60" s="2646"/>
      <c r="N60" s="2646"/>
      <c r="O60" s="3014"/>
      <c r="P60" s="3241">
        <f>SUM(P21:P59)</f>
        <v>0</v>
      </c>
      <c r="Q60" s="3241">
        <f>SUM(Q21:Q59)</f>
        <v>0</v>
      </c>
      <c r="R60" s="3073">
        <v>40</v>
      </c>
    </row>
    <row r="61" spans="1:18">
      <c r="A61" s="2665"/>
      <c r="B61" s="2665"/>
      <c r="C61" s="2665"/>
      <c r="D61" s="2665"/>
      <c r="E61" s="2665"/>
      <c r="F61" s="2665"/>
      <c r="G61" s="2665"/>
      <c r="H61" s="2665"/>
      <c r="I61" s="2583"/>
      <c r="J61" s="2665"/>
      <c r="K61" s="2665"/>
      <c r="L61" s="2665"/>
      <c r="M61" s="2665"/>
      <c r="N61" s="2665"/>
      <c r="O61" s="2665"/>
      <c r="P61" s="2665"/>
      <c r="Q61" s="2665"/>
      <c r="R61" s="2665"/>
    </row>
    <row r="62" spans="1:18" ht="15.75">
      <c r="A62" s="2160" t="s">
        <v>1720</v>
      </c>
      <c r="B62" s="2583"/>
      <c r="C62" s="2583"/>
      <c r="D62" s="2583"/>
      <c r="E62" s="2583"/>
      <c r="F62" s="2583"/>
      <c r="G62" s="2583"/>
      <c r="H62" s="2583"/>
      <c r="I62" s="2583"/>
      <c r="J62" s="2160" t="s">
        <v>1720</v>
      </c>
      <c r="K62" s="2583"/>
      <c r="L62" s="2583"/>
      <c r="M62" s="2583"/>
      <c r="N62" s="2585"/>
      <c r="O62" s="2583"/>
      <c r="P62" s="2583"/>
      <c r="Q62" s="2585" t="s">
        <v>3220</v>
      </c>
      <c r="R62" s="2585"/>
    </row>
    <row r="63" spans="1:18">
      <c r="A63" s="2585" t="s">
        <v>3221</v>
      </c>
      <c r="B63" s="2585"/>
      <c r="C63" s="2585"/>
      <c r="D63" s="2585"/>
      <c r="E63" s="2585"/>
      <c r="F63" s="2585"/>
      <c r="G63" s="2585"/>
      <c r="H63" s="2585"/>
      <c r="I63" s="2583"/>
      <c r="J63" s="2585" t="s">
        <v>3222</v>
      </c>
      <c r="K63" s="2585"/>
      <c r="L63" s="2585"/>
      <c r="M63" s="2585"/>
      <c r="N63" s="2585"/>
      <c r="O63" s="2585"/>
      <c r="P63" s="2585"/>
      <c r="Q63" s="2585"/>
      <c r="R63" s="2585"/>
    </row>
    <row r="64" spans="1:18">
      <c r="A64" s="2585"/>
      <c r="B64" s="2585"/>
      <c r="C64" s="2585"/>
      <c r="D64" s="2585"/>
      <c r="E64" s="2585"/>
      <c r="F64" s="2585"/>
      <c r="G64" s="2585"/>
      <c r="H64" s="2585"/>
      <c r="I64" s="2583"/>
      <c r="J64" s="2585"/>
      <c r="K64" s="2585"/>
      <c r="L64" s="2585"/>
      <c r="M64" s="2585"/>
      <c r="N64" s="2585"/>
      <c r="O64" s="2585"/>
      <c r="P64" s="2585"/>
      <c r="Q64" s="2585"/>
      <c r="R64" s="2585"/>
    </row>
    <row r="66" spans="1:18" ht="15.75">
      <c r="A66" s="2162" t="s">
        <v>1192</v>
      </c>
      <c r="B66" s="2585"/>
      <c r="C66" s="2585"/>
      <c r="D66" s="2585"/>
      <c r="E66" s="2585"/>
      <c r="F66" s="2585"/>
      <c r="G66" s="2585"/>
      <c r="H66" s="2585"/>
    </row>
    <row r="68" spans="1:18" ht="16.5" thickBot="1">
      <c r="A68" s="2701" t="str">
        <f>'Data Sheet'!$C$25</f>
        <v>National Fuel Gas Distribution Corporation</v>
      </c>
      <c r="B68" s="2646"/>
      <c r="C68" s="2646"/>
      <c r="D68" s="2646"/>
      <c r="E68" s="2646"/>
      <c r="F68" s="3094" t="str">
        <f>'Data Sheet'!$C$40</f>
        <v>3/31/2016</v>
      </c>
      <c r="G68" s="2646" t="str">
        <f>'Data Sheet'!$C$38</f>
        <v>12/31/2015</v>
      </c>
      <c r="H68" s="3010"/>
      <c r="I68" s="2583"/>
      <c r="J68" s="2701" t="str">
        <f>'Data Sheet'!$C$25</f>
        <v>National Fuel Gas Distribution Corporation</v>
      </c>
      <c r="K68" s="2646"/>
      <c r="L68" s="2646"/>
      <c r="M68" s="2646"/>
      <c r="N68" s="2646"/>
      <c r="O68" s="2646"/>
      <c r="P68" s="3094" t="str">
        <f>'Data Sheet'!$C$40</f>
        <v>3/31/2016</v>
      </c>
      <c r="Q68" s="2646" t="str">
        <f>'Data Sheet'!$C$38</f>
        <v>12/31/2015</v>
      </c>
      <c r="R68" s="2646"/>
    </row>
    <row r="69" spans="1:18" ht="16.5" thickBot="1">
      <c r="A69" s="3237" t="s">
        <v>3416</v>
      </c>
      <c r="B69" s="2138"/>
      <c r="C69" s="2138"/>
      <c r="D69" s="3010"/>
      <c r="E69" s="3010"/>
      <c r="F69" s="3013"/>
      <c r="G69" s="3013"/>
      <c r="H69" s="3012"/>
      <c r="I69" s="2583"/>
      <c r="J69" s="3237" t="s">
        <v>3416</v>
      </c>
      <c r="K69" s="2138"/>
      <c r="L69" s="2138"/>
      <c r="M69" s="3010"/>
      <c r="N69" s="3010"/>
      <c r="O69" s="3010"/>
      <c r="P69" s="3013"/>
      <c r="Q69" s="3013"/>
      <c r="R69" s="3012"/>
    </row>
    <row r="70" spans="1:18">
      <c r="A70" s="3077"/>
      <c r="B70" s="2583"/>
      <c r="C70" s="2659"/>
      <c r="D70" s="2639"/>
      <c r="E70" s="2597"/>
      <c r="F70" s="2585"/>
      <c r="G70" s="2585"/>
      <c r="H70" s="3005"/>
      <c r="I70" s="2583"/>
      <c r="J70" s="3077"/>
      <c r="K70" s="2659"/>
      <c r="L70" s="2659"/>
      <c r="M70" s="2585" t="s">
        <v>3201</v>
      </c>
      <c r="N70" s="2585"/>
      <c r="O70" s="2585"/>
      <c r="P70" s="2585"/>
      <c r="Q70" s="3022"/>
      <c r="R70" s="3018"/>
    </row>
    <row r="71" spans="1:18" ht="15.75" thickBot="1">
      <c r="A71" s="3021"/>
      <c r="B71" s="2639"/>
      <c r="C71" s="2597"/>
      <c r="D71" s="2639"/>
      <c r="E71" s="2597"/>
      <c r="F71" s="3010" t="s">
        <v>3202</v>
      </c>
      <c r="G71" s="3010"/>
      <c r="H71" s="3012"/>
      <c r="I71" s="2583"/>
      <c r="J71" s="3021" t="s">
        <v>3203</v>
      </c>
      <c r="K71" s="2597" t="s">
        <v>3204</v>
      </c>
      <c r="L71" s="2597" t="s">
        <v>3204</v>
      </c>
      <c r="M71" s="3010" t="s">
        <v>3205</v>
      </c>
      <c r="N71" s="3010"/>
      <c r="O71" s="3010"/>
      <c r="P71" s="3010"/>
      <c r="Q71" s="3012"/>
      <c r="R71" s="2597"/>
    </row>
    <row r="72" spans="1:18">
      <c r="A72" s="3021"/>
      <c r="B72" s="2639"/>
      <c r="C72" s="2597"/>
      <c r="D72" s="2639"/>
      <c r="E72" s="2597"/>
      <c r="F72" s="2597"/>
      <c r="G72" s="3022"/>
      <c r="H72" s="2597"/>
      <c r="I72" s="2583"/>
      <c r="J72" s="3021" t="s">
        <v>3206</v>
      </c>
      <c r="K72" s="2597" t="s">
        <v>3207</v>
      </c>
      <c r="L72" s="2597" t="s">
        <v>3208</v>
      </c>
      <c r="M72" s="2639"/>
      <c r="N72" s="2639"/>
      <c r="O72" s="2597"/>
      <c r="P72" s="2597"/>
      <c r="Q72" s="3022"/>
      <c r="R72" s="2597"/>
    </row>
    <row r="73" spans="1:18">
      <c r="A73" s="3021" t="s">
        <v>1729</v>
      </c>
      <c r="B73" s="2585" t="s">
        <v>3209</v>
      </c>
      <c r="C73" s="3022"/>
      <c r="D73" s="2585" t="s">
        <v>3210</v>
      </c>
      <c r="E73" s="3022"/>
      <c r="F73" s="2597"/>
      <c r="G73" s="3022"/>
      <c r="H73" s="2597"/>
      <c r="I73" s="2583"/>
      <c r="J73" s="3021" t="s">
        <v>3211</v>
      </c>
      <c r="K73" s="2597" t="s">
        <v>3212</v>
      </c>
      <c r="L73" s="2597" t="s">
        <v>3207</v>
      </c>
      <c r="M73" s="2585"/>
      <c r="N73" s="2585"/>
      <c r="O73" s="3022"/>
      <c r="P73" s="2597" t="s">
        <v>1787</v>
      </c>
      <c r="Q73" s="3022" t="s">
        <v>3213</v>
      </c>
      <c r="R73" s="2597" t="s">
        <v>1729</v>
      </c>
    </row>
    <row r="74" spans="1:18">
      <c r="A74" s="3021" t="s">
        <v>1732</v>
      </c>
      <c r="B74" s="2583"/>
      <c r="C74" s="2659"/>
      <c r="D74" s="2639"/>
      <c r="E74" s="2597"/>
      <c r="F74" s="2597" t="s">
        <v>1840</v>
      </c>
      <c r="G74" s="3022" t="s">
        <v>3214</v>
      </c>
      <c r="H74" s="2597" t="s">
        <v>3215</v>
      </c>
      <c r="I74" s="2583"/>
      <c r="J74" s="3021" t="s">
        <v>3216</v>
      </c>
      <c r="K74" s="2597" t="s">
        <v>4</v>
      </c>
      <c r="L74" s="2597" t="s">
        <v>3212</v>
      </c>
      <c r="M74" s="2585" t="s">
        <v>3217</v>
      </c>
      <c r="N74" s="2585"/>
      <c r="O74" s="3022"/>
      <c r="P74" s="2597" t="s">
        <v>3218</v>
      </c>
      <c r="Q74" s="3022" t="s">
        <v>3219</v>
      </c>
      <c r="R74" s="2597" t="s">
        <v>1732</v>
      </c>
    </row>
    <row r="75" spans="1:18">
      <c r="A75" s="3026"/>
      <c r="B75" s="2583"/>
      <c r="C75" s="2597"/>
      <c r="D75" s="2583"/>
      <c r="E75" s="2597"/>
      <c r="F75" s="2597"/>
      <c r="G75" s="3022"/>
      <c r="H75" s="2659"/>
      <c r="I75" s="2583"/>
      <c r="J75" s="3026"/>
      <c r="K75" s="2659"/>
      <c r="L75" s="2597"/>
      <c r="M75" s="2583"/>
      <c r="N75" s="2583"/>
      <c r="O75" s="2597"/>
      <c r="P75" s="2597"/>
      <c r="Q75" s="2597"/>
      <c r="R75" s="2659"/>
    </row>
    <row r="76" spans="1:18" ht="15.75" thickBot="1">
      <c r="A76" s="3073"/>
      <c r="B76" s="3010" t="s">
        <v>3021</v>
      </c>
      <c r="C76" s="3012"/>
      <c r="D76" s="3010" t="s">
        <v>3022</v>
      </c>
      <c r="E76" s="3012"/>
      <c r="F76" s="3112" t="s">
        <v>3023</v>
      </c>
      <c r="G76" s="3012" t="s">
        <v>3024</v>
      </c>
      <c r="H76" s="3012" t="s">
        <v>2347</v>
      </c>
      <c r="I76" s="2583"/>
      <c r="J76" s="3023" t="s">
        <v>2348</v>
      </c>
      <c r="K76" s="3023" t="s">
        <v>2349</v>
      </c>
      <c r="L76" s="3023" t="s">
        <v>2350</v>
      </c>
      <c r="M76" s="3010" t="s">
        <v>2351</v>
      </c>
      <c r="N76" s="3010"/>
      <c r="O76" s="3012"/>
      <c r="P76" s="3112" t="s">
        <v>2352</v>
      </c>
      <c r="Q76" s="3112" t="s">
        <v>2353</v>
      </c>
      <c r="R76" s="3112"/>
    </row>
    <row r="77" spans="1:18">
      <c r="A77" s="3026">
        <v>1</v>
      </c>
      <c r="B77" s="2583"/>
      <c r="C77" s="2659"/>
      <c r="D77" s="2583"/>
      <c r="E77" s="3022"/>
      <c r="F77" s="3264"/>
      <c r="G77" s="3265"/>
      <c r="H77" s="3258"/>
      <c r="I77" s="2583"/>
      <c r="J77" s="3258"/>
      <c r="K77" s="3231"/>
      <c r="L77" s="3231"/>
      <c r="M77" s="2583"/>
      <c r="N77" s="2583"/>
      <c r="O77" s="3022"/>
      <c r="P77" s="3226"/>
      <c r="Q77" s="3227"/>
      <c r="R77" s="3026">
        <v>1</v>
      </c>
    </row>
    <row r="78" spans="1:18">
      <c r="A78" s="3026">
        <v>2</v>
      </c>
      <c r="B78" s="2583"/>
      <c r="C78" s="2659"/>
      <c r="D78" s="2583"/>
      <c r="E78" s="2597"/>
      <c r="F78" s="3266"/>
      <c r="G78" s="3267"/>
      <c r="H78" s="3258"/>
      <c r="I78" s="2583"/>
      <c r="J78" s="3258"/>
      <c r="K78" s="3231"/>
      <c r="L78" s="3231"/>
      <c r="M78" s="2583"/>
      <c r="N78" s="2583"/>
      <c r="O78" s="2597"/>
      <c r="P78" s="3226"/>
      <c r="Q78" s="3227"/>
      <c r="R78" s="3026">
        <v>2</v>
      </c>
    </row>
    <row r="79" spans="1:18">
      <c r="A79" s="3026">
        <v>3</v>
      </c>
      <c r="B79" s="2583"/>
      <c r="C79" s="2659"/>
      <c r="D79" s="2583"/>
      <c r="E79" s="2597"/>
      <c r="F79" s="3266"/>
      <c r="G79" s="3267"/>
      <c r="H79" s="3258"/>
      <c r="I79" s="2583"/>
      <c r="J79" s="3258"/>
      <c r="K79" s="3231"/>
      <c r="L79" s="3231"/>
      <c r="M79" s="2583"/>
      <c r="N79" s="2583"/>
      <c r="O79" s="2597"/>
      <c r="P79" s="3226"/>
      <c r="Q79" s="3227"/>
      <c r="R79" s="3026">
        <v>3</v>
      </c>
    </row>
    <row r="80" spans="1:18">
      <c r="A80" s="3026">
        <v>4</v>
      </c>
      <c r="B80" s="2583"/>
      <c r="C80" s="2659"/>
      <c r="D80" s="2583"/>
      <c r="E80" s="2597"/>
      <c r="F80" s="3266"/>
      <c r="G80" s="3267"/>
      <c r="H80" s="3258"/>
      <c r="I80" s="2583"/>
      <c r="J80" s="3258"/>
      <c r="K80" s="3231"/>
      <c r="L80" s="3231"/>
      <c r="M80" s="2583"/>
      <c r="N80" s="2583"/>
      <c r="O80" s="2597"/>
      <c r="P80" s="3226"/>
      <c r="Q80" s="3227"/>
      <c r="R80" s="3026">
        <v>4</v>
      </c>
    </row>
    <row r="81" spans="1:18">
      <c r="A81" s="3026">
        <v>5</v>
      </c>
      <c r="B81" s="2583"/>
      <c r="C81" s="2659"/>
      <c r="D81" s="2583"/>
      <c r="E81" s="2597"/>
      <c r="F81" s="3266"/>
      <c r="G81" s="3267"/>
      <c r="H81" s="3258"/>
      <c r="I81" s="2583"/>
      <c r="J81" s="3258"/>
      <c r="K81" s="3231"/>
      <c r="L81" s="3231"/>
      <c r="M81" s="2583"/>
      <c r="N81" s="2583"/>
      <c r="O81" s="2597"/>
      <c r="P81" s="3226"/>
      <c r="Q81" s="3227"/>
      <c r="R81" s="3026">
        <v>5</v>
      </c>
    </row>
    <row r="82" spans="1:18">
      <c r="A82" s="3038">
        <v>6</v>
      </c>
      <c r="B82" s="2583"/>
      <c r="C82" s="2659"/>
      <c r="D82" s="2583"/>
      <c r="E82" s="2659"/>
      <c r="F82" s="3268"/>
      <c r="G82" s="3269"/>
      <c r="H82" s="3258"/>
      <c r="I82" s="2583"/>
      <c r="J82" s="3270"/>
      <c r="K82" s="3231"/>
      <c r="L82" s="3231"/>
      <c r="M82" s="2583"/>
      <c r="N82" s="2583"/>
      <c r="O82" s="2659"/>
      <c r="P82" s="3226"/>
      <c r="Q82" s="3227"/>
      <c r="R82" s="3038">
        <v>6</v>
      </c>
    </row>
    <row r="83" spans="1:18">
      <c r="A83" s="3038">
        <v>7</v>
      </c>
      <c r="B83" s="2583"/>
      <c r="C83" s="2659"/>
      <c r="D83" s="2583"/>
      <c r="E83" s="2659"/>
      <c r="F83" s="3268"/>
      <c r="G83" s="3269"/>
      <c r="H83" s="3258"/>
      <c r="I83" s="2583"/>
      <c r="J83" s="3270"/>
      <c r="K83" s="3231"/>
      <c r="L83" s="3231"/>
      <c r="M83" s="2583"/>
      <c r="N83" s="2583"/>
      <c r="O83" s="2659"/>
      <c r="P83" s="3226"/>
      <c r="Q83" s="3227"/>
      <c r="R83" s="3038">
        <v>7</v>
      </c>
    </row>
    <row r="84" spans="1:18">
      <c r="A84" s="3038">
        <v>8</v>
      </c>
      <c r="B84" s="2583"/>
      <c r="C84" s="2659"/>
      <c r="D84" s="2583"/>
      <c r="E84" s="2659"/>
      <c r="F84" s="3268"/>
      <c r="G84" s="3269"/>
      <c r="H84" s="3258"/>
      <c r="I84" s="2583"/>
      <c r="J84" s="3270"/>
      <c r="K84" s="3231"/>
      <c r="L84" s="3231"/>
      <c r="M84" s="2583"/>
      <c r="N84" s="2583"/>
      <c r="O84" s="2659"/>
      <c r="P84" s="3226"/>
      <c r="Q84" s="3227"/>
      <c r="R84" s="3038">
        <v>8</v>
      </c>
    </row>
    <row r="85" spans="1:18">
      <c r="A85" s="3038">
        <v>9</v>
      </c>
      <c r="B85" s="2583"/>
      <c r="C85" s="2659"/>
      <c r="D85" s="2583"/>
      <c r="E85" s="2659"/>
      <c r="F85" s="3268"/>
      <c r="G85" s="3269"/>
      <c r="H85" s="3258"/>
      <c r="I85" s="2583"/>
      <c r="J85" s="3270"/>
      <c r="K85" s="3231"/>
      <c r="L85" s="3231"/>
      <c r="M85" s="2583"/>
      <c r="N85" s="2583"/>
      <c r="O85" s="2659"/>
      <c r="P85" s="3226"/>
      <c r="Q85" s="3227"/>
      <c r="R85" s="3038">
        <v>9</v>
      </c>
    </row>
    <row r="86" spans="1:18">
      <c r="A86" s="3038">
        <v>10</v>
      </c>
      <c r="B86" s="2583"/>
      <c r="C86" s="2659"/>
      <c r="D86" s="2583"/>
      <c r="E86" s="2659"/>
      <c r="F86" s="3268"/>
      <c r="G86" s="3269"/>
      <c r="H86" s="3258"/>
      <c r="I86" s="2583"/>
      <c r="J86" s="3270"/>
      <c r="K86" s="3231"/>
      <c r="L86" s="3231"/>
      <c r="M86" s="2583"/>
      <c r="N86" s="2583"/>
      <c r="O86" s="2659"/>
      <c r="P86" s="3226"/>
      <c r="Q86" s="3227"/>
      <c r="R86" s="3038">
        <v>10</v>
      </c>
    </row>
    <row r="87" spans="1:18">
      <c r="A87" s="3038">
        <v>11</v>
      </c>
      <c r="B87" s="2583"/>
      <c r="C87" s="2659"/>
      <c r="D87" s="2583"/>
      <c r="E87" s="2659"/>
      <c r="F87" s="3268"/>
      <c r="G87" s="3269"/>
      <c r="H87" s="3258"/>
      <c r="I87" s="2583"/>
      <c r="J87" s="3270"/>
      <c r="K87" s="3231"/>
      <c r="L87" s="3231"/>
      <c r="M87" s="2583"/>
      <c r="N87" s="2583"/>
      <c r="O87" s="2659"/>
      <c r="P87" s="3226"/>
      <c r="Q87" s="3227"/>
      <c r="R87" s="3038">
        <v>11</v>
      </c>
    </row>
    <row r="88" spans="1:18">
      <c r="A88" s="3038">
        <v>12</v>
      </c>
      <c r="B88" s="2583"/>
      <c r="C88" s="2659"/>
      <c r="D88" s="2583"/>
      <c r="E88" s="2659"/>
      <c r="F88" s="3268"/>
      <c r="G88" s="3269"/>
      <c r="H88" s="3258"/>
      <c r="I88" s="2583"/>
      <c r="J88" s="3270"/>
      <c r="K88" s="3231"/>
      <c r="L88" s="3231"/>
      <c r="M88" s="2583"/>
      <c r="N88" s="2583"/>
      <c r="O88" s="2659"/>
      <c r="P88" s="3226"/>
      <c r="Q88" s="3227"/>
      <c r="R88" s="3038">
        <v>12</v>
      </c>
    </row>
    <row r="89" spans="1:18">
      <c r="A89" s="3038">
        <v>13</v>
      </c>
      <c r="B89" s="2583"/>
      <c r="C89" s="2659"/>
      <c r="D89" s="2583"/>
      <c r="E89" s="2659"/>
      <c r="F89" s="3268"/>
      <c r="G89" s="3269"/>
      <c r="H89" s="3258"/>
      <c r="I89" s="2583"/>
      <c r="J89" s="3270"/>
      <c r="K89" s="3231"/>
      <c r="L89" s="3231"/>
      <c r="M89" s="2583"/>
      <c r="N89" s="2583"/>
      <c r="O89" s="2659"/>
      <c r="P89" s="3226"/>
      <c r="Q89" s="3227"/>
      <c r="R89" s="3038">
        <v>13</v>
      </c>
    </row>
    <row r="90" spans="1:18">
      <c r="A90" s="3038">
        <v>14</v>
      </c>
      <c r="B90" s="2583"/>
      <c r="C90" s="2659"/>
      <c r="D90" s="2583"/>
      <c r="E90" s="2659"/>
      <c r="F90" s="3268"/>
      <c r="G90" s="3269"/>
      <c r="H90" s="3258"/>
      <c r="I90" s="2583"/>
      <c r="J90" s="3270"/>
      <c r="K90" s="3231"/>
      <c r="L90" s="3231"/>
      <c r="M90" s="2583"/>
      <c r="N90" s="2583"/>
      <c r="O90" s="2659"/>
      <c r="P90" s="3226"/>
      <c r="Q90" s="3227"/>
      <c r="R90" s="3038">
        <v>14</v>
      </c>
    </row>
    <row r="91" spans="1:18">
      <c r="A91" s="3038">
        <v>15</v>
      </c>
      <c r="B91" s="2583"/>
      <c r="C91" s="2659"/>
      <c r="D91" s="2583"/>
      <c r="E91" s="2659"/>
      <c r="F91" s="3268"/>
      <c r="G91" s="3269"/>
      <c r="H91" s="3258"/>
      <c r="I91" s="2583"/>
      <c r="J91" s="3270"/>
      <c r="K91" s="3231"/>
      <c r="L91" s="3231"/>
      <c r="M91" s="2583"/>
      <c r="N91" s="2583"/>
      <c r="O91" s="2659"/>
      <c r="P91" s="3226"/>
      <c r="Q91" s="3227"/>
      <c r="R91" s="3038">
        <v>15</v>
      </c>
    </row>
    <row r="92" spans="1:18">
      <c r="A92" s="3038">
        <v>16</v>
      </c>
      <c r="B92" s="2583"/>
      <c r="C92" s="2659"/>
      <c r="D92" s="2583"/>
      <c r="E92" s="2659"/>
      <c r="F92" s="3268"/>
      <c r="G92" s="3269"/>
      <c r="H92" s="3258"/>
      <c r="I92" s="2583"/>
      <c r="J92" s="3270"/>
      <c r="K92" s="3231"/>
      <c r="L92" s="3231"/>
      <c r="M92" s="2583"/>
      <c r="N92" s="2583"/>
      <c r="O92" s="2659"/>
      <c r="P92" s="3226"/>
      <c r="Q92" s="3227"/>
      <c r="R92" s="3038">
        <v>16</v>
      </c>
    </row>
    <row r="93" spans="1:18">
      <c r="A93" s="3026">
        <v>17</v>
      </c>
      <c r="B93" s="2583"/>
      <c r="C93" s="2659"/>
      <c r="D93" s="2583"/>
      <c r="E93" s="2659"/>
      <c r="F93" s="3268"/>
      <c r="G93" s="3269"/>
      <c r="H93" s="3258"/>
      <c r="I93" s="2583"/>
      <c r="J93" s="3258"/>
      <c r="K93" s="3231"/>
      <c r="L93" s="3231"/>
      <c r="M93" s="2583"/>
      <c r="N93" s="2583"/>
      <c r="O93" s="2659"/>
      <c r="P93" s="3226"/>
      <c r="Q93" s="3227"/>
      <c r="R93" s="3026">
        <v>17</v>
      </c>
    </row>
    <row r="94" spans="1:18">
      <c r="A94" s="3026">
        <v>18</v>
      </c>
      <c r="B94" s="2583"/>
      <c r="C94" s="2659"/>
      <c r="D94" s="2583"/>
      <c r="E94" s="2659"/>
      <c r="F94" s="3268"/>
      <c r="G94" s="3269"/>
      <c r="H94" s="3258"/>
      <c r="I94" s="2583"/>
      <c r="J94" s="3258"/>
      <c r="K94" s="3231"/>
      <c r="L94" s="3231"/>
      <c r="M94" s="2583"/>
      <c r="N94" s="2583"/>
      <c r="O94" s="2659"/>
      <c r="P94" s="3226"/>
      <c r="Q94" s="3227"/>
      <c r="R94" s="3026">
        <v>18</v>
      </c>
    </row>
    <row r="95" spans="1:18">
      <c r="A95" s="3026">
        <v>19</v>
      </c>
      <c r="B95" s="2583"/>
      <c r="C95" s="2659"/>
      <c r="D95" s="2583"/>
      <c r="E95" s="2659"/>
      <c r="F95" s="3268"/>
      <c r="G95" s="3269"/>
      <c r="H95" s="3258"/>
      <c r="I95" s="2583"/>
      <c r="J95" s="3258"/>
      <c r="K95" s="3231"/>
      <c r="L95" s="3231"/>
      <c r="M95" s="2583"/>
      <c r="N95" s="2583"/>
      <c r="O95" s="2659"/>
      <c r="P95" s="3226"/>
      <c r="Q95" s="3227"/>
      <c r="R95" s="3026">
        <v>19</v>
      </c>
    </row>
    <row r="96" spans="1:18">
      <c r="A96" s="3026">
        <v>20</v>
      </c>
      <c r="B96" s="2583"/>
      <c r="C96" s="2659"/>
      <c r="D96" s="2583"/>
      <c r="E96" s="2659"/>
      <c r="F96" s="3268"/>
      <c r="G96" s="3269"/>
      <c r="H96" s="3258"/>
      <c r="I96" s="2583"/>
      <c r="J96" s="3258"/>
      <c r="K96" s="3231"/>
      <c r="L96" s="3231"/>
      <c r="M96" s="2583"/>
      <c r="N96" s="2583"/>
      <c r="O96" s="2659"/>
      <c r="P96" s="3226"/>
      <c r="Q96" s="3227"/>
      <c r="R96" s="3026">
        <v>20</v>
      </c>
    </row>
    <row r="97" spans="1:18">
      <c r="A97" s="3026">
        <v>21</v>
      </c>
      <c r="B97" s="2583"/>
      <c r="C97" s="2659"/>
      <c r="D97" s="2583"/>
      <c r="E97" s="2659"/>
      <c r="F97" s="3268"/>
      <c r="G97" s="3269"/>
      <c r="H97" s="3258"/>
      <c r="I97" s="2583"/>
      <c r="J97" s="3258"/>
      <c r="K97" s="3231"/>
      <c r="L97" s="3231"/>
      <c r="M97" s="2583"/>
      <c r="N97" s="2583"/>
      <c r="O97" s="2659"/>
      <c r="P97" s="3226"/>
      <c r="Q97" s="3227"/>
      <c r="R97" s="3026">
        <v>21</v>
      </c>
    </row>
    <row r="98" spans="1:18">
      <c r="A98" s="3026">
        <v>22</v>
      </c>
      <c r="B98" s="2583"/>
      <c r="C98" s="2659"/>
      <c r="D98" s="2583"/>
      <c r="E98" s="2659"/>
      <c r="F98" s="3268"/>
      <c r="G98" s="3269"/>
      <c r="H98" s="3258"/>
      <c r="I98" s="2583"/>
      <c r="J98" s="3258"/>
      <c r="K98" s="3231"/>
      <c r="L98" s="3231"/>
      <c r="M98" s="2583"/>
      <c r="N98" s="2583"/>
      <c r="O98" s="2659"/>
      <c r="P98" s="3226"/>
      <c r="Q98" s="3227"/>
      <c r="R98" s="3026">
        <v>22</v>
      </c>
    </row>
    <row r="99" spans="1:18">
      <c r="A99" s="3026">
        <v>23</v>
      </c>
      <c r="B99" s="2583"/>
      <c r="C99" s="2659"/>
      <c r="D99" s="2583"/>
      <c r="E99" s="2659"/>
      <c r="F99" s="3268"/>
      <c r="G99" s="3269"/>
      <c r="H99" s="3258"/>
      <c r="I99" s="2583"/>
      <c r="J99" s="3258"/>
      <c r="K99" s="3231"/>
      <c r="L99" s="3231"/>
      <c r="M99" s="2583"/>
      <c r="N99" s="2583"/>
      <c r="O99" s="2659"/>
      <c r="P99" s="3226"/>
      <c r="Q99" s="3227"/>
      <c r="R99" s="3026">
        <v>23</v>
      </c>
    </row>
    <row r="100" spans="1:18">
      <c r="A100" s="3026">
        <v>24</v>
      </c>
      <c r="B100" s="2583"/>
      <c r="C100" s="2659"/>
      <c r="D100" s="2583"/>
      <c r="E100" s="2659"/>
      <c r="F100" s="3268"/>
      <c r="G100" s="3269"/>
      <c r="H100" s="3258"/>
      <c r="I100" s="2583"/>
      <c r="J100" s="3258"/>
      <c r="K100" s="3231"/>
      <c r="L100" s="3231"/>
      <c r="M100" s="2583"/>
      <c r="N100" s="2583"/>
      <c r="O100" s="2659"/>
      <c r="P100" s="3226"/>
      <c r="Q100" s="3227"/>
      <c r="R100" s="3026">
        <v>24</v>
      </c>
    </row>
    <row r="101" spans="1:18">
      <c r="A101" s="3026">
        <v>25</v>
      </c>
      <c r="B101" s="2583"/>
      <c r="C101" s="2659"/>
      <c r="D101" s="2583"/>
      <c r="E101" s="2659"/>
      <c r="F101" s="3268"/>
      <c r="G101" s="3269"/>
      <c r="H101" s="3258"/>
      <c r="I101" s="2583"/>
      <c r="J101" s="3258"/>
      <c r="K101" s="3231"/>
      <c r="L101" s="3231"/>
      <c r="M101" s="2583"/>
      <c r="N101" s="2583"/>
      <c r="O101" s="2659"/>
      <c r="P101" s="3226"/>
      <c r="Q101" s="3227"/>
      <c r="R101" s="3026">
        <v>25</v>
      </c>
    </row>
    <row r="102" spans="1:18">
      <c r="A102" s="3026">
        <v>26</v>
      </c>
      <c r="B102" s="2583"/>
      <c r="C102" s="2659"/>
      <c r="D102" s="2583"/>
      <c r="E102" s="2659"/>
      <c r="F102" s="3268"/>
      <c r="G102" s="3269"/>
      <c r="H102" s="3258"/>
      <c r="I102" s="2583"/>
      <c r="J102" s="3258"/>
      <c r="K102" s="3231"/>
      <c r="L102" s="3231"/>
      <c r="M102" s="2583"/>
      <c r="N102" s="2583"/>
      <c r="O102" s="2659"/>
      <c r="P102" s="3226"/>
      <c r="Q102" s="3227"/>
      <c r="R102" s="3026">
        <v>26</v>
      </c>
    </row>
    <row r="103" spans="1:18">
      <c r="A103" s="3026">
        <v>27</v>
      </c>
      <c r="B103" s="2583"/>
      <c r="C103" s="2659"/>
      <c r="D103" s="2583"/>
      <c r="E103" s="2659"/>
      <c r="F103" s="3268"/>
      <c r="G103" s="3269"/>
      <c r="H103" s="3258"/>
      <c r="I103" s="2583"/>
      <c r="J103" s="3258"/>
      <c r="K103" s="3231"/>
      <c r="L103" s="3231"/>
      <c r="M103" s="2583"/>
      <c r="N103" s="2583"/>
      <c r="O103" s="2659"/>
      <c r="P103" s="3226"/>
      <c r="Q103" s="3227"/>
      <c r="R103" s="3026">
        <v>27</v>
      </c>
    </row>
    <row r="104" spans="1:18">
      <c r="A104" s="3026">
        <v>28</v>
      </c>
      <c r="B104" s="2583"/>
      <c r="C104" s="2659"/>
      <c r="D104" s="2583"/>
      <c r="E104" s="2659"/>
      <c r="F104" s="3268"/>
      <c r="G104" s="3269"/>
      <c r="H104" s="3258"/>
      <c r="I104" s="2583"/>
      <c r="J104" s="3258"/>
      <c r="K104" s="3231"/>
      <c r="L104" s="3231"/>
      <c r="M104" s="2583"/>
      <c r="N104" s="2583"/>
      <c r="O104" s="2659"/>
      <c r="P104" s="3226"/>
      <c r="Q104" s="3227"/>
      <c r="R104" s="3026">
        <v>28</v>
      </c>
    </row>
    <row r="105" spans="1:18">
      <c r="A105" s="3026">
        <v>29</v>
      </c>
      <c r="B105" s="2583"/>
      <c r="C105" s="2659"/>
      <c r="D105" s="2583"/>
      <c r="E105" s="2659"/>
      <c r="F105" s="3268"/>
      <c r="G105" s="3269"/>
      <c r="H105" s="3258"/>
      <c r="I105" s="2583"/>
      <c r="J105" s="3258"/>
      <c r="K105" s="3231"/>
      <c r="L105" s="3231"/>
      <c r="M105" s="2583"/>
      <c r="N105" s="2583"/>
      <c r="O105" s="2659"/>
      <c r="P105" s="3226"/>
      <c r="Q105" s="3227"/>
      <c r="R105" s="3026">
        <v>29</v>
      </c>
    </row>
    <row r="106" spans="1:18">
      <c r="A106" s="3026">
        <v>30</v>
      </c>
      <c r="B106" s="2583"/>
      <c r="C106" s="2659"/>
      <c r="D106" s="2583"/>
      <c r="E106" s="2659"/>
      <c r="F106" s="3268"/>
      <c r="G106" s="3269"/>
      <c r="H106" s="3258"/>
      <c r="I106" s="2583"/>
      <c r="J106" s="3258"/>
      <c r="K106" s="3231"/>
      <c r="L106" s="3231"/>
      <c r="M106" s="2583"/>
      <c r="N106" s="2583"/>
      <c r="O106" s="2659"/>
      <c r="P106" s="3226"/>
      <c r="Q106" s="3227"/>
      <c r="R106" s="3026">
        <v>30</v>
      </c>
    </row>
    <row r="107" spans="1:18">
      <c r="A107" s="3026">
        <v>31</v>
      </c>
      <c r="B107" s="2583"/>
      <c r="C107" s="2659"/>
      <c r="D107" s="2583"/>
      <c r="E107" s="2659"/>
      <c r="F107" s="3268"/>
      <c r="G107" s="3269"/>
      <c r="H107" s="3258"/>
      <c r="I107" s="2583"/>
      <c r="J107" s="3258"/>
      <c r="K107" s="3231"/>
      <c r="L107" s="3231"/>
      <c r="M107" s="2583"/>
      <c r="N107" s="2583"/>
      <c r="O107" s="2659"/>
      <c r="P107" s="3226"/>
      <c r="Q107" s="3227"/>
      <c r="R107" s="3026">
        <v>31</v>
      </c>
    </row>
    <row r="108" spans="1:18">
      <c r="A108" s="3026">
        <v>32</v>
      </c>
      <c r="B108" s="2583"/>
      <c r="C108" s="2659"/>
      <c r="D108" s="2583"/>
      <c r="E108" s="2659"/>
      <c r="F108" s="3268"/>
      <c r="G108" s="3269"/>
      <c r="H108" s="3258"/>
      <c r="I108" s="2583"/>
      <c r="J108" s="3258"/>
      <c r="K108" s="3231"/>
      <c r="L108" s="3231"/>
      <c r="M108" s="2583"/>
      <c r="N108" s="2583"/>
      <c r="O108" s="2659"/>
      <c r="P108" s="3226"/>
      <c r="Q108" s="3227"/>
      <c r="R108" s="3026">
        <v>32</v>
      </c>
    </row>
    <row r="109" spans="1:18">
      <c r="A109" s="3026">
        <v>33</v>
      </c>
      <c r="B109" s="2583"/>
      <c r="C109" s="2659"/>
      <c r="D109" s="2583"/>
      <c r="E109" s="2659"/>
      <c r="F109" s="3268"/>
      <c r="G109" s="3269"/>
      <c r="H109" s="3258"/>
      <c r="I109" s="2583"/>
      <c r="J109" s="3258"/>
      <c r="K109" s="3231"/>
      <c r="L109" s="3231"/>
      <c r="M109" s="2583"/>
      <c r="N109" s="2583"/>
      <c r="O109" s="2659"/>
      <c r="P109" s="3226"/>
      <c r="Q109" s="3227"/>
      <c r="R109" s="3026">
        <v>33</v>
      </c>
    </row>
    <row r="110" spans="1:18">
      <c r="A110" s="3026">
        <v>34</v>
      </c>
      <c r="B110" s="2583"/>
      <c r="C110" s="2659"/>
      <c r="D110" s="2583"/>
      <c r="E110" s="2659"/>
      <c r="F110" s="3268"/>
      <c r="G110" s="3269"/>
      <c r="H110" s="3258"/>
      <c r="I110" s="2583"/>
      <c r="J110" s="3258"/>
      <c r="K110" s="3231"/>
      <c r="L110" s="3231"/>
      <c r="M110" s="2583"/>
      <c r="N110" s="2583"/>
      <c r="O110" s="2659"/>
      <c r="P110" s="3226"/>
      <c r="Q110" s="3227"/>
      <c r="R110" s="3026">
        <v>34</v>
      </c>
    </row>
    <row r="111" spans="1:18">
      <c r="A111" s="3026">
        <v>35</v>
      </c>
      <c r="B111" s="2583"/>
      <c r="C111" s="2659"/>
      <c r="D111" s="2583"/>
      <c r="E111" s="2659"/>
      <c r="F111" s="3268"/>
      <c r="G111" s="3269"/>
      <c r="H111" s="3258"/>
      <c r="I111" s="2583"/>
      <c r="J111" s="3258"/>
      <c r="K111" s="3231"/>
      <c r="L111" s="3231"/>
      <c r="M111" s="2583"/>
      <c r="N111" s="2583"/>
      <c r="O111" s="2659"/>
      <c r="P111" s="3226"/>
      <c r="Q111" s="3227"/>
      <c r="R111" s="3026">
        <v>35</v>
      </c>
    </row>
    <row r="112" spans="1:18">
      <c r="A112" s="3026">
        <v>37</v>
      </c>
      <c r="B112" s="2583"/>
      <c r="C112" s="2659"/>
      <c r="D112" s="2583"/>
      <c r="E112" s="2659"/>
      <c r="F112" s="3268"/>
      <c r="G112" s="3269"/>
      <c r="H112" s="3258"/>
      <c r="I112" s="2583"/>
      <c r="J112" s="3258"/>
      <c r="K112" s="3231"/>
      <c r="L112" s="3231"/>
      <c r="M112" s="2583"/>
      <c r="N112" s="2583"/>
      <c r="O112" s="2659"/>
      <c r="P112" s="3226"/>
      <c r="Q112" s="3227"/>
      <c r="R112" s="3026">
        <v>37</v>
      </c>
    </row>
    <row r="113" spans="1:18">
      <c r="A113" s="3026">
        <v>38</v>
      </c>
      <c r="B113" s="2583"/>
      <c r="C113" s="2659"/>
      <c r="D113" s="2583"/>
      <c r="E113" s="2659"/>
      <c r="F113" s="3268"/>
      <c r="G113" s="3269"/>
      <c r="H113" s="3258"/>
      <c r="I113" s="2583"/>
      <c r="J113" s="3258"/>
      <c r="K113" s="3231"/>
      <c r="L113" s="3231"/>
      <c r="M113" s="2583"/>
      <c r="N113" s="2583"/>
      <c r="O113" s="2659"/>
      <c r="P113" s="3226"/>
      <c r="Q113" s="3227"/>
      <c r="R113" s="3026">
        <v>38</v>
      </c>
    </row>
    <row r="114" spans="1:18">
      <c r="A114" s="3026">
        <v>39</v>
      </c>
      <c r="B114" s="2583"/>
      <c r="C114" s="2659"/>
      <c r="D114" s="2583"/>
      <c r="E114" s="2659"/>
      <c r="F114" s="3268"/>
      <c r="G114" s="3269"/>
      <c r="H114" s="3258"/>
      <c r="I114" s="2583"/>
      <c r="J114" s="3258"/>
      <c r="K114" s="3231"/>
      <c r="L114" s="3231"/>
      <c r="M114" s="2583"/>
      <c r="N114" s="2583"/>
      <c r="O114" s="2659"/>
      <c r="P114" s="3226"/>
      <c r="Q114" s="3227"/>
      <c r="R114" s="3026">
        <v>39</v>
      </c>
    </row>
    <row r="115" spans="1:18">
      <c r="A115" s="3026">
        <v>40</v>
      </c>
      <c r="B115" s="2583"/>
      <c r="C115" s="2659"/>
      <c r="D115" s="2583"/>
      <c r="E115" s="2659"/>
      <c r="F115" s="3268"/>
      <c r="G115" s="3269"/>
      <c r="H115" s="3258"/>
      <c r="I115" s="2583"/>
      <c r="J115" s="3258"/>
      <c r="K115" s="3231"/>
      <c r="L115" s="3231"/>
      <c r="M115" s="2583"/>
      <c r="N115" s="2583"/>
      <c r="O115" s="2659"/>
      <c r="P115" s="3226"/>
      <c r="Q115" s="3227"/>
      <c r="R115" s="3026">
        <v>40</v>
      </c>
    </row>
    <row r="116" spans="1:18">
      <c r="A116" s="3026">
        <v>41</v>
      </c>
      <c r="B116" s="2583"/>
      <c r="C116" s="2659"/>
      <c r="D116" s="2583"/>
      <c r="E116" s="2659"/>
      <c r="F116" s="3268"/>
      <c r="G116" s="3269"/>
      <c r="H116" s="3258"/>
      <c r="I116" s="2583"/>
      <c r="J116" s="3258"/>
      <c r="K116" s="3231"/>
      <c r="L116" s="3231"/>
      <c r="M116" s="2583"/>
      <c r="N116" s="2583"/>
      <c r="O116" s="2659"/>
      <c r="P116" s="3226"/>
      <c r="Q116" s="3227"/>
      <c r="R116" s="3026">
        <v>41</v>
      </c>
    </row>
    <row r="117" spans="1:18">
      <c r="A117" s="3026">
        <v>42</v>
      </c>
      <c r="B117" s="2583"/>
      <c r="C117" s="2659"/>
      <c r="D117" s="2583"/>
      <c r="E117" s="2659"/>
      <c r="F117" s="3268"/>
      <c r="G117" s="3269"/>
      <c r="H117" s="3258"/>
      <c r="I117" s="2583"/>
      <c r="J117" s="3258"/>
      <c r="K117" s="3231"/>
      <c r="L117" s="3231"/>
      <c r="M117" s="2583"/>
      <c r="N117" s="2583"/>
      <c r="O117" s="2659"/>
      <c r="P117" s="3226"/>
      <c r="Q117" s="3227"/>
      <c r="R117" s="3026">
        <v>42</v>
      </c>
    </row>
    <row r="118" spans="1:18">
      <c r="A118" s="3026">
        <v>43</v>
      </c>
      <c r="B118" s="2583"/>
      <c r="C118" s="2659"/>
      <c r="D118" s="2583"/>
      <c r="E118" s="2659"/>
      <c r="F118" s="3268"/>
      <c r="G118" s="3269"/>
      <c r="H118" s="3258"/>
      <c r="I118" s="2583"/>
      <c r="J118" s="3258"/>
      <c r="K118" s="3231"/>
      <c r="L118" s="3231"/>
      <c r="M118" s="2583"/>
      <c r="N118" s="2583"/>
      <c r="O118" s="2659"/>
      <c r="P118" s="3226"/>
      <c r="Q118" s="3227"/>
      <c r="R118" s="3026">
        <v>43</v>
      </c>
    </row>
    <row r="119" spans="1:18">
      <c r="A119" s="3026">
        <v>44</v>
      </c>
      <c r="B119" s="2583"/>
      <c r="C119" s="2659"/>
      <c r="D119" s="2583"/>
      <c r="E119" s="2659"/>
      <c r="F119" s="3268"/>
      <c r="G119" s="3269"/>
      <c r="H119" s="3258"/>
      <c r="I119" s="2583"/>
      <c r="J119" s="3258"/>
      <c r="K119" s="3231"/>
      <c r="L119" s="3231"/>
      <c r="M119" s="2583"/>
      <c r="N119" s="2583"/>
      <c r="O119" s="2659"/>
      <c r="P119" s="3226"/>
      <c r="Q119" s="3227"/>
      <c r="R119" s="3026">
        <v>44</v>
      </c>
    </row>
    <row r="120" spans="1:18">
      <c r="A120" s="3026">
        <v>45</v>
      </c>
      <c r="B120" s="2583"/>
      <c r="C120" s="2659"/>
      <c r="D120" s="2583"/>
      <c r="E120" s="2659"/>
      <c r="F120" s="3268"/>
      <c r="G120" s="3269"/>
      <c r="H120" s="3258"/>
      <c r="I120" s="2583"/>
      <c r="J120" s="3258"/>
      <c r="K120" s="3231"/>
      <c r="L120" s="3231"/>
      <c r="M120" s="2583"/>
      <c r="N120" s="2583"/>
      <c r="O120" s="2659"/>
      <c r="P120" s="3226"/>
      <c r="Q120" s="3227"/>
      <c r="R120" s="3026">
        <v>45</v>
      </c>
    </row>
    <row r="121" spans="1:18">
      <c r="A121" s="3026">
        <v>46</v>
      </c>
      <c r="B121" s="2583"/>
      <c r="C121" s="2659"/>
      <c r="D121" s="2583"/>
      <c r="E121" s="2659"/>
      <c r="F121" s="3268"/>
      <c r="G121" s="3269"/>
      <c r="H121" s="3258"/>
      <c r="I121" s="2583"/>
      <c r="J121" s="3258"/>
      <c r="K121" s="3231"/>
      <c r="L121" s="3231"/>
      <c r="M121" s="2583"/>
      <c r="N121" s="2583"/>
      <c r="O121" s="2659"/>
      <c r="P121" s="3226"/>
      <c r="Q121" s="3227"/>
      <c r="R121" s="3026">
        <v>46</v>
      </c>
    </row>
    <row r="122" spans="1:18">
      <c r="A122" s="3026">
        <v>47</v>
      </c>
      <c r="B122" s="2583"/>
      <c r="C122" s="2659"/>
      <c r="D122" s="2583"/>
      <c r="E122" s="2659"/>
      <c r="F122" s="3268"/>
      <c r="G122" s="3269"/>
      <c r="H122" s="3258"/>
      <c r="I122" s="2583"/>
      <c r="J122" s="3258"/>
      <c r="K122" s="3231"/>
      <c r="L122" s="3231"/>
      <c r="M122" s="2583"/>
      <c r="N122" s="2583"/>
      <c r="O122" s="2659"/>
      <c r="P122" s="3226"/>
      <c r="Q122" s="3227"/>
      <c r="R122" s="3026">
        <v>47</v>
      </c>
    </row>
    <row r="123" spans="1:18">
      <c r="A123" s="3026">
        <v>48</v>
      </c>
      <c r="B123" s="2583"/>
      <c r="C123" s="2659"/>
      <c r="D123" s="2583"/>
      <c r="E123" s="2659"/>
      <c r="F123" s="3268"/>
      <c r="G123" s="3269"/>
      <c r="H123" s="3258"/>
      <c r="I123" s="2583"/>
      <c r="J123" s="3258"/>
      <c r="K123" s="3231"/>
      <c r="L123" s="3231"/>
      <c r="M123" s="2583"/>
      <c r="N123" s="2583"/>
      <c r="O123" s="2659"/>
      <c r="P123" s="3226"/>
      <c r="Q123" s="3227"/>
      <c r="R123" s="3026">
        <v>48</v>
      </c>
    </row>
    <row r="124" spans="1:18">
      <c r="A124" s="3026">
        <v>49</v>
      </c>
      <c r="B124" s="2583"/>
      <c r="C124" s="2659"/>
      <c r="D124" s="2583"/>
      <c r="E124" s="2659"/>
      <c r="F124" s="3268"/>
      <c r="G124" s="3269"/>
      <c r="H124" s="3258"/>
      <c r="I124" s="2583"/>
      <c r="J124" s="3258"/>
      <c r="K124" s="3231"/>
      <c r="L124" s="3231"/>
      <c r="M124" s="2583"/>
      <c r="N124" s="2583"/>
      <c r="O124" s="2659"/>
      <c r="P124" s="3226"/>
      <c r="Q124" s="3227"/>
      <c r="R124" s="3026">
        <v>49</v>
      </c>
    </row>
    <row r="125" spans="1:18">
      <c r="A125" s="3026">
        <v>50</v>
      </c>
      <c r="B125" s="2583"/>
      <c r="C125" s="2659"/>
      <c r="D125" s="2583"/>
      <c r="E125" s="2659"/>
      <c r="F125" s="3268"/>
      <c r="G125" s="3269"/>
      <c r="H125" s="3258"/>
      <c r="I125" s="2583"/>
      <c r="J125" s="3258"/>
      <c r="K125" s="3231"/>
      <c r="L125" s="3231"/>
      <c r="M125" s="2583"/>
      <c r="N125" s="2583"/>
      <c r="O125" s="2659"/>
      <c r="P125" s="3226"/>
      <c r="Q125" s="3227"/>
      <c r="R125" s="3026">
        <v>50</v>
      </c>
    </row>
    <row r="126" spans="1:18">
      <c r="A126" s="3026">
        <v>51</v>
      </c>
      <c r="B126" s="2583"/>
      <c r="C126" s="2659"/>
      <c r="D126" s="2583"/>
      <c r="E126" s="2659"/>
      <c r="F126" s="3268"/>
      <c r="G126" s="3269"/>
      <c r="H126" s="3258"/>
      <c r="I126" s="2583"/>
      <c r="J126" s="3258"/>
      <c r="K126" s="3231"/>
      <c r="L126" s="3231"/>
      <c r="M126" s="2583"/>
      <c r="N126" s="2583"/>
      <c r="O126" s="2659"/>
      <c r="P126" s="3226"/>
      <c r="Q126" s="3227"/>
      <c r="R126" s="3026">
        <v>51</v>
      </c>
    </row>
    <row r="127" spans="1:18">
      <c r="A127" s="3026">
        <v>52</v>
      </c>
      <c r="B127" s="2583"/>
      <c r="C127" s="2659"/>
      <c r="D127" s="2583"/>
      <c r="E127" s="2659"/>
      <c r="F127" s="3268"/>
      <c r="G127" s="3269"/>
      <c r="H127" s="3258"/>
      <c r="I127" s="2583"/>
      <c r="J127" s="3258"/>
      <c r="K127" s="3231"/>
      <c r="L127" s="3231"/>
      <c r="M127" s="2583"/>
      <c r="N127" s="2583"/>
      <c r="O127" s="2659"/>
      <c r="P127" s="3226"/>
      <c r="Q127" s="3227"/>
      <c r="R127" s="3026">
        <v>52</v>
      </c>
    </row>
    <row r="128" spans="1:18">
      <c r="A128" s="3026">
        <v>53</v>
      </c>
      <c r="B128" s="2583"/>
      <c r="C128" s="2659"/>
      <c r="D128" s="2583"/>
      <c r="E128" s="2659"/>
      <c r="F128" s="3268"/>
      <c r="G128" s="3269"/>
      <c r="H128" s="3258"/>
      <c r="I128" s="2583"/>
      <c r="J128" s="3258"/>
      <c r="K128" s="3231"/>
      <c r="L128" s="3231"/>
      <c r="M128" s="2583"/>
      <c r="N128" s="2583"/>
      <c r="O128" s="2659"/>
      <c r="P128" s="3226"/>
      <c r="Q128" s="3227"/>
      <c r="R128" s="3026">
        <v>53</v>
      </c>
    </row>
    <row r="129" spans="1:18">
      <c r="A129" s="3026">
        <v>54</v>
      </c>
      <c r="B129" s="2583"/>
      <c r="C129" s="2659"/>
      <c r="D129" s="2583"/>
      <c r="E129" s="2659"/>
      <c r="F129" s="3268"/>
      <c r="G129" s="3269"/>
      <c r="H129" s="3258"/>
      <c r="I129" s="2583"/>
      <c r="J129" s="3258"/>
      <c r="K129" s="3231"/>
      <c r="L129" s="3231"/>
      <c r="M129" s="2583"/>
      <c r="N129" s="2583"/>
      <c r="O129" s="2659"/>
      <c r="P129" s="3226"/>
      <c r="Q129" s="3227"/>
      <c r="R129" s="3026">
        <v>54</v>
      </c>
    </row>
    <row r="130" spans="1:18">
      <c r="A130" s="3026">
        <v>55</v>
      </c>
      <c r="B130" s="2583"/>
      <c r="C130" s="2659"/>
      <c r="D130" s="2583"/>
      <c r="E130" s="2659"/>
      <c r="F130" s="3268"/>
      <c r="G130" s="3269"/>
      <c r="H130" s="3258"/>
      <c r="I130" s="2583"/>
      <c r="J130" s="3258"/>
      <c r="K130" s="3231"/>
      <c r="L130" s="3231"/>
      <c r="M130" s="2583"/>
      <c r="N130" s="2583"/>
      <c r="O130" s="2659"/>
      <c r="P130" s="3226"/>
      <c r="Q130" s="3227"/>
      <c r="R130" s="3026">
        <v>55</v>
      </c>
    </row>
    <row r="131" spans="1:18">
      <c r="A131" s="3026">
        <v>56</v>
      </c>
      <c r="B131" s="2583"/>
      <c r="C131" s="2659"/>
      <c r="D131" s="2583"/>
      <c r="E131" s="2659"/>
      <c r="F131" s="3268"/>
      <c r="G131" s="3269"/>
      <c r="H131" s="3258"/>
      <c r="I131" s="2583"/>
      <c r="J131" s="3258"/>
      <c r="K131" s="3231"/>
      <c r="L131" s="3231"/>
      <c r="M131" s="2583"/>
      <c r="N131" s="2583"/>
      <c r="O131" s="2659"/>
      <c r="P131" s="3226"/>
      <c r="Q131" s="3227"/>
      <c r="R131" s="3026">
        <v>56</v>
      </c>
    </row>
    <row r="132" spans="1:18">
      <c r="A132" s="3026">
        <v>57</v>
      </c>
      <c r="B132" s="2583"/>
      <c r="C132" s="2659"/>
      <c r="D132" s="2583"/>
      <c r="E132" s="2659"/>
      <c r="F132" s="3268"/>
      <c r="G132" s="3269"/>
      <c r="H132" s="3258"/>
      <c r="I132" s="2583"/>
      <c r="J132" s="3258"/>
      <c r="K132" s="3231"/>
      <c r="L132" s="3231"/>
      <c r="M132" s="2583"/>
      <c r="N132" s="2583"/>
      <c r="O132" s="2659"/>
      <c r="P132" s="3226"/>
      <c r="Q132" s="3227"/>
      <c r="R132" s="3026">
        <v>57</v>
      </c>
    </row>
    <row r="133" spans="1:18">
      <c r="A133" s="3026">
        <v>58</v>
      </c>
      <c r="B133" s="2583"/>
      <c r="C133" s="2659"/>
      <c r="D133" s="2583"/>
      <c r="E133" s="2659"/>
      <c r="F133" s="3268"/>
      <c r="G133" s="3269"/>
      <c r="H133" s="3258"/>
      <c r="I133" s="2583"/>
      <c r="J133" s="3258"/>
      <c r="K133" s="3231"/>
      <c r="L133" s="3231"/>
      <c r="M133" s="2583"/>
      <c r="N133" s="2583"/>
      <c r="O133" s="2659"/>
      <c r="P133" s="3226"/>
      <c r="Q133" s="3227"/>
      <c r="R133" s="3026">
        <v>58</v>
      </c>
    </row>
    <row r="134" spans="1:18" ht="15.75" thickBot="1">
      <c r="A134" s="3073">
        <v>59</v>
      </c>
      <c r="B134" s="2646"/>
      <c r="C134" s="3014"/>
      <c r="D134" s="2646"/>
      <c r="E134" s="3014"/>
      <c r="F134" s="3271"/>
      <c r="G134" s="3272"/>
      <c r="H134" s="3262"/>
      <c r="I134" s="2583"/>
      <c r="J134" s="3262"/>
      <c r="K134" s="3248"/>
      <c r="L134" s="3248"/>
      <c r="M134" s="2646"/>
      <c r="N134" s="2646"/>
      <c r="O134" s="3014"/>
      <c r="P134" s="3233"/>
      <c r="Q134" s="3234"/>
      <c r="R134" s="3073">
        <v>59</v>
      </c>
    </row>
    <row r="136" spans="1:18">
      <c r="A136" s="2585" t="s">
        <v>3223</v>
      </c>
      <c r="B136" s="2585"/>
      <c r="C136" s="2585"/>
      <c r="D136" s="2585"/>
      <c r="E136" s="2585"/>
      <c r="F136" s="2585"/>
      <c r="G136" s="2585"/>
      <c r="H136" s="2585"/>
      <c r="I136" s="2583"/>
      <c r="J136" s="2585" t="s">
        <v>3224</v>
      </c>
      <c r="K136" s="2585"/>
      <c r="L136" s="2585"/>
      <c r="M136" s="2585"/>
      <c r="N136" s="2585"/>
      <c r="O136" s="2585"/>
      <c r="P136" s="2585"/>
      <c r="Q136" s="2585"/>
      <c r="R136" s="2585"/>
    </row>
  </sheetData>
  <printOptions horizontalCentered="1" verticalCentered="1"/>
  <pageMargins left="0" right="0" top="0" bottom="0" header="0.25" footer="0.25"/>
  <pageSetup scale="70" fitToWidth="2" fitToHeight="2" orientation="portrait" horizontalDpi="300" verticalDpi="300" r:id="rId1"/>
  <headerFooter alignWithMargins="0"/>
  <rowBreaks count="1" manualBreakCount="1">
    <brk id="66" max="16383" man="1"/>
  </rowBreaks>
  <colBreaks count="1" manualBreakCount="1">
    <brk id="9" max="1048575" man="1"/>
  </col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80">
    <pageSetUpPr fitToPage="1"/>
  </sheetPr>
  <dimension ref="A1:F66"/>
  <sheetViews>
    <sheetView defaultGridColor="0" colorId="22" zoomScaleNormal="100" zoomScaleSheetLayoutView="40" workbookViewId="0">
      <selection sqref="A1:XFD1048576"/>
    </sheetView>
  </sheetViews>
  <sheetFormatPr defaultColWidth="9.6640625" defaultRowHeight="15"/>
  <cols>
    <col min="1" max="1" width="4.6640625" style="2473" customWidth="1"/>
    <col min="2" max="2" width="35.6640625" style="2473" customWidth="1"/>
    <col min="3" max="3" width="11" style="2473" customWidth="1"/>
    <col min="4" max="4" width="18.6640625" style="2473" customWidth="1"/>
    <col min="5" max="5" width="15.6640625" style="2473" customWidth="1"/>
    <col min="6" max="6" width="22.77734375" style="2473" customWidth="1"/>
    <col min="7" max="16384" width="9.6640625" style="2473"/>
  </cols>
  <sheetData>
    <row r="1" spans="1:6">
      <c r="A1" s="2654" t="s">
        <v>1800</v>
      </c>
      <c r="B1" s="2587"/>
      <c r="C1" s="3001" t="s">
        <v>1344</v>
      </c>
      <c r="D1" s="2587"/>
      <c r="E1" s="3242" t="s">
        <v>1802</v>
      </c>
      <c r="F1" s="3077" t="s">
        <v>1803</v>
      </c>
    </row>
    <row r="2" spans="1:6">
      <c r="A2" s="1690" t="str">
        <f>'Data Sheet'!$C$25</f>
        <v>National Fuel Gas Distribution Corporation</v>
      </c>
      <c r="B2" s="2583"/>
      <c r="C2" s="2658" t="s">
        <v>1136</v>
      </c>
      <c r="D2" s="2583"/>
      <c r="E2" s="3007" t="s">
        <v>1805</v>
      </c>
      <c r="F2" s="3021"/>
    </row>
    <row r="3" spans="1:6" ht="15" customHeight="1" thickBot="1">
      <c r="A3" s="3008"/>
      <c r="B3" s="2646"/>
      <c r="C3" s="3008" t="s">
        <v>1137</v>
      </c>
      <c r="D3" s="2646"/>
      <c r="E3" s="3253" t="str">
        <f>'Data Sheet'!$C$40</f>
        <v>3/31/2016</v>
      </c>
      <c r="F3" s="3273" t="str">
        <f>'Data Sheet'!$C$38</f>
        <v>12/31/2015</v>
      </c>
    </row>
    <row r="4" spans="1:6" ht="15" customHeight="1" thickBot="1">
      <c r="A4" s="2137" t="s">
        <v>2812</v>
      </c>
      <c r="B4" s="2138"/>
      <c r="C4" s="3010"/>
      <c r="D4" s="3010"/>
      <c r="E4" s="3010"/>
      <c r="F4" s="3079"/>
    </row>
    <row r="5" spans="1:6">
      <c r="A5" s="2658"/>
      <c r="B5" s="2583"/>
      <c r="C5" s="2583"/>
      <c r="D5" s="2583"/>
      <c r="E5" s="2583"/>
      <c r="F5" s="2659"/>
    </row>
    <row r="6" spans="1:6">
      <c r="A6" s="2658" t="s">
        <v>2685</v>
      </c>
      <c r="B6" s="2583"/>
      <c r="C6" s="2583"/>
      <c r="D6" s="2583" t="s">
        <v>2813</v>
      </c>
      <c r="E6" s="2583"/>
      <c r="F6" s="2659"/>
    </row>
    <row r="7" spans="1:6">
      <c r="A7" s="2658" t="s">
        <v>2814</v>
      </c>
      <c r="B7" s="2583"/>
      <c r="C7" s="2583"/>
      <c r="D7" s="2583" t="s">
        <v>2815</v>
      </c>
      <c r="E7" s="2583"/>
      <c r="F7" s="2659"/>
    </row>
    <row r="8" spans="1:6">
      <c r="A8" s="2658" t="s">
        <v>2816</v>
      </c>
      <c r="B8" s="2583"/>
      <c r="C8" s="2583"/>
      <c r="D8" s="2583" t="s">
        <v>2817</v>
      </c>
      <c r="E8" s="2583"/>
      <c r="F8" s="2659"/>
    </row>
    <row r="9" spans="1:6">
      <c r="A9" s="2658" t="s">
        <v>2818</v>
      </c>
      <c r="B9" s="2583"/>
      <c r="C9" s="2583"/>
      <c r="D9" s="2583" t="s">
        <v>2819</v>
      </c>
      <c r="E9" s="2583"/>
      <c r="F9" s="2659"/>
    </row>
    <row r="10" spans="1:6">
      <c r="A10" s="2658" t="s">
        <v>2820</v>
      </c>
      <c r="B10" s="2583"/>
      <c r="C10" s="2583"/>
      <c r="D10" s="2583" t="s">
        <v>2524</v>
      </c>
      <c r="E10" s="2583"/>
      <c r="F10" s="2659"/>
    </row>
    <row r="11" spans="1:6">
      <c r="A11" s="2658" t="s">
        <v>2525</v>
      </c>
      <c r="B11" s="2583"/>
      <c r="C11" s="2583"/>
      <c r="D11" s="2583" t="s">
        <v>2526</v>
      </c>
      <c r="E11" s="2583"/>
      <c r="F11" s="2659"/>
    </row>
    <row r="12" spans="1:6">
      <c r="A12" s="2658" t="s">
        <v>2527</v>
      </c>
      <c r="B12" s="2583"/>
      <c r="C12" s="2583"/>
      <c r="D12" s="2583" t="s">
        <v>2528</v>
      </c>
      <c r="E12" s="2583"/>
      <c r="F12" s="2659"/>
    </row>
    <row r="13" spans="1:6">
      <c r="A13" s="2658" t="s">
        <v>2529</v>
      </c>
      <c r="B13" s="2583"/>
      <c r="C13" s="2583"/>
      <c r="D13" s="2583" t="s">
        <v>2530</v>
      </c>
      <c r="E13" s="2583"/>
      <c r="F13" s="2659"/>
    </row>
    <row r="14" spans="1:6">
      <c r="A14" s="2658" t="s">
        <v>2531</v>
      </c>
      <c r="B14" s="2583"/>
      <c r="C14" s="2583"/>
      <c r="D14" s="2583"/>
      <c r="E14" s="2583"/>
      <c r="F14" s="2659"/>
    </row>
    <row r="15" spans="1:6" ht="15.75" thickBot="1">
      <c r="A15" s="2658"/>
      <c r="B15" s="2583"/>
      <c r="C15" s="2583"/>
      <c r="D15" s="2583"/>
      <c r="E15" s="2583"/>
      <c r="F15" s="2659"/>
    </row>
    <row r="16" spans="1:6" ht="15.75" thickBot="1">
      <c r="A16" s="3020"/>
      <c r="B16" s="3017"/>
      <c r="C16" s="3018"/>
      <c r="D16" s="3018"/>
      <c r="E16" s="3013" t="s">
        <v>2532</v>
      </c>
      <c r="F16" s="3079"/>
    </row>
    <row r="17" spans="1:6">
      <c r="A17" s="3021" t="s">
        <v>1729</v>
      </c>
      <c r="B17" s="2585" t="s">
        <v>1783</v>
      </c>
      <c r="C17" s="3022"/>
      <c r="D17" s="2597" t="s">
        <v>2533</v>
      </c>
      <c r="E17" s="2597"/>
      <c r="F17" s="2597"/>
    </row>
    <row r="18" spans="1:6">
      <c r="A18" s="3021" t="s">
        <v>1732</v>
      </c>
      <c r="B18" s="3274"/>
      <c r="C18" s="2659"/>
      <c r="D18" s="2597" t="s">
        <v>2534</v>
      </c>
      <c r="E18" s="2597" t="s">
        <v>1787</v>
      </c>
      <c r="F18" s="2597" t="s">
        <v>2535</v>
      </c>
    </row>
    <row r="19" spans="1:6" ht="15.75" thickBot="1">
      <c r="A19" s="3073"/>
      <c r="B19" s="3010" t="s">
        <v>3021</v>
      </c>
      <c r="C19" s="3012"/>
      <c r="D19" s="3112" t="s">
        <v>3022</v>
      </c>
      <c r="E19" s="3112" t="s">
        <v>3023</v>
      </c>
      <c r="F19" s="3112" t="s">
        <v>3024</v>
      </c>
    </row>
    <row r="20" spans="1:6">
      <c r="A20" s="3036">
        <v>1</v>
      </c>
      <c r="B20" s="2599" t="s">
        <v>2536</v>
      </c>
      <c r="C20" s="3028"/>
      <c r="D20" s="3044"/>
      <c r="E20" s="3044"/>
      <c r="F20" s="3044"/>
    </row>
    <row r="21" spans="1:6">
      <c r="A21" s="3036">
        <v>2</v>
      </c>
      <c r="B21" s="2599" t="s">
        <v>2537</v>
      </c>
      <c r="C21" s="3028"/>
      <c r="D21" s="3044"/>
      <c r="E21" s="3044"/>
      <c r="F21" s="3044"/>
    </row>
    <row r="22" spans="1:6">
      <c r="A22" s="3027">
        <v>3</v>
      </c>
      <c r="B22" s="2599" t="s">
        <v>2538</v>
      </c>
      <c r="C22" s="3028"/>
      <c r="D22" s="3044"/>
      <c r="E22" s="3044"/>
      <c r="F22" s="3044"/>
    </row>
    <row r="23" spans="1:6">
      <c r="A23" s="3027">
        <v>4</v>
      </c>
      <c r="B23" s="2599" t="s">
        <v>2539</v>
      </c>
      <c r="C23" s="3028"/>
      <c r="D23" s="3044"/>
      <c r="E23" s="3044"/>
      <c r="F23" s="3044"/>
    </row>
    <row r="24" spans="1:6">
      <c r="A24" s="3026">
        <v>5</v>
      </c>
      <c r="B24" s="2583" t="s">
        <v>2540</v>
      </c>
      <c r="C24" s="2659"/>
      <c r="D24" s="3064"/>
      <c r="E24" s="3064"/>
      <c r="F24" s="3064"/>
    </row>
    <row r="25" spans="1:6">
      <c r="A25" s="3027"/>
      <c r="B25" s="2599" t="s">
        <v>2541</v>
      </c>
      <c r="C25" s="3028"/>
      <c r="D25" s="3044">
        <f>D22+D23</f>
        <v>0</v>
      </c>
      <c r="E25" s="3044">
        <f>E22+E23</f>
        <v>0</v>
      </c>
      <c r="F25" s="3044">
        <f>F22+F23</f>
        <v>0</v>
      </c>
    </row>
    <row r="26" spans="1:6">
      <c r="A26" s="3027">
        <v>6</v>
      </c>
      <c r="B26" s="2599" t="s">
        <v>2542</v>
      </c>
      <c r="C26" s="3028"/>
      <c r="D26" s="3044"/>
      <c r="E26" s="3044"/>
      <c r="F26" s="3044"/>
    </row>
    <row r="27" spans="1:6">
      <c r="A27" s="3027">
        <v>7</v>
      </c>
      <c r="B27" s="2599" t="s">
        <v>2543</v>
      </c>
      <c r="C27" s="3028"/>
      <c r="D27" s="3044"/>
      <c r="E27" s="3044"/>
      <c r="F27" s="3044"/>
    </row>
    <row r="28" spans="1:6">
      <c r="A28" s="3027">
        <v>8</v>
      </c>
      <c r="B28" s="2599" t="s">
        <v>2544</v>
      </c>
      <c r="C28" s="3028"/>
      <c r="D28" s="3044"/>
      <c r="E28" s="3044"/>
      <c r="F28" s="3044"/>
    </row>
    <row r="29" spans="1:6">
      <c r="A29" s="3026">
        <v>9</v>
      </c>
      <c r="B29" s="2583" t="s">
        <v>2545</v>
      </c>
      <c r="C29" s="2659"/>
      <c r="D29" s="3064"/>
      <c r="E29" s="3064"/>
      <c r="F29" s="3064"/>
    </row>
    <row r="30" spans="1:6">
      <c r="A30" s="3027"/>
      <c r="B30" s="2599" t="s">
        <v>2546</v>
      </c>
      <c r="C30" s="3028"/>
      <c r="D30" s="3044">
        <f>D27+D28</f>
        <v>0</v>
      </c>
      <c r="E30" s="3044">
        <f>E27+E28</f>
        <v>0</v>
      </c>
      <c r="F30" s="3044">
        <f>F27+F28</f>
        <v>0</v>
      </c>
    </row>
    <row r="31" spans="1:6">
      <c r="A31" s="3027">
        <v>10</v>
      </c>
      <c r="B31" s="2599" t="s">
        <v>2547</v>
      </c>
      <c r="C31" s="3028"/>
      <c r="D31" s="3044">
        <f>D20+D25-D30</f>
        <v>0</v>
      </c>
      <c r="E31" s="3044">
        <f>E20+E25-E30</f>
        <v>0</v>
      </c>
      <c r="F31" s="3044">
        <f>F20+F25-F30</f>
        <v>0</v>
      </c>
    </row>
    <row r="32" spans="1:6">
      <c r="A32" s="3027">
        <v>11</v>
      </c>
      <c r="B32" s="2599" t="s">
        <v>2548</v>
      </c>
      <c r="C32" s="3028"/>
      <c r="D32" s="3044"/>
      <c r="E32" s="3044"/>
      <c r="F32" s="3044"/>
    </row>
    <row r="33" spans="1:6">
      <c r="A33" s="3027">
        <v>12</v>
      </c>
      <c r="B33" s="2599" t="s">
        <v>2549</v>
      </c>
      <c r="C33" s="3028"/>
      <c r="D33" s="3044"/>
      <c r="E33" s="3044"/>
      <c r="F33" s="3044"/>
    </row>
    <row r="34" spans="1:6">
      <c r="A34" s="3027">
        <v>13</v>
      </c>
      <c r="B34" s="2599" t="s">
        <v>2550</v>
      </c>
      <c r="C34" s="3028"/>
      <c r="D34" s="3044"/>
      <c r="E34" s="3044"/>
      <c r="F34" s="3044"/>
    </row>
    <row r="35" spans="1:6">
      <c r="A35" s="3027">
        <v>14</v>
      </c>
      <c r="B35" s="2599" t="s">
        <v>2551</v>
      </c>
      <c r="C35" s="3028"/>
      <c r="D35" s="3044"/>
      <c r="E35" s="3044"/>
      <c r="F35" s="3044"/>
    </row>
    <row r="36" spans="1:6">
      <c r="A36" s="3027">
        <v>15</v>
      </c>
      <c r="B36" s="2599" t="s">
        <v>2552</v>
      </c>
      <c r="C36" s="3028"/>
      <c r="D36" s="3044"/>
      <c r="E36" s="3044"/>
      <c r="F36" s="3044"/>
    </row>
    <row r="37" spans="1:6">
      <c r="A37" s="3026">
        <v>16</v>
      </c>
      <c r="B37" s="2583" t="s">
        <v>2553</v>
      </c>
      <c r="C37" s="2659"/>
      <c r="D37" s="3064"/>
      <c r="E37" s="3064"/>
      <c r="F37" s="3064"/>
    </row>
    <row r="38" spans="1:6" ht="15.75" thickBot="1">
      <c r="A38" s="3073"/>
      <c r="B38" s="3025" t="s">
        <v>2554</v>
      </c>
      <c r="C38" s="3014"/>
      <c r="D38" s="3074">
        <f>SUM(D32:D37)</f>
        <v>0</v>
      </c>
      <c r="E38" s="3074">
        <f>SUM(E32:E37)</f>
        <v>0</v>
      </c>
      <c r="F38" s="3074">
        <f>SUM(F32:F37)</f>
        <v>0</v>
      </c>
    </row>
    <row r="39" spans="1:6">
      <c r="A39" s="2654"/>
      <c r="B39" s="2587"/>
      <c r="C39" s="2587"/>
      <c r="D39" s="2587"/>
      <c r="E39" s="2587"/>
      <c r="F39" s="2655"/>
    </row>
    <row r="40" spans="1:6">
      <c r="A40" s="2658"/>
      <c r="B40" s="2583"/>
      <c r="C40" s="2583"/>
      <c r="D40" s="2583"/>
      <c r="E40" s="2583"/>
      <c r="F40" s="2659"/>
    </row>
    <row r="41" spans="1:6">
      <c r="A41" s="2658"/>
      <c r="B41" s="2583"/>
      <c r="C41" s="2583"/>
      <c r="D41" s="2583"/>
      <c r="E41" s="2583"/>
      <c r="F41" s="2659"/>
    </row>
    <row r="42" spans="1:6">
      <c r="A42" s="2658"/>
      <c r="B42" s="2583"/>
      <c r="C42" s="2583"/>
      <c r="D42" s="2583"/>
      <c r="E42" s="2583"/>
      <c r="F42" s="2659"/>
    </row>
    <row r="43" spans="1:6">
      <c r="A43" s="2658"/>
      <c r="B43" s="2583"/>
      <c r="C43" s="2583"/>
      <c r="D43" s="2583"/>
      <c r="E43" s="2583"/>
      <c r="F43" s="2659"/>
    </row>
    <row r="44" spans="1:6">
      <c r="A44" s="2658"/>
      <c r="B44" s="2583"/>
      <c r="C44" s="2583"/>
      <c r="D44" s="2583"/>
      <c r="E44" s="2583"/>
      <c r="F44" s="2659"/>
    </row>
    <row r="45" spans="1:6">
      <c r="A45" s="2658"/>
      <c r="B45" s="2583"/>
      <c r="C45" s="2583"/>
      <c r="D45" s="2583"/>
      <c r="E45" s="2583"/>
      <c r="F45" s="2659"/>
    </row>
    <row r="46" spans="1:6">
      <c r="A46" s="2658"/>
      <c r="B46" s="2583"/>
      <c r="C46" s="2583"/>
      <c r="D46" s="2583"/>
      <c r="E46" s="2583"/>
      <c r="F46" s="2659"/>
    </row>
    <row r="47" spans="1:6">
      <c r="A47" s="2658"/>
      <c r="B47" s="2583"/>
      <c r="C47" s="2583"/>
      <c r="D47" s="2583"/>
      <c r="E47" s="2583"/>
      <c r="F47" s="2659"/>
    </row>
    <row r="48" spans="1:6">
      <c r="A48" s="2658"/>
      <c r="B48" s="2583"/>
      <c r="C48" s="2583"/>
      <c r="D48" s="2583"/>
      <c r="E48" s="2583"/>
      <c r="F48" s="2659"/>
    </row>
    <row r="49" spans="1:6">
      <c r="A49" s="2658"/>
      <c r="B49" s="2583"/>
      <c r="C49" s="2583"/>
      <c r="D49" s="2583"/>
      <c r="E49" s="2583"/>
      <c r="F49" s="2659"/>
    </row>
    <row r="50" spans="1:6">
      <c r="A50" s="2658"/>
      <c r="B50" s="2583"/>
      <c r="C50" s="2583"/>
      <c r="D50" s="2583"/>
      <c r="E50" s="2583"/>
      <c r="F50" s="2659"/>
    </row>
    <row r="51" spans="1:6">
      <c r="A51" s="2658"/>
      <c r="B51" s="2583"/>
      <c r="C51" s="2583"/>
      <c r="D51" s="2583"/>
      <c r="E51" s="2583"/>
      <c r="F51" s="2659"/>
    </row>
    <row r="52" spans="1:6">
      <c r="A52" s="2658"/>
      <c r="B52" s="2583"/>
      <c r="C52" s="2583"/>
      <c r="D52" s="2583"/>
      <c r="E52" s="2583"/>
      <c r="F52" s="2659"/>
    </row>
    <row r="53" spans="1:6">
      <c r="A53" s="2658"/>
      <c r="B53" s="2583"/>
      <c r="C53" s="2583"/>
      <c r="D53" s="2583"/>
      <c r="E53" s="2583"/>
      <c r="F53" s="2659"/>
    </row>
    <row r="54" spans="1:6">
      <c r="A54" s="2658"/>
      <c r="B54" s="2583"/>
      <c r="C54" s="2583"/>
      <c r="D54" s="2583"/>
      <c r="E54" s="2583"/>
      <c r="F54" s="2659"/>
    </row>
    <row r="55" spans="1:6">
      <c r="A55" s="2658"/>
      <c r="B55" s="2583"/>
      <c r="C55" s="2583"/>
      <c r="D55" s="2583"/>
      <c r="E55" s="2583"/>
      <c r="F55" s="2659"/>
    </row>
    <row r="56" spans="1:6">
      <c r="A56" s="2658"/>
      <c r="B56" s="2583"/>
      <c r="C56" s="2583"/>
      <c r="D56" s="2583"/>
      <c r="E56" s="2583"/>
      <c r="F56" s="2659"/>
    </row>
    <row r="57" spans="1:6">
      <c r="A57" s="2658"/>
      <c r="B57" s="2583"/>
      <c r="C57" s="2583"/>
      <c r="D57" s="2583"/>
      <c r="E57" s="2583"/>
      <c r="F57" s="2659"/>
    </row>
    <row r="58" spans="1:6">
      <c r="A58" s="2658"/>
      <c r="B58" s="2583"/>
      <c r="C58" s="2583"/>
      <c r="D58" s="2583"/>
      <c r="E58" s="2583"/>
      <c r="F58" s="2659"/>
    </row>
    <row r="59" spans="1:6">
      <c r="A59" s="2658"/>
      <c r="B59" s="2583"/>
      <c r="C59" s="2583"/>
      <c r="D59" s="2583"/>
      <c r="E59" s="2583"/>
      <c r="F59" s="2659"/>
    </row>
    <row r="60" spans="1:6">
      <c r="A60" s="2658"/>
      <c r="B60" s="2583"/>
      <c r="C60" s="2583"/>
      <c r="D60" s="2583"/>
      <c r="E60" s="2583"/>
      <c r="F60" s="2659"/>
    </row>
    <row r="61" spans="1:6">
      <c r="A61" s="2658"/>
      <c r="B61" s="2583"/>
      <c r="C61" s="2583"/>
      <c r="D61" s="2583"/>
      <c r="E61" s="2583"/>
      <c r="F61" s="2659"/>
    </row>
    <row r="62" spans="1:6">
      <c r="A62" s="2658"/>
      <c r="B62" s="2583"/>
      <c r="C62" s="2583"/>
      <c r="D62" s="2583"/>
      <c r="E62" s="2583"/>
      <c r="F62" s="2659"/>
    </row>
    <row r="63" spans="1:6" ht="15.75" thickBot="1">
      <c r="A63" s="3008"/>
      <c r="B63" s="2646"/>
      <c r="C63" s="2646"/>
      <c r="D63" s="2646"/>
      <c r="E63" s="2646"/>
      <c r="F63" s="3014"/>
    </row>
    <row r="64" spans="1:6">
      <c r="A64" s="2665"/>
      <c r="B64" s="2665"/>
      <c r="C64" s="2665"/>
      <c r="D64" s="2665"/>
      <c r="E64" s="2665"/>
      <c r="F64" s="2665"/>
    </row>
    <row r="65" spans="1:6" ht="15.75">
      <c r="A65" s="2160" t="s">
        <v>582</v>
      </c>
      <c r="B65" s="2583"/>
      <c r="C65" s="2583"/>
      <c r="D65" s="2583"/>
      <c r="E65" s="2583"/>
      <c r="F65" s="2583"/>
    </row>
    <row r="66" spans="1:6">
      <c r="A66" s="2585" t="s">
        <v>2555</v>
      </c>
      <c r="B66" s="2585"/>
      <c r="C66" s="2585"/>
      <c r="D66" s="2585"/>
      <c r="E66" s="2585"/>
      <c r="F66" s="2585"/>
    </row>
  </sheetData>
  <printOptions horizontalCentered="1" verticalCentered="1"/>
  <pageMargins left="0.5" right="0.5" top="0" bottom="0" header="0.25" footer="0.25"/>
  <pageSetup scale="73" orientation="portrait" horizontalDpi="300" verticalDpi="300"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E60"/>
  <sheetViews>
    <sheetView zoomScaleNormal="100" zoomScaleSheetLayoutView="40" workbookViewId="0">
      <selection sqref="A1:XFD1048576"/>
    </sheetView>
  </sheetViews>
  <sheetFormatPr defaultRowHeight="15"/>
  <cols>
    <col min="1" max="1" width="4" style="2473" customWidth="1"/>
    <col min="2" max="2" width="46.33203125" style="2473" bestFit="1" customWidth="1"/>
    <col min="3" max="3" width="39.77734375" style="2473" customWidth="1"/>
    <col min="4" max="4" width="14.6640625" style="2473" bestFit="1" customWidth="1"/>
    <col min="5" max="5" width="14.33203125" style="2473" bestFit="1" customWidth="1"/>
    <col min="6" max="16384" width="8.88671875" style="2473"/>
  </cols>
  <sheetData>
    <row r="1" spans="1:5" ht="15.75" thickBot="1"/>
    <row r="2" spans="1:5" ht="15.75" thickTop="1">
      <c r="A2" s="2586" t="s">
        <v>3290</v>
      </c>
      <c r="B2" s="3117"/>
      <c r="C2" s="3118" t="s">
        <v>3291</v>
      </c>
      <c r="D2" s="3119" t="s">
        <v>1802</v>
      </c>
      <c r="E2" s="3275" t="s">
        <v>1803</v>
      </c>
    </row>
    <row r="3" spans="1:5">
      <c r="A3" s="3122" t="str">
        <f>'[5]Data Sheet'!$C$25</f>
        <v xml:space="preserve"> </v>
      </c>
      <c r="B3" s="1595"/>
      <c r="C3" s="2704" t="s">
        <v>3292</v>
      </c>
      <c r="D3" s="1842" t="s">
        <v>3310</v>
      </c>
      <c r="E3" s="3276"/>
    </row>
    <row r="4" spans="1:5">
      <c r="A4" s="3124" t="s">
        <v>3293</v>
      </c>
      <c r="B4" s="1595"/>
      <c r="C4" s="2704" t="s">
        <v>3294</v>
      </c>
      <c r="D4" s="1875" t="str">
        <f>'[5]Data Sheet'!$C$40</f>
        <v xml:space="preserve"> </v>
      </c>
      <c r="E4" s="3277" t="str">
        <f>'[5]Data Sheet'!$C$38</f>
        <v xml:space="preserve"> </v>
      </c>
    </row>
    <row r="5" spans="1:5">
      <c r="A5" s="3278" t="s">
        <v>4200</v>
      </c>
      <c r="B5" s="1851"/>
      <c r="C5" s="1851"/>
      <c r="D5" s="1851"/>
      <c r="E5" s="3131"/>
    </row>
    <row r="6" spans="1:5">
      <c r="A6" s="3122" t="s">
        <v>4201</v>
      </c>
      <c r="B6" s="2704"/>
      <c r="C6" s="2704"/>
      <c r="D6" s="2704"/>
      <c r="E6" s="3279"/>
    </row>
    <row r="7" spans="1:5">
      <c r="A7" s="3122" t="s">
        <v>4202</v>
      </c>
      <c r="B7" s="2704"/>
      <c r="C7" s="2704"/>
      <c r="D7" s="2704"/>
      <c r="E7" s="3123"/>
    </row>
    <row r="8" spans="1:5">
      <c r="A8" s="3280" t="s">
        <v>4203</v>
      </c>
      <c r="B8" s="2611"/>
      <c r="C8" s="2611"/>
      <c r="D8" s="2611"/>
      <c r="E8" s="3281"/>
    </row>
    <row r="9" spans="1:5">
      <c r="A9" s="3280" t="s">
        <v>4204</v>
      </c>
      <c r="B9" s="2611"/>
      <c r="C9" s="2611"/>
      <c r="D9" s="2611"/>
      <c r="E9" s="3281"/>
    </row>
    <row r="10" spans="1:5">
      <c r="A10" s="3280" t="s">
        <v>4205</v>
      </c>
      <c r="B10" s="2611"/>
      <c r="C10" s="2611"/>
      <c r="D10" s="2611"/>
      <c r="E10" s="3281"/>
    </row>
    <row r="11" spans="1:5">
      <c r="A11" s="3282"/>
      <c r="B11" s="3136"/>
      <c r="C11" s="3137" t="s">
        <v>4206</v>
      </c>
      <c r="D11" s="3137" t="s">
        <v>176</v>
      </c>
      <c r="E11" s="3283" t="s">
        <v>1841</v>
      </c>
    </row>
    <row r="12" spans="1:5">
      <c r="A12" s="3284" t="s">
        <v>1729</v>
      </c>
      <c r="B12" s="3285"/>
      <c r="C12" s="3146" t="s">
        <v>4207</v>
      </c>
      <c r="D12" s="3146" t="s">
        <v>4208</v>
      </c>
      <c r="E12" s="3154" t="s">
        <v>4208</v>
      </c>
    </row>
    <row r="13" spans="1:5">
      <c r="A13" s="3284" t="s">
        <v>1732</v>
      </c>
      <c r="B13" s="3286" t="s">
        <v>4209</v>
      </c>
      <c r="C13" s="3146" t="s">
        <v>4210</v>
      </c>
      <c r="D13" s="3146" t="s">
        <v>2232</v>
      </c>
      <c r="E13" s="3154" t="s">
        <v>2232</v>
      </c>
    </row>
    <row r="14" spans="1:5">
      <c r="A14" s="3287"/>
      <c r="B14" s="3145" t="s">
        <v>3021</v>
      </c>
      <c r="C14" s="3146" t="s">
        <v>3022</v>
      </c>
      <c r="D14" s="3146" t="s">
        <v>3023</v>
      </c>
      <c r="E14" s="3154" t="s">
        <v>3024</v>
      </c>
    </row>
    <row r="15" spans="1:5" ht="15.75">
      <c r="A15" s="3288">
        <v>1</v>
      </c>
      <c r="B15" s="3289" t="s">
        <v>4211</v>
      </c>
      <c r="C15" s="3165"/>
      <c r="D15" s="3165"/>
      <c r="E15" s="3290"/>
    </row>
    <row r="16" spans="1:5">
      <c r="A16" s="3288">
        <v>2</v>
      </c>
      <c r="B16" s="3164"/>
      <c r="C16" s="3165"/>
      <c r="D16" s="3174"/>
      <c r="E16" s="3291"/>
    </row>
    <row r="17" spans="1:5">
      <c r="A17" s="3288">
        <v>3</v>
      </c>
      <c r="B17" s="3164"/>
      <c r="C17" s="3165"/>
      <c r="D17" s="3174"/>
      <c r="E17" s="3292"/>
    </row>
    <row r="18" spans="1:5">
      <c r="A18" s="3288">
        <v>4</v>
      </c>
      <c r="B18" s="3164"/>
      <c r="C18" s="3165"/>
      <c r="D18" s="3182"/>
      <c r="E18" s="3292"/>
    </row>
    <row r="19" spans="1:5">
      <c r="A19" s="3288">
        <v>5</v>
      </c>
      <c r="B19" s="3164"/>
      <c r="C19" s="3165"/>
      <c r="D19" s="3182"/>
      <c r="E19" s="3292"/>
    </row>
    <row r="20" spans="1:5">
      <c r="A20" s="3288">
        <v>6</v>
      </c>
      <c r="B20" s="3164"/>
      <c r="C20" s="3165"/>
      <c r="D20" s="3186"/>
      <c r="E20" s="3293"/>
    </row>
    <row r="21" spans="1:5">
      <c r="A21" s="3288">
        <v>7</v>
      </c>
      <c r="B21" s="3164"/>
      <c r="C21" s="3165"/>
      <c r="D21" s="3191"/>
      <c r="E21" s="3294"/>
    </row>
    <row r="22" spans="1:5">
      <c r="A22" s="3288">
        <v>8</v>
      </c>
      <c r="B22" s="3164"/>
      <c r="C22" s="3165"/>
      <c r="D22" s="3182"/>
      <c r="E22" s="3291"/>
    </row>
    <row r="23" spans="1:5">
      <c r="A23" s="3288">
        <v>9</v>
      </c>
      <c r="B23" s="3164"/>
      <c r="C23" s="3165"/>
      <c r="D23" s="3182"/>
      <c r="E23" s="3292"/>
    </row>
    <row r="24" spans="1:5">
      <c r="A24" s="3288">
        <v>10</v>
      </c>
      <c r="B24" s="3164"/>
      <c r="C24" s="3165"/>
      <c r="D24" s="3182"/>
      <c r="E24" s="3292"/>
    </row>
    <row r="25" spans="1:5">
      <c r="A25" s="3288">
        <v>11</v>
      </c>
      <c r="B25" s="3164"/>
      <c r="C25" s="3165"/>
      <c r="D25" s="3182"/>
      <c r="E25" s="3292"/>
    </row>
    <row r="26" spans="1:5">
      <c r="A26" s="3288">
        <v>12</v>
      </c>
      <c r="B26" s="3164"/>
      <c r="C26" s="3165"/>
      <c r="D26" s="3182"/>
      <c r="E26" s="3292"/>
    </row>
    <row r="27" spans="1:5">
      <c r="A27" s="3288">
        <v>13</v>
      </c>
      <c r="B27" s="3164"/>
      <c r="C27" s="3165"/>
      <c r="D27" s="3182"/>
      <c r="E27" s="3292"/>
    </row>
    <row r="28" spans="1:5">
      <c r="A28" s="3288">
        <v>14</v>
      </c>
      <c r="B28" s="3164"/>
      <c r="C28" s="3165"/>
      <c r="D28" s="3182"/>
      <c r="E28" s="3292"/>
    </row>
    <row r="29" spans="1:5">
      <c r="A29" s="3288">
        <v>15</v>
      </c>
      <c r="B29" s="3164"/>
      <c r="C29" s="3165"/>
      <c r="D29" s="3182"/>
      <c r="E29" s="3292"/>
    </row>
    <row r="30" spans="1:5">
      <c r="A30" s="3288">
        <v>16</v>
      </c>
      <c r="B30" s="3164"/>
      <c r="C30" s="3165"/>
      <c r="D30" s="3182"/>
      <c r="E30" s="3292"/>
    </row>
    <row r="31" spans="1:5">
      <c r="A31" s="3288">
        <v>17</v>
      </c>
      <c r="B31" s="3164"/>
      <c r="C31" s="3165"/>
      <c r="D31" s="3182"/>
      <c r="E31" s="3292"/>
    </row>
    <row r="32" spans="1:5">
      <c r="A32" s="3288">
        <v>18</v>
      </c>
      <c r="B32" s="3164"/>
      <c r="C32" s="3165"/>
      <c r="D32" s="3182"/>
      <c r="E32" s="3292"/>
    </row>
    <row r="33" spans="1:5">
      <c r="A33" s="3288">
        <v>19</v>
      </c>
      <c r="B33" s="3164"/>
      <c r="C33" s="3165"/>
      <c r="D33" s="3182"/>
      <c r="E33" s="3292"/>
    </row>
    <row r="34" spans="1:5">
      <c r="A34" s="3288">
        <v>20</v>
      </c>
      <c r="B34" s="3164"/>
      <c r="C34" s="3165"/>
      <c r="D34" s="3182"/>
      <c r="E34" s="3292"/>
    </row>
    <row r="35" spans="1:5" ht="15.75">
      <c r="A35" s="3288">
        <v>21</v>
      </c>
      <c r="B35" s="3289" t="s">
        <v>4212</v>
      </c>
      <c r="C35" s="3165"/>
      <c r="D35" s="3182"/>
      <c r="E35" s="3292"/>
    </row>
    <row r="36" spans="1:5">
      <c r="A36" s="3288">
        <v>22</v>
      </c>
      <c r="B36" s="3164"/>
      <c r="C36" s="3165"/>
      <c r="D36" s="3182"/>
      <c r="E36" s="3292"/>
    </row>
    <row r="37" spans="1:5">
      <c r="A37" s="3288">
        <v>23</v>
      </c>
      <c r="B37" s="3164"/>
      <c r="C37" s="3165"/>
      <c r="D37" s="3182"/>
      <c r="E37" s="3292"/>
    </row>
    <row r="38" spans="1:5">
      <c r="A38" s="3288">
        <v>24</v>
      </c>
      <c r="B38" s="3164"/>
      <c r="C38" s="3165"/>
      <c r="D38" s="3182"/>
      <c r="E38" s="3292"/>
    </row>
    <row r="39" spans="1:5">
      <c r="A39" s="3288">
        <v>25</v>
      </c>
      <c r="B39" s="3164"/>
      <c r="C39" s="3165"/>
      <c r="D39" s="3182"/>
      <c r="E39" s="3292"/>
    </row>
    <row r="40" spans="1:5">
      <c r="A40" s="3288">
        <v>26</v>
      </c>
      <c r="B40" s="3164"/>
      <c r="C40" s="3165"/>
      <c r="D40" s="3182"/>
      <c r="E40" s="3292"/>
    </row>
    <row r="41" spans="1:5">
      <c r="A41" s="3288">
        <v>27</v>
      </c>
      <c r="B41" s="3164"/>
      <c r="C41" s="3165"/>
      <c r="D41" s="3182"/>
      <c r="E41" s="3292"/>
    </row>
    <row r="42" spans="1:5">
      <c r="A42" s="3288">
        <v>28</v>
      </c>
      <c r="B42" s="3164"/>
      <c r="C42" s="3165"/>
      <c r="D42" s="3182"/>
      <c r="E42" s="3292"/>
    </row>
    <row r="43" spans="1:5">
      <c r="A43" s="3288">
        <v>29</v>
      </c>
      <c r="B43" s="3164"/>
      <c r="C43" s="3165"/>
      <c r="D43" s="3182"/>
      <c r="E43" s="3292"/>
    </row>
    <row r="44" spans="1:5">
      <c r="A44" s="3288">
        <v>30</v>
      </c>
      <c r="B44" s="3164"/>
      <c r="C44" s="3165"/>
      <c r="D44" s="3182"/>
      <c r="E44" s="3292"/>
    </row>
    <row r="45" spans="1:5">
      <c r="A45" s="3288">
        <v>31</v>
      </c>
      <c r="B45" s="3164"/>
      <c r="C45" s="3165"/>
      <c r="D45" s="3182"/>
      <c r="E45" s="3292"/>
    </row>
    <row r="46" spans="1:5">
      <c r="A46" s="3288">
        <v>32</v>
      </c>
      <c r="B46" s="3164"/>
      <c r="C46" s="3165"/>
      <c r="D46" s="3182"/>
      <c r="E46" s="3292"/>
    </row>
    <row r="47" spans="1:5">
      <c r="A47" s="3288">
        <v>33</v>
      </c>
      <c r="B47" s="3164"/>
      <c r="C47" s="3165"/>
      <c r="D47" s="3182"/>
      <c r="E47" s="3292"/>
    </row>
    <row r="48" spans="1:5">
      <c r="A48" s="3288">
        <v>34</v>
      </c>
      <c r="B48" s="3164"/>
      <c r="C48" s="3165"/>
      <c r="D48" s="3182"/>
      <c r="E48" s="3292"/>
    </row>
    <row r="49" spans="1:5">
      <c r="A49" s="3288">
        <v>35</v>
      </c>
      <c r="B49" s="3164"/>
      <c r="C49" s="3165"/>
      <c r="D49" s="3182"/>
      <c r="E49" s="3292"/>
    </row>
    <row r="50" spans="1:5">
      <c r="A50" s="3288">
        <v>36</v>
      </c>
      <c r="B50" s="3164"/>
      <c r="C50" s="3165"/>
      <c r="D50" s="3182"/>
      <c r="E50" s="3292"/>
    </row>
    <row r="51" spans="1:5">
      <c r="A51" s="3288">
        <v>37</v>
      </c>
      <c r="B51" s="3164"/>
      <c r="C51" s="3165"/>
      <c r="D51" s="3182"/>
      <c r="E51" s="3292"/>
    </row>
    <row r="52" spans="1:5">
      <c r="A52" s="3288">
        <v>38</v>
      </c>
      <c r="B52" s="3164"/>
      <c r="C52" s="3165"/>
      <c r="D52" s="3182"/>
      <c r="E52" s="3292"/>
    </row>
    <row r="53" spans="1:5">
      <c r="A53" s="3288">
        <v>39</v>
      </c>
      <c r="B53" s="3164"/>
      <c r="C53" s="3165"/>
      <c r="D53" s="3182"/>
      <c r="E53" s="3292"/>
    </row>
    <row r="54" spans="1:5">
      <c r="A54" s="3295">
        <v>40</v>
      </c>
      <c r="B54" s="3296"/>
      <c r="C54" s="3297"/>
      <c r="D54" s="3184"/>
      <c r="E54" s="3298"/>
    </row>
    <row r="55" spans="1:5">
      <c r="A55" s="3295">
        <v>41</v>
      </c>
      <c r="B55" s="3296"/>
      <c r="C55" s="3297"/>
      <c r="D55" s="3184"/>
      <c r="E55" s="3298"/>
    </row>
    <row r="56" spans="1:5" ht="15.75" thickBot="1">
      <c r="A56" s="3299">
        <v>42</v>
      </c>
      <c r="B56" s="3202"/>
      <c r="C56" s="3203"/>
      <c r="D56" s="3300"/>
      <c r="E56" s="3301"/>
    </row>
    <row r="57" spans="1:5" ht="15.75" thickTop="1">
      <c r="A57" s="2704"/>
      <c r="B57" s="2704"/>
      <c r="C57" s="2704"/>
      <c r="D57" s="2002"/>
      <c r="E57" s="2002"/>
    </row>
    <row r="58" spans="1:5">
      <c r="A58" s="1698" t="s">
        <v>4676</v>
      </c>
      <c r="B58" s="1698"/>
      <c r="C58" s="1698"/>
      <c r="D58" s="1698"/>
      <c r="E58" s="1698"/>
    </row>
    <row r="59" spans="1:5">
      <c r="A59" s="1698" t="s">
        <v>4213</v>
      </c>
      <c r="B59" s="1698"/>
      <c r="C59" s="1698"/>
      <c r="D59" s="1698"/>
      <c r="E59" s="1698"/>
    </row>
    <row r="60" spans="1:5">
      <c r="A60" s="1699" t="s">
        <v>2707</v>
      </c>
      <c r="B60" s="1699"/>
      <c r="C60" s="1699"/>
      <c r="D60" s="1699"/>
      <c r="E60" s="1699"/>
    </row>
  </sheetData>
  <pageMargins left="0.7" right="0.7" top="0.75" bottom="0.75" header="0.3" footer="0.3"/>
  <pageSetup scale="63" orientation="portrait" r:id="rId1"/>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82"/>
  <dimension ref="A1:G135"/>
  <sheetViews>
    <sheetView defaultGridColor="0" view="pageBreakPreview" colorId="22" zoomScale="80" zoomScaleNormal="100" zoomScaleSheetLayoutView="80" workbookViewId="0">
      <selection activeCell="F2" sqref="F2"/>
    </sheetView>
  </sheetViews>
  <sheetFormatPr defaultColWidth="9.6640625" defaultRowHeight="15"/>
  <cols>
    <col min="1" max="3" width="7.6640625" customWidth="1"/>
    <col min="4" max="4" width="16.6640625" customWidth="1"/>
    <col min="5" max="5" width="25.6640625" customWidth="1"/>
    <col min="6" max="7" width="18.6640625" customWidth="1"/>
  </cols>
  <sheetData>
    <row r="1" spans="1:7">
      <c r="A1" s="601" t="s">
        <v>1800</v>
      </c>
      <c r="B1" s="604"/>
      <c r="C1" s="604"/>
      <c r="D1" s="604"/>
      <c r="E1" s="791" t="s">
        <v>1344</v>
      </c>
      <c r="F1" s="792" t="s">
        <v>1802</v>
      </c>
      <c r="G1" s="793" t="s">
        <v>1803</v>
      </c>
    </row>
    <row r="2" spans="1:7">
      <c r="A2" s="68" t="str">
        <f>'Data Sheet'!$C$25</f>
        <v>National Fuel Gas Distribution Corporation</v>
      </c>
      <c r="B2" s="9"/>
      <c r="C2" s="9"/>
      <c r="D2" s="9"/>
      <c r="E2" s="606" t="s">
        <v>1136</v>
      </c>
      <c r="F2" s="755" t="s">
        <v>1805</v>
      </c>
      <c r="G2" s="748"/>
    </row>
    <row r="3" spans="1:7" ht="15" customHeight="1" thickBot="1">
      <c r="A3" s="621"/>
      <c r="B3" s="622"/>
      <c r="C3" s="622"/>
      <c r="D3" s="622"/>
      <c r="E3" s="621" t="s">
        <v>1137</v>
      </c>
      <c r="F3" s="794" t="str">
        <f>'Data Sheet'!$C$40</f>
        <v>3/31/2016</v>
      </c>
      <c r="G3" s="822" t="str">
        <f>'Data Sheet'!$C$38</f>
        <v>12/31/2015</v>
      </c>
    </row>
    <row r="4" spans="1:7" ht="15" customHeight="1" thickBot="1">
      <c r="A4" s="795" t="s">
        <v>2279</v>
      </c>
      <c r="B4" s="796"/>
      <c r="C4" s="796"/>
      <c r="D4" s="796"/>
      <c r="E4" s="623"/>
      <c r="F4" s="623"/>
      <c r="G4" s="797"/>
    </row>
    <row r="5" spans="1:7">
      <c r="A5" s="755" t="s">
        <v>1786</v>
      </c>
      <c r="B5" s="726" t="s">
        <v>1783</v>
      </c>
      <c r="C5" s="726" t="s">
        <v>2280</v>
      </c>
      <c r="D5" s="12"/>
      <c r="E5" s="12"/>
      <c r="F5" s="12"/>
      <c r="G5" s="772"/>
    </row>
    <row r="6" spans="1:7">
      <c r="A6" s="755" t="s">
        <v>1787</v>
      </c>
      <c r="B6" s="726" t="s">
        <v>1787</v>
      </c>
      <c r="C6" s="726" t="s">
        <v>1787</v>
      </c>
      <c r="D6" s="764" t="s">
        <v>1788</v>
      </c>
      <c r="E6" s="12"/>
      <c r="F6" s="12"/>
      <c r="G6" s="618"/>
    </row>
    <row r="7" spans="1:7" ht="15.75" thickBot="1">
      <c r="A7" s="798" t="s">
        <v>3021</v>
      </c>
      <c r="B7" s="799" t="s">
        <v>3022</v>
      </c>
      <c r="C7" s="799" t="s">
        <v>3023</v>
      </c>
      <c r="D7" s="800" t="s">
        <v>3024</v>
      </c>
      <c r="E7" s="623"/>
      <c r="F7" s="623"/>
      <c r="G7" s="624"/>
    </row>
    <row r="8" spans="1:7">
      <c r="A8" s="748"/>
      <c r="B8" s="712"/>
      <c r="C8" s="712"/>
      <c r="D8" s="9"/>
      <c r="E8" s="9"/>
      <c r="F8" s="9"/>
      <c r="G8" s="712"/>
    </row>
    <row r="9" spans="1:7">
      <c r="A9" s="748"/>
      <c r="B9" s="712"/>
      <c r="C9" s="712"/>
      <c r="D9" s="9"/>
      <c r="E9" s="9"/>
      <c r="F9" s="9"/>
      <c r="G9" s="712"/>
    </row>
    <row r="10" spans="1:7">
      <c r="A10" s="748"/>
      <c r="B10" s="712"/>
      <c r="C10" s="712"/>
      <c r="D10" s="9"/>
      <c r="E10" s="9"/>
      <c r="F10" s="9"/>
      <c r="G10" s="712"/>
    </row>
    <row r="11" spans="1:7">
      <c r="A11" s="2460">
        <v>101</v>
      </c>
      <c r="B11" s="2461">
        <v>5</v>
      </c>
      <c r="C11" s="2461" t="s">
        <v>5077</v>
      </c>
      <c r="D11" s="1480" t="s">
        <v>5078</v>
      </c>
      <c r="E11" s="1480"/>
      <c r="F11" s="1480"/>
      <c r="G11" s="2462"/>
    </row>
    <row r="12" spans="1:7">
      <c r="A12" s="2463"/>
      <c r="B12" s="2464"/>
      <c r="C12" s="2464"/>
      <c r="D12" s="1480"/>
      <c r="E12" s="1480"/>
      <c r="F12" s="1480"/>
      <c r="G12" s="2462"/>
    </row>
    <row r="13" spans="1:7">
      <c r="A13" s="2465" t="s">
        <v>5079</v>
      </c>
      <c r="B13" s="2461" t="s">
        <v>5080</v>
      </c>
      <c r="C13" s="2461" t="s">
        <v>5081</v>
      </c>
      <c r="D13" s="1575" t="s">
        <v>5085</v>
      </c>
      <c r="E13" s="1480"/>
      <c r="F13" s="1480"/>
      <c r="G13" s="2466">
        <v>25257900</v>
      </c>
    </row>
    <row r="14" spans="1:7">
      <c r="A14" s="2463"/>
      <c r="B14" s="2464"/>
      <c r="C14" s="2464"/>
      <c r="D14" s="2467" t="s">
        <v>5082</v>
      </c>
      <c r="E14" s="1480"/>
      <c r="F14" s="1480"/>
      <c r="G14" s="2468">
        <v>47501</v>
      </c>
    </row>
    <row r="15" spans="1:7">
      <c r="A15" s="2460"/>
      <c r="B15" s="2461"/>
      <c r="C15" s="2461"/>
      <c r="D15" s="2467" t="s">
        <v>2332</v>
      </c>
      <c r="E15" s="1480"/>
      <c r="F15" s="1480"/>
      <c r="G15" s="2466">
        <f>+G13+G14</f>
        <v>25305401</v>
      </c>
    </row>
    <row r="16" spans="1:7">
      <c r="A16" s="2463"/>
      <c r="B16" s="2464"/>
      <c r="C16" s="2464"/>
      <c r="D16" s="2467" t="s">
        <v>5083</v>
      </c>
      <c r="E16" s="1480"/>
      <c r="F16" s="1480"/>
      <c r="G16" s="2468">
        <f>'114117'!AC39+'114117'!AC44</f>
        <v>25305401</v>
      </c>
    </row>
    <row r="17" spans="1:7">
      <c r="A17" s="2460"/>
      <c r="B17" s="2461"/>
      <c r="C17" s="2469"/>
      <c r="D17" s="2467" t="s">
        <v>5084</v>
      </c>
      <c r="E17" s="1480"/>
      <c r="F17" s="1480"/>
      <c r="G17" s="2470">
        <f>+G15-G16</f>
        <v>0</v>
      </c>
    </row>
    <row r="18" spans="1:7">
      <c r="A18" s="748"/>
      <c r="B18" s="712"/>
      <c r="C18" s="712"/>
      <c r="D18" s="9"/>
      <c r="E18" s="9"/>
      <c r="F18" s="9"/>
      <c r="G18" s="712"/>
    </row>
    <row r="19" spans="1:7">
      <c r="A19" s="755"/>
      <c r="B19" s="801"/>
      <c r="C19" s="801"/>
      <c r="D19" s="802"/>
      <c r="E19" s="723"/>
      <c r="F19" s="723"/>
      <c r="G19" s="726"/>
    </row>
    <row r="20" spans="1:7">
      <c r="A20" s="803"/>
      <c r="B20" s="712"/>
      <c r="C20" s="712"/>
      <c r="D20" s="9"/>
      <c r="E20" s="9"/>
      <c r="F20" s="9"/>
      <c r="G20" s="712"/>
    </row>
    <row r="21" spans="1:7">
      <c r="A21" s="803"/>
      <c r="B21" s="712"/>
      <c r="C21" s="712"/>
      <c r="D21" s="9"/>
      <c r="E21" s="9"/>
      <c r="F21" s="9"/>
      <c r="G21" s="712"/>
    </row>
    <row r="22" spans="1:7">
      <c r="A22" s="803"/>
      <c r="B22" s="712"/>
      <c r="C22" s="712"/>
      <c r="D22" s="9"/>
      <c r="E22" s="9"/>
      <c r="F22" s="9"/>
      <c r="G22" s="712"/>
    </row>
    <row r="23" spans="1:7">
      <c r="A23" s="803"/>
      <c r="B23" s="712"/>
      <c r="C23" s="712"/>
      <c r="D23" s="9"/>
      <c r="E23" s="9"/>
      <c r="F23" s="9"/>
      <c r="G23" s="712"/>
    </row>
    <row r="24" spans="1:7">
      <c r="A24" s="803"/>
      <c r="B24" s="712"/>
      <c r="C24" s="712"/>
      <c r="D24" s="9"/>
      <c r="E24" s="9"/>
      <c r="F24" s="9"/>
      <c r="G24" s="712"/>
    </row>
    <row r="25" spans="1:7">
      <c r="A25" s="803"/>
      <c r="B25" s="712"/>
      <c r="C25" s="712"/>
      <c r="D25" s="9"/>
      <c r="E25" s="9"/>
      <c r="F25" s="9"/>
      <c r="G25" s="712"/>
    </row>
    <row r="26" spans="1:7">
      <c r="A26" s="803"/>
      <c r="B26" s="712"/>
      <c r="C26" s="712"/>
      <c r="D26" s="9"/>
      <c r="E26" s="9"/>
      <c r="F26" s="9"/>
      <c r="G26" s="712"/>
    </row>
    <row r="27" spans="1:7">
      <c r="A27" s="803"/>
      <c r="B27" s="712"/>
      <c r="C27" s="712"/>
      <c r="D27" s="9"/>
      <c r="E27" s="9"/>
      <c r="F27" s="9"/>
      <c r="G27" s="712"/>
    </row>
    <row r="28" spans="1:7">
      <c r="A28" s="803"/>
      <c r="B28" s="712"/>
      <c r="C28" s="712"/>
      <c r="D28" s="9"/>
      <c r="E28" s="9"/>
      <c r="F28" s="9"/>
      <c r="G28" s="712"/>
    </row>
    <row r="29" spans="1:7">
      <c r="A29" s="803"/>
      <c r="B29" s="712"/>
      <c r="C29" s="712"/>
      <c r="D29" s="9"/>
      <c r="E29" s="9"/>
      <c r="F29" s="9"/>
      <c r="G29" s="712"/>
    </row>
    <row r="30" spans="1:7">
      <c r="A30" s="803"/>
      <c r="B30" s="712"/>
      <c r="C30" s="712"/>
      <c r="D30" s="9"/>
      <c r="E30" s="9"/>
      <c r="F30" s="9"/>
      <c r="G30" s="712"/>
    </row>
    <row r="31" spans="1:7">
      <c r="A31" s="748"/>
      <c r="B31" s="712"/>
      <c r="C31" s="712"/>
      <c r="D31" s="9"/>
      <c r="E31" s="9"/>
      <c r="F31" s="9"/>
      <c r="G31" s="712"/>
    </row>
    <row r="32" spans="1:7">
      <c r="A32" s="748"/>
      <c r="B32" s="712"/>
      <c r="C32" s="712"/>
      <c r="D32" s="9"/>
      <c r="E32" s="9"/>
      <c r="F32" s="9"/>
      <c r="G32" s="712"/>
    </row>
    <row r="33" spans="1:7">
      <c r="A33" s="748"/>
      <c r="B33" s="712"/>
      <c r="C33" s="712"/>
      <c r="D33" s="9"/>
      <c r="E33" s="9"/>
      <c r="F33" s="9"/>
      <c r="G33" s="712"/>
    </row>
    <row r="34" spans="1:7">
      <c r="A34" s="748"/>
      <c r="B34" s="712"/>
      <c r="C34" s="712"/>
      <c r="D34" s="9"/>
      <c r="E34" s="9"/>
      <c r="F34" s="9"/>
      <c r="G34" s="712"/>
    </row>
    <row r="35" spans="1:7">
      <c r="A35" s="748"/>
      <c r="B35" s="712"/>
      <c r="C35" s="712"/>
      <c r="D35" s="9"/>
      <c r="E35" s="9"/>
      <c r="F35" s="9"/>
      <c r="G35" s="712"/>
    </row>
    <row r="36" spans="1:7">
      <c r="A36" s="748"/>
      <c r="B36" s="712"/>
      <c r="C36" s="712"/>
      <c r="D36" s="9"/>
      <c r="E36" s="9"/>
      <c r="F36" s="9"/>
      <c r="G36" s="712"/>
    </row>
    <row r="37" spans="1:7">
      <c r="A37" s="748"/>
      <c r="B37" s="712"/>
      <c r="C37" s="712"/>
      <c r="D37" s="9"/>
      <c r="E37" s="9"/>
      <c r="F37" s="9"/>
      <c r="G37" s="712"/>
    </row>
    <row r="38" spans="1:7">
      <c r="A38" s="748"/>
      <c r="B38" s="712"/>
      <c r="C38" s="712"/>
      <c r="D38" s="9"/>
      <c r="E38" s="9"/>
      <c r="F38" s="9"/>
      <c r="G38" s="712"/>
    </row>
    <row r="39" spans="1:7">
      <c r="A39" s="748"/>
      <c r="B39" s="712"/>
      <c r="C39" s="712"/>
      <c r="D39" s="9"/>
      <c r="E39" s="9"/>
      <c r="F39" s="9"/>
      <c r="G39" s="712"/>
    </row>
    <row r="40" spans="1:7">
      <c r="A40" s="748"/>
      <c r="B40" s="712"/>
      <c r="C40" s="712"/>
      <c r="D40" s="9"/>
      <c r="E40" s="9"/>
      <c r="F40" s="9"/>
      <c r="G40" s="712"/>
    </row>
    <row r="41" spans="1:7">
      <c r="A41" s="748"/>
      <c r="B41" s="712"/>
      <c r="C41" s="712"/>
      <c r="D41" s="9"/>
      <c r="E41" s="9"/>
      <c r="F41" s="9"/>
      <c r="G41" s="712"/>
    </row>
    <row r="42" spans="1:7">
      <c r="A42" s="748"/>
      <c r="B42" s="712"/>
      <c r="C42" s="712"/>
      <c r="D42" s="9"/>
      <c r="E42" s="9"/>
      <c r="F42" s="9"/>
      <c r="G42" s="712"/>
    </row>
    <row r="43" spans="1:7">
      <c r="A43" s="748"/>
      <c r="B43" s="712"/>
      <c r="C43" s="712"/>
      <c r="D43" s="9"/>
      <c r="E43" s="9"/>
      <c r="F43" s="9"/>
      <c r="G43" s="712"/>
    </row>
    <row r="44" spans="1:7">
      <c r="A44" s="748"/>
      <c r="B44" s="712"/>
      <c r="C44" s="712"/>
      <c r="D44" s="9"/>
      <c r="E44" s="9"/>
      <c r="F44" s="9"/>
      <c r="G44" s="712"/>
    </row>
    <row r="45" spans="1:7">
      <c r="A45" s="748"/>
      <c r="B45" s="712"/>
      <c r="C45" s="712"/>
      <c r="D45" s="9"/>
      <c r="E45" s="9"/>
      <c r="F45" s="9"/>
      <c r="G45" s="712"/>
    </row>
    <row r="46" spans="1:7">
      <c r="A46" s="748"/>
      <c r="B46" s="712"/>
      <c r="C46" s="712"/>
      <c r="D46" s="9"/>
      <c r="E46" s="9"/>
      <c r="F46" s="9"/>
      <c r="G46" s="712"/>
    </row>
    <row r="47" spans="1:7">
      <c r="A47" s="748"/>
      <c r="B47" s="712"/>
      <c r="C47" s="712"/>
      <c r="D47" s="9"/>
      <c r="E47" s="9"/>
      <c r="F47" s="9"/>
      <c r="G47" s="712"/>
    </row>
    <row r="48" spans="1:7">
      <c r="A48" s="748"/>
      <c r="B48" s="712"/>
      <c r="C48" s="712"/>
      <c r="D48" s="9"/>
      <c r="E48" s="9"/>
      <c r="F48" s="9"/>
      <c r="G48" s="712"/>
    </row>
    <row r="49" spans="1:7">
      <c r="A49" s="748"/>
      <c r="B49" s="712"/>
      <c r="C49" s="712"/>
      <c r="D49" s="9"/>
      <c r="E49" s="9"/>
      <c r="F49" s="9"/>
      <c r="G49" s="712"/>
    </row>
    <row r="50" spans="1:7">
      <c r="A50" s="748"/>
      <c r="B50" s="712"/>
      <c r="C50" s="712"/>
      <c r="D50" s="9"/>
      <c r="E50" s="9"/>
      <c r="F50" s="9"/>
      <c r="G50" s="712"/>
    </row>
    <row r="51" spans="1:7">
      <c r="A51" s="748"/>
      <c r="B51" s="712"/>
      <c r="C51" s="712"/>
      <c r="D51" s="9"/>
      <c r="E51" s="9"/>
      <c r="F51" s="9"/>
      <c r="G51" s="712"/>
    </row>
    <row r="52" spans="1:7">
      <c r="A52" s="748"/>
      <c r="B52" s="712"/>
      <c r="C52" s="712"/>
      <c r="D52" s="9"/>
      <c r="E52" s="9"/>
      <c r="F52" s="9"/>
      <c r="G52" s="712"/>
    </row>
    <row r="53" spans="1:7">
      <c r="A53" s="748"/>
      <c r="B53" s="712"/>
      <c r="C53" s="712"/>
      <c r="D53" s="9"/>
      <c r="E53" s="9"/>
      <c r="F53" s="9"/>
      <c r="G53" s="712"/>
    </row>
    <row r="54" spans="1:7">
      <c r="A54" s="748"/>
      <c r="B54" s="712"/>
      <c r="C54" s="712"/>
      <c r="D54" s="9"/>
      <c r="E54" s="9"/>
      <c r="F54" s="9"/>
      <c r="G54" s="712"/>
    </row>
    <row r="55" spans="1:7">
      <c r="A55" s="748"/>
      <c r="B55" s="712"/>
      <c r="C55" s="712"/>
      <c r="D55" s="9"/>
      <c r="E55" s="9"/>
      <c r="F55" s="9"/>
      <c r="G55" s="712"/>
    </row>
    <row r="56" spans="1:7">
      <c r="A56" s="748"/>
      <c r="B56" s="712"/>
      <c r="C56" s="712"/>
      <c r="D56" s="9"/>
      <c r="E56" s="9"/>
      <c r="F56" s="9"/>
      <c r="G56" s="712"/>
    </row>
    <row r="57" spans="1:7">
      <c r="A57" s="748"/>
      <c r="B57" s="712"/>
      <c r="C57" s="712"/>
      <c r="D57" s="9"/>
      <c r="E57" s="9"/>
      <c r="F57" s="9"/>
      <c r="G57" s="712"/>
    </row>
    <row r="58" spans="1:7">
      <c r="A58" s="748"/>
      <c r="B58" s="712"/>
      <c r="C58" s="712"/>
      <c r="D58" s="9"/>
      <c r="E58" s="9"/>
      <c r="F58" s="9"/>
      <c r="G58" s="712"/>
    </row>
    <row r="59" spans="1:7">
      <c r="A59" s="748"/>
      <c r="B59" s="712"/>
      <c r="C59" s="712"/>
      <c r="D59" s="9"/>
      <c r="E59" s="9"/>
      <c r="F59" s="9"/>
      <c r="G59" s="712"/>
    </row>
    <row r="60" spans="1:7">
      <c r="A60" s="748"/>
      <c r="B60" s="712"/>
      <c r="C60" s="712"/>
      <c r="D60" s="9"/>
      <c r="E60" s="9"/>
      <c r="F60" s="9"/>
      <c r="G60" s="712"/>
    </row>
    <row r="61" spans="1:7">
      <c r="A61" s="748"/>
      <c r="B61" s="712"/>
      <c r="C61" s="712"/>
      <c r="D61" s="9"/>
      <c r="E61" s="9"/>
      <c r="F61" s="9"/>
      <c r="G61" s="712"/>
    </row>
    <row r="62" spans="1:7">
      <c r="A62" s="748"/>
      <c r="B62" s="712"/>
      <c r="C62" s="712"/>
      <c r="D62" s="9"/>
      <c r="E62" s="9"/>
      <c r="F62" s="9"/>
      <c r="G62" s="712"/>
    </row>
    <row r="63" spans="1:7">
      <c r="A63" s="748"/>
      <c r="B63" s="712"/>
      <c r="C63" s="712"/>
      <c r="D63" s="9"/>
      <c r="E63" s="9"/>
      <c r="F63" s="9"/>
      <c r="G63" s="712"/>
    </row>
    <row r="64" spans="1:7" ht="15.75" thickBot="1">
      <c r="A64" s="804"/>
      <c r="B64" s="733"/>
      <c r="C64" s="733"/>
      <c r="D64" s="622"/>
      <c r="E64" s="622"/>
      <c r="F64" s="622"/>
      <c r="G64" s="733"/>
    </row>
    <row r="65" spans="1:7" ht="15.75">
      <c r="A65" s="734" t="s">
        <v>3825</v>
      </c>
      <c r="B65" s="9"/>
      <c r="C65" s="9"/>
      <c r="D65" s="9"/>
      <c r="E65" s="9"/>
      <c r="F65" s="9"/>
      <c r="G65" s="9"/>
    </row>
    <row r="66" spans="1:7">
      <c r="A66" s="12" t="s">
        <v>2281</v>
      </c>
      <c r="B66" s="12"/>
      <c r="C66" s="12"/>
      <c r="D66" s="12"/>
      <c r="E66" s="12"/>
      <c r="F66" s="12"/>
      <c r="G66" s="12"/>
    </row>
    <row r="67" spans="1:7">
      <c r="A67" s="9"/>
      <c r="B67" s="9"/>
      <c r="C67" s="9"/>
      <c r="D67" s="9"/>
      <c r="E67" s="9"/>
      <c r="F67" s="9"/>
      <c r="G67" s="9"/>
    </row>
    <row r="68" spans="1:7" ht="15.75">
      <c r="A68" s="734" t="s">
        <v>1192</v>
      </c>
      <c r="B68" s="9"/>
      <c r="C68" s="9"/>
      <c r="D68" s="9"/>
      <c r="E68" s="9"/>
      <c r="F68" s="9"/>
      <c r="G68" s="9"/>
    </row>
    <row r="69" spans="1:7">
      <c r="A69" s="9"/>
      <c r="B69" s="9"/>
      <c r="C69" s="9"/>
      <c r="D69" s="9"/>
      <c r="E69" s="9"/>
      <c r="F69" s="9"/>
      <c r="G69" s="9"/>
    </row>
    <row r="70" spans="1:7">
      <c r="A70" s="9"/>
      <c r="B70" s="9"/>
      <c r="C70" s="9"/>
      <c r="D70" s="9"/>
      <c r="E70" s="9"/>
      <c r="F70" s="9"/>
      <c r="G70" s="9"/>
    </row>
    <row r="71" spans="1:7" ht="15.75" thickBot="1">
      <c r="A71" s="9" t="str">
        <f>'Data Sheet'!$C$25</f>
        <v>National Fuel Gas Distribution Corporation</v>
      </c>
      <c r="B71" s="9"/>
      <c r="C71" s="9"/>
      <c r="D71" s="9"/>
      <c r="E71" s="9"/>
      <c r="F71" s="708" t="s">
        <v>1789</v>
      </c>
      <c r="G71" s="838" t="str">
        <f>'Data Sheet'!$C$38</f>
        <v>12/31/2015</v>
      </c>
    </row>
    <row r="72" spans="1:7" ht="16.5" thickBot="1">
      <c r="A72" s="805" t="s">
        <v>2279</v>
      </c>
      <c r="B72" s="806"/>
      <c r="C72" s="806"/>
      <c r="D72" s="806"/>
      <c r="E72" s="807"/>
      <c r="F72" s="807"/>
      <c r="G72" s="797"/>
    </row>
    <row r="73" spans="1:7">
      <c r="A73" s="755" t="s">
        <v>1786</v>
      </c>
      <c r="B73" s="726" t="s">
        <v>1783</v>
      </c>
      <c r="C73" s="726" t="s">
        <v>2280</v>
      </c>
      <c r="D73" s="12"/>
      <c r="E73" s="12"/>
      <c r="F73" s="12"/>
      <c r="G73" s="772"/>
    </row>
    <row r="74" spans="1:7">
      <c r="A74" s="755" t="s">
        <v>1787</v>
      </c>
      <c r="B74" s="726" t="s">
        <v>1787</v>
      </c>
      <c r="C74" s="726" t="s">
        <v>1787</v>
      </c>
      <c r="D74" s="764" t="s">
        <v>1788</v>
      </c>
      <c r="E74" s="12"/>
      <c r="F74" s="12"/>
      <c r="G74" s="618"/>
    </row>
    <row r="75" spans="1:7" ht="15.75" thickBot="1">
      <c r="A75" s="798" t="s">
        <v>3021</v>
      </c>
      <c r="B75" s="799" t="s">
        <v>3022</v>
      </c>
      <c r="C75" s="799" t="s">
        <v>3023</v>
      </c>
      <c r="D75" s="800" t="s">
        <v>3024</v>
      </c>
      <c r="E75" s="623"/>
      <c r="F75" s="623"/>
      <c r="G75" s="624"/>
    </row>
    <row r="76" spans="1:7">
      <c r="A76" s="748"/>
      <c r="B76" s="712"/>
      <c r="C76" s="712"/>
      <c r="D76" s="9"/>
      <c r="E76" s="9"/>
      <c r="F76" s="9"/>
      <c r="G76" s="712"/>
    </row>
    <row r="77" spans="1:7">
      <c r="A77" s="748"/>
      <c r="B77" s="712"/>
      <c r="C77" s="712"/>
      <c r="D77" s="9"/>
      <c r="E77" s="9"/>
      <c r="F77" s="9"/>
      <c r="G77" s="712"/>
    </row>
    <row r="78" spans="1:7">
      <c r="A78" s="748"/>
      <c r="B78" s="712"/>
      <c r="C78" s="712"/>
      <c r="D78" s="9"/>
      <c r="E78" s="9"/>
      <c r="F78" s="9"/>
      <c r="G78" s="712"/>
    </row>
    <row r="79" spans="1:7">
      <c r="A79" s="748"/>
      <c r="B79" s="712"/>
      <c r="C79" s="712"/>
      <c r="D79" s="9"/>
      <c r="E79" s="9"/>
      <c r="F79" s="9"/>
      <c r="G79" s="712"/>
    </row>
    <row r="80" spans="1:7">
      <c r="A80" s="748"/>
      <c r="B80" s="712"/>
      <c r="C80" s="712"/>
      <c r="D80" s="9"/>
      <c r="E80" s="9"/>
      <c r="F80" s="9"/>
      <c r="G80" s="712"/>
    </row>
    <row r="81" spans="1:7">
      <c r="A81" s="748"/>
      <c r="B81" s="712"/>
      <c r="C81" s="712"/>
      <c r="D81" s="9"/>
      <c r="E81" s="9"/>
      <c r="F81" s="9"/>
      <c r="G81" s="712"/>
    </row>
    <row r="82" spans="1:7">
      <c r="A82" s="748"/>
      <c r="B82" s="712"/>
      <c r="C82" s="712"/>
      <c r="D82" s="9"/>
      <c r="E82" s="9"/>
      <c r="F82" s="9"/>
      <c r="G82" s="712"/>
    </row>
    <row r="83" spans="1:7">
      <c r="A83" s="748"/>
      <c r="B83" s="712"/>
      <c r="C83" s="712"/>
      <c r="D83" s="9"/>
      <c r="E83" s="9"/>
      <c r="F83" s="9"/>
      <c r="G83" s="712"/>
    </row>
    <row r="84" spans="1:7">
      <c r="A84" s="748"/>
      <c r="B84" s="712"/>
      <c r="C84" s="712"/>
      <c r="D84" s="9"/>
      <c r="E84" s="9"/>
      <c r="F84" s="9"/>
      <c r="G84" s="712"/>
    </row>
    <row r="85" spans="1:7">
      <c r="A85" s="748"/>
      <c r="B85" s="712"/>
      <c r="C85" s="712"/>
      <c r="D85" s="9"/>
      <c r="E85" s="9"/>
      <c r="F85" s="9"/>
      <c r="G85" s="712"/>
    </row>
    <row r="86" spans="1:7">
      <c r="A86" s="748"/>
      <c r="B86" s="712"/>
      <c r="C86" s="712"/>
      <c r="D86" s="9"/>
      <c r="E86" s="9"/>
      <c r="F86" s="9"/>
      <c r="G86" s="712"/>
    </row>
    <row r="87" spans="1:7">
      <c r="A87" s="755"/>
      <c r="B87" s="801"/>
      <c r="C87" s="801"/>
      <c r="D87" s="802"/>
      <c r="E87" s="723"/>
      <c r="F87" s="723"/>
      <c r="G87" s="726"/>
    </row>
    <row r="88" spans="1:7">
      <c r="A88" s="803"/>
      <c r="B88" s="712"/>
      <c r="C88" s="712"/>
      <c r="D88" s="9"/>
      <c r="E88" s="9"/>
      <c r="F88" s="9"/>
      <c r="G88" s="712"/>
    </row>
    <row r="89" spans="1:7">
      <c r="A89" s="803"/>
      <c r="B89" s="712"/>
      <c r="C89" s="712"/>
      <c r="D89" s="9"/>
      <c r="E89" s="9"/>
      <c r="F89" s="9"/>
      <c r="G89" s="712"/>
    </row>
    <row r="90" spans="1:7">
      <c r="A90" s="803"/>
      <c r="B90" s="712"/>
      <c r="C90" s="712"/>
      <c r="D90" s="9"/>
      <c r="E90" s="9"/>
      <c r="F90" s="9"/>
      <c r="G90" s="712"/>
    </row>
    <row r="91" spans="1:7">
      <c r="A91" s="803"/>
      <c r="B91" s="712"/>
      <c r="C91" s="712"/>
      <c r="D91" s="9"/>
      <c r="E91" s="9"/>
      <c r="F91" s="9"/>
      <c r="G91" s="712"/>
    </row>
    <row r="92" spans="1:7">
      <c r="A92" s="803"/>
      <c r="B92" s="712"/>
      <c r="C92" s="712"/>
      <c r="D92" s="9"/>
      <c r="E92" s="9"/>
      <c r="F92" s="9"/>
      <c r="G92" s="712"/>
    </row>
    <row r="93" spans="1:7">
      <c r="A93" s="803"/>
      <c r="B93" s="712"/>
      <c r="C93" s="712"/>
      <c r="D93" s="9"/>
      <c r="E93" s="9"/>
      <c r="F93" s="9"/>
      <c r="G93" s="712"/>
    </row>
    <row r="94" spans="1:7">
      <c r="A94" s="803"/>
      <c r="B94" s="712"/>
      <c r="C94" s="712"/>
      <c r="D94" s="9"/>
      <c r="E94" s="9"/>
      <c r="F94" s="9"/>
      <c r="G94" s="712"/>
    </row>
    <row r="95" spans="1:7">
      <c r="A95" s="803"/>
      <c r="B95" s="712"/>
      <c r="C95" s="712"/>
      <c r="D95" s="9"/>
      <c r="E95" s="9"/>
      <c r="F95" s="9"/>
      <c r="G95" s="712"/>
    </row>
    <row r="96" spans="1:7">
      <c r="A96" s="803"/>
      <c r="B96" s="712"/>
      <c r="C96" s="712"/>
      <c r="D96" s="9"/>
      <c r="E96" s="9"/>
      <c r="F96" s="9"/>
      <c r="G96" s="712"/>
    </row>
    <row r="97" spans="1:7">
      <c r="A97" s="803"/>
      <c r="B97" s="712"/>
      <c r="C97" s="712"/>
      <c r="D97" s="9"/>
      <c r="E97" s="9"/>
      <c r="F97" s="9"/>
      <c r="G97" s="712"/>
    </row>
    <row r="98" spans="1:7">
      <c r="A98" s="803"/>
      <c r="B98" s="712"/>
      <c r="C98" s="712"/>
      <c r="D98" s="9"/>
      <c r="E98" s="9"/>
      <c r="F98" s="9"/>
      <c r="G98" s="712"/>
    </row>
    <row r="99" spans="1:7">
      <c r="A99" s="748"/>
      <c r="B99" s="712"/>
      <c r="C99" s="712"/>
      <c r="D99" s="9"/>
      <c r="E99" s="9"/>
      <c r="F99" s="9"/>
      <c r="G99" s="712"/>
    </row>
    <row r="100" spans="1:7">
      <c r="A100" s="748"/>
      <c r="B100" s="712"/>
      <c r="C100" s="712"/>
      <c r="D100" s="9"/>
      <c r="E100" s="9"/>
      <c r="F100" s="9"/>
      <c r="G100" s="712"/>
    </row>
    <row r="101" spans="1:7">
      <c r="A101" s="748"/>
      <c r="B101" s="712"/>
      <c r="C101" s="712"/>
      <c r="D101" s="9"/>
      <c r="E101" s="9"/>
      <c r="F101" s="9"/>
      <c r="G101" s="712"/>
    </row>
    <row r="102" spans="1:7">
      <c r="A102" s="748"/>
      <c r="B102" s="712"/>
      <c r="C102" s="712"/>
      <c r="D102" s="9"/>
      <c r="E102" s="9"/>
      <c r="F102" s="9"/>
      <c r="G102" s="712"/>
    </row>
    <row r="103" spans="1:7">
      <c r="A103" s="748"/>
      <c r="B103" s="712"/>
      <c r="C103" s="712"/>
      <c r="D103" s="9"/>
      <c r="E103" s="9"/>
      <c r="F103" s="9"/>
      <c r="G103" s="712"/>
    </row>
    <row r="104" spans="1:7">
      <c r="A104" s="748"/>
      <c r="B104" s="712"/>
      <c r="C104" s="712"/>
      <c r="D104" s="9"/>
      <c r="E104" s="9"/>
      <c r="F104" s="9"/>
      <c r="G104" s="712"/>
    </row>
    <row r="105" spans="1:7">
      <c r="A105" s="748"/>
      <c r="B105" s="712"/>
      <c r="C105" s="712"/>
      <c r="D105" s="9"/>
      <c r="E105" s="9"/>
      <c r="F105" s="9"/>
      <c r="G105" s="712"/>
    </row>
    <row r="106" spans="1:7">
      <c r="A106" s="748"/>
      <c r="B106" s="712"/>
      <c r="C106" s="712"/>
      <c r="D106" s="9"/>
      <c r="E106" s="9"/>
      <c r="F106" s="9"/>
      <c r="G106" s="712"/>
    </row>
    <row r="107" spans="1:7">
      <c r="A107" s="748"/>
      <c r="B107" s="712"/>
      <c r="C107" s="712"/>
      <c r="D107" s="9"/>
      <c r="E107" s="9"/>
      <c r="F107" s="9"/>
      <c r="G107" s="712"/>
    </row>
    <row r="108" spans="1:7">
      <c r="A108" s="748"/>
      <c r="B108" s="712"/>
      <c r="C108" s="712"/>
      <c r="D108" s="9"/>
      <c r="E108" s="9"/>
      <c r="F108" s="9"/>
      <c r="G108" s="712"/>
    </row>
    <row r="109" spans="1:7">
      <c r="A109" s="748"/>
      <c r="B109" s="712"/>
      <c r="C109" s="712"/>
      <c r="D109" s="9"/>
      <c r="E109" s="9"/>
      <c r="F109" s="9"/>
      <c r="G109" s="712"/>
    </row>
    <row r="110" spans="1:7">
      <c r="A110" s="748"/>
      <c r="B110" s="712"/>
      <c r="C110" s="712"/>
      <c r="D110" s="9"/>
      <c r="E110" s="9"/>
      <c r="F110" s="9"/>
      <c r="G110" s="712"/>
    </row>
    <row r="111" spans="1:7">
      <c r="A111" s="748"/>
      <c r="B111" s="712"/>
      <c r="C111" s="712"/>
      <c r="D111" s="9"/>
      <c r="E111" s="9"/>
      <c r="F111" s="9"/>
      <c r="G111" s="712"/>
    </row>
    <row r="112" spans="1:7">
      <c r="A112" s="748"/>
      <c r="B112" s="712"/>
      <c r="C112" s="712"/>
      <c r="D112" s="9"/>
      <c r="E112" s="9"/>
      <c r="F112" s="9"/>
      <c r="G112" s="712"/>
    </row>
    <row r="113" spans="1:7">
      <c r="A113" s="748"/>
      <c r="B113" s="712"/>
      <c r="C113" s="712"/>
      <c r="D113" s="9"/>
      <c r="E113" s="9"/>
      <c r="F113" s="9"/>
      <c r="G113" s="712"/>
    </row>
    <row r="114" spans="1:7">
      <c r="A114" s="748"/>
      <c r="B114" s="712"/>
      <c r="C114" s="712"/>
      <c r="D114" s="9"/>
      <c r="E114" s="9"/>
      <c r="F114" s="9"/>
      <c r="G114" s="712"/>
    </row>
    <row r="115" spans="1:7">
      <c r="A115" s="748"/>
      <c r="B115" s="712"/>
      <c r="C115" s="712"/>
      <c r="D115" s="9"/>
      <c r="E115" s="9"/>
      <c r="F115" s="9"/>
      <c r="G115" s="712"/>
    </row>
    <row r="116" spans="1:7">
      <c r="A116" s="748"/>
      <c r="B116" s="712"/>
      <c r="C116" s="712"/>
      <c r="D116" s="9"/>
      <c r="E116" s="9"/>
      <c r="F116" s="9"/>
      <c r="G116" s="712"/>
    </row>
    <row r="117" spans="1:7">
      <c r="A117" s="748"/>
      <c r="B117" s="712"/>
      <c r="C117" s="712"/>
      <c r="D117" s="9"/>
      <c r="E117" s="9"/>
      <c r="F117" s="9"/>
      <c r="G117" s="712"/>
    </row>
    <row r="118" spans="1:7">
      <c r="A118" s="748"/>
      <c r="B118" s="712"/>
      <c r="C118" s="712"/>
      <c r="D118" s="9"/>
      <c r="E118" s="9"/>
      <c r="F118" s="9"/>
      <c r="G118" s="712"/>
    </row>
    <row r="119" spans="1:7">
      <c r="A119" s="748"/>
      <c r="B119" s="712"/>
      <c r="C119" s="712"/>
      <c r="D119" s="9"/>
      <c r="E119" s="9"/>
      <c r="F119" s="9"/>
      <c r="G119" s="712"/>
    </row>
    <row r="120" spans="1:7">
      <c r="A120" s="748"/>
      <c r="B120" s="712"/>
      <c r="C120" s="712"/>
      <c r="D120" s="9"/>
      <c r="E120" s="9"/>
      <c r="F120" s="9"/>
      <c r="G120" s="712"/>
    </row>
    <row r="121" spans="1:7">
      <c r="A121" s="748"/>
      <c r="B121" s="712"/>
      <c r="C121" s="712"/>
      <c r="D121" s="9"/>
      <c r="E121" s="9"/>
      <c r="F121" s="9"/>
      <c r="G121" s="712"/>
    </row>
    <row r="122" spans="1:7">
      <c r="A122" s="748"/>
      <c r="B122" s="712"/>
      <c r="C122" s="712"/>
      <c r="D122" s="9"/>
      <c r="E122" s="9"/>
      <c r="F122" s="9"/>
      <c r="G122" s="712"/>
    </row>
    <row r="123" spans="1:7">
      <c r="A123" s="748"/>
      <c r="B123" s="712"/>
      <c r="C123" s="712"/>
      <c r="D123" s="9"/>
      <c r="E123" s="9"/>
      <c r="F123" s="9"/>
      <c r="G123" s="712"/>
    </row>
    <row r="124" spans="1:7">
      <c r="A124" s="748"/>
      <c r="B124" s="712"/>
      <c r="C124" s="712"/>
      <c r="D124" s="9"/>
      <c r="E124" s="9"/>
      <c r="F124" s="9"/>
      <c r="G124" s="712"/>
    </row>
    <row r="125" spans="1:7">
      <c r="A125" s="748"/>
      <c r="B125" s="712"/>
      <c r="C125" s="712"/>
      <c r="D125" s="9"/>
      <c r="E125" s="9"/>
      <c r="F125" s="9"/>
      <c r="G125" s="712"/>
    </row>
    <row r="126" spans="1:7">
      <c r="A126" s="748"/>
      <c r="B126" s="712"/>
      <c r="C126" s="712"/>
      <c r="D126" s="9"/>
      <c r="E126" s="9"/>
      <c r="F126" s="9"/>
      <c r="G126" s="712"/>
    </row>
    <row r="127" spans="1:7">
      <c r="A127" s="748"/>
      <c r="B127" s="712"/>
      <c r="C127" s="712"/>
      <c r="D127" s="9"/>
      <c r="E127" s="9"/>
      <c r="F127" s="9"/>
      <c r="G127" s="712"/>
    </row>
    <row r="128" spans="1:7">
      <c r="A128" s="748"/>
      <c r="B128" s="712"/>
      <c r="C128" s="712"/>
      <c r="D128" s="9"/>
      <c r="E128" s="9"/>
      <c r="F128" s="9"/>
      <c r="G128" s="712"/>
    </row>
    <row r="129" spans="1:7">
      <c r="A129" s="748"/>
      <c r="B129" s="712"/>
      <c r="C129" s="712"/>
      <c r="D129" s="9"/>
      <c r="E129" s="9"/>
      <c r="F129" s="9"/>
      <c r="G129" s="712"/>
    </row>
    <row r="130" spans="1:7">
      <c r="A130" s="748"/>
      <c r="B130" s="712"/>
      <c r="C130" s="712"/>
      <c r="D130" s="9"/>
      <c r="E130" s="9"/>
      <c r="F130" s="9"/>
      <c r="G130" s="712"/>
    </row>
    <row r="131" spans="1:7">
      <c r="A131" s="748"/>
      <c r="B131" s="712"/>
      <c r="C131" s="712"/>
      <c r="D131" s="9"/>
      <c r="E131" s="9"/>
      <c r="F131" s="9"/>
      <c r="G131" s="712"/>
    </row>
    <row r="132" spans="1:7" ht="15.75" thickBot="1">
      <c r="A132" s="804"/>
      <c r="B132" s="733"/>
      <c r="C132" s="733"/>
      <c r="D132" s="622"/>
      <c r="E132" s="622"/>
      <c r="F132" s="622"/>
      <c r="G132" s="733"/>
    </row>
    <row r="133" spans="1:7" ht="15.75">
      <c r="A133" s="734" t="s">
        <v>3825</v>
      </c>
      <c r="B133" s="9"/>
      <c r="C133" s="9"/>
      <c r="D133" s="9"/>
      <c r="E133" s="9"/>
      <c r="F133" s="9"/>
      <c r="G133" s="9"/>
    </row>
    <row r="134" spans="1:7">
      <c r="A134" s="12" t="s">
        <v>2565</v>
      </c>
      <c r="B134" s="12"/>
      <c r="C134" s="12"/>
      <c r="D134" s="12"/>
      <c r="E134" s="12"/>
      <c r="F134" s="12"/>
      <c r="G134" s="12"/>
    </row>
    <row r="135" spans="1:7">
      <c r="A135" s="9"/>
      <c r="B135" s="9"/>
      <c r="C135" s="9"/>
      <c r="D135" s="9"/>
      <c r="E135" s="9"/>
      <c r="F135" s="9"/>
      <c r="G135" s="9"/>
    </row>
  </sheetData>
  <printOptions horizontalCentered="1" verticalCentered="1"/>
  <pageMargins left="0.5" right="0.5" top="0" bottom="0" header="0.25" footer="0.25"/>
  <pageSetup scale="76" fitToHeight="2" orientation="portrait" horizontalDpi="300" verticalDpi="300" r:id="rId1"/>
  <headerFooter alignWithMargins="0"/>
  <rowBreaks count="1" manualBreakCount="1">
    <brk id="67"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75857" r:id="rId4" name="Button 81">
              <controlPr locked="0" defaultSize="0" autoFill="0" autoLine="0" autoPict="0">
                <anchor moveWithCells="1" sizeWithCells="1">
                  <from>
                    <xdr:col>4</xdr:col>
                    <xdr:colOff>409575</xdr:colOff>
                    <xdr:row>66</xdr:row>
                    <xdr:rowOff>0</xdr:rowOff>
                  </from>
                  <to>
                    <xdr:col>4</xdr:col>
                    <xdr:colOff>1562100</xdr:colOff>
                    <xdr:row>66</xdr:row>
                    <xdr:rowOff>0</xdr:rowOff>
                  </to>
                </anchor>
              </controlPr>
            </control>
          </mc:Choice>
        </mc:AlternateContent>
      </controls>
    </mc:Choice>
  </mc:AlternateConten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83"/>
  <dimension ref="A1:H645"/>
  <sheetViews>
    <sheetView defaultGridColor="0" topLeftCell="A122" colorId="22" zoomScale="70" zoomScaleNormal="70" zoomScaleSheetLayoutView="80" workbookViewId="0">
      <selection activeCell="A148" sqref="A148"/>
    </sheetView>
  </sheetViews>
  <sheetFormatPr defaultColWidth="9.6640625" defaultRowHeight="15"/>
  <cols>
    <col min="1" max="1" width="64.21875" style="9" bestFit="1" customWidth="1"/>
    <col min="2" max="2" width="41.21875" style="9" bestFit="1" customWidth="1"/>
    <col min="3" max="3" width="15.6640625" style="9" customWidth="1"/>
    <col min="4" max="16384" width="9.6640625" style="9"/>
  </cols>
  <sheetData>
    <row r="1" spans="1:8" ht="15.75">
      <c r="A1" s="67" t="s">
        <v>2282</v>
      </c>
      <c r="B1" s="67"/>
      <c r="C1" s="67"/>
      <c r="D1" s="111"/>
      <c r="E1" s="111"/>
      <c r="F1" s="65"/>
    </row>
    <row r="2" spans="1:8" ht="15.75">
      <c r="A2" s="67"/>
      <c r="B2" s="67"/>
      <c r="C2" s="67"/>
      <c r="D2" s="111"/>
      <c r="E2" s="111"/>
    </row>
    <row r="3" spans="1:8" ht="15" customHeight="1">
      <c r="A3" s="67" t="s">
        <v>1650</v>
      </c>
      <c r="B3" s="65"/>
      <c r="C3" s="67"/>
      <c r="D3" s="111"/>
      <c r="E3" s="111"/>
    </row>
    <row r="4" spans="1:8" ht="15" customHeight="1">
      <c r="A4" s="67" t="s">
        <v>2283</v>
      </c>
      <c r="B4" s="65"/>
      <c r="C4" s="67"/>
      <c r="D4" s="111"/>
      <c r="E4" s="111"/>
    </row>
    <row r="5" spans="1:8" ht="15.75">
      <c r="A5" s="67" t="s">
        <v>2284</v>
      </c>
      <c r="B5" s="65"/>
      <c r="C5" s="67"/>
      <c r="D5" s="111"/>
      <c r="E5" s="111"/>
    </row>
    <row r="6" spans="1:8" ht="15.75">
      <c r="A6" s="111"/>
      <c r="B6" s="14"/>
      <c r="C6" s="111"/>
      <c r="D6" s="111"/>
      <c r="E6" s="111"/>
    </row>
    <row r="7" spans="1:8" ht="20.25">
      <c r="A7" s="506" t="str">
        <f>'Data Sheet'!$C$25</f>
        <v>National Fuel Gas Distribution Corporation</v>
      </c>
      <c r="B7" s="65"/>
      <c r="C7" s="67"/>
      <c r="D7" s="111"/>
      <c r="E7" s="111"/>
    </row>
    <row r="8" spans="1:8" ht="18">
      <c r="A8" s="356" t="str">
        <f>'Data Sheet'!$C$38</f>
        <v>12/31/2015</v>
      </c>
      <c r="B8" s="65"/>
      <c r="C8" s="65"/>
    </row>
    <row r="9" spans="1:8">
      <c r="A9" s="14"/>
      <c r="B9" s="15"/>
      <c r="C9" s="15"/>
      <c r="D9" s="16"/>
      <c r="E9" s="15"/>
      <c r="F9" s="65"/>
      <c r="G9" s="65"/>
      <c r="H9" s="15"/>
    </row>
    <row r="10" spans="1:8" ht="15.75">
      <c r="A10" s="67" t="s">
        <v>2285</v>
      </c>
      <c r="B10" s="15"/>
      <c r="C10" s="15"/>
      <c r="D10" s="16"/>
      <c r="E10" s="15"/>
      <c r="F10" s="65"/>
      <c r="G10" s="65"/>
      <c r="H10" s="15"/>
    </row>
    <row r="11" spans="1:8" ht="15.75">
      <c r="A11" s="67" t="s">
        <v>2286</v>
      </c>
      <c r="B11" s="15"/>
      <c r="C11" s="15"/>
      <c r="D11" s="16"/>
      <c r="E11" s="15"/>
      <c r="F11" s="65"/>
      <c r="G11" s="65"/>
      <c r="H11" s="15"/>
    </row>
    <row r="12" spans="1:8" ht="15.75">
      <c r="A12" s="67"/>
      <c r="B12" s="15"/>
      <c r="C12" s="15"/>
      <c r="D12" s="16"/>
      <c r="E12" s="15"/>
      <c r="F12" s="65"/>
      <c r="G12" s="65"/>
      <c r="H12" s="15"/>
    </row>
    <row r="14" spans="1:8" ht="15.75">
      <c r="A14" s="111"/>
      <c r="B14" s="1503" t="s">
        <v>2287</v>
      </c>
    </row>
    <row r="15" spans="1:8" ht="15.75">
      <c r="A15" s="14"/>
      <c r="B15" s="1503" t="s">
        <v>2288</v>
      </c>
      <c r="C15" s="111"/>
    </row>
    <row r="16" spans="1:8" ht="15.75">
      <c r="A16" s="476" t="s">
        <v>2518</v>
      </c>
      <c r="B16" s="111"/>
      <c r="C16" s="811" t="str">
        <f>'Data Sheet'!C38</f>
        <v>12/31/2015</v>
      </c>
    </row>
    <row r="17" spans="1:3">
      <c r="A17" s="14" t="s">
        <v>2289</v>
      </c>
      <c r="B17" s="14" t="s">
        <v>2290</v>
      </c>
      <c r="C17" s="358">
        <f>'200201'!E21+'110113'!H14</f>
        <v>0</v>
      </c>
    </row>
    <row r="18" spans="1:3">
      <c r="A18" s="14" t="s">
        <v>2291</v>
      </c>
      <c r="B18" s="14" t="s">
        <v>2292</v>
      </c>
      <c r="C18" s="259">
        <f>'200201'!E22+'110113'!H15</f>
        <v>0</v>
      </c>
    </row>
    <row r="19" spans="1:3">
      <c r="A19" s="14" t="s">
        <v>2293</v>
      </c>
      <c r="B19" s="14" t="s">
        <v>2294</v>
      </c>
      <c r="C19" s="259">
        <f>C17-C18</f>
        <v>0</v>
      </c>
    </row>
    <row r="20" spans="1:3">
      <c r="A20" s="14"/>
      <c r="B20" s="14"/>
      <c r="C20" s="259"/>
    </row>
    <row r="21" spans="1:3">
      <c r="A21" s="14" t="s">
        <v>2295</v>
      </c>
      <c r="B21" s="14" t="s">
        <v>2296</v>
      </c>
      <c r="C21" s="259">
        <f>'200201'!F21+'110113'!H19</f>
        <v>1965458326</v>
      </c>
    </row>
    <row r="22" spans="1:3">
      <c r="A22" s="14" t="s">
        <v>2291</v>
      </c>
      <c r="B22" s="14" t="s">
        <v>2297</v>
      </c>
      <c r="C22" s="259">
        <f>'200201'!F22</f>
        <v>741596056</v>
      </c>
    </row>
    <row r="23" spans="1:3">
      <c r="A23" s="14" t="s">
        <v>2298</v>
      </c>
      <c r="B23" s="14" t="s">
        <v>2294</v>
      </c>
      <c r="C23" s="259">
        <f>C21-C22</f>
        <v>1223862270</v>
      </c>
    </row>
    <row r="24" spans="1:3">
      <c r="A24" s="14"/>
      <c r="B24" s="14"/>
      <c r="C24" s="259"/>
    </row>
    <row r="25" spans="1:3">
      <c r="A25" s="14" t="s">
        <v>2299</v>
      </c>
      <c r="B25" s="14" t="s">
        <v>2294</v>
      </c>
      <c r="C25" s="259">
        <f>C29-C17-C21</f>
        <v>0.31000018119812012</v>
      </c>
    </row>
    <row r="26" spans="1:3">
      <c r="A26" s="14" t="s">
        <v>2291</v>
      </c>
      <c r="B26" s="14" t="s">
        <v>2294</v>
      </c>
      <c r="C26" s="259">
        <f>C30-C18-C22</f>
        <v>0</v>
      </c>
    </row>
    <row r="27" spans="1:3">
      <c r="A27" s="14" t="s">
        <v>2300</v>
      </c>
      <c r="B27" s="14" t="s">
        <v>2294</v>
      </c>
      <c r="C27" s="259">
        <f>C25-C26</f>
        <v>0.31000018119812012</v>
      </c>
    </row>
    <row r="28" spans="1:3">
      <c r="A28" s="14"/>
      <c r="B28" s="14"/>
      <c r="C28" s="259"/>
    </row>
    <row r="29" spans="1:3">
      <c r="A29" s="14" t="s">
        <v>2301</v>
      </c>
      <c r="B29" s="14" t="s">
        <v>2302</v>
      </c>
      <c r="C29" s="259">
        <f>SUM('110113'!H11,'110113'!H14,'110113'!H18,'110113'!H19)</f>
        <v>1965458326.3100002</v>
      </c>
    </row>
    <row r="30" spans="1:3">
      <c r="A30" s="14" t="s">
        <v>2291</v>
      </c>
      <c r="B30" s="14" t="s">
        <v>2303</v>
      </c>
      <c r="C30" s="259">
        <f>SUM('110113'!H12,'110113'!H15)</f>
        <v>741596056</v>
      </c>
    </row>
    <row r="31" spans="1:3" ht="15.75">
      <c r="A31" s="111" t="s">
        <v>2304</v>
      </c>
      <c r="B31" s="14" t="s">
        <v>2294</v>
      </c>
      <c r="C31" s="259">
        <f>C29-C30</f>
        <v>1223862270.3100002</v>
      </c>
    </row>
    <row r="32" spans="1:3">
      <c r="A32" s="14"/>
      <c r="B32" s="14"/>
      <c r="C32" s="259"/>
    </row>
    <row r="33" spans="1:3" ht="15.75">
      <c r="A33" s="476" t="s">
        <v>1867</v>
      </c>
      <c r="B33" s="111"/>
      <c r="C33" s="259"/>
    </row>
    <row r="34" spans="1:3">
      <c r="A34" s="14" t="s">
        <v>2305</v>
      </c>
      <c r="B34" s="14" t="s">
        <v>2306</v>
      </c>
      <c r="C34" s="259">
        <f>'110113'!H21</f>
        <v>118612</v>
      </c>
    </row>
    <row r="35" spans="1:3">
      <c r="A35" s="14" t="s">
        <v>3495</v>
      </c>
      <c r="B35" s="14" t="s">
        <v>3496</v>
      </c>
      <c r="C35" s="259">
        <f>-'110113'!H22</f>
        <v>-19397</v>
      </c>
    </row>
    <row r="36" spans="1:3">
      <c r="A36" s="14" t="s">
        <v>3497</v>
      </c>
      <c r="B36" s="14" t="s">
        <v>3498</v>
      </c>
      <c r="C36" s="259">
        <f>'110113'!H23</f>
        <v>0</v>
      </c>
    </row>
    <row r="37" spans="1:3">
      <c r="A37" s="14" t="s">
        <v>1301</v>
      </c>
      <c r="B37" s="14" t="s">
        <v>3499</v>
      </c>
      <c r="C37" s="259">
        <f>'110113'!H24</f>
        <v>0</v>
      </c>
    </row>
    <row r="38" spans="1:3">
      <c r="A38" s="14" t="s">
        <v>3500</v>
      </c>
      <c r="B38" s="14" t="s">
        <v>3501</v>
      </c>
      <c r="C38" s="259">
        <f>'110113'!H27</f>
        <v>11990738</v>
      </c>
    </row>
    <row r="39" spans="1:3">
      <c r="A39" s="14" t="s">
        <v>3502</v>
      </c>
      <c r="B39" s="14" t="s">
        <v>2294</v>
      </c>
      <c r="C39" s="259">
        <f>C42-SUM(C34:C38)</f>
        <v>13921930</v>
      </c>
    </row>
    <row r="40" spans="1:3">
      <c r="A40" s="1504" t="s">
        <v>3874</v>
      </c>
      <c r="B40" s="845" t="s">
        <v>3504</v>
      </c>
      <c r="C40" s="1505">
        <f>'110113'!H29</f>
        <v>0</v>
      </c>
    </row>
    <row r="41" spans="1:3">
      <c r="A41" s="1504" t="s">
        <v>3875</v>
      </c>
      <c r="B41" s="845" t="s">
        <v>4437</v>
      </c>
      <c r="C41" s="1505">
        <f>'110113'!H30</f>
        <v>0</v>
      </c>
    </row>
    <row r="42" spans="1:3" ht="15.75">
      <c r="A42" s="111" t="s">
        <v>3503</v>
      </c>
      <c r="B42" s="845" t="s">
        <v>4450</v>
      </c>
      <c r="C42" s="259">
        <f>'110113'!H31</f>
        <v>26011883</v>
      </c>
    </row>
    <row r="43" spans="1:3">
      <c r="B43" s="843"/>
    </row>
    <row r="44" spans="1:3" ht="15.75">
      <c r="A44" s="476" t="s">
        <v>1886</v>
      </c>
      <c r="B44" s="845"/>
    </row>
    <row r="45" spans="1:3">
      <c r="A45" s="14" t="s">
        <v>3505</v>
      </c>
      <c r="B45" s="845" t="s">
        <v>4451</v>
      </c>
      <c r="C45" s="259">
        <f>'110113'!H33</f>
        <v>3258209</v>
      </c>
    </row>
    <row r="46" spans="1:3">
      <c r="A46" s="14" t="s">
        <v>3506</v>
      </c>
      <c r="B46" s="845" t="s">
        <v>4452</v>
      </c>
      <c r="C46" s="259">
        <f>'110113'!H34</f>
        <v>0</v>
      </c>
    </row>
    <row r="47" spans="1:3">
      <c r="A47" s="14" t="s">
        <v>3507</v>
      </c>
      <c r="B47" s="845" t="s">
        <v>4453</v>
      </c>
      <c r="C47" s="259">
        <f>'110113'!H35</f>
        <v>170500</v>
      </c>
    </row>
    <row r="48" spans="1:3">
      <c r="A48" s="14" t="s">
        <v>3508</v>
      </c>
      <c r="B48" s="845" t="s">
        <v>4454</v>
      </c>
      <c r="C48" s="259">
        <f>'110113'!H36</f>
        <v>1766674</v>
      </c>
    </row>
    <row r="49" spans="1:3">
      <c r="A49" s="14" t="s">
        <v>3509</v>
      </c>
      <c r="B49" s="845" t="s">
        <v>4455</v>
      </c>
      <c r="C49" s="259">
        <f>'110113'!H37</f>
        <v>2187109</v>
      </c>
    </row>
    <row r="50" spans="1:3">
      <c r="A50" s="14" t="s">
        <v>3510</v>
      </c>
      <c r="B50" s="845" t="s">
        <v>4456</v>
      </c>
      <c r="C50" s="259">
        <f>SUM('110113'!H38,'110113'!H39)</f>
        <v>53056427</v>
      </c>
    </row>
    <row r="51" spans="1:3">
      <c r="A51" s="14" t="s">
        <v>2609</v>
      </c>
      <c r="B51" s="845" t="s">
        <v>4457</v>
      </c>
      <c r="C51" s="259">
        <f>-'110113'!H40</f>
        <v>-29858334</v>
      </c>
    </row>
    <row r="52" spans="1:3">
      <c r="A52" s="14" t="s">
        <v>2610</v>
      </c>
      <c r="B52" s="845" t="s">
        <v>4458</v>
      </c>
      <c r="C52" s="259">
        <f>'110113'!H41</f>
        <v>0</v>
      </c>
    </row>
    <row r="53" spans="1:3">
      <c r="A53" s="14" t="s">
        <v>3757</v>
      </c>
      <c r="B53" s="845" t="s">
        <v>4459</v>
      </c>
      <c r="C53" s="259">
        <f>'110113'!H42</f>
        <v>6679897</v>
      </c>
    </row>
    <row r="54" spans="1:3">
      <c r="A54" s="14" t="s">
        <v>3758</v>
      </c>
      <c r="B54" s="845" t="s">
        <v>4460</v>
      </c>
      <c r="C54" s="259">
        <f>SUM('110113'!H43:H50)-'110113'!H51+'110113'!H52</f>
        <v>10347585</v>
      </c>
    </row>
    <row r="55" spans="1:3">
      <c r="A55" s="14" t="s">
        <v>3759</v>
      </c>
      <c r="B55" s="845" t="s">
        <v>4461</v>
      </c>
      <c r="C55" s="259">
        <f>'110113'!H53</f>
        <v>21487694</v>
      </c>
    </row>
    <row r="56" spans="1:3">
      <c r="A56" s="14" t="s">
        <v>3760</v>
      </c>
      <c r="B56" s="845" t="s">
        <v>4462</v>
      </c>
      <c r="C56" s="259">
        <f>'110113'!H54</f>
        <v>0</v>
      </c>
    </row>
    <row r="57" spans="1:3">
      <c r="A57" s="14" t="s">
        <v>3761</v>
      </c>
      <c r="B57" s="845" t="s">
        <v>4463</v>
      </c>
      <c r="C57" s="259">
        <f>SUM('110113'!H55,'110113'!H56)</f>
        <v>12007199</v>
      </c>
    </row>
    <row r="58" spans="1:3">
      <c r="A58" s="14" t="s">
        <v>3762</v>
      </c>
      <c r="B58" s="845" t="s">
        <v>4464</v>
      </c>
      <c r="C58" s="259">
        <f>'110113'!H57</f>
        <v>-34205</v>
      </c>
    </row>
    <row r="59" spans="1:3">
      <c r="A59" s="14" t="s">
        <v>3763</v>
      </c>
      <c r="B59" s="845" t="s">
        <v>4465</v>
      </c>
      <c r="C59" s="259">
        <f>'110113'!H58</f>
        <v>0</v>
      </c>
    </row>
    <row r="60" spans="1:3">
      <c r="A60" s="14" t="s">
        <v>3764</v>
      </c>
      <c r="B60" s="845" t="s">
        <v>4466</v>
      </c>
      <c r="C60" s="259">
        <f>'110113'!H59</f>
        <v>29740715</v>
      </c>
    </row>
    <row r="61" spans="1:3">
      <c r="A61" s="14" t="s">
        <v>3765</v>
      </c>
      <c r="B61" s="845" t="s">
        <v>4467</v>
      </c>
      <c r="C61" s="259">
        <f>'110113'!H60</f>
        <v>0</v>
      </c>
    </row>
    <row r="62" spans="1:3">
      <c r="A62" s="1504" t="s">
        <v>4696</v>
      </c>
      <c r="B62" s="845" t="s">
        <v>4697</v>
      </c>
      <c r="C62" s="259">
        <f>'110113'!H61-'110113'!H62</f>
        <v>0</v>
      </c>
    </row>
    <row r="63" spans="1:3">
      <c r="A63" s="1504" t="s">
        <v>4698</v>
      </c>
      <c r="B63" s="845" t="s">
        <v>4700</v>
      </c>
      <c r="C63" s="259">
        <f>'110113'!H63-'110113'!H64</f>
        <v>0</v>
      </c>
    </row>
    <row r="64" spans="1:3" ht="15.75">
      <c r="A64" s="111" t="s">
        <v>3766</v>
      </c>
      <c r="B64" s="14" t="s">
        <v>2294</v>
      </c>
      <c r="C64" s="259">
        <f>SUM(C45:C63)</f>
        <v>110809470</v>
      </c>
    </row>
    <row r="67" spans="1:3" ht="15.75">
      <c r="A67" s="476" t="s">
        <v>996</v>
      </c>
      <c r="B67" s="111"/>
    </row>
    <row r="68" spans="1:3">
      <c r="A68" s="14" t="s">
        <v>3767</v>
      </c>
      <c r="B68" s="845" t="s">
        <v>4472</v>
      </c>
      <c r="C68" s="259">
        <f>'110113'!H79</f>
        <v>0</v>
      </c>
    </row>
    <row r="69" spans="1:3">
      <c r="A69" s="14" t="s">
        <v>1306</v>
      </c>
      <c r="B69" s="845" t="s">
        <v>4473</v>
      </c>
      <c r="C69" s="259">
        <f>SUM('110113'!H80:H81)</f>
        <v>0</v>
      </c>
    </row>
    <row r="70" spans="1:3">
      <c r="A70" s="14" t="s">
        <v>3768</v>
      </c>
      <c r="B70" s="845" t="s">
        <v>4474</v>
      </c>
      <c r="C70" s="259">
        <f>SUM('110113'!H83:H84)</f>
        <v>1515245</v>
      </c>
    </row>
    <row r="71" spans="1:3">
      <c r="A71" s="14" t="s">
        <v>2770</v>
      </c>
      <c r="B71" s="845" t="s">
        <v>4475</v>
      </c>
      <c r="C71" s="259">
        <f>'110113'!H85</f>
        <v>-2792952</v>
      </c>
    </row>
    <row r="72" spans="1:3">
      <c r="A72" s="14" t="s">
        <v>3769</v>
      </c>
      <c r="B72" s="845" t="s">
        <v>4476</v>
      </c>
      <c r="C72" s="259">
        <f>'110113'!H86</f>
        <v>0</v>
      </c>
    </row>
    <row r="73" spans="1:3">
      <c r="A73" s="14" t="s">
        <v>1310</v>
      </c>
      <c r="B73" s="845" t="s">
        <v>4477</v>
      </c>
      <c r="C73" s="259">
        <f>SUM('110113'!H82,'110113'!H87,'110113'!H90,'110113'!H92)</f>
        <v>269359789</v>
      </c>
    </row>
    <row r="74" spans="1:3">
      <c r="A74" s="14" t="s">
        <v>3770</v>
      </c>
      <c r="B74" s="845" t="s">
        <v>4478</v>
      </c>
      <c r="C74" s="259">
        <f>'110113'!H88</f>
        <v>0</v>
      </c>
    </row>
    <row r="75" spans="1:3">
      <c r="A75" s="14" t="s">
        <v>3771</v>
      </c>
      <c r="B75" s="845" t="s">
        <v>4479</v>
      </c>
      <c r="C75" s="259">
        <f>'110113'!H89</f>
        <v>-1211942</v>
      </c>
    </row>
    <row r="76" spans="1:3">
      <c r="A76" s="14" t="s">
        <v>3772</v>
      </c>
      <c r="B76" s="845" t="s">
        <v>4480</v>
      </c>
      <c r="C76" s="259">
        <f>'110113'!H91</f>
        <v>141505</v>
      </c>
    </row>
    <row r="77" spans="1:3" ht="15.75">
      <c r="A77" s="111" t="s">
        <v>3773</v>
      </c>
      <c r="B77" s="14" t="s">
        <v>2294</v>
      </c>
      <c r="C77" s="259">
        <f>SUM(C68:C76)</f>
        <v>267011645</v>
      </c>
    </row>
    <row r="79" spans="1:3" ht="15.75">
      <c r="A79" s="111" t="s">
        <v>3774</v>
      </c>
      <c r="B79" s="14" t="s">
        <v>4699</v>
      </c>
      <c r="C79" s="507">
        <f>C31+C42+C64+C77</f>
        <v>1627695268.3100002</v>
      </c>
    </row>
    <row r="80" spans="1:3" ht="15.75">
      <c r="A80" s="14"/>
      <c r="B80" s="111"/>
      <c r="C80" s="111"/>
    </row>
    <row r="82" spans="1:3" ht="18">
      <c r="A82" s="356" t="s">
        <v>2285</v>
      </c>
      <c r="B82" s="356"/>
      <c r="C82" s="356"/>
    </row>
    <row r="83" spans="1:3" ht="18">
      <c r="A83" s="356" t="s">
        <v>3775</v>
      </c>
      <c r="B83" s="356"/>
      <c r="C83" s="356"/>
    </row>
    <row r="84" spans="1:3" ht="18">
      <c r="A84" s="356"/>
      <c r="B84" s="356"/>
      <c r="C84" s="356"/>
    </row>
    <row r="85" spans="1:3" ht="15.75">
      <c r="A85" s="67"/>
      <c r="B85" s="67"/>
      <c r="C85" s="67"/>
    </row>
    <row r="86" spans="1:3" ht="15.75">
      <c r="A86" s="111"/>
      <c r="B86" s="111"/>
      <c r="C86" s="111"/>
    </row>
    <row r="87" spans="1:3" ht="15.75">
      <c r="A87" s="111"/>
      <c r="B87" s="1503" t="s">
        <v>2287</v>
      </c>
    </row>
    <row r="88" spans="1:3" ht="15.75">
      <c r="A88" s="14"/>
      <c r="B88" s="1503" t="s">
        <v>2288</v>
      </c>
      <c r="C88" s="1503" t="str">
        <f>$C$16</f>
        <v>12/31/2015</v>
      </c>
    </row>
    <row r="89" spans="1:3" ht="15.75">
      <c r="A89" s="476" t="s">
        <v>1030</v>
      </c>
      <c r="B89" s="111"/>
      <c r="C89" s="259" t="s">
        <v>1789</v>
      </c>
    </row>
    <row r="90" spans="1:3">
      <c r="A90" s="14" t="s">
        <v>3776</v>
      </c>
      <c r="B90" s="14" t="s">
        <v>3777</v>
      </c>
      <c r="C90" s="259">
        <f>'110113'!H139</f>
        <v>59170600</v>
      </c>
    </row>
    <row r="91" spans="1:3">
      <c r="A91" s="14" t="s">
        <v>3778</v>
      </c>
      <c r="B91" s="14" t="s">
        <v>3779</v>
      </c>
      <c r="C91" s="259">
        <f>'110113'!H140</f>
        <v>0</v>
      </c>
    </row>
    <row r="92" spans="1:3">
      <c r="A92" s="14" t="s">
        <v>3780</v>
      </c>
      <c r="B92" s="14" t="s">
        <v>3781</v>
      </c>
      <c r="C92" s="259">
        <f>'110113'!H141</f>
        <v>0</v>
      </c>
    </row>
    <row r="93" spans="1:3">
      <c r="A93" s="14" t="s">
        <v>3782</v>
      </c>
      <c r="B93" s="14" t="s">
        <v>3783</v>
      </c>
      <c r="C93" s="259">
        <f>'110113'!H142</f>
        <v>0</v>
      </c>
    </row>
    <row r="94" spans="1:3">
      <c r="A94" s="14" t="s">
        <v>3784</v>
      </c>
      <c r="B94" s="14" t="s">
        <v>3785</v>
      </c>
      <c r="C94" s="259">
        <f>'110113'!H143</f>
        <v>68500</v>
      </c>
    </row>
    <row r="95" spans="1:3">
      <c r="A95" s="14" t="s">
        <v>3786</v>
      </c>
      <c r="B95" s="14" t="s">
        <v>3787</v>
      </c>
      <c r="C95" s="259">
        <f>'110113'!H144</f>
        <v>133092784</v>
      </c>
    </row>
    <row r="96" spans="1:3">
      <c r="A96" s="14" t="s">
        <v>3788</v>
      </c>
      <c r="B96" s="14" t="s">
        <v>3789</v>
      </c>
      <c r="C96" s="259">
        <f>'110113'!H145</f>
        <v>0</v>
      </c>
    </row>
    <row r="97" spans="1:3">
      <c r="A97" s="14" t="s">
        <v>1663</v>
      </c>
      <c r="B97" s="14" t="s">
        <v>3124</v>
      </c>
      <c r="C97" s="259">
        <f>-'110113'!H146-'110113'!H147</f>
        <v>0</v>
      </c>
    </row>
    <row r="98" spans="1:3">
      <c r="A98" s="14" t="s">
        <v>3125</v>
      </c>
      <c r="B98" s="14" t="s">
        <v>3126</v>
      </c>
      <c r="C98" s="259">
        <f>'110113'!H148</f>
        <v>351156205</v>
      </c>
    </row>
    <row r="99" spans="1:3">
      <c r="A99" s="14" t="s">
        <v>3127</v>
      </c>
      <c r="B99" s="14" t="s">
        <v>3128</v>
      </c>
      <c r="C99" s="259">
        <f>'110113'!H149</f>
        <v>0</v>
      </c>
    </row>
    <row r="100" spans="1:3">
      <c r="A100" s="14" t="s">
        <v>3129</v>
      </c>
      <c r="B100" s="14" t="s">
        <v>3130</v>
      </c>
      <c r="C100" s="259">
        <f>-'110113'!H150</f>
        <v>0</v>
      </c>
    </row>
    <row r="101" spans="1:3">
      <c r="A101" s="1504" t="s">
        <v>4438</v>
      </c>
      <c r="B101" s="845" t="s">
        <v>4439</v>
      </c>
      <c r="C101" s="259">
        <f>'110113'!H151</f>
        <v>-37740</v>
      </c>
    </row>
    <row r="102" spans="1:3" ht="15.75">
      <c r="A102" s="111" t="s">
        <v>3131</v>
      </c>
      <c r="B102" s="14" t="s">
        <v>2294</v>
      </c>
      <c r="C102" s="259">
        <f>SUM(C90:C101)</f>
        <v>543450349</v>
      </c>
    </row>
    <row r="104" spans="1:3" ht="15.75">
      <c r="A104" s="476" t="s">
        <v>2404</v>
      </c>
      <c r="B104" s="111"/>
    </row>
    <row r="105" spans="1:3">
      <c r="A105" s="14" t="s">
        <v>3132</v>
      </c>
      <c r="B105" s="845" t="s">
        <v>4493</v>
      </c>
      <c r="C105" s="259">
        <f>'110113'!H154</f>
        <v>0</v>
      </c>
    </row>
    <row r="106" spans="1:3">
      <c r="A106" s="14" t="s">
        <v>4715</v>
      </c>
      <c r="B106" s="845" t="s">
        <v>4494</v>
      </c>
      <c r="C106" s="259">
        <f>-'110113'!H155</f>
        <v>0</v>
      </c>
    </row>
    <row r="107" spans="1:3">
      <c r="A107" s="14" t="s">
        <v>3133</v>
      </c>
      <c r="B107" s="845" t="s">
        <v>4495</v>
      </c>
      <c r="C107" s="259">
        <f>'110113'!H156</f>
        <v>324000000</v>
      </c>
    </row>
    <row r="108" spans="1:3">
      <c r="A108" s="14" t="s">
        <v>3134</v>
      </c>
      <c r="B108" s="845" t="s">
        <v>4496</v>
      </c>
      <c r="C108" s="259">
        <f>'110113'!H157</f>
        <v>0</v>
      </c>
    </row>
    <row r="109" spans="1:3">
      <c r="A109" s="14" t="s">
        <v>3135</v>
      </c>
      <c r="B109" s="845" t="s">
        <v>4497</v>
      </c>
      <c r="C109" s="259">
        <f>'110113'!H158</f>
        <v>0</v>
      </c>
    </row>
    <row r="110" spans="1:3">
      <c r="A110" s="14" t="s">
        <v>3136</v>
      </c>
      <c r="B110" s="845" t="s">
        <v>4498</v>
      </c>
      <c r="C110" s="259">
        <f>-'110113'!H159</f>
        <v>0</v>
      </c>
    </row>
    <row r="111" spans="1:3" ht="15.75">
      <c r="A111" s="111" t="s">
        <v>3137</v>
      </c>
      <c r="B111" s="14" t="s">
        <v>2294</v>
      </c>
      <c r="C111" s="259">
        <f>SUM(C105:C110)</f>
        <v>324000000</v>
      </c>
    </row>
    <row r="112" spans="1:3">
      <c r="A112" s="14"/>
      <c r="B112" s="14"/>
      <c r="C112" s="259"/>
    </row>
    <row r="113" spans="1:3" ht="15.75">
      <c r="A113" s="476" t="s">
        <v>2418</v>
      </c>
      <c r="B113" s="111"/>
      <c r="C113" s="259"/>
    </row>
    <row r="114" spans="1:3">
      <c r="A114" s="14" t="s">
        <v>3138</v>
      </c>
      <c r="B114" s="845" t="s">
        <v>4499</v>
      </c>
      <c r="C114" s="259">
        <f>'110113'!H173</f>
        <v>0</v>
      </c>
    </row>
    <row r="115" spans="1:3">
      <c r="A115" s="14" t="s">
        <v>3140</v>
      </c>
      <c r="B115" s="845" t="s">
        <v>4500</v>
      </c>
      <c r="C115" s="259">
        <f>'110113'!H174</f>
        <v>19946143</v>
      </c>
    </row>
    <row r="116" spans="1:3">
      <c r="A116" s="14" t="s">
        <v>3142</v>
      </c>
      <c r="B116" s="845" t="s">
        <v>4501</v>
      </c>
      <c r="C116" s="259">
        <f>'110113'!H175</f>
        <v>22400000</v>
      </c>
    </row>
    <row r="117" spans="1:3">
      <c r="A117" s="14" t="s">
        <v>3143</v>
      </c>
      <c r="B117" s="845" t="s">
        <v>4502</v>
      </c>
      <c r="C117" s="259">
        <f>'110113'!H176</f>
        <v>28265705</v>
      </c>
    </row>
    <row r="118" spans="1:3">
      <c r="A118" s="14" t="s">
        <v>3144</v>
      </c>
      <c r="B118" s="845" t="s">
        <v>4503</v>
      </c>
      <c r="C118" s="259">
        <f>'110113'!H177</f>
        <v>9588850</v>
      </c>
    </row>
    <row r="119" spans="1:3">
      <c r="A119" s="14" t="s">
        <v>450</v>
      </c>
      <c r="B119" s="845" t="s">
        <v>4504</v>
      </c>
      <c r="C119" s="259">
        <f>'110113'!H178</f>
        <v>20886658</v>
      </c>
    </row>
    <row r="120" spans="1:3">
      <c r="A120" s="14" t="s">
        <v>3145</v>
      </c>
      <c r="B120" s="845" t="s">
        <v>4505</v>
      </c>
      <c r="C120" s="259">
        <f>'110113'!H179</f>
        <v>61604</v>
      </c>
    </row>
    <row r="121" spans="1:3">
      <c r="A121" s="14" t="s">
        <v>3146</v>
      </c>
      <c r="B121" s="845" t="s">
        <v>4506</v>
      </c>
      <c r="C121" s="259">
        <f>'110113'!H180</f>
        <v>11000000</v>
      </c>
    </row>
    <row r="122" spans="1:3">
      <c r="A122" s="14" t="s">
        <v>3147</v>
      </c>
      <c r="B122" s="845" t="s">
        <v>4507</v>
      </c>
      <c r="C122" s="259">
        <f>'110113'!H181</f>
        <v>0</v>
      </c>
    </row>
    <row r="123" spans="1:3">
      <c r="A123" s="14" t="s">
        <v>3148</v>
      </c>
      <c r="B123" s="845" t="s">
        <v>4508</v>
      </c>
      <c r="C123" s="259">
        <f>'110113'!H182</f>
        <v>0</v>
      </c>
    </row>
    <row r="124" spans="1:3">
      <c r="A124" s="14" t="s">
        <v>3149</v>
      </c>
      <c r="B124" s="845" t="s">
        <v>4509</v>
      </c>
      <c r="C124" s="259">
        <f>'110113'!H183</f>
        <v>-150493</v>
      </c>
    </row>
    <row r="125" spans="1:3">
      <c r="A125" s="14" t="s">
        <v>3150</v>
      </c>
      <c r="B125" s="845" t="s">
        <v>4510</v>
      </c>
      <c r="C125" s="259">
        <f>SUM('110113'!H184:H185)</f>
        <v>17800006</v>
      </c>
    </row>
    <row r="126" spans="1:3" s="843" customFormat="1">
      <c r="A126" s="1504" t="s">
        <v>4696</v>
      </c>
      <c r="B126" s="845" t="s">
        <v>4701</v>
      </c>
      <c r="C126" s="1505">
        <f>'110113'!H186-'110113'!H187</f>
        <v>0</v>
      </c>
    </row>
    <row r="127" spans="1:3" s="843" customFormat="1">
      <c r="A127" s="1504" t="s">
        <v>4698</v>
      </c>
      <c r="B127" s="845" t="s">
        <v>4702</v>
      </c>
      <c r="C127" s="1505">
        <f>'110113'!H188-'110113'!H189</f>
        <v>0</v>
      </c>
    </row>
    <row r="128" spans="1:3" ht="15.75">
      <c r="A128" s="476" t="s">
        <v>3151</v>
      </c>
      <c r="B128" s="14" t="s">
        <v>2294</v>
      </c>
      <c r="C128" s="259">
        <f>SUM(C114:C127)</f>
        <v>129798473</v>
      </c>
    </row>
    <row r="129" spans="1:3">
      <c r="A129" s="14"/>
      <c r="B129" s="14"/>
      <c r="C129" s="259"/>
    </row>
    <row r="130" spans="1:3" ht="15.75">
      <c r="A130" s="476" t="s">
        <v>2435</v>
      </c>
      <c r="B130" s="111"/>
      <c r="C130" s="259"/>
    </row>
    <row r="131" spans="1:3">
      <c r="A131" s="14" t="s">
        <v>3152</v>
      </c>
      <c r="B131" s="845" t="s">
        <v>4511</v>
      </c>
      <c r="C131" s="259">
        <f>'110113'!H202</f>
        <v>621776</v>
      </c>
    </row>
    <row r="132" spans="1:3">
      <c r="A132" s="14" t="s">
        <v>1675</v>
      </c>
      <c r="B132" s="845" t="s">
        <v>4512</v>
      </c>
      <c r="C132" s="259">
        <f>SUM('110113'!H205:H207)</f>
        <v>89879224</v>
      </c>
    </row>
    <row r="133" spans="1:3">
      <c r="A133" s="14" t="s">
        <v>1673</v>
      </c>
      <c r="B133" s="845" t="s">
        <v>4513</v>
      </c>
      <c r="C133" s="259">
        <f>'110113'!H203</f>
        <v>643637</v>
      </c>
    </row>
    <row r="134" spans="1:3">
      <c r="A134" s="14" t="s">
        <v>4714</v>
      </c>
      <c r="B134" s="845" t="s">
        <v>4514</v>
      </c>
      <c r="C134" s="259">
        <f>'110113'!H204</f>
        <v>0</v>
      </c>
    </row>
    <row r="135" spans="1:3">
      <c r="A135" s="14" t="s">
        <v>3772</v>
      </c>
      <c r="B135" s="845" t="s">
        <v>4515</v>
      </c>
      <c r="C135" s="259">
        <f>'110113'!H208</f>
        <v>366490234</v>
      </c>
    </row>
    <row r="136" spans="1:3" ht="15.75">
      <c r="A136" s="111" t="s">
        <v>1915</v>
      </c>
      <c r="B136" s="14" t="s">
        <v>2294</v>
      </c>
      <c r="C136" s="259">
        <f>SUM(C131:C135)</f>
        <v>457634871</v>
      </c>
    </row>
    <row r="137" spans="1:3">
      <c r="A137" s="14"/>
      <c r="B137" s="14"/>
      <c r="C137" s="259"/>
    </row>
    <row r="138" spans="1:3" ht="15.75">
      <c r="A138" s="476" t="s">
        <v>1916</v>
      </c>
      <c r="B138" s="111"/>
      <c r="C138" s="259"/>
    </row>
    <row r="139" spans="1:3">
      <c r="A139" s="14" t="s">
        <v>1917</v>
      </c>
      <c r="B139" s="845" t="s">
        <v>4468</v>
      </c>
      <c r="C139" s="259">
        <f>'110113'!H163</f>
        <v>0</v>
      </c>
    </row>
    <row r="140" spans="1:3">
      <c r="A140" s="14" t="s">
        <v>1918</v>
      </c>
      <c r="B140" s="845" t="s">
        <v>4469</v>
      </c>
      <c r="C140" s="259">
        <f>'110113'!H164</f>
        <v>3663594</v>
      </c>
    </row>
    <row r="141" spans="1:3">
      <c r="A141" s="14" t="s">
        <v>1919</v>
      </c>
      <c r="B141" s="845" t="s">
        <v>4470</v>
      </c>
      <c r="C141" s="259">
        <f>'110113'!H165</f>
        <v>157099694</v>
      </c>
    </row>
    <row r="142" spans="1:3">
      <c r="A142" s="14" t="s">
        <v>1920</v>
      </c>
      <c r="B142" s="845" t="s">
        <v>4471</v>
      </c>
      <c r="C142" s="259">
        <f>SUM('110113'!H162,'110113'!H166,'110113'!H167)</f>
        <v>273509</v>
      </c>
    </row>
    <row r="143" spans="1:3" ht="15.75">
      <c r="A143" s="111" t="s">
        <v>1921</v>
      </c>
      <c r="B143" s="14" t="s">
        <v>2294</v>
      </c>
      <c r="C143" s="259">
        <f>SUM(C139:C142)</f>
        <v>161036797</v>
      </c>
    </row>
    <row r="144" spans="1:3" ht="15.75">
      <c r="A144" s="111"/>
      <c r="B144" s="14"/>
      <c r="C144" s="259"/>
    </row>
    <row r="145" spans="1:4" ht="15.75">
      <c r="A145" s="1580" t="s">
        <v>2411</v>
      </c>
      <c r="B145" s="14"/>
      <c r="C145" s="259"/>
    </row>
    <row r="146" spans="1:4">
      <c r="A146" s="1504" t="s">
        <v>3887</v>
      </c>
      <c r="B146" s="845" t="s">
        <v>4440</v>
      </c>
      <c r="C146" s="259">
        <f>'110113'!H168</f>
        <v>0</v>
      </c>
    </row>
    <row r="147" spans="1:4">
      <c r="A147" s="1504" t="s">
        <v>3888</v>
      </c>
      <c r="B147" s="845" t="s">
        <v>3139</v>
      </c>
      <c r="C147" s="259">
        <f>'110113'!H169</f>
        <v>0</v>
      </c>
    </row>
    <row r="148" spans="1:4">
      <c r="A148" s="1504" t="s">
        <v>4441</v>
      </c>
      <c r="B148" s="845" t="s">
        <v>3141</v>
      </c>
      <c r="C148" s="259">
        <f>'110113'!H170</f>
        <v>11774778</v>
      </c>
    </row>
    <row r="149" spans="1:4" ht="15.75">
      <c r="A149" s="111" t="s">
        <v>4704</v>
      </c>
      <c r="B149" s="845"/>
      <c r="C149" s="259">
        <f>SUM(C146:C148)</f>
        <v>11774778</v>
      </c>
    </row>
    <row r="150" spans="1:4">
      <c r="A150" s="1504"/>
      <c r="B150" s="845"/>
      <c r="C150" s="259"/>
    </row>
    <row r="151" spans="1:4">
      <c r="A151" s="1504"/>
      <c r="B151" s="845"/>
      <c r="C151" s="259"/>
    </row>
    <row r="152" spans="1:4" ht="15.75">
      <c r="A152" s="476" t="s">
        <v>1922</v>
      </c>
      <c r="B152" s="14" t="s">
        <v>4703</v>
      </c>
      <c r="C152" s="507">
        <f>C143+C136+C128+C111+C102+C149</f>
        <v>1627695268</v>
      </c>
    </row>
    <row r="155" spans="1:4" ht="18">
      <c r="A155" s="356" t="s">
        <v>1923</v>
      </c>
      <c r="B155" s="356"/>
      <c r="C155" s="356"/>
      <c r="D155" s="65"/>
    </row>
    <row r="156" spans="1:4" ht="18">
      <c r="A156" s="356" t="s">
        <v>1924</v>
      </c>
      <c r="B156" s="356"/>
      <c r="C156" s="356"/>
      <c r="D156" s="65"/>
    </row>
    <row r="159" spans="1:4" ht="15.75">
      <c r="A159" s="14"/>
      <c r="B159" s="1503" t="s">
        <v>2287</v>
      </c>
    </row>
    <row r="160" spans="1:4" ht="15.75">
      <c r="A160" s="14"/>
      <c r="B160" s="1503" t="s">
        <v>2288</v>
      </c>
      <c r="C160" s="1503" t="str">
        <f>$C$16</f>
        <v>12/31/2015</v>
      </c>
    </row>
    <row r="161" spans="1:3" ht="15.75">
      <c r="A161" s="476" t="s">
        <v>1925</v>
      </c>
      <c r="B161" s="111"/>
      <c r="C161" s="111"/>
    </row>
    <row r="162" spans="1:3">
      <c r="A162" s="14" t="s">
        <v>1926</v>
      </c>
      <c r="B162" s="14" t="s">
        <v>1927</v>
      </c>
      <c r="C162" s="358">
        <f>'114117'!I23</f>
        <v>0</v>
      </c>
    </row>
    <row r="163" spans="1:3">
      <c r="A163" s="9" t="s">
        <v>1928</v>
      </c>
    </row>
    <row r="164" spans="1:3">
      <c r="A164" s="14" t="s">
        <v>1929</v>
      </c>
      <c r="B164" s="14" t="s">
        <v>1930</v>
      </c>
      <c r="C164" s="259">
        <f>'114117'!I25</f>
        <v>0</v>
      </c>
    </row>
    <row r="165" spans="1:3">
      <c r="A165" s="14" t="s">
        <v>1931</v>
      </c>
      <c r="B165" s="14" t="s">
        <v>1986</v>
      </c>
      <c r="C165" s="259">
        <f>'114117'!I26</f>
        <v>0</v>
      </c>
    </row>
    <row r="166" spans="1:3">
      <c r="A166" s="14" t="s">
        <v>1987</v>
      </c>
      <c r="B166" s="14" t="s">
        <v>1988</v>
      </c>
      <c r="C166" s="259">
        <f>'114117'!I27</f>
        <v>0</v>
      </c>
    </row>
    <row r="167" spans="1:3">
      <c r="A167" s="1507" t="s">
        <v>4481</v>
      </c>
      <c r="B167" s="845" t="s">
        <v>1990</v>
      </c>
      <c r="C167" s="259">
        <f>'114117'!I28</f>
        <v>0</v>
      </c>
    </row>
    <row r="168" spans="1:3">
      <c r="A168" s="14" t="s">
        <v>1989</v>
      </c>
      <c r="B168" s="845" t="s">
        <v>4516</v>
      </c>
      <c r="C168" s="259">
        <f>'114117'!I29</f>
        <v>0</v>
      </c>
    </row>
    <row r="169" spans="1:3">
      <c r="A169" s="14" t="s">
        <v>1991</v>
      </c>
      <c r="B169" s="845" t="s">
        <v>4482</v>
      </c>
      <c r="C169" s="259">
        <f>'114117'!I33+'114117'!I34-'114117'!I35</f>
        <v>0</v>
      </c>
    </row>
    <row r="170" spans="1:3">
      <c r="A170" s="14" t="s">
        <v>1992</v>
      </c>
      <c r="B170" s="845" t="s">
        <v>4483</v>
      </c>
      <c r="C170" s="259">
        <f>SUM('114117'!I31,'114117'!I32)</f>
        <v>0</v>
      </c>
    </row>
    <row r="171" spans="1:3">
      <c r="A171" s="14" t="s">
        <v>1993</v>
      </c>
      <c r="B171" s="845" t="s">
        <v>4517</v>
      </c>
      <c r="C171" s="259">
        <f>'114117'!I30</f>
        <v>0</v>
      </c>
    </row>
    <row r="172" spans="1:3">
      <c r="A172" s="14" t="s">
        <v>1994</v>
      </c>
      <c r="B172" s="845" t="s">
        <v>4518</v>
      </c>
      <c r="C172" s="259">
        <f>'114117'!I36</f>
        <v>0</v>
      </c>
    </row>
    <row r="173" spans="1:3">
      <c r="A173" s="14" t="s">
        <v>1995</v>
      </c>
      <c r="B173" s="845" t="s">
        <v>4519</v>
      </c>
      <c r="C173" s="259">
        <f>SUM('114117'!I37:I39)-'114117'!I40+'114117'!I41</f>
        <v>0</v>
      </c>
    </row>
    <row r="174" spans="1:3">
      <c r="A174" s="14" t="s">
        <v>1996</v>
      </c>
      <c r="B174" s="845" t="s">
        <v>4520</v>
      </c>
      <c r="C174" s="259">
        <f>SUM('114117'!I42,'114117'!I44)</f>
        <v>0</v>
      </c>
    </row>
    <row r="175" spans="1:3">
      <c r="A175" s="14" t="s">
        <v>1997</v>
      </c>
      <c r="B175" s="845" t="s">
        <v>4521</v>
      </c>
      <c r="C175" s="259">
        <f>SUM('114117'!I43,'114117'!I45)</f>
        <v>0</v>
      </c>
    </row>
    <row r="176" spans="1:3">
      <c r="A176" s="1507" t="s">
        <v>4442</v>
      </c>
      <c r="B176" s="845" t="s">
        <v>4443</v>
      </c>
      <c r="C176" s="259">
        <f>'114117'!I46</f>
        <v>0</v>
      </c>
    </row>
    <row r="177" spans="1:3" ht="15.75">
      <c r="A177" s="111" t="s">
        <v>1998</v>
      </c>
      <c r="B177" s="9" t="s">
        <v>2294</v>
      </c>
      <c r="C177" s="1499">
        <f>SUM(C164:C173)-C174+C175+C176</f>
        <v>0</v>
      </c>
    </row>
    <row r="178" spans="1:3" ht="15.75">
      <c r="A178" s="111" t="s">
        <v>1999</v>
      </c>
      <c r="B178" s="9" t="s">
        <v>2294</v>
      </c>
      <c r="C178" s="1500">
        <f>C162-C177</f>
        <v>0</v>
      </c>
    </row>
    <row r="179" spans="1:3">
      <c r="A179" s="14"/>
      <c r="B179" s="14"/>
      <c r="C179" s="259"/>
    </row>
    <row r="180" spans="1:3">
      <c r="A180" s="14" t="s">
        <v>2000</v>
      </c>
      <c r="B180" s="14" t="s">
        <v>2001</v>
      </c>
      <c r="C180" s="259"/>
    </row>
    <row r="181" spans="1:3">
      <c r="A181" s="14"/>
      <c r="B181" s="14"/>
      <c r="C181" s="259"/>
    </row>
    <row r="182" spans="1:3" ht="15.75">
      <c r="A182" s="111" t="s">
        <v>2002</v>
      </c>
      <c r="B182" s="9" t="s">
        <v>2294</v>
      </c>
      <c r="C182" s="1500">
        <f>C178+C179-C180+C181</f>
        <v>0</v>
      </c>
    </row>
    <row r="184" spans="1:3" ht="15.75">
      <c r="A184" s="476" t="s">
        <v>2003</v>
      </c>
      <c r="B184" s="111"/>
    </row>
    <row r="185" spans="1:3">
      <c r="A185" s="14" t="s">
        <v>1926</v>
      </c>
      <c r="B185" s="14" t="s">
        <v>2004</v>
      </c>
      <c r="C185" s="358">
        <f>'114117'!K23</f>
        <v>649171567</v>
      </c>
    </row>
    <row r="186" spans="1:3">
      <c r="A186" s="9" t="s">
        <v>1928</v>
      </c>
    </row>
    <row r="187" spans="1:3">
      <c r="A187" s="14" t="s">
        <v>1929</v>
      </c>
      <c r="B187" s="14" t="s">
        <v>2005</v>
      </c>
      <c r="C187" s="259">
        <f>'114117'!K25</f>
        <v>430873208</v>
      </c>
    </row>
    <row r="188" spans="1:3">
      <c r="A188" s="14" t="s">
        <v>1931</v>
      </c>
      <c r="B188" s="14" t="s">
        <v>2006</v>
      </c>
      <c r="C188" s="259">
        <f>'114117'!K26</f>
        <v>17774243</v>
      </c>
    </row>
    <row r="189" spans="1:3">
      <c r="A189" s="14" t="s">
        <v>1987</v>
      </c>
      <c r="B189" s="14" t="s">
        <v>2007</v>
      </c>
      <c r="C189" s="259">
        <f>'114117'!K27</f>
        <v>46084001</v>
      </c>
    </row>
    <row r="190" spans="1:3">
      <c r="A190" s="1507" t="s">
        <v>4481</v>
      </c>
      <c r="B190" s="845" t="s">
        <v>2008</v>
      </c>
      <c r="C190" s="259">
        <f>'114117'!K28</f>
        <v>0</v>
      </c>
    </row>
    <row r="191" spans="1:3">
      <c r="A191" s="14" t="s">
        <v>1989</v>
      </c>
      <c r="B191" s="845" t="s">
        <v>4516</v>
      </c>
      <c r="C191" s="259">
        <f>'114117'!K29</f>
        <v>0</v>
      </c>
    </row>
    <row r="192" spans="1:3">
      <c r="A192" s="14" t="s">
        <v>1991</v>
      </c>
      <c r="B192" s="845" t="s">
        <v>4484</v>
      </c>
      <c r="C192" s="259">
        <f>'114117'!K33+'114117'!K34-'114117'!K35</f>
        <v>0</v>
      </c>
    </row>
    <row r="193" spans="1:3">
      <c r="A193" s="14" t="s">
        <v>1992</v>
      </c>
      <c r="B193" s="845" t="s">
        <v>4522</v>
      </c>
      <c r="C193" s="259">
        <f>SUM('114117'!K31,'114117'!K32)</f>
        <v>0</v>
      </c>
    </row>
    <row r="194" spans="1:3">
      <c r="A194" s="14" t="s">
        <v>3227</v>
      </c>
      <c r="B194" s="845" t="s">
        <v>4523</v>
      </c>
      <c r="C194" s="259">
        <f>'114117'!K30</f>
        <v>0</v>
      </c>
    </row>
    <row r="195" spans="1:3">
      <c r="A195" s="14" t="s">
        <v>1994</v>
      </c>
      <c r="B195" s="845" t="s">
        <v>4524</v>
      </c>
      <c r="C195" s="259">
        <f>'114117'!K36</f>
        <v>42239329</v>
      </c>
    </row>
    <row r="196" spans="1:3">
      <c r="A196" s="14" t="s">
        <v>1995</v>
      </c>
      <c r="B196" s="845" t="s">
        <v>4525</v>
      </c>
      <c r="C196" s="259">
        <f>SUM('114117'!K37:K39)-'114117'!K40+'114117'!K41</f>
        <v>28827308</v>
      </c>
    </row>
    <row r="197" spans="1:3">
      <c r="A197" s="14" t="s">
        <v>1996</v>
      </c>
      <c r="B197" s="845" t="s">
        <v>4526</v>
      </c>
      <c r="C197" s="259">
        <f>SUM('114117'!K42,'114117'!K44)</f>
        <v>0</v>
      </c>
    </row>
    <row r="198" spans="1:3">
      <c r="A198" s="14" t="s">
        <v>1997</v>
      </c>
      <c r="B198" s="845" t="s">
        <v>4527</v>
      </c>
      <c r="C198" s="259">
        <f>SUM('114117'!K43,'114117'!K45)</f>
        <v>0</v>
      </c>
    </row>
    <row r="199" spans="1:3">
      <c r="A199" s="1507" t="s">
        <v>4442</v>
      </c>
      <c r="B199" s="845" t="s">
        <v>4444</v>
      </c>
      <c r="C199" s="259">
        <f>'114117'!K46</f>
        <v>0</v>
      </c>
    </row>
    <row r="200" spans="1:3" ht="15.75">
      <c r="A200" s="111" t="s">
        <v>1998</v>
      </c>
      <c r="B200" s="9" t="s">
        <v>2294</v>
      </c>
      <c r="C200" s="1499">
        <f>SUM(C187:C196)-C197+C198+C199</f>
        <v>565798089</v>
      </c>
    </row>
    <row r="201" spans="1:3" ht="15.75">
      <c r="A201" s="111" t="s">
        <v>1999</v>
      </c>
      <c r="B201" s="9" t="s">
        <v>2294</v>
      </c>
      <c r="C201" s="9">
        <f>C185-C200</f>
        <v>83373478</v>
      </c>
    </row>
    <row r="202" spans="1:3">
      <c r="A202" s="14"/>
      <c r="B202" s="14"/>
      <c r="C202" s="259"/>
    </row>
    <row r="203" spans="1:3">
      <c r="A203" s="14" t="s">
        <v>3228</v>
      </c>
      <c r="B203" s="14" t="s">
        <v>2001</v>
      </c>
      <c r="C203" s="259"/>
    </row>
    <row r="204" spans="1:3">
      <c r="A204" s="14"/>
      <c r="B204" s="14"/>
      <c r="C204" s="259"/>
    </row>
    <row r="205" spans="1:3" ht="15.75">
      <c r="A205" s="111" t="s">
        <v>3229</v>
      </c>
      <c r="C205" s="1499">
        <f>C201+C202-C203+C204</f>
        <v>83373478</v>
      </c>
    </row>
    <row r="207" spans="1:3">
      <c r="A207" s="14" t="s">
        <v>3230</v>
      </c>
      <c r="B207" s="845" t="s">
        <v>4528</v>
      </c>
      <c r="C207" s="259">
        <f>SUM('114117'!M49,'114117'!Q49,'114117'!S49,'114117'!U49)</f>
        <v>0</v>
      </c>
    </row>
    <row r="209" spans="1:3" ht="15.75">
      <c r="A209" s="111" t="s">
        <v>3231</v>
      </c>
      <c r="B209" s="14" t="s">
        <v>3232</v>
      </c>
      <c r="C209" s="507">
        <f>C182+C205+C207</f>
        <v>83373478</v>
      </c>
    </row>
    <row r="210" spans="1:3" ht="15.75">
      <c r="A210" s="14"/>
      <c r="B210" s="111"/>
      <c r="C210" s="111"/>
    </row>
    <row r="212" spans="1:3" ht="18">
      <c r="A212" s="356" t="s">
        <v>1923</v>
      </c>
      <c r="B212" s="356"/>
      <c r="C212" s="356"/>
    </row>
    <row r="213" spans="1:3" ht="18">
      <c r="A213" s="356" t="s">
        <v>3233</v>
      </c>
      <c r="B213" s="356"/>
      <c r="C213" s="356"/>
    </row>
    <row r="217" spans="1:3" ht="15.75">
      <c r="A217" s="14"/>
      <c r="B217" s="1503" t="s">
        <v>2287</v>
      </c>
    </row>
    <row r="218" spans="1:3" ht="15.75">
      <c r="A218" s="14"/>
      <c r="B218" s="1503" t="s">
        <v>2288</v>
      </c>
      <c r="C218" s="1503" t="str">
        <f>$C$16</f>
        <v>12/31/2015</v>
      </c>
    </row>
    <row r="219" spans="1:3" ht="15.75">
      <c r="A219" s="476" t="s">
        <v>3234</v>
      </c>
      <c r="B219" s="111"/>
      <c r="C219" s="111"/>
    </row>
    <row r="220" spans="1:3">
      <c r="A220" s="14" t="s">
        <v>3235</v>
      </c>
      <c r="B220" s="845" t="s">
        <v>4485</v>
      </c>
      <c r="C220" s="259">
        <f>'114117'!AC12-'114117'!AC13</f>
        <v>196935</v>
      </c>
    </row>
    <row r="221" spans="1:3">
      <c r="A221" s="14" t="s">
        <v>3236</v>
      </c>
      <c r="B221" s="845" t="s">
        <v>4486</v>
      </c>
      <c r="C221" s="259">
        <f>'114117'!AC14-'114117'!AC15</f>
        <v>0</v>
      </c>
    </row>
    <row r="222" spans="1:3">
      <c r="A222" s="14" t="s">
        <v>3237</v>
      </c>
      <c r="B222" s="845" t="s">
        <v>4487</v>
      </c>
      <c r="C222" s="259">
        <f>'114117'!AC16</f>
        <v>4800</v>
      </c>
    </row>
    <row r="223" spans="1:3">
      <c r="A223" s="14" t="s">
        <v>3238</v>
      </c>
      <c r="B223" s="845" t="s">
        <v>4488</v>
      </c>
      <c r="C223" s="259">
        <f>'114117'!AC17</f>
        <v>0</v>
      </c>
    </row>
    <row r="224" spans="1:3">
      <c r="A224" s="14" t="s">
        <v>3239</v>
      </c>
      <c r="B224" s="845" t="s">
        <v>4489</v>
      </c>
      <c r="C224" s="259">
        <f>'114117'!AC18</f>
        <v>2287492</v>
      </c>
    </row>
    <row r="225" spans="1:3">
      <c r="A225" s="14" t="s">
        <v>3240</v>
      </c>
      <c r="B225" s="845" t="s">
        <v>4490</v>
      </c>
      <c r="C225" s="259">
        <f>'114117'!AC19</f>
        <v>1839114</v>
      </c>
    </row>
    <row r="226" spans="1:3">
      <c r="A226" s="14" t="s">
        <v>722</v>
      </c>
      <c r="B226" s="845" t="s">
        <v>4491</v>
      </c>
      <c r="C226" s="259">
        <f>'114117'!AC20</f>
        <v>30119</v>
      </c>
    </row>
    <row r="227" spans="1:3">
      <c r="A227" s="14" t="s">
        <v>723</v>
      </c>
      <c r="B227" s="845" t="s">
        <v>4492</v>
      </c>
      <c r="C227" s="259">
        <f>'114117'!AC21</f>
        <v>871175</v>
      </c>
    </row>
    <row r="228" spans="1:3" ht="15.75">
      <c r="A228" s="111" t="s">
        <v>724</v>
      </c>
      <c r="B228" s="9" t="s">
        <v>2294</v>
      </c>
      <c r="C228" s="9">
        <f>SUM(C220:C227)</f>
        <v>5229635</v>
      </c>
    </row>
    <row r="230" spans="1:3" ht="15.75">
      <c r="A230" s="476" t="s">
        <v>725</v>
      </c>
      <c r="B230" s="111"/>
    </row>
    <row r="231" spans="1:3">
      <c r="A231" s="14" t="s">
        <v>726</v>
      </c>
      <c r="B231" s="845" t="s">
        <v>4529</v>
      </c>
      <c r="C231" s="259">
        <f>'114117'!AC24</f>
        <v>550236</v>
      </c>
    </row>
    <row r="232" spans="1:3">
      <c r="A232" s="14" t="s">
        <v>727</v>
      </c>
      <c r="B232" s="845" t="s">
        <v>4530</v>
      </c>
      <c r="C232" s="259">
        <f>'114117'!AC25</f>
        <v>0</v>
      </c>
    </row>
    <row r="233" spans="1:3">
      <c r="A233" s="14" t="s">
        <v>728</v>
      </c>
      <c r="B233" s="845" t="s">
        <v>4531</v>
      </c>
      <c r="C233" s="259">
        <f>'114117'!AC26</f>
        <v>400100</v>
      </c>
    </row>
    <row r="234" spans="1:3" ht="15.75">
      <c r="A234" s="111" t="s">
        <v>729</v>
      </c>
      <c r="B234" s="9" t="s">
        <v>2294</v>
      </c>
      <c r="C234" s="9">
        <f>SUM(C231:C233)</f>
        <v>950336</v>
      </c>
    </row>
    <row r="236" spans="1:3" ht="15.75">
      <c r="A236" s="476" t="s">
        <v>730</v>
      </c>
      <c r="B236" s="111"/>
    </row>
    <row r="237" spans="1:3">
      <c r="A237" s="14" t="s">
        <v>731</v>
      </c>
      <c r="B237" s="845" t="s">
        <v>4532</v>
      </c>
      <c r="C237" s="259">
        <f>'114117'!AC29</f>
        <v>0</v>
      </c>
    </row>
    <row r="238" spans="1:3">
      <c r="A238" s="14" t="s">
        <v>732</v>
      </c>
      <c r="B238" s="845" t="s">
        <v>4533</v>
      </c>
      <c r="C238" s="259">
        <f>SUM('114117'!AC30:AC32)-'114117'!AC33+'114117'!AC34-'114117'!AC35</f>
        <v>-198803</v>
      </c>
    </row>
    <row r="239" spans="1:3" ht="15.75">
      <c r="A239" s="111" t="s">
        <v>733</v>
      </c>
      <c r="B239" s="9" t="s">
        <v>2294</v>
      </c>
      <c r="C239" s="9">
        <f>C237+C238</f>
        <v>-198803</v>
      </c>
    </row>
    <row r="240" spans="1:3" ht="15.75">
      <c r="A240" s="111" t="s">
        <v>734</v>
      </c>
      <c r="B240" s="9" t="s">
        <v>2294</v>
      </c>
      <c r="C240" s="9">
        <f>C228-C234-C239</f>
        <v>4478102</v>
      </c>
    </row>
    <row r="242" spans="1:3" ht="15.75">
      <c r="A242" s="476" t="s">
        <v>735</v>
      </c>
      <c r="B242" s="111"/>
    </row>
    <row r="243" spans="1:3">
      <c r="A243" s="14" t="s">
        <v>736</v>
      </c>
      <c r="B243" s="845" t="s">
        <v>4534</v>
      </c>
      <c r="C243" s="259">
        <f>'114117'!AC39</f>
        <v>0</v>
      </c>
    </row>
    <row r="244" spans="1:3">
      <c r="A244" s="14" t="s">
        <v>737</v>
      </c>
      <c r="B244" s="845" t="s">
        <v>4535</v>
      </c>
      <c r="C244" s="259">
        <f>'114117'!AC40+'114117'!AC41-'114117'!AC43</f>
        <v>352087</v>
      </c>
    </row>
    <row r="245" spans="1:3">
      <c r="A245" s="14" t="s">
        <v>738</v>
      </c>
      <c r="B245" s="845" t="s">
        <v>4536</v>
      </c>
      <c r="C245" s="259">
        <f>'114117'!AC42</f>
        <v>0</v>
      </c>
    </row>
    <row r="246" spans="1:3">
      <c r="A246" s="14" t="s">
        <v>739</v>
      </c>
      <c r="B246" s="845" t="s">
        <v>4537</v>
      </c>
      <c r="C246" s="259">
        <f>'114117'!AC44</f>
        <v>25305401</v>
      </c>
    </row>
    <row r="247" spans="1:3">
      <c r="A247" s="14" t="s">
        <v>740</v>
      </c>
      <c r="B247" s="845" t="s">
        <v>4538</v>
      </c>
      <c r="C247" s="259">
        <f>'114117'!AC45-'114117'!AC46</f>
        <v>2908409</v>
      </c>
    </row>
    <row r="248" spans="1:3" ht="15.75">
      <c r="A248" s="111" t="s">
        <v>741</v>
      </c>
      <c r="B248" s="843" t="s">
        <v>2294</v>
      </c>
      <c r="C248" s="1499">
        <f>SUM(C246:C247)-C245+C244+C243</f>
        <v>28565897</v>
      </c>
    </row>
    <row r="249" spans="1:3" ht="15.75">
      <c r="A249" s="111" t="s">
        <v>742</v>
      </c>
      <c r="B249" s="843" t="s">
        <v>2294</v>
      </c>
      <c r="C249" s="1500">
        <f>C209+C240-C248</f>
        <v>59285683</v>
      </c>
    </row>
    <row r="250" spans="1:3">
      <c r="B250" s="843"/>
    </row>
    <row r="251" spans="1:3" ht="15.75">
      <c r="A251" s="476" t="s">
        <v>743</v>
      </c>
      <c r="B251" s="1506"/>
    </row>
    <row r="252" spans="1:3">
      <c r="A252" s="14" t="s">
        <v>744</v>
      </c>
      <c r="B252" s="845" t="s">
        <v>4539</v>
      </c>
      <c r="C252" s="259">
        <f>'114117'!AC50</f>
        <v>0</v>
      </c>
    </row>
    <row r="253" spans="1:3">
      <c r="A253" s="14" t="s">
        <v>2009</v>
      </c>
      <c r="B253" s="845" t="s">
        <v>4540</v>
      </c>
      <c r="C253" s="259">
        <f>'114117'!AC51</f>
        <v>0</v>
      </c>
    </row>
    <row r="254" spans="1:3">
      <c r="A254" s="14" t="s">
        <v>2010</v>
      </c>
      <c r="B254" s="845" t="s">
        <v>4541</v>
      </c>
      <c r="C254" s="259">
        <f>'114117'!AC53</f>
        <v>0</v>
      </c>
    </row>
    <row r="255" spans="1:3" ht="15.75">
      <c r="A255" s="111" t="s">
        <v>2011</v>
      </c>
      <c r="B255" s="9" t="s">
        <v>2294</v>
      </c>
      <c r="C255" s="1499">
        <f>C252-C253-C254</f>
        <v>0</v>
      </c>
    </row>
    <row r="257" spans="1:3" ht="15.75">
      <c r="A257" s="507" t="s">
        <v>2012</v>
      </c>
      <c r="B257" s="14" t="s">
        <v>2294</v>
      </c>
      <c r="C257" s="507">
        <f>C249+C255</f>
        <v>59285683</v>
      </c>
    </row>
    <row r="258" spans="1:3" ht="18">
      <c r="A258" s="508"/>
      <c r="B258" s="507"/>
      <c r="C258" s="508"/>
    </row>
    <row r="259" spans="1:3" ht="18.75" thickBot="1">
      <c r="A259" s="509"/>
      <c r="B259" s="509"/>
      <c r="C259" s="509"/>
    </row>
    <row r="260" spans="1:3" ht="18">
      <c r="A260" s="508"/>
      <c r="B260" s="508"/>
      <c r="C260" s="508"/>
    </row>
    <row r="261" spans="1:3" ht="15.75">
      <c r="A261" s="14"/>
      <c r="B261" s="111"/>
    </row>
    <row r="262" spans="1:3" ht="15.75">
      <c r="A262" s="476" t="s">
        <v>2013</v>
      </c>
      <c r="B262" s="1503"/>
    </row>
    <row r="263" spans="1:3" ht="15.75">
      <c r="A263" s="111"/>
      <c r="B263" s="111"/>
    </row>
    <row r="264" spans="1:3">
      <c r="A264" s="14" t="s">
        <v>2014</v>
      </c>
      <c r="B264" s="14" t="s">
        <v>2015</v>
      </c>
      <c r="C264" s="358">
        <f>'118119'!G23</f>
        <v>334470522</v>
      </c>
    </row>
    <row r="265" spans="1:3">
      <c r="A265" s="14" t="s">
        <v>2016</v>
      </c>
      <c r="B265" s="14" t="s">
        <v>2017</v>
      </c>
      <c r="C265" s="259">
        <f>'118119'!G38</f>
        <v>59285683</v>
      </c>
    </row>
    <row r="266" spans="1:3">
      <c r="A266" s="14" t="s">
        <v>2018</v>
      </c>
      <c r="B266" s="14" t="s">
        <v>2019</v>
      </c>
      <c r="C266" s="259">
        <f>'118119'!G44</f>
        <v>0</v>
      </c>
    </row>
    <row r="267" spans="1:3">
      <c r="A267" s="14" t="s">
        <v>2020</v>
      </c>
      <c r="B267" s="14" t="s">
        <v>2021</v>
      </c>
      <c r="C267" s="259">
        <f>-'118119'!G51</f>
        <v>0</v>
      </c>
    </row>
    <row r="268" spans="1:3">
      <c r="A268" s="14" t="s">
        <v>2022</v>
      </c>
      <c r="B268" s="14" t="s">
        <v>2023</v>
      </c>
      <c r="C268" s="259">
        <f>-'118119'!G58</f>
        <v>42600000</v>
      </c>
    </row>
    <row r="269" spans="1:3">
      <c r="A269" s="14" t="s">
        <v>2024</v>
      </c>
      <c r="B269" s="14" t="s">
        <v>2025</v>
      </c>
      <c r="C269" s="259">
        <f>-'118119'!G31+'118119'!G37-'118119'!G59</f>
        <v>0</v>
      </c>
    </row>
    <row r="270" spans="1:3">
      <c r="A270" s="9" t="s">
        <v>2026</v>
      </c>
      <c r="B270" s="9" t="s">
        <v>2294</v>
      </c>
      <c r="C270" s="1499">
        <f>C265+C269-SUM(C266:C268)</f>
        <v>16685683</v>
      </c>
    </row>
    <row r="272" spans="1:3">
      <c r="A272" s="9" t="s">
        <v>2027</v>
      </c>
      <c r="B272" s="9" t="s">
        <v>2294</v>
      </c>
      <c r="C272" s="1500">
        <f>C264+C270</f>
        <v>351156205</v>
      </c>
    </row>
    <row r="274" spans="1:3">
      <c r="A274" s="14" t="s">
        <v>2028</v>
      </c>
      <c r="B274" s="14" t="s">
        <v>2029</v>
      </c>
      <c r="C274" s="259">
        <f>'118119'!G92</f>
        <v>0</v>
      </c>
    </row>
    <row r="276" spans="1:3" ht="15.75">
      <c r="A276" s="111" t="s">
        <v>2030</v>
      </c>
      <c r="B276" s="14" t="s">
        <v>2031</v>
      </c>
      <c r="C276" s="507">
        <f>C272+C274</f>
        <v>351156205</v>
      </c>
    </row>
    <row r="279" spans="1:3" ht="18">
      <c r="A279" s="356" t="s">
        <v>2032</v>
      </c>
      <c r="B279" s="356"/>
      <c r="C279" s="356"/>
    </row>
    <row r="280" spans="1:3" ht="18">
      <c r="A280" s="356" t="s">
        <v>3233</v>
      </c>
      <c r="B280" s="356"/>
      <c r="C280" s="356"/>
    </row>
    <row r="281" spans="1:3" ht="18">
      <c r="A281" s="356"/>
      <c r="B281" s="356"/>
      <c r="C281" s="356"/>
    </row>
    <row r="282" spans="1:3" ht="18">
      <c r="A282" s="356"/>
      <c r="B282" s="356"/>
      <c r="C282" s="356"/>
    </row>
    <row r="283" spans="1:3" ht="18">
      <c r="A283" s="356"/>
      <c r="B283" s="356"/>
      <c r="C283" s="356"/>
    </row>
    <row r="284" spans="1:3" ht="15.75">
      <c r="A284" s="14"/>
      <c r="B284" s="1503" t="s">
        <v>2287</v>
      </c>
    </row>
    <row r="285" spans="1:3" ht="15.75">
      <c r="A285" s="14"/>
      <c r="B285" s="1503" t="s">
        <v>2288</v>
      </c>
      <c r="C285" s="1503" t="str">
        <f>$C$16</f>
        <v>12/31/2015</v>
      </c>
    </row>
    <row r="286" spans="1:3" ht="15.75">
      <c r="A286" s="111" t="s">
        <v>2033</v>
      </c>
      <c r="B286" s="111"/>
      <c r="C286" s="111"/>
    </row>
    <row r="287" spans="1:3">
      <c r="A287" s="14" t="s">
        <v>2012</v>
      </c>
      <c r="B287" s="14" t="s">
        <v>2034</v>
      </c>
      <c r="C287" s="358">
        <f>'120121'!E19</f>
        <v>59285683</v>
      </c>
    </row>
    <row r="288" spans="1:3">
      <c r="A288" s="14" t="s">
        <v>2035</v>
      </c>
      <c r="B288" s="14"/>
      <c r="C288" s="259"/>
    </row>
    <row r="289" spans="1:3">
      <c r="A289" s="14" t="s">
        <v>2036</v>
      </c>
      <c r="B289" s="14"/>
      <c r="C289" s="259"/>
    </row>
    <row r="290" spans="1:3">
      <c r="A290" s="14" t="s">
        <v>2037</v>
      </c>
      <c r="B290" s="14" t="s">
        <v>2038</v>
      </c>
      <c r="C290" s="259">
        <f>SUM('120121'!E21:E24)</f>
        <v>46517566</v>
      </c>
    </row>
    <row r="291" spans="1:3">
      <c r="A291" s="14" t="s">
        <v>41</v>
      </c>
      <c r="B291" s="14" t="s">
        <v>42</v>
      </c>
      <c r="C291" s="259">
        <f>SUM('120121'!E25:E26)</f>
        <v>6354965</v>
      </c>
    </row>
    <row r="292" spans="1:3">
      <c r="A292" s="14" t="s">
        <v>43</v>
      </c>
      <c r="B292" s="14" t="s">
        <v>44</v>
      </c>
      <c r="C292" s="259">
        <f>SUM('120121'!E27:E29)</f>
        <v>43567163.999999993</v>
      </c>
    </row>
    <row r="293" spans="1:3">
      <c r="A293" s="14" t="s">
        <v>45</v>
      </c>
      <c r="B293" s="14" t="s">
        <v>46</v>
      </c>
      <c r="C293" s="259">
        <f>'120121'!E30</f>
        <v>-24432589</v>
      </c>
    </row>
    <row r="294" spans="1:3">
      <c r="A294" s="14" t="s">
        <v>47</v>
      </c>
      <c r="B294" s="14" t="s">
        <v>4445</v>
      </c>
      <c r="C294" s="259">
        <f>SUM('120121'!E31:E32)</f>
        <v>-29451821</v>
      </c>
    </row>
    <row r="295" spans="1:3">
      <c r="A295" s="14" t="s">
        <v>48</v>
      </c>
      <c r="B295" s="14" t="s">
        <v>49</v>
      </c>
      <c r="C295" s="259">
        <f>-'120121'!E33</f>
        <v>-1839114</v>
      </c>
    </row>
    <row r="296" spans="1:3">
      <c r="A296" s="14" t="s">
        <v>50</v>
      </c>
      <c r="B296" s="14" t="s">
        <v>51</v>
      </c>
      <c r="C296" s="259">
        <f>-'120121'!E34</f>
        <v>0</v>
      </c>
    </row>
    <row r="297" spans="1:3">
      <c r="A297" s="14" t="s">
        <v>52</v>
      </c>
      <c r="B297" s="14" t="s">
        <v>53</v>
      </c>
      <c r="C297" s="259">
        <f>'120121'!E35</f>
        <v>9377210</v>
      </c>
    </row>
    <row r="298" spans="1:3">
      <c r="A298" s="14"/>
      <c r="B298" s="14" t="s">
        <v>54</v>
      </c>
      <c r="C298" s="259">
        <f>'120121'!E36</f>
        <v>16852193</v>
      </c>
    </row>
    <row r="299" spans="1:3">
      <c r="A299" s="14"/>
      <c r="B299" s="14" t="s">
        <v>55</v>
      </c>
      <c r="C299" s="259">
        <f>SUM('120121'!E37:E38)</f>
        <v>2432406.9999999977</v>
      </c>
    </row>
    <row r="300" spans="1:3">
      <c r="A300" s="14" t="s">
        <v>56</v>
      </c>
      <c r="B300" s="14" t="s">
        <v>2294</v>
      </c>
      <c r="C300" s="227">
        <f>SUM(C287:C299)</f>
        <v>128663664</v>
      </c>
    </row>
    <row r="301" spans="1:3">
      <c r="A301" s="14"/>
      <c r="B301" s="14"/>
      <c r="C301" s="259"/>
    </row>
    <row r="302" spans="1:3" ht="15.75">
      <c r="A302" s="111" t="s">
        <v>57</v>
      </c>
      <c r="B302" s="111"/>
      <c r="C302" s="259"/>
    </row>
    <row r="303" spans="1:3">
      <c r="A303" s="14" t="s">
        <v>58</v>
      </c>
      <c r="B303" s="14" t="s">
        <v>59</v>
      </c>
      <c r="C303" s="259">
        <f>'120121'!E51</f>
        <v>-93112922.570000172</v>
      </c>
    </row>
    <row r="304" spans="1:3">
      <c r="A304" s="14" t="s">
        <v>60</v>
      </c>
      <c r="B304" s="14" t="s">
        <v>61</v>
      </c>
      <c r="C304" s="259">
        <f>SUM('120121'!E52:E55)</f>
        <v>-12028478</v>
      </c>
    </row>
    <row r="305" spans="1:3">
      <c r="A305" s="14" t="s">
        <v>62</v>
      </c>
      <c r="B305" s="14" t="s">
        <v>63</v>
      </c>
      <c r="C305" s="259">
        <f>'120121'!E56</f>
        <v>0</v>
      </c>
    </row>
    <row r="306" spans="1:3">
      <c r="A306" s="14" t="s">
        <v>64</v>
      </c>
      <c r="B306" s="14" t="s">
        <v>65</v>
      </c>
      <c r="C306" s="259">
        <f>'120121'!E57</f>
        <v>0</v>
      </c>
    </row>
    <row r="307" spans="1:3">
      <c r="A307" s="14" t="s">
        <v>66</v>
      </c>
      <c r="B307" s="14"/>
      <c r="C307" s="259"/>
    </row>
    <row r="308" spans="1:3">
      <c r="A308" s="14" t="s">
        <v>67</v>
      </c>
      <c r="B308" s="14" t="s">
        <v>2001</v>
      </c>
      <c r="C308" s="259"/>
    </row>
    <row r="309" spans="1:3">
      <c r="A309" s="14" t="s">
        <v>68</v>
      </c>
      <c r="B309" s="14" t="s">
        <v>69</v>
      </c>
      <c r="C309" s="259">
        <f>SUM('120121'!E59:E60)</f>
        <v>0</v>
      </c>
    </row>
    <row r="310" spans="1:3">
      <c r="A310" s="14" t="s">
        <v>70</v>
      </c>
      <c r="B310" s="14" t="s">
        <v>71</v>
      </c>
      <c r="C310" s="259">
        <f>SUM('120121'!E61:E62)</f>
        <v>0</v>
      </c>
    </row>
    <row r="311" spans="1:3">
      <c r="A311" s="14" t="s">
        <v>72</v>
      </c>
      <c r="B311" s="14" t="s">
        <v>73</v>
      </c>
      <c r="C311" s="259">
        <f>SUM('120121'!E81:E83)</f>
        <v>0</v>
      </c>
    </row>
    <row r="312" spans="1:3">
      <c r="A312" s="14" t="s">
        <v>74</v>
      </c>
      <c r="B312" s="14" t="s">
        <v>75</v>
      </c>
      <c r="C312" s="259">
        <f>SUM('120121'!E84:E87)</f>
        <v>6404180</v>
      </c>
    </row>
    <row r="313" spans="1:3">
      <c r="A313" s="14"/>
      <c r="B313" s="14" t="s">
        <v>76</v>
      </c>
      <c r="C313" s="259">
        <f>SUM('120121'!E88:E90)</f>
        <v>-2044994</v>
      </c>
    </row>
    <row r="314" spans="1:3">
      <c r="A314" s="14"/>
      <c r="B314" s="14"/>
      <c r="C314" s="259"/>
    </row>
    <row r="315" spans="1:3">
      <c r="A315" s="14" t="s">
        <v>77</v>
      </c>
      <c r="B315" s="14" t="s">
        <v>2294</v>
      </c>
      <c r="C315" s="227">
        <f>SUM(C303:C314)</f>
        <v>-100782214.57000017</v>
      </c>
    </row>
    <row r="316" spans="1:3">
      <c r="A316" s="14"/>
      <c r="B316" s="14"/>
      <c r="C316" s="259"/>
    </row>
    <row r="317" spans="1:3" ht="15.75">
      <c r="A317" s="111" t="s">
        <v>78</v>
      </c>
      <c r="B317" s="111"/>
      <c r="C317" s="259"/>
    </row>
    <row r="318" spans="1:3">
      <c r="A318" s="14" t="s">
        <v>79</v>
      </c>
      <c r="B318" s="14"/>
      <c r="C318" s="259"/>
    </row>
    <row r="319" spans="1:3">
      <c r="A319" s="14" t="s">
        <v>80</v>
      </c>
      <c r="B319" s="14" t="s">
        <v>81</v>
      </c>
      <c r="C319" s="259">
        <f>'120121'!E96+SUM('120121'!E99:E100)+'120121'!E108+SUM('120121'!E111:E112)</f>
        <v>0</v>
      </c>
    </row>
    <row r="320" spans="1:3">
      <c r="A320" s="14" t="s">
        <v>82</v>
      </c>
      <c r="B320" s="14" t="s">
        <v>83</v>
      </c>
      <c r="C320" s="259">
        <f>'120121'!E98+'120121'!E110</f>
        <v>0</v>
      </c>
    </row>
    <row r="321" spans="1:3">
      <c r="A321" s="14" t="s">
        <v>84</v>
      </c>
      <c r="B321" s="14" t="s">
        <v>85</v>
      </c>
      <c r="C321" s="259">
        <f>'120121'!E97+'120121'!E109</f>
        <v>0</v>
      </c>
    </row>
    <row r="322" spans="1:3">
      <c r="A322" s="14" t="s">
        <v>86</v>
      </c>
      <c r="B322" s="14" t="s">
        <v>788</v>
      </c>
      <c r="C322" s="259">
        <f>SUM('120121'!E101,'120121'!E113)</f>
        <v>0</v>
      </c>
    </row>
    <row r="323" spans="1:3">
      <c r="A323" s="14" t="s">
        <v>789</v>
      </c>
      <c r="B323" s="14" t="s">
        <v>790</v>
      </c>
      <c r="C323" s="259">
        <f>'120121'!E115+'120121'!E116</f>
        <v>-41200000</v>
      </c>
    </row>
    <row r="324" spans="1:3">
      <c r="A324" s="14" t="s">
        <v>791</v>
      </c>
      <c r="B324" s="14" t="s">
        <v>792</v>
      </c>
      <c r="C324" s="259">
        <f>SUM('120121'!E102:E104)+'120121'!E114</f>
        <v>-18000000</v>
      </c>
    </row>
    <row r="325" spans="1:3">
      <c r="A325" s="14"/>
      <c r="B325" s="14"/>
      <c r="C325" s="259"/>
    </row>
    <row r="326" spans="1:3">
      <c r="A326" s="14"/>
      <c r="B326" s="14"/>
      <c r="C326" s="259"/>
    </row>
    <row r="327" spans="1:3">
      <c r="A327" s="14" t="s">
        <v>793</v>
      </c>
      <c r="B327" s="14" t="s">
        <v>2294</v>
      </c>
      <c r="C327" s="227">
        <f>SUM(C319:C326)</f>
        <v>-59200000</v>
      </c>
    </row>
    <row r="328" spans="1:3">
      <c r="A328" s="14"/>
      <c r="B328" s="14"/>
      <c r="C328" s="259"/>
    </row>
    <row r="329" spans="1:3">
      <c r="A329" s="14" t="s">
        <v>794</v>
      </c>
      <c r="B329" s="14" t="s">
        <v>2294</v>
      </c>
      <c r="C329" s="259">
        <f>(C327+C315)+C300</f>
        <v>-31318550.570000172</v>
      </c>
    </row>
    <row r="330" spans="1:3">
      <c r="A330" s="14"/>
      <c r="B330" s="14"/>
      <c r="C330" s="259"/>
    </row>
    <row r="331" spans="1:3">
      <c r="A331" s="14" t="s">
        <v>795</v>
      </c>
      <c r="B331" s="14" t="s">
        <v>796</v>
      </c>
      <c r="C331" s="259">
        <f>'120121'!E123</f>
        <v>3233592</v>
      </c>
    </row>
    <row r="332" spans="1:3">
      <c r="A332" s="14"/>
      <c r="B332" s="14"/>
      <c r="C332" s="259"/>
    </row>
    <row r="333" spans="1:3" ht="15.75">
      <c r="A333" s="111" t="s">
        <v>797</v>
      </c>
      <c r="B333" s="14" t="s">
        <v>798</v>
      </c>
      <c r="C333" s="507">
        <f>C331+C329</f>
        <v>-28084958.570000172</v>
      </c>
    </row>
    <row r="336" spans="1:3" ht="18">
      <c r="A336" s="356" t="s">
        <v>799</v>
      </c>
      <c r="B336" s="65"/>
      <c r="C336" s="65"/>
    </row>
    <row r="340" spans="1:3" ht="15.75">
      <c r="A340" s="14"/>
      <c r="B340" s="1503" t="s">
        <v>2287</v>
      </c>
    </row>
    <row r="341" spans="1:3" ht="15.75">
      <c r="A341" s="14"/>
      <c r="B341" s="1503" t="s">
        <v>2288</v>
      </c>
      <c r="C341" s="1503" t="str">
        <f>$C$16</f>
        <v>12/31/2015</v>
      </c>
    </row>
    <row r="342" spans="1:3" ht="15.75">
      <c r="A342" s="476" t="s">
        <v>800</v>
      </c>
      <c r="B342" s="111"/>
      <c r="C342" s="111"/>
    </row>
    <row r="343" spans="1:3" ht="15.75">
      <c r="A343" s="1576" t="s">
        <v>4361</v>
      </c>
      <c r="B343" s="111"/>
      <c r="C343" s="111"/>
    </row>
    <row r="344" spans="1:3">
      <c r="A344" s="14" t="s">
        <v>801</v>
      </c>
      <c r="B344" s="845" t="s">
        <v>4542</v>
      </c>
      <c r="C344" s="358">
        <f>'300301'!D24</f>
        <v>0</v>
      </c>
    </row>
    <row r="345" spans="1:3">
      <c r="A345" s="14" t="s">
        <v>802</v>
      </c>
      <c r="B345" s="845" t="s">
        <v>4543</v>
      </c>
      <c r="C345" s="259">
        <f>'300301'!D26</f>
        <v>0</v>
      </c>
    </row>
    <row r="346" spans="1:3">
      <c r="A346" s="14" t="s">
        <v>803</v>
      </c>
      <c r="B346" s="845" t="s">
        <v>4544</v>
      </c>
      <c r="C346" s="259">
        <f>'300301'!D27</f>
        <v>0</v>
      </c>
    </row>
    <row r="347" spans="1:3">
      <c r="A347" s="14" t="s">
        <v>804</v>
      </c>
      <c r="B347" s="845" t="s">
        <v>4545</v>
      </c>
      <c r="C347" s="259">
        <f>SUM('300301'!D28:D31)</f>
        <v>0</v>
      </c>
    </row>
    <row r="348" spans="1:3" ht="15.75">
      <c r="A348" s="111" t="s">
        <v>805</v>
      </c>
      <c r="B348" s="845" t="s">
        <v>2294</v>
      </c>
      <c r="C348" s="259">
        <f>SUM(C344:C347)</f>
        <v>0</v>
      </c>
    </row>
    <row r="349" spans="1:3">
      <c r="A349" s="14" t="s">
        <v>806</v>
      </c>
      <c r="B349" s="845" t="s">
        <v>4546</v>
      </c>
      <c r="C349" s="259">
        <f>'300301'!D33</f>
        <v>0</v>
      </c>
    </row>
    <row r="350" spans="1:3">
      <c r="A350" s="1574" t="s">
        <v>4650</v>
      </c>
      <c r="B350" s="845"/>
      <c r="C350" s="1505"/>
    </row>
    <row r="351" spans="1:3">
      <c r="A351" s="845" t="s">
        <v>4651</v>
      </c>
      <c r="B351" s="845" t="s">
        <v>4655</v>
      </c>
      <c r="C351" s="1505">
        <f>'300301'!D46</f>
        <v>0</v>
      </c>
    </row>
    <row r="352" spans="1:3">
      <c r="A352" s="845" t="s">
        <v>4652</v>
      </c>
      <c r="B352" s="845" t="s">
        <v>4656</v>
      </c>
      <c r="C352" s="1505">
        <f>'300301'!D48</f>
        <v>0</v>
      </c>
    </row>
    <row r="353" spans="1:3">
      <c r="A353" s="1575" t="s">
        <v>4653</v>
      </c>
      <c r="B353" s="845" t="s">
        <v>4657</v>
      </c>
      <c r="C353" s="1505">
        <f>'300301'!D49</f>
        <v>0</v>
      </c>
    </row>
    <row r="354" spans="1:3">
      <c r="A354" s="845" t="s">
        <v>4706</v>
      </c>
      <c r="B354" s="845" t="s">
        <v>4705</v>
      </c>
      <c r="C354" s="1505">
        <f>'300301'!D54</f>
        <v>0</v>
      </c>
    </row>
    <row r="355" spans="1:3">
      <c r="A355" s="845" t="s">
        <v>807</v>
      </c>
      <c r="B355" s="845" t="s">
        <v>4671</v>
      </c>
      <c r="C355" s="1505">
        <f>'300301'!D58-SUM('300301'!D35,'300301'!D45,'300301'!D54)</f>
        <v>0</v>
      </c>
    </row>
    <row r="356" spans="1:3" ht="15.75">
      <c r="A356" s="111" t="s">
        <v>808</v>
      </c>
      <c r="B356" s="845" t="s">
        <v>4547</v>
      </c>
      <c r="C356" s="358">
        <f>SUM(C348:C355)</f>
        <v>0</v>
      </c>
    </row>
    <row r="357" spans="1:3">
      <c r="A357" s="14"/>
      <c r="B357" s="845"/>
      <c r="C357" s="259"/>
    </row>
    <row r="358" spans="1:3" ht="15.75">
      <c r="A358" s="476" t="s">
        <v>809</v>
      </c>
      <c r="B358" s="845"/>
      <c r="C358" s="259"/>
    </row>
    <row r="359" spans="1:3">
      <c r="A359" s="1576" t="s">
        <v>4361</v>
      </c>
      <c r="B359" s="845"/>
      <c r="C359" s="259"/>
    </row>
    <row r="360" spans="1:3">
      <c r="A360" s="14" t="s">
        <v>801</v>
      </c>
      <c r="B360" s="845" t="s">
        <v>4668</v>
      </c>
      <c r="C360" s="259">
        <f>'300301'!F24</f>
        <v>0</v>
      </c>
    </row>
    <row r="361" spans="1:3">
      <c r="A361" s="14" t="s">
        <v>802</v>
      </c>
      <c r="B361" s="845" t="s">
        <v>4669</v>
      </c>
      <c r="C361" s="259">
        <f>'300301'!F26</f>
        <v>0</v>
      </c>
    </row>
    <row r="362" spans="1:3">
      <c r="A362" s="14" t="s">
        <v>803</v>
      </c>
      <c r="B362" s="845" t="s">
        <v>4670</v>
      </c>
      <c r="C362" s="259">
        <f>'300301'!F27</f>
        <v>0</v>
      </c>
    </row>
    <row r="363" spans="1:3">
      <c r="A363" s="14" t="s">
        <v>804</v>
      </c>
      <c r="B363" s="845" t="s">
        <v>4548</v>
      </c>
      <c r="C363" s="259">
        <f>SUM('300301'!F28:F31)</f>
        <v>0</v>
      </c>
    </row>
    <row r="364" spans="1:3" ht="15.75">
      <c r="A364" s="111" t="s">
        <v>810</v>
      </c>
      <c r="B364" s="845" t="s">
        <v>2294</v>
      </c>
      <c r="C364" s="259">
        <f>SUM(C360:C363)</f>
        <v>0</v>
      </c>
    </row>
    <row r="365" spans="1:3">
      <c r="A365" s="14" t="s">
        <v>806</v>
      </c>
      <c r="B365" s="845" t="s">
        <v>4549</v>
      </c>
      <c r="C365" s="259">
        <f>'300301'!F33</f>
        <v>0</v>
      </c>
    </row>
    <row r="366" spans="1:3">
      <c r="A366" s="1574" t="s">
        <v>4650</v>
      </c>
      <c r="B366" s="845"/>
      <c r="C366" s="259"/>
    </row>
    <row r="367" spans="1:3">
      <c r="A367" s="845" t="s">
        <v>4651</v>
      </c>
      <c r="B367" s="845" t="s">
        <v>4658</v>
      </c>
      <c r="C367" s="1505">
        <f>'300301'!F46</f>
        <v>0</v>
      </c>
    </row>
    <row r="368" spans="1:3">
      <c r="A368" s="845" t="s">
        <v>4652</v>
      </c>
      <c r="B368" s="845" t="s">
        <v>4659</v>
      </c>
      <c r="C368" s="1505">
        <f>'300301'!F48</f>
        <v>0</v>
      </c>
    </row>
    <row r="369" spans="1:3">
      <c r="A369" s="1575" t="s">
        <v>4653</v>
      </c>
      <c r="B369" s="845" t="s">
        <v>4660</v>
      </c>
      <c r="C369" s="1505">
        <f>'300301'!F49</f>
        <v>0</v>
      </c>
    </row>
    <row r="370" spans="1:3">
      <c r="A370" s="845" t="s">
        <v>4654</v>
      </c>
      <c r="B370" s="845" t="s">
        <v>4707</v>
      </c>
      <c r="C370" s="1505">
        <f>'300301'!F54</f>
        <v>0</v>
      </c>
    </row>
    <row r="371" spans="1:3" ht="15.75">
      <c r="A371" s="111" t="s">
        <v>811</v>
      </c>
      <c r="B371" s="845" t="s">
        <v>4667</v>
      </c>
      <c r="C371" s="259">
        <f>SUM(C364:C370)</f>
        <v>0</v>
      </c>
    </row>
    <row r="372" spans="1:3" ht="15.75">
      <c r="A372" s="65"/>
      <c r="B372" s="67"/>
      <c r="C372" s="360"/>
    </row>
    <row r="373" spans="1:3" ht="15.75">
      <c r="A373" s="67" t="s">
        <v>812</v>
      </c>
      <c r="B373" s="65"/>
      <c r="C373" s="360"/>
    </row>
    <row r="374" spans="1:3">
      <c r="A374" s="1576" t="s">
        <v>4361</v>
      </c>
      <c r="B374" s="65"/>
      <c r="C374" s="360"/>
    </row>
    <row r="375" spans="1:3">
      <c r="A375" s="14" t="s">
        <v>801</v>
      </c>
      <c r="B375" s="845" t="s">
        <v>4550</v>
      </c>
      <c r="C375" s="259">
        <f>'300301'!H24</f>
        <v>0</v>
      </c>
    </row>
    <row r="376" spans="1:3">
      <c r="A376" s="14" t="s">
        <v>802</v>
      </c>
      <c r="B376" s="845" t="s">
        <v>4551</v>
      </c>
      <c r="C376" s="259">
        <f>'300301'!H26</f>
        <v>0</v>
      </c>
    </row>
    <row r="377" spans="1:3">
      <c r="A377" s="14" t="s">
        <v>803</v>
      </c>
      <c r="B377" s="845" t="s">
        <v>4552</v>
      </c>
      <c r="C377" s="259">
        <f>'300301'!H27</f>
        <v>0</v>
      </c>
    </row>
    <row r="378" spans="1:3">
      <c r="A378" s="14" t="s">
        <v>804</v>
      </c>
      <c r="B378" s="845" t="s">
        <v>4553</v>
      </c>
      <c r="C378" s="259">
        <f>SUM('300301'!H28:H31)</f>
        <v>0</v>
      </c>
    </row>
    <row r="379" spans="1:3" ht="15.75">
      <c r="A379" s="111" t="s">
        <v>813</v>
      </c>
      <c r="B379" s="845" t="s">
        <v>2294</v>
      </c>
      <c r="C379" s="259">
        <f>SUM(C375:C378)</f>
        <v>0</v>
      </c>
    </row>
    <row r="380" spans="1:3" s="843" customFormat="1">
      <c r="A380" s="845" t="s">
        <v>806</v>
      </c>
      <c r="B380" s="845" t="s">
        <v>4554</v>
      </c>
      <c r="C380" s="1505">
        <f>'300301'!H33</f>
        <v>0</v>
      </c>
    </row>
    <row r="381" spans="1:3" s="843" customFormat="1">
      <c r="A381" s="1574" t="s">
        <v>4650</v>
      </c>
      <c r="B381" s="845" t="s">
        <v>4661</v>
      </c>
      <c r="C381" s="1505"/>
    </row>
    <row r="382" spans="1:3" s="843" customFormat="1">
      <c r="A382" s="845" t="s">
        <v>4651</v>
      </c>
      <c r="B382" s="845" t="s">
        <v>4662</v>
      </c>
      <c r="C382" s="1505">
        <f>'300301'!H46</f>
        <v>0</v>
      </c>
    </row>
    <row r="383" spans="1:3" s="843" customFormat="1">
      <c r="A383" s="845" t="s">
        <v>4652</v>
      </c>
      <c r="B383" s="845" t="s">
        <v>4663</v>
      </c>
      <c r="C383" s="1505">
        <f>'300301'!H48</f>
        <v>0</v>
      </c>
    </row>
    <row r="384" spans="1:3" s="843" customFormat="1">
      <c r="A384" s="1575" t="s">
        <v>4653</v>
      </c>
      <c r="B384" s="845" t="s">
        <v>4664</v>
      </c>
      <c r="C384" s="1505">
        <f>'300301'!H49</f>
        <v>0</v>
      </c>
    </row>
    <row r="385" spans="1:3" s="843" customFormat="1">
      <c r="A385" s="845" t="s">
        <v>4654</v>
      </c>
      <c r="B385" s="845" t="s">
        <v>4665</v>
      </c>
      <c r="C385" s="1505">
        <f>'300301'!H54</f>
        <v>0</v>
      </c>
    </row>
    <row r="386" spans="1:3" s="843" customFormat="1" ht="15.75">
      <c r="A386" s="1506" t="s">
        <v>814</v>
      </c>
      <c r="B386" s="845" t="s">
        <v>4666</v>
      </c>
      <c r="C386" s="1505">
        <f>SUM(C379:C385)</f>
        <v>0</v>
      </c>
    </row>
    <row r="388" spans="1:3" ht="18">
      <c r="A388" s="356" t="s">
        <v>815</v>
      </c>
      <c r="B388" s="356"/>
      <c r="C388" s="356"/>
    </row>
    <row r="389" spans="1:3" ht="15.75">
      <c r="A389" s="476" t="s">
        <v>816</v>
      </c>
    </row>
    <row r="390" spans="1:3">
      <c r="A390" s="14" t="s">
        <v>817</v>
      </c>
      <c r="B390" s="14" t="s">
        <v>2294</v>
      </c>
      <c r="C390" s="510" t="e">
        <f>C344/C375</f>
        <v>#DIV/0!</v>
      </c>
    </row>
    <row r="391" spans="1:3">
      <c r="A391" s="14" t="s">
        <v>818</v>
      </c>
      <c r="B391" s="14" t="s">
        <v>2294</v>
      </c>
      <c r="C391" s="259" t="e">
        <f>(+C360*1000)/C375</f>
        <v>#DIV/0!</v>
      </c>
    </row>
    <row r="392" spans="1:3">
      <c r="A392" s="14" t="s">
        <v>819</v>
      </c>
      <c r="B392" s="14" t="s">
        <v>2294</v>
      </c>
      <c r="C392" s="511" t="e">
        <f>(+C344*100)/(C360*1000)</f>
        <v>#DIV/0!</v>
      </c>
    </row>
    <row r="393" spans="1:3">
      <c r="A393" s="14"/>
      <c r="B393" s="14"/>
      <c r="C393" s="259"/>
    </row>
    <row r="394" spans="1:3" ht="15.75">
      <c r="A394" s="476" t="s">
        <v>820</v>
      </c>
      <c r="B394" s="14"/>
      <c r="C394" s="259"/>
    </row>
    <row r="395" spans="1:3">
      <c r="A395" s="14" t="s">
        <v>817</v>
      </c>
      <c r="B395" s="14" t="s">
        <v>2294</v>
      </c>
      <c r="C395" s="510" t="e">
        <f>C345/C376</f>
        <v>#DIV/0!</v>
      </c>
    </row>
    <row r="396" spans="1:3">
      <c r="A396" s="14" t="s">
        <v>818</v>
      </c>
      <c r="B396" s="14" t="s">
        <v>2294</v>
      </c>
      <c r="C396" s="259" t="e">
        <f>(+C361*1000)/C376</f>
        <v>#DIV/0!</v>
      </c>
    </row>
    <row r="397" spans="1:3">
      <c r="A397" s="14" t="s">
        <v>819</v>
      </c>
      <c r="B397" s="14" t="s">
        <v>2294</v>
      </c>
      <c r="C397" s="511" t="e">
        <f>(+C345*100)/(C361*1000)</f>
        <v>#DIV/0!</v>
      </c>
    </row>
    <row r="398" spans="1:3">
      <c r="A398" s="14"/>
      <c r="B398" s="14"/>
      <c r="C398" s="511"/>
    </row>
    <row r="399" spans="1:3" ht="15.75">
      <c r="A399" s="476" t="s">
        <v>821</v>
      </c>
      <c r="B399" s="14"/>
      <c r="C399" s="511"/>
    </row>
    <row r="400" spans="1:3">
      <c r="A400" s="14" t="s">
        <v>817</v>
      </c>
      <c r="B400" s="14" t="s">
        <v>2294</v>
      </c>
      <c r="C400" s="510" t="e">
        <f>C346/C377</f>
        <v>#DIV/0!</v>
      </c>
    </row>
    <row r="401" spans="1:3">
      <c r="A401" s="14" t="s">
        <v>818</v>
      </c>
      <c r="B401" s="14" t="s">
        <v>2294</v>
      </c>
      <c r="C401" s="259" t="e">
        <f>(+C362*1000)/C377</f>
        <v>#DIV/0!</v>
      </c>
    </row>
    <row r="402" spans="1:3">
      <c r="A402" s="14" t="s">
        <v>819</v>
      </c>
      <c r="B402" s="14" t="s">
        <v>2294</v>
      </c>
      <c r="C402" s="511" t="e">
        <f>(+C346*100)/(C362*1000)</f>
        <v>#DIV/0!</v>
      </c>
    </row>
    <row r="404" spans="1:3" ht="18">
      <c r="A404" s="356" t="s">
        <v>3619</v>
      </c>
      <c r="B404" s="356"/>
      <c r="C404" s="356"/>
    </row>
    <row r="405" spans="1:3">
      <c r="A405" s="14" t="s">
        <v>822</v>
      </c>
      <c r="B405" s="14" t="s">
        <v>823</v>
      </c>
      <c r="C405" s="358">
        <f>'320323'!E29</f>
        <v>0</v>
      </c>
    </row>
    <row r="406" spans="1:3">
      <c r="A406" s="14" t="s">
        <v>824</v>
      </c>
      <c r="B406" s="14" t="s">
        <v>825</v>
      </c>
      <c r="C406" s="259">
        <f>'320323'!E49</f>
        <v>0</v>
      </c>
    </row>
    <row r="407" spans="1:3">
      <c r="A407" s="14" t="s">
        <v>826</v>
      </c>
      <c r="B407" s="14" t="s">
        <v>827</v>
      </c>
      <c r="C407" s="259">
        <f>'320323'!K16</f>
        <v>0</v>
      </c>
    </row>
    <row r="408" spans="1:3">
      <c r="A408" s="14" t="s">
        <v>828</v>
      </c>
      <c r="B408" s="845" t="s">
        <v>4555</v>
      </c>
      <c r="C408" s="259">
        <f>'320323'!K33</f>
        <v>0</v>
      </c>
    </row>
    <row r="409" spans="1:3">
      <c r="A409" s="14" t="s">
        <v>829</v>
      </c>
      <c r="B409" s="845" t="s">
        <v>4556</v>
      </c>
      <c r="C409" s="259">
        <f>'320323'!K39</f>
        <v>0</v>
      </c>
    </row>
    <row r="410" spans="1:3">
      <c r="A410" s="14" t="s">
        <v>770</v>
      </c>
      <c r="B410" s="845" t="s">
        <v>2294</v>
      </c>
      <c r="C410" s="259">
        <f>SUM(C405:C409)</f>
        <v>0</v>
      </c>
    </row>
    <row r="411" spans="1:3">
      <c r="A411" s="14" t="s">
        <v>771</v>
      </c>
      <c r="B411" s="845" t="s">
        <v>4557</v>
      </c>
      <c r="C411" s="259">
        <f>'320323'!K73</f>
        <v>0</v>
      </c>
    </row>
    <row r="412" spans="1:3">
      <c r="A412" s="845" t="s">
        <v>4446</v>
      </c>
      <c r="B412" s="845" t="s">
        <v>4447</v>
      </c>
      <c r="C412" s="1505">
        <f>'320323'!P26</f>
        <v>0</v>
      </c>
    </row>
    <row r="413" spans="1:3">
      <c r="A413" s="14" t="s">
        <v>2039</v>
      </c>
      <c r="B413" s="845" t="s">
        <v>4558</v>
      </c>
      <c r="C413" s="259">
        <f>'320323'!P54</f>
        <v>0</v>
      </c>
    </row>
    <row r="414" spans="1:3">
      <c r="A414" s="14" t="s">
        <v>2040</v>
      </c>
      <c r="B414" s="845" t="s">
        <v>4559</v>
      </c>
      <c r="C414" s="259">
        <f>'320323'!P62+'320323'!P69</f>
        <v>0</v>
      </c>
    </row>
    <row r="415" spans="1:3">
      <c r="A415" s="14" t="s">
        <v>2041</v>
      </c>
      <c r="B415" s="845" t="s">
        <v>4560</v>
      </c>
      <c r="C415" s="259">
        <f>'320323'!P76</f>
        <v>0</v>
      </c>
    </row>
    <row r="416" spans="1:3">
      <c r="A416" s="14" t="s">
        <v>2042</v>
      </c>
      <c r="B416" s="845" t="s">
        <v>4561</v>
      </c>
      <c r="C416" s="259">
        <f>'320323'!V22</f>
        <v>0</v>
      </c>
    </row>
    <row r="417" spans="1:4" ht="15.75">
      <c r="A417" s="111" t="s">
        <v>2043</v>
      </c>
      <c r="B417" s="845" t="s">
        <v>4562</v>
      </c>
      <c r="C417" s="358">
        <f>SUM(C410:C416)</f>
        <v>0</v>
      </c>
    </row>
    <row r="418" spans="1:4" ht="15.75">
      <c r="A418" s="14"/>
      <c r="B418" s="111"/>
      <c r="C418" s="111"/>
    </row>
    <row r="420" spans="1:4" ht="18">
      <c r="A420" s="356" t="s">
        <v>2044</v>
      </c>
      <c r="B420" s="65"/>
      <c r="C420" s="356"/>
      <c r="D420" s="356"/>
    </row>
    <row r="421" spans="1:4" ht="18">
      <c r="A421" s="434"/>
      <c r="B421" s="434"/>
      <c r="C421" s="434"/>
      <c r="D421" s="434"/>
    </row>
    <row r="424" spans="1:4" ht="15.75">
      <c r="A424" s="14"/>
      <c r="B424" s="1503" t="s">
        <v>2287</v>
      </c>
    </row>
    <row r="425" spans="1:4" ht="18">
      <c r="A425" s="435"/>
      <c r="B425" s="1503" t="s">
        <v>2288</v>
      </c>
      <c r="C425" s="1503" t="str">
        <f>$C$16</f>
        <v>12/31/2015</v>
      </c>
    </row>
    <row r="426" spans="1:4" ht="18">
      <c r="A426" s="435"/>
      <c r="B426" s="111"/>
      <c r="C426" s="111"/>
    </row>
    <row r="427" spans="1:4">
      <c r="A427" s="14" t="s">
        <v>2045</v>
      </c>
      <c r="B427" s="14" t="s">
        <v>2294</v>
      </c>
      <c r="C427" s="358">
        <f>C356</f>
        <v>0</v>
      </c>
    </row>
    <row r="428" spans="1:4">
      <c r="A428" s="14"/>
      <c r="B428" s="14"/>
      <c r="C428" s="358"/>
    </row>
    <row r="429" spans="1:4">
      <c r="A429" s="14" t="s">
        <v>2046</v>
      </c>
      <c r="B429" s="14" t="s">
        <v>2294</v>
      </c>
      <c r="C429" s="259">
        <f>C371</f>
        <v>0</v>
      </c>
    </row>
    <row r="430" spans="1:4">
      <c r="A430" s="14"/>
      <c r="B430" s="14"/>
      <c r="C430" s="259"/>
    </row>
    <row r="431" spans="1:4" ht="15.75">
      <c r="A431" s="67" t="s">
        <v>2047</v>
      </c>
      <c r="B431" s="67"/>
      <c r="C431" s="67"/>
    </row>
    <row r="432" spans="1:4" ht="15.75">
      <c r="A432" s="14"/>
      <c r="B432" s="507"/>
    </row>
    <row r="433" spans="1:3">
      <c r="A433" s="14" t="s">
        <v>2048</v>
      </c>
      <c r="B433" s="14" t="s">
        <v>2294</v>
      </c>
      <c r="C433" s="358">
        <f>C506</f>
        <v>0</v>
      </c>
    </row>
    <row r="434" spans="1:3">
      <c r="A434" s="14"/>
      <c r="B434" s="14"/>
      <c r="C434" s="259"/>
    </row>
    <row r="435" spans="1:3">
      <c r="A435" s="14" t="s">
        <v>2049</v>
      </c>
      <c r="B435" s="14" t="s">
        <v>2294</v>
      </c>
      <c r="C435" s="259">
        <f>C511</f>
        <v>0</v>
      </c>
    </row>
    <row r="436" spans="1:3">
      <c r="A436" s="14"/>
      <c r="B436" s="14"/>
      <c r="C436" s="259"/>
    </row>
    <row r="437" spans="1:3">
      <c r="A437" s="14" t="s">
        <v>2836</v>
      </c>
      <c r="B437" s="14" t="s">
        <v>2294</v>
      </c>
      <c r="C437" s="259">
        <f>C519</f>
        <v>0</v>
      </c>
    </row>
    <row r="438" spans="1:3">
      <c r="A438" s="14"/>
      <c r="B438" s="14"/>
      <c r="C438" s="259"/>
    </row>
    <row r="439" spans="1:3">
      <c r="A439" s="14" t="s">
        <v>2050</v>
      </c>
      <c r="B439" s="14" t="s">
        <v>2294</v>
      </c>
      <c r="C439" s="259">
        <f>C527</f>
        <v>0</v>
      </c>
    </row>
    <row r="440" spans="1:3">
      <c r="A440" s="14"/>
      <c r="B440" s="14"/>
      <c r="C440" s="259"/>
    </row>
    <row r="441" spans="1:3">
      <c r="A441" s="14" t="s">
        <v>2051</v>
      </c>
      <c r="B441" s="14" t="s">
        <v>2294</v>
      </c>
      <c r="C441" s="259">
        <f>C173</f>
        <v>0</v>
      </c>
    </row>
    <row r="442" spans="1:3">
      <c r="A442" s="14"/>
      <c r="B442" s="14"/>
      <c r="C442" s="259"/>
    </row>
    <row r="443" spans="1:3">
      <c r="A443" s="14" t="s">
        <v>2052</v>
      </c>
      <c r="B443" s="14" t="s">
        <v>2294</v>
      </c>
      <c r="C443" s="259">
        <f>C172</f>
        <v>0</v>
      </c>
    </row>
    <row r="444" spans="1:3">
      <c r="A444" s="14"/>
      <c r="B444" s="14" t="s">
        <v>1789</v>
      </c>
      <c r="C444" s="259"/>
    </row>
    <row r="445" spans="1:3">
      <c r="A445" s="14" t="s">
        <v>2053</v>
      </c>
      <c r="B445" s="14" t="s">
        <v>2054</v>
      </c>
      <c r="C445" s="259">
        <f>C447-SUM(C433:C443)</f>
        <v>0</v>
      </c>
    </row>
    <row r="446" spans="1:3">
      <c r="B446" s="9" t="s">
        <v>1789</v>
      </c>
    </row>
    <row r="447" spans="1:3">
      <c r="A447" s="14" t="s">
        <v>2055</v>
      </c>
      <c r="B447" s="14" t="s">
        <v>2294</v>
      </c>
      <c r="C447" s="358">
        <f>C427</f>
        <v>0</v>
      </c>
    </row>
    <row r="448" spans="1:3" ht="15.75">
      <c r="A448" s="14"/>
      <c r="B448" s="111"/>
      <c r="C448" s="259"/>
    </row>
    <row r="450" spans="1:3" ht="15.75">
      <c r="A450" s="67" t="s">
        <v>2056</v>
      </c>
      <c r="B450" s="67"/>
      <c r="C450" s="67"/>
    </row>
    <row r="451" spans="1:3">
      <c r="A451" s="65"/>
      <c r="B451" s="65"/>
      <c r="C451" s="65"/>
    </row>
    <row r="453" spans="1:3">
      <c r="A453" s="14" t="s">
        <v>2048</v>
      </c>
      <c r="B453" s="14" t="s">
        <v>2294</v>
      </c>
      <c r="C453" s="512" t="e">
        <f>(+C433/C$427)*100</f>
        <v>#DIV/0!</v>
      </c>
    </row>
    <row r="454" spans="1:3">
      <c r="A454" s="14"/>
      <c r="B454" s="14"/>
      <c r="C454" s="512"/>
    </row>
    <row r="455" spans="1:3">
      <c r="A455" s="14" t="s">
        <v>2049</v>
      </c>
      <c r="B455" s="14" t="s">
        <v>2294</v>
      </c>
      <c r="C455" s="512" t="e">
        <f>(+C435/C$427)*100</f>
        <v>#DIV/0!</v>
      </c>
    </row>
    <row r="456" spans="1:3">
      <c r="A456" s="14"/>
      <c r="B456" s="14"/>
      <c r="C456" s="512"/>
    </row>
    <row r="457" spans="1:3">
      <c r="A457" s="14" t="s">
        <v>2836</v>
      </c>
      <c r="B457" s="14" t="s">
        <v>2294</v>
      </c>
      <c r="C457" s="512" t="e">
        <f>(+C437/C$427)*100</f>
        <v>#DIV/0!</v>
      </c>
    </row>
    <row r="458" spans="1:3">
      <c r="A458" s="14"/>
      <c r="B458" s="14"/>
      <c r="C458" s="512"/>
    </row>
    <row r="459" spans="1:3">
      <c r="A459" s="14" t="s">
        <v>2050</v>
      </c>
      <c r="B459" s="14" t="s">
        <v>2294</v>
      </c>
      <c r="C459" s="512" t="e">
        <f>(+C439/C$427)*100</f>
        <v>#DIV/0!</v>
      </c>
    </row>
    <row r="460" spans="1:3">
      <c r="A460" s="14"/>
      <c r="B460" s="14"/>
      <c r="C460" s="512"/>
    </row>
    <row r="461" spans="1:3">
      <c r="A461" s="14" t="s">
        <v>2051</v>
      </c>
      <c r="B461" s="14" t="s">
        <v>2294</v>
      </c>
      <c r="C461" s="512" t="e">
        <f>(+C441/C$427)*100</f>
        <v>#DIV/0!</v>
      </c>
    </row>
    <row r="462" spans="1:3">
      <c r="A462" s="14"/>
      <c r="B462" s="14"/>
      <c r="C462" s="512"/>
    </row>
    <row r="463" spans="1:3">
      <c r="A463" s="14" t="s">
        <v>2052</v>
      </c>
      <c r="B463" s="14" t="s">
        <v>2294</v>
      </c>
      <c r="C463" s="512" t="e">
        <f>(+C443/C$427)*100</f>
        <v>#DIV/0!</v>
      </c>
    </row>
    <row r="464" spans="1:3">
      <c r="A464" s="14"/>
      <c r="B464" s="14"/>
      <c r="C464" s="512"/>
    </row>
    <row r="465" spans="1:3">
      <c r="A465" s="14" t="s">
        <v>2053</v>
      </c>
      <c r="B465" s="14" t="s">
        <v>2294</v>
      </c>
      <c r="C465" s="512" t="e">
        <f>(+C445/C$427)*100</f>
        <v>#DIV/0!</v>
      </c>
    </row>
    <row r="466" spans="1:3">
      <c r="A466" s="14"/>
      <c r="B466" s="14"/>
      <c r="C466" s="512"/>
    </row>
    <row r="467" spans="1:3">
      <c r="A467" s="14" t="s">
        <v>2055</v>
      </c>
      <c r="B467" s="14" t="s">
        <v>2057</v>
      </c>
      <c r="C467" s="512" t="e">
        <f>SUM(C453:C466)</f>
        <v>#DIV/0!</v>
      </c>
    </row>
    <row r="468" spans="1:3" ht="15.75">
      <c r="A468" s="14"/>
      <c r="B468" s="111"/>
    </row>
    <row r="470" spans="1:3" ht="15.75">
      <c r="A470" s="67" t="s">
        <v>2058</v>
      </c>
      <c r="B470" s="67"/>
      <c r="C470" s="67"/>
    </row>
    <row r="472" spans="1:3">
      <c r="A472" s="65"/>
      <c r="B472" s="65"/>
      <c r="C472" s="65"/>
    </row>
    <row r="473" spans="1:3">
      <c r="A473" s="14" t="s">
        <v>2048</v>
      </c>
      <c r="B473" s="14" t="s">
        <v>2294</v>
      </c>
      <c r="C473" s="513" t="e">
        <f>(+C433/(C$429*1000))*100</f>
        <v>#DIV/0!</v>
      </c>
    </row>
    <row r="474" spans="1:3">
      <c r="A474" s="14"/>
      <c r="B474" s="14"/>
      <c r="C474" s="513"/>
    </row>
    <row r="475" spans="1:3">
      <c r="A475" s="14" t="s">
        <v>2049</v>
      </c>
      <c r="B475" s="14" t="s">
        <v>2294</v>
      </c>
      <c r="C475" s="513" t="e">
        <f>(+C435/(C$429*1000))*100</f>
        <v>#DIV/0!</v>
      </c>
    </row>
    <row r="476" spans="1:3">
      <c r="A476" s="14"/>
      <c r="B476" s="14"/>
      <c r="C476" s="513"/>
    </row>
    <row r="477" spans="1:3">
      <c r="A477" s="14" t="s">
        <v>2836</v>
      </c>
      <c r="B477" s="14" t="s">
        <v>2294</v>
      </c>
      <c r="C477" s="513" t="e">
        <f>(+C437/(C$429*1000))*100</f>
        <v>#DIV/0!</v>
      </c>
    </row>
    <row r="478" spans="1:3">
      <c r="A478" s="14"/>
      <c r="B478" s="14"/>
      <c r="C478" s="513"/>
    </row>
    <row r="479" spans="1:3">
      <c r="A479" s="14" t="s">
        <v>2050</v>
      </c>
      <c r="B479" s="14" t="s">
        <v>2294</v>
      </c>
      <c r="C479" s="513" t="e">
        <f>(+C439/(C$429*1000))*100</f>
        <v>#DIV/0!</v>
      </c>
    </row>
    <row r="480" spans="1:3">
      <c r="A480" s="14"/>
      <c r="B480" s="14"/>
      <c r="C480" s="513"/>
    </row>
    <row r="481" spans="1:3">
      <c r="A481" s="14" t="s">
        <v>2051</v>
      </c>
      <c r="B481" s="14" t="s">
        <v>2294</v>
      </c>
      <c r="C481" s="513" t="e">
        <f>(+C441/(C$429*1000))*100</f>
        <v>#DIV/0!</v>
      </c>
    </row>
    <row r="482" spans="1:3">
      <c r="A482" s="14"/>
      <c r="B482" s="14"/>
      <c r="C482" s="513"/>
    </row>
    <row r="483" spans="1:3">
      <c r="A483" s="14" t="s">
        <v>2052</v>
      </c>
      <c r="B483" s="14" t="s">
        <v>2294</v>
      </c>
      <c r="C483" s="513" t="e">
        <f>(+C443/(C$429*1000))*100</f>
        <v>#DIV/0!</v>
      </c>
    </row>
    <row r="484" spans="1:3">
      <c r="A484" s="14"/>
      <c r="B484" s="14"/>
      <c r="C484" s="513"/>
    </row>
    <row r="485" spans="1:3">
      <c r="A485" s="14" t="s">
        <v>2053</v>
      </c>
      <c r="B485" s="14" t="s">
        <v>2294</v>
      </c>
      <c r="C485" s="513" t="e">
        <f>(+C445/(C$429*1000))*100</f>
        <v>#DIV/0!</v>
      </c>
    </row>
    <row r="486" spans="1:3">
      <c r="A486" s="14"/>
      <c r="B486" s="14"/>
      <c r="C486" s="513"/>
    </row>
    <row r="487" spans="1:3">
      <c r="A487" s="14" t="s">
        <v>2055</v>
      </c>
      <c r="B487" s="14" t="s">
        <v>2059</v>
      </c>
      <c r="C487" s="513" t="e">
        <f>SUM(C473:C486)</f>
        <v>#DIV/0!</v>
      </c>
    </row>
    <row r="488" spans="1:3" ht="15.75">
      <c r="A488" s="16"/>
      <c r="B488" s="111"/>
    </row>
    <row r="490" spans="1:3">
      <c r="A490" s="9" t="s">
        <v>2060</v>
      </c>
    </row>
    <row r="494" spans="1:3" ht="15.75">
      <c r="A494" s="111" t="s">
        <v>2061</v>
      </c>
    </row>
    <row r="496" spans="1:3" ht="15.75">
      <c r="A496" s="14"/>
      <c r="B496" s="1503" t="s">
        <v>2287</v>
      </c>
    </row>
    <row r="497" spans="1:3" ht="15.75">
      <c r="A497" s="14"/>
      <c r="B497" s="1503" t="s">
        <v>2288</v>
      </c>
      <c r="C497" s="1503" t="str">
        <f>$C$16</f>
        <v>12/31/2015</v>
      </c>
    </row>
    <row r="498" spans="1:3" ht="15.75">
      <c r="A498" s="514" t="s">
        <v>2048</v>
      </c>
      <c r="B498" s="14"/>
      <c r="C498" s="259"/>
    </row>
    <row r="499" spans="1:3">
      <c r="A499" s="14" t="s">
        <v>2062</v>
      </c>
      <c r="B499" s="14" t="s">
        <v>2063</v>
      </c>
      <c r="C499" s="259">
        <f>'320323'!E13</f>
        <v>0</v>
      </c>
    </row>
    <row r="500" spans="1:3">
      <c r="A500" s="14" t="s">
        <v>2064</v>
      </c>
      <c r="B500" s="14" t="s">
        <v>2065</v>
      </c>
      <c r="C500" s="259">
        <f>'320323'!E33</f>
        <v>0</v>
      </c>
    </row>
    <row r="501" spans="1:3">
      <c r="A501" s="14" t="s">
        <v>2066</v>
      </c>
      <c r="B501" s="14" t="s">
        <v>2067</v>
      </c>
      <c r="C501" s="259">
        <f>'320323'!E53</f>
        <v>0</v>
      </c>
    </row>
    <row r="502" spans="1:3">
      <c r="A502" s="14" t="s">
        <v>2068</v>
      </c>
      <c r="B502" s="14" t="s">
        <v>2069</v>
      </c>
      <c r="C502" s="259">
        <f>'320323'!K20</f>
        <v>0</v>
      </c>
    </row>
    <row r="503" spans="1:3">
      <c r="A503" s="14" t="s">
        <v>3334</v>
      </c>
      <c r="B503" s="845" t="s">
        <v>4563</v>
      </c>
      <c r="C503" s="259">
        <f>'320323'!K35</f>
        <v>0</v>
      </c>
    </row>
    <row r="504" spans="1:3">
      <c r="A504" s="14" t="s">
        <v>2070</v>
      </c>
      <c r="B504" s="14" t="s">
        <v>2294</v>
      </c>
      <c r="C504" s="259">
        <f>SUM(C499:C503)</f>
        <v>0</v>
      </c>
    </row>
    <row r="505" spans="1:3">
      <c r="A505" s="14" t="s">
        <v>2071</v>
      </c>
      <c r="B505" s="14"/>
      <c r="C505" s="259"/>
    </row>
    <row r="506" spans="1:3">
      <c r="A506" s="14" t="s">
        <v>2072</v>
      </c>
      <c r="B506" s="14" t="s">
        <v>2294</v>
      </c>
      <c r="C506" s="259">
        <f>C504-C505</f>
        <v>0</v>
      </c>
    </row>
    <row r="507" spans="1:3">
      <c r="A507" s="14"/>
      <c r="B507" s="14"/>
      <c r="C507" s="259"/>
    </row>
    <row r="508" spans="1:3" ht="15.75">
      <c r="A508" s="514" t="s">
        <v>2049</v>
      </c>
      <c r="B508" s="14"/>
      <c r="C508" s="259"/>
    </row>
    <row r="509" spans="1:3">
      <c r="A509" s="14" t="s">
        <v>2073</v>
      </c>
      <c r="B509" s="845" t="s">
        <v>4566</v>
      </c>
      <c r="C509" s="259">
        <f>'354355'!F42</f>
        <v>0</v>
      </c>
    </row>
    <row r="510" spans="1:3">
      <c r="A510" s="14" t="s">
        <v>2074</v>
      </c>
      <c r="B510" s="845" t="s">
        <v>4565</v>
      </c>
      <c r="C510" s="259">
        <f>'320323'!V12</f>
        <v>0</v>
      </c>
    </row>
    <row r="511" spans="1:3">
      <c r="A511" s="14" t="s">
        <v>2075</v>
      </c>
      <c r="B511" s="14" t="s">
        <v>2294</v>
      </c>
      <c r="C511" s="259">
        <f>SUM(C509:C510)</f>
        <v>0</v>
      </c>
    </row>
    <row r="512" spans="1:3">
      <c r="A512" s="14"/>
      <c r="B512" s="14"/>
      <c r="C512" s="259"/>
    </row>
    <row r="513" spans="1:3" ht="15.75">
      <c r="A513" s="514" t="s">
        <v>2836</v>
      </c>
      <c r="B513" s="14"/>
      <c r="C513" s="259"/>
    </row>
    <row r="514" spans="1:3">
      <c r="A514" s="14" t="s">
        <v>2076</v>
      </c>
      <c r="B514" s="845" t="s">
        <v>4564</v>
      </c>
      <c r="C514" s="259">
        <f>'320323'!V24</f>
        <v>0</v>
      </c>
    </row>
    <row r="515" spans="1:3">
      <c r="A515" s="14" t="s">
        <v>3741</v>
      </c>
      <c r="B515" s="14" t="s">
        <v>2294</v>
      </c>
      <c r="C515" s="259">
        <f>C504</f>
        <v>0</v>
      </c>
    </row>
    <row r="516" spans="1:3">
      <c r="A516" s="14" t="s">
        <v>3742</v>
      </c>
      <c r="B516" s="14" t="s">
        <v>2294</v>
      </c>
      <c r="C516" s="259">
        <f>C511</f>
        <v>0</v>
      </c>
    </row>
    <row r="517" spans="1:3">
      <c r="A517" s="14" t="s">
        <v>3743</v>
      </c>
      <c r="B517" s="14" t="s">
        <v>2294</v>
      </c>
      <c r="C517" s="259">
        <f>C174</f>
        <v>0</v>
      </c>
    </row>
    <row r="518" spans="1:3">
      <c r="A518" s="14" t="s">
        <v>3744</v>
      </c>
      <c r="B518" s="14" t="s">
        <v>2294</v>
      </c>
      <c r="C518" s="259">
        <f>C175</f>
        <v>0</v>
      </c>
    </row>
    <row r="519" spans="1:3">
      <c r="A519" s="14" t="s">
        <v>3745</v>
      </c>
      <c r="B519" s="14" t="s">
        <v>2294</v>
      </c>
      <c r="C519" s="259">
        <f>C514-SUM(C515:C517)+C518</f>
        <v>0</v>
      </c>
    </row>
    <row r="521" spans="1:3" ht="15.75">
      <c r="A521" s="514" t="s">
        <v>3746</v>
      </c>
      <c r="B521" s="14"/>
      <c r="C521" s="259"/>
    </row>
    <row r="522" spans="1:3">
      <c r="A522" s="14" t="s">
        <v>3747</v>
      </c>
      <c r="B522" s="14" t="s">
        <v>2294</v>
      </c>
      <c r="C522" s="259">
        <f>C166</f>
        <v>0</v>
      </c>
    </row>
    <row r="523" spans="1:3">
      <c r="A523" s="14" t="s">
        <v>3748</v>
      </c>
      <c r="B523" s="14" t="s">
        <v>2294</v>
      </c>
      <c r="C523" s="259">
        <f>C168</f>
        <v>0</v>
      </c>
    </row>
    <row r="524" spans="1:3">
      <c r="A524" s="14" t="s">
        <v>3749</v>
      </c>
      <c r="B524" s="14" t="s">
        <v>2294</v>
      </c>
      <c r="C524" s="259">
        <f>C169</f>
        <v>0</v>
      </c>
    </row>
    <row r="525" spans="1:3">
      <c r="A525" s="14" t="s">
        <v>3750</v>
      </c>
      <c r="B525" s="14" t="s">
        <v>2294</v>
      </c>
      <c r="C525" s="259">
        <f>C170</f>
        <v>0</v>
      </c>
    </row>
    <row r="526" spans="1:3">
      <c r="A526" s="14" t="s">
        <v>3751</v>
      </c>
      <c r="B526" s="14" t="s">
        <v>2294</v>
      </c>
      <c r="C526" s="259">
        <f>C171</f>
        <v>0</v>
      </c>
    </row>
    <row r="527" spans="1:3">
      <c r="A527" s="14" t="s">
        <v>3752</v>
      </c>
      <c r="B527" s="14"/>
      <c r="C527" s="259">
        <f>SUM(C522:C526)</f>
        <v>0</v>
      </c>
    </row>
    <row r="529" spans="1:5" ht="15.75">
      <c r="A529" s="514" t="s">
        <v>3753</v>
      </c>
    </row>
    <row r="530" spans="1:5">
      <c r="A530" s="14" t="s">
        <v>3754</v>
      </c>
      <c r="B530" s="14"/>
      <c r="C530" s="259">
        <f>C504</f>
        <v>0</v>
      </c>
    </row>
    <row r="531" spans="1:5">
      <c r="A531" s="14" t="s">
        <v>3755</v>
      </c>
      <c r="B531" s="14"/>
      <c r="C531" s="259">
        <f>C371</f>
        <v>0</v>
      </c>
    </row>
    <row r="532" spans="1:5">
      <c r="A532" s="14" t="s">
        <v>3756</v>
      </c>
      <c r="B532" s="14"/>
      <c r="C532" s="515" t="str">
        <f>IF(ISERR(C530/C531/1000)," ",C530/C531/1000)</f>
        <v xml:space="preserve"> </v>
      </c>
    </row>
    <row r="533" spans="1:5">
      <c r="A533" s="14" t="s">
        <v>2237</v>
      </c>
      <c r="B533" s="14"/>
      <c r="C533" s="259">
        <f>C365</f>
        <v>0</v>
      </c>
    </row>
    <row r="534" spans="1:5">
      <c r="A534" s="14" t="s">
        <v>2238</v>
      </c>
      <c r="B534" s="14"/>
      <c r="C534" s="259">
        <f>C532*C533*1000</f>
        <v>0</v>
      </c>
    </row>
    <row r="537" spans="1:5" ht="18">
      <c r="A537" s="356" t="s">
        <v>2239</v>
      </c>
      <c r="B537" s="65"/>
      <c r="C537" s="65"/>
      <c r="D537" s="14"/>
      <c r="E537" s="65"/>
    </row>
    <row r="538" spans="1:5" ht="18">
      <c r="A538" s="356"/>
      <c r="B538" s="65"/>
      <c r="C538" s="65"/>
      <c r="D538" s="65"/>
      <c r="E538" s="65"/>
    </row>
    <row r="539" spans="1:5" ht="18">
      <c r="A539" s="356"/>
      <c r="B539" s="65"/>
      <c r="C539" s="65"/>
      <c r="D539" s="65"/>
      <c r="E539" s="65"/>
    </row>
    <row r="541" spans="1:5" ht="15.75">
      <c r="A541" s="14"/>
      <c r="B541" s="14"/>
      <c r="C541" s="111"/>
      <c r="D541" s="111"/>
    </row>
    <row r="542" spans="1:5" ht="15.75">
      <c r="A542" s="14"/>
      <c r="B542" s="1503" t="s">
        <v>2287</v>
      </c>
      <c r="C542" s="14"/>
      <c r="D542" s="111"/>
      <c r="E542" s="111"/>
    </row>
    <row r="543" spans="1:5" ht="15.75">
      <c r="A543" s="14"/>
      <c r="B543" s="1503" t="s">
        <v>2288</v>
      </c>
      <c r="C543" s="1503" t="str">
        <f>$C$16</f>
        <v>12/31/2015</v>
      </c>
      <c r="D543" s="14"/>
      <c r="E543" s="111"/>
    </row>
    <row r="544" spans="1:5" ht="15.75">
      <c r="A544" s="14"/>
      <c r="B544" s="1503"/>
      <c r="C544" s="111"/>
      <c r="D544" s="14"/>
      <c r="E544" s="111"/>
    </row>
    <row r="545" spans="1:5" ht="15.75">
      <c r="A545" s="67" t="s">
        <v>2240</v>
      </c>
      <c r="B545" s="67"/>
      <c r="C545" s="67"/>
      <c r="D545" s="67"/>
      <c r="E545" s="67"/>
    </row>
    <row r="546" spans="1:5" ht="15.75">
      <c r="A546" s="67"/>
      <c r="B546" s="67"/>
      <c r="C546" s="111"/>
      <c r="D546" s="111"/>
      <c r="E546" s="67"/>
    </row>
    <row r="547" spans="1:5">
      <c r="A547" s="14" t="s">
        <v>2241</v>
      </c>
      <c r="B547" s="14" t="s">
        <v>2242</v>
      </c>
      <c r="C547" s="14">
        <f>'204207'!I31</f>
        <v>0</v>
      </c>
      <c r="D547" s="358"/>
      <c r="E547" s="358"/>
    </row>
    <row r="548" spans="1:5">
      <c r="A548" s="9" t="s">
        <v>2243</v>
      </c>
    </row>
    <row r="549" spans="1:5">
      <c r="A549" s="9" t="s">
        <v>3659</v>
      </c>
      <c r="B549" s="9" t="s">
        <v>4708</v>
      </c>
      <c r="C549" s="9">
        <f>'204207'!I42</f>
        <v>0</v>
      </c>
    </row>
    <row r="550" spans="1:5">
      <c r="A550" s="9" t="s">
        <v>3661</v>
      </c>
      <c r="B550" s="9" t="s">
        <v>4709</v>
      </c>
      <c r="C550" s="9">
        <f>'204207'!I51</f>
        <v>0</v>
      </c>
    </row>
    <row r="551" spans="1:5">
      <c r="A551" s="9" t="s">
        <v>2244</v>
      </c>
      <c r="B551" s="9" t="s">
        <v>4710</v>
      </c>
      <c r="C551" s="9">
        <f>'204207'!I61</f>
        <v>0</v>
      </c>
    </row>
    <row r="552" spans="1:5">
      <c r="A552" s="9" t="s">
        <v>2174</v>
      </c>
      <c r="B552" s="843" t="s">
        <v>4567</v>
      </c>
      <c r="C552" s="9">
        <f>'204207'!I83</f>
        <v>0</v>
      </c>
    </row>
    <row r="553" spans="1:5">
      <c r="A553" s="9" t="s">
        <v>1372</v>
      </c>
      <c r="B553" s="843" t="s">
        <v>4568</v>
      </c>
      <c r="C553" s="9">
        <f>'204207'!I97</f>
        <v>0</v>
      </c>
    </row>
    <row r="554" spans="1:5">
      <c r="A554" s="9" t="s">
        <v>1373</v>
      </c>
      <c r="B554" s="843" t="s">
        <v>4569</v>
      </c>
      <c r="C554" s="9">
        <f>'204207'!I114</f>
        <v>0</v>
      </c>
    </row>
    <row r="555" spans="1:5">
      <c r="A555" s="843" t="s">
        <v>4449</v>
      </c>
      <c r="B555" s="843" t="s">
        <v>4448</v>
      </c>
      <c r="C555" s="1508">
        <f>'204207'!I123</f>
        <v>0</v>
      </c>
    </row>
    <row r="556" spans="1:5">
      <c r="A556" s="9" t="s">
        <v>1374</v>
      </c>
      <c r="B556" s="843" t="s">
        <v>4570</v>
      </c>
      <c r="C556" s="9">
        <f>'204207'!I138</f>
        <v>0</v>
      </c>
    </row>
    <row r="557" spans="1:5">
      <c r="A557" s="9" t="s">
        <v>2806</v>
      </c>
      <c r="B557" s="9" t="s">
        <v>2807</v>
      </c>
      <c r="C557" s="9">
        <f>'200201'!E13</f>
        <v>0</v>
      </c>
    </row>
    <row r="558" spans="1:5">
      <c r="A558" s="9" t="s">
        <v>2808</v>
      </c>
      <c r="B558" s="9" t="s">
        <v>2809</v>
      </c>
      <c r="C558" s="9">
        <f>'200201'!E15</f>
        <v>0</v>
      </c>
    </row>
    <row r="559" spans="1:5">
      <c r="A559" s="9" t="s">
        <v>2810</v>
      </c>
      <c r="B559" s="9" t="s">
        <v>2811</v>
      </c>
      <c r="C559" s="9">
        <f>'202203'!H21+SUM('202203'!H25:H27)</f>
        <v>0</v>
      </c>
    </row>
    <row r="561" spans="1:5" ht="15.75">
      <c r="A561" s="111" t="s">
        <v>1515</v>
      </c>
      <c r="B561" s="14" t="s">
        <v>1516</v>
      </c>
      <c r="C561" s="9">
        <f>SUM(C547:D559)</f>
        <v>0</v>
      </c>
    </row>
    <row r="562" spans="1:5">
      <c r="B562" s="9" t="s">
        <v>1517</v>
      </c>
    </row>
    <row r="563" spans="1:5">
      <c r="A563" s="9" t="s">
        <v>3008</v>
      </c>
      <c r="B563" s="9" t="s">
        <v>1518</v>
      </c>
      <c r="C563" s="9">
        <f>'200201'!E17</f>
        <v>0</v>
      </c>
    </row>
    <row r="564" spans="1:5">
      <c r="A564" s="9" t="s">
        <v>3009</v>
      </c>
      <c r="B564" s="9" t="s">
        <v>1519</v>
      </c>
      <c r="C564" s="9">
        <f>'200201'!E18</f>
        <v>0</v>
      </c>
    </row>
    <row r="565" spans="1:5">
      <c r="A565" s="9" t="s">
        <v>1295</v>
      </c>
      <c r="B565" s="9" t="s">
        <v>1520</v>
      </c>
      <c r="C565" s="9">
        <f>'200201'!E19</f>
        <v>0</v>
      </c>
    </row>
    <row r="566" spans="1:5">
      <c r="A566" s="9" t="s">
        <v>3010</v>
      </c>
      <c r="B566" s="9" t="s">
        <v>1521</v>
      </c>
      <c r="C566" s="9">
        <f>'200201'!E20</f>
        <v>0</v>
      </c>
    </row>
    <row r="568" spans="1:5" ht="15.75">
      <c r="A568" s="111" t="s">
        <v>1522</v>
      </c>
      <c r="B568" s="14" t="s">
        <v>1523</v>
      </c>
      <c r="C568" s="9">
        <f>SUM(C561:C566)</f>
        <v>0</v>
      </c>
    </row>
    <row r="569" spans="1:5" ht="15.75">
      <c r="A569" s="111"/>
      <c r="B569" s="9" t="s">
        <v>1517</v>
      </c>
    </row>
    <row r="570" spans="1:5">
      <c r="A570" s="9" t="s">
        <v>1524</v>
      </c>
      <c r="B570" s="9" t="s">
        <v>1525</v>
      </c>
      <c r="C570" s="9">
        <f>'200201'!E42+'202203'!H28</f>
        <v>0</v>
      </c>
    </row>
    <row r="572" spans="1:5" ht="15.75">
      <c r="A572" s="111" t="s">
        <v>1526</v>
      </c>
      <c r="B572" s="14" t="s">
        <v>2294</v>
      </c>
      <c r="C572" s="358">
        <f>C568-C570</f>
        <v>0</v>
      </c>
      <c r="D572" s="358"/>
    </row>
    <row r="573" spans="1:5" ht="15.75">
      <c r="A573" s="14"/>
      <c r="B573" s="111"/>
      <c r="C573" s="111"/>
    </row>
    <row r="574" spans="1:5" ht="15.75">
      <c r="A574" s="67" t="s">
        <v>1527</v>
      </c>
      <c r="B574" s="67"/>
      <c r="C574" s="67"/>
      <c r="D574" s="67"/>
      <c r="E574" s="67"/>
    </row>
    <row r="576" spans="1:5">
      <c r="A576" s="14" t="s">
        <v>1528</v>
      </c>
      <c r="B576" s="1501" t="s">
        <v>2294</v>
      </c>
      <c r="C576" s="513">
        <f>C606/C608</f>
        <v>0.85370395690248224</v>
      </c>
      <c r="D576" s="14"/>
      <c r="E576" s="513"/>
    </row>
    <row r="577" spans="1:5">
      <c r="A577" s="14"/>
      <c r="B577" s="1501"/>
    </row>
    <row r="578" spans="1:5">
      <c r="A578" s="14" t="s">
        <v>1768</v>
      </c>
      <c r="B578" s="1501" t="s">
        <v>2294</v>
      </c>
      <c r="C578" s="358">
        <f>C610</f>
        <v>889850349</v>
      </c>
      <c r="D578" s="14"/>
      <c r="E578" s="358"/>
    </row>
    <row r="579" spans="1:5">
      <c r="A579" s="14"/>
      <c r="B579" s="1501"/>
    </row>
    <row r="580" spans="1:5">
      <c r="A580" s="248" t="s">
        <v>1529</v>
      </c>
      <c r="B580" s="1501"/>
    </row>
    <row r="581" spans="1:5">
      <c r="A581" s="14" t="s">
        <v>1530</v>
      </c>
      <c r="B581" s="1501" t="s">
        <v>2294</v>
      </c>
      <c r="C581" s="516">
        <f>C612/C610</f>
        <v>0.36410616724947759</v>
      </c>
      <c r="D581" s="14"/>
      <c r="E581" s="516"/>
    </row>
    <row r="582" spans="1:5">
      <c r="A582" s="14" t="s">
        <v>1531</v>
      </c>
      <c r="B582" s="1501" t="s">
        <v>2294</v>
      </c>
      <c r="C582" s="516">
        <f>C614/C610</f>
        <v>0</v>
      </c>
      <c r="D582" s="14"/>
      <c r="E582" s="516"/>
    </row>
    <row r="583" spans="1:5">
      <c r="A583" s="14" t="s">
        <v>1532</v>
      </c>
      <c r="B583" s="1501" t="s">
        <v>2294</v>
      </c>
      <c r="C583" s="516">
        <f>C616/C610</f>
        <v>0.61072106069376841</v>
      </c>
      <c r="D583" s="14"/>
      <c r="E583" s="516"/>
    </row>
    <row r="584" spans="1:5">
      <c r="A584" s="14" t="s">
        <v>1533</v>
      </c>
      <c r="B584" s="1501" t="s">
        <v>2294</v>
      </c>
      <c r="C584" s="516">
        <f>C618/C610</f>
        <v>2.5172772056754007E-2</v>
      </c>
      <c r="D584" s="14"/>
      <c r="E584" s="516"/>
    </row>
    <row r="585" spans="1:5">
      <c r="A585" s="14"/>
      <c r="B585" s="1501"/>
      <c r="C585" s="517"/>
      <c r="D585" s="14"/>
      <c r="E585" s="517"/>
    </row>
    <row r="586" spans="1:5">
      <c r="A586" s="14" t="s">
        <v>1534</v>
      </c>
      <c r="B586" s="1501" t="s">
        <v>2294</v>
      </c>
      <c r="C586" s="513">
        <f>C620/C622</f>
        <v>4.0775924172799476</v>
      </c>
      <c r="D586" s="14"/>
      <c r="E586" s="513"/>
    </row>
    <row r="587" spans="1:5">
      <c r="A587" s="14"/>
      <c r="B587" s="1501"/>
    </row>
    <row r="588" spans="1:5">
      <c r="A588" s="14" t="s">
        <v>1535</v>
      </c>
      <c r="B588" s="1501" t="s">
        <v>2294</v>
      </c>
      <c r="C588" s="516">
        <f>C624/C626</f>
        <v>0.71855459605652172</v>
      </c>
      <c r="D588" s="14"/>
      <c r="E588" s="516"/>
    </row>
    <row r="589" spans="1:5">
      <c r="A589" s="14"/>
      <c r="B589" s="1501"/>
      <c r="C589" s="516"/>
      <c r="D589" s="14"/>
      <c r="E589" s="516"/>
    </row>
    <row r="590" spans="1:5">
      <c r="A590" s="14" t="s">
        <v>1536</v>
      </c>
      <c r="B590" s="1501" t="s">
        <v>2294</v>
      </c>
      <c r="C590" s="516">
        <f>C626/C616</f>
        <v>0.10909125941144625</v>
      </c>
      <c r="D590" s="14"/>
      <c r="E590" s="516"/>
    </row>
    <row r="591" spans="1:5">
      <c r="A591" s="14"/>
      <c r="B591" s="1501"/>
    </row>
    <row r="592" spans="1:5">
      <c r="A592" s="14" t="s">
        <v>1537</v>
      </c>
      <c r="B592" s="1501"/>
    </row>
    <row r="593" spans="1:5">
      <c r="A593" s="14" t="s">
        <v>1538</v>
      </c>
      <c r="B593" s="1501" t="s">
        <v>2294</v>
      </c>
      <c r="C593" s="516">
        <f>C628/C630</f>
        <v>1.3818024442662467</v>
      </c>
      <c r="D593" s="14"/>
      <c r="E593" s="516"/>
    </row>
    <row r="594" spans="1:5">
      <c r="A594" s="14"/>
      <c r="B594" s="1501"/>
      <c r="C594" s="516"/>
      <c r="D594" s="14"/>
      <c r="E594" s="516"/>
    </row>
    <row r="595" spans="1:5">
      <c r="A595" s="14" t="s">
        <v>1539</v>
      </c>
      <c r="B595" s="1501" t="s">
        <v>2294</v>
      </c>
      <c r="C595" s="510">
        <f>C626/C632</f>
        <v>29642.841499999999</v>
      </c>
      <c r="D595" s="14"/>
      <c r="E595" s="510"/>
    </row>
    <row r="596" spans="1:5">
      <c r="A596" s="14"/>
      <c r="B596" s="1501"/>
      <c r="C596" s="510"/>
      <c r="D596" s="14"/>
      <c r="E596" s="510"/>
    </row>
    <row r="597" spans="1:5">
      <c r="A597" s="14" t="s">
        <v>1540</v>
      </c>
      <c r="B597" s="1501" t="s">
        <v>2294</v>
      </c>
      <c r="C597" s="510">
        <f>C616/C632</f>
        <v>271725.17450000002</v>
      </c>
      <c r="D597" s="14"/>
      <c r="E597" s="510"/>
    </row>
    <row r="598" spans="1:5">
      <c r="A598" s="14"/>
      <c r="B598" s="1501"/>
      <c r="C598" s="510"/>
      <c r="D598" s="14"/>
      <c r="E598" s="510"/>
    </row>
    <row r="599" spans="1:5">
      <c r="A599" s="14" t="s">
        <v>1541</v>
      </c>
      <c r="B599" s="1501" t="s">
        <v>2294</v>
      </c>
      <c r="C599" s="510">
        <f>C624/C632</f>
        <v>21300</v>
      </c>
      <c r="D599" s="14"/>
      <c r="E599" s="510"/>
    </row>
    <row r="600" spans="1:5">
      <c r="A600" s="14"/>
      <c r="B600" s="1501"/>
      <c r="C600" s="510"/>
      <c r="D600" s="14"/>
      <c r="E600" s="510"/>
    </row>
    <row r="601" spans="1:5">
      <c r="A601" s="14" t="s">
        <v>1542</v>
      </c>
      <c r="B601" s="1501" t="s">
        <v>2294</v>
      </c>
      <c r="C601" s="516">
        <f>C634/C610</f>
        <v>0.20169747104296523</v>
      </c>
      <c r="D601" s="14"/>
      <c r="E601" s="516"/>
    </row>
    <row r="604" spans="1:5" ht="15.75">
      <c r="A604" s="14"/>
      <c r="B604" s="1503" t="s">
        <v>1543</v>
      </c>
    </row>
    <row r="605" spans="1:5" ht="15.75">
      <c r="A605" s="14"/>
      <c r="B605" s="1503" t="s">
        <v>1544</v>
      </c>
      <c r="C605" s="1503" t="str">
        <f>$C$16</f>
        <v>12/31/2015</v>
      </c>
    </row>
    <row r="606" spans="1:5">
      <c r="A606" s="9" t="s">
        <v>1545</v>
      </c>
      <c r="B606" s="9" t="s">
        <v>1546</v>
      </c>
      <c r="C606" s="9">
        <f>C64</f>
        <v>110809470</v>
      </c>
    </row>
    <row r="608" spans="1:5">
      <c r="A608" s="9" t="s">
        <v>1547</v>
      </c>
      <c r="B608" s="9" t="s">
        <v>1548</v>
      </c>
      <c r="C608" s="9">
        <f>C128</f>
        <v>129798473</v>
      </c>
    </row>
    <row r="610" spans="1:3">
      <c r="A610" s="9" t="s">
        <v>1768</v>
      </c>
      <c r="B610" s="9" t="s">
        <v>2294</v>
      </c>
      <c r="C610" s="9">
        <f>SUM(C612:C618)</f>
        <v>889850349</v>
      </c>
    </row>
    <row r="612" spans="1:3">
      <c r="A612" s="9" t="s">
        <v>1664</v>
      </c>
      <c r="B612" s="9" t="s">
        <v>1549</v>
      </c>
      <c r="C612" s="9">
        <f>C111</f>
        <v>324000000</v>
      </c>
    </row>
    <row r="614" spans="1:3">
      <c r="A614" s="9" t="s">
        <v>1766</v>
      </c>
      <c r="B614" s="9" t="s">
        <v>1550</v>
      </c>
      <c r="C614" s="9">
        <f>C91</f>
        <v>0</v>
      </c>
    </row>
    <row r="616" spans="1:3">
      <c r="A616" s="9" t="s">
        <v>1551</v>
      </c>
      <c r="B616" s="9" t="s">
        <v>1552</v>
      </c>
      <c r="C616" s="9">
        <f>C102-C91</f>
        <v>543450349</v>
      </c>
    </row>
    <row r="617" spans="1:3">
      <c r="A617" s="9" t="s">
        <v>1553</v>
      </c>
    </row>
    <row r="618" spans="1:3">
      <c r="A618" s="9" t="s">
        <v>1554</v>
      </c>
      <c r="B618" s="9" t="s">
        <v>1555</v>
      </c>
      <c r="C618" s="9">
        <f>C114+C116+C122</f>
        <v>22400000</v>
      </c>
    </row>
    <row r="620" spans="1:3">
      <c r="A620" s="9" t="s">
        <v>1556</v>
      </c>
      <c r="B620" s="9" t="s">
        <v>1557</v>
      </c>
      <c r="C620" s="9">
        <f>C645</f>
        <v>116480085</v>
      </c>
    </row>
    <row r="622" spans="1:3">
      <c r="A622" s="9" t="s">
        <v>1558</v>
      </c>
      <c r="B622" s="9" t="s">
        <v>1559</v>
      </c>
      <c r="C622" s="9">
        <f>C248</f>
        <v>28565897</v>
      </c>
    </row>
    <row r="624" spans="1:3">
      <c r="A624" s="9" t="s">
        <v>789</v>
      </c>
      <c r="B624" s="9" t="s">
        <v>1560</v>
      </c>
      <c r="C624" s="1499">
        <f>C268</f>
        <v>42600000</v>
      </c>
    </row>
    <row r="626" spans="1:5">
      <c r="A626" s="9" t="s">
        <v>2012</v>
      </c>
      <c r="B626" s="9" t="s">
        <v>1561</v>
      </c>
      <c r="C626" s="9">
        <f>C249-C267</f>
        <v>59285683</v>
      </c>
    </row>
    <row r="627" spans="1:5">
      <c r="A627" s="9" t="s">
        <v>1562</v>
      </c>
    </row>
    <row r="628" spans="1:5">
      <c r="A628" s="9" t="s">
        <v>1563</v>
      </c>
      <c r="B628" s="9" t="s">
        <v>1564</v>
      </c>
      <c r="C628" s="9">
        <f>C300</f>
        <v>128663664</v>
      </c>
    </row>
    <row r="630" spans="1:5">
      <c r="A630" s="9" t="s">
        <v>1565</v>
      </c>
      <c r="B630" s="9" t="s">
        <v>1566</v>
      </c>
      <c r="C630" s="9">
        <f>-C303</f>
        <v>93112922.570000172</v>
      </c>
    </row>
    <row r="632" spans="1:5">
      <c r="A632" s="14" t="s">
        <v>1567</v>
      </c>
      <c r="B632" s="14" t="s">
        <v>1568</v>
      </c>
      <c r="C632" s="259">
        <f>'250251'!G40</f>
        <v>2000</v>
      </c>
      <c r="D632" s="14"/>
      <c r="E632" s="511"/>
    </row>
    <row r="634" spans="1:5">
      <c r="A634" s="9" t="s">
        <v>1569</v>
      </c>
      <c r="B634" s="9" t="s">
        <v>1570</v>
      </c>
      <c r="C634" s="9">
        <f>C73-C132</f>
        <v>179480565</v>
      </c>
    </row>
    <row r="636" spans="1:5">
      <c r="A636" s="9" t="s">
        <v>1571</v>
      </c>
      <c r="B636" s="9" t="s">
        <v>1572</v>
      </c>
      <c r="C636" s="9">
        <f>'320323'!V44</f>
        <v>0</v>
      </c>
    </row>
    <row r="638" spans="1:5">
      <c r="A638" s="248" t="s">
        <v>1573</v>
      </c>
    </row>
    <row r="639" spans="1:5">
      <c r="A639" s="9" t="s">
        <v>1574</v>
      </c>
      <c r="B639" s="9" t="s">
        <v>1575</v>
      </c>
      <c r="C639" s="9">
        <f>C209</f>
        <v>83373478</v>
      </c>
    </row>
    <row r="640" spans="1:5">
      <c r="A640" s="9" t="s">
        <v>1576</v>
      </c>
      <c r="B640" s="9" t="s">
        <v>1577</v>
      </c>
      <c r="C640" s="9">
        <f>C173</f>
        <v>0</v>
      </c>
    </row>
    <row r="641" spans="1:3">
      <c r="A641" s="9" t="s">
        <v>1578</v>
      </c>
      <c r="B641" s="9" t="s">
        <v>1579</v>
      </c>
      <c r="C641" s="9">
        <f>C196</f>
        <v>28827308</v>
      </c>
    </row>
    <row r="642" spans="1:3">
      <c r="A642" s="9" t="s">
        <v>1580</v>
      </c>
      <c r="B642" s="9" t="s">
        <v>1581</v>
      </c>
      <c r="C642" s="9">
        <f>C228</f>
        <v>5229635</v>
      </c>
    </row>
    <row r="643" spans="1:3">
      <c r="A643" s="9" t="s">
        <v>1582</v>
      </c>
      <c r="B643" s="9" t="s">
        <v>1583</v>
      </c>
      <c r="C643" s="9">
        <f>C234</f>
        <v>950336</v>
      </c>
    </row>
    <row r="644" spans="1:3">
      <c r="A644" s="9" t="s">
        <v>1584</v>
      </c>
      <c r="B644" s="9" t="s">
        <v>1585</v>
      </c>
      <c r="C644" s="9">
        <f>C237</f>
        <v>0</v>
      </c>
    </row>
    <row r="645" spans="1:3">
      <c r="A645" s="9" t="s">
        <v>1586</v>
      </c>
      <c r="B645" s="9" t="s">
        <v>2294</v>
      </c>
      <c r="C645" s="9">
        <f>SUM(C639:C642)-C643-C644</f>
        <v>116480085</v>
      </c>
    </row>
  </sheetData>
  <pageMargins left="0.5" right="0.5" top="0.5" bottom="0.5" header="0.5" footer="0.5"/>
  <pageSetup scale="61" orientation="portrait" horizontalDpi="300" verticalDpi="300" r:id="rId1"/>
  <headerFooter alignWithMargins="0"/>
  <rowBreaks count="9" manualBreakCount="9">
    <brk id="80" max="16383" man="1"/>
    <brk id="153" max="16383" man="1"/>
    <brk id="210" max="16383" man="1"/>
    <brk id="277" max="16383" man="1"/>
    <brk id="334" max="16383" man="1"/>
    <brk id="418" max="16383" man="1"/>
    <brk id="491" max="16383" man="1"/>
    <brk id="535" max="16383" man="1"/>
    <brk id="602"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9">
    <pageSetUpPr fitToPage="1"/>
  </sheetPr>
  <dimension ref="A1:G140"/>
  <sheetViews>
    <sheetView defaultGridColor="0" colorId="22" zoomScale="80" zoomScaleNormal="80" workbookViewId="0">
      <selection activeCell="I23" sqref="I23"/>
    </sheetView>
  </sheetViews>
  <sheetFormatPr defaultColWidth="9.6640625" defaultRowHeight="15"/>
  <cols>
    <col min="1" max="1" width="4.6640625" style="1593" customWidth="1"/>
    <col min="2" max="2" width="36.6640625" style="1593" customWidth="1"/>
    <col min="3" max="3" width="3.44140625" style="1593" customWidth="1"/>
    <col min="4" max="4" width="18.77734375" style="1593" customWidth="1"/>
    <col min="5" max="5" width="15.6640625" style="1593" customWidth="1"/>
    <col min="6" max="16384" width="9.6640625" style="1593"/>
  </cols>
  <sheetData>
    <row r="1" spans="1:7">
      <c r="A1" s="1586"/>
      <c r="B1" s="1587" t="s">
        <v>1800</v>
      </c>
      <c r="C1" s="1591" t="s">
        <v>1344</v>
      </c>
      <c r="D1" s="1587"/>
      <c r="E1" s="2250" t="s">
        <v>1802</v>
      </c>
      <c r="F1" s="2251" t="s">
        <v>1803</v>
      </c>
      <c r="G1" s="2251"/>
    </row>
    <row r="2" spans="1:7">
      <c r="A2" s="1594"/>
      <c r="B2" s="1595" t="str">
        <f>'Data Sheet'!$C$25</f>
        <v>National Fuel Gas Distribution Corporation</v>
      </c>
      <c r="C2" s="1600" t="s">
        <v>1724</v>
      </c>
      <c r="D2" s="1597" t="s">
        <v>1828</v>
      </c>
      <c r="E2" s="1622" t="s">
        <v>1725</v>
      </c>
      <c r="F2" s="1630"/>
      <c r="G2" s="2252"/>
    </row>
    <row r="3" spans="1:7" ht="15" customHeight="1">
      <c r="A3" s="1603"/>
      <c r="B3" s="1629"/>
      <c r="C3" s="1608" t="s">
        <v>1726</v>
      </c>
      <c r="D3" s="2253" t="s">
        <v>1829</v>
      </c>
      <c r="E3" s="1848" t="str">
        <f>'Data Sheet'!$C$40</f>
        <v>3/31/2016</v>
      </c>
      <c r="F3" s="2254" t="str">
        <f>'Data Sheet'!$C$38</f>
        <v>12/31/2015</v>
      </c>
      <c r="G3" s="2255"/>
    </row>
    <row r="4" spans="1:7" ht="15" customHeight="1">
      <c r="A4" s="1611" t="s">
        <v>1727</v>
      </c>
      <c r="B4" s="1612"/>
      <c r="C4" s="1612"/>
      <c r="D4" s="1612"/>
      <c r="E4" s="1612"/>
      <c r="F4" s="1612"/>
      <c r="G4" s="1613"/>
    </row>
    <row r="5" spans="1:7">
      <c r="A5" s="1594"/>
      <c r="B5" s="1622"/>
      <c r="C5" s="1622"/>
      <c r="D5" s="1621"/>
      <c r="E5" s="1621"/>
      <c r="F5" s="1621"/>
      <c r="G5" s="2252"/>
    </row>
    <row r="6" spans="1:7" ht="15" customHeight="1">
      <c r="A6" s="1594"/>
      <c r="B6" s="3598" t="s">
        <v>635</v>
      </c>
      <c r="C6" s="1621"/>
      <c r="D6" s="3598" t="s">
        <v>1830</v>
      </c>
      <c r="E6" s="3598"/>
      <c r="F6" s="3599"/>
      <c r="G6" s="2252"/>
    </row>
    <row r="7" spans="1:7">
      <c r="A7" s="1594"/>
      <c r="B7" s="3599"/>
      <c r="C7" s="1621"/>
      <c r="D7" s="3598"/>
      <c r="E7" s="3598"/>
      <c r="F7" s="3599"/>
      <c r="G7" s="2252"/>
    </row>
    <row r="8" spans="1:7">
      <c r="A8" s="1594"/>
      <c r="B8" s="3599"/>
      <c r="C8" s="1621"/>
      <c r="D8" s="3598"/>
      <c r="E8" s="3598"/>
      <c r="F8" s="3599"/>
      <c r="G8" s="2252"/>
    </row>
    <row r="9" spans="1:7">
      <c r="A9" s="1594"/>
      <c r="B9" s="3599"/>
      <c r="C9" s="1621"/>
      <c r="D9" s="3598"/>
      <c r="E9" s="3598"/>
      <c r="F9" s="3599"/>
      <c r="G9" s="2252"/>
    </row>
    <row r="10" spans="1:7">
      <c r="A10" s="1594"/>
      <c r="B10" s="3599"/>
      <c r="C10" s="1621"/>
      <c r="D10" s="3599"/>
      <c r="E10" s="3599"/>
      <c r="F10" s="3599"/>
      <c r="G10" s="2252"/>
    </row>
    <row r="11" spans="1:7" ht="15" customHeight="1">
      <c r="A11" s="1594"/>
      <c r="B11" s="3599"/>
      <c r="C11" s="1621"/>
      <c r="D11" s="3600" t="s">
        <v>1831</v>
      </c>
      <c r="E11" s="3600"/>
      <c r="F11" s="3601"/>
      <c r="G11" s="2252"/>
    </row>
    <row r="12" spans="1:7">
      <c r="A12" s="1594"/>
      <c r="B12" s="3599"/>
      <c r="C12" s="1698"/>
      <c r="D12" s="3600"/>
      <c r="E12" s="3600"/>
      <c r="F12" s="3601"/>
      <c r="G12" s="2252"/>
    </row>
    <row r="13" spans="1:7">
      <c r="A13" s="1594"/>
      <c r="B13" s="1698"/>
      <c r="C13" s="1698"/>
      <c r="D13" s="3600"/>
      <c r="E13" s="3600"/>
      <c r="F13" s="3601"/>
      <c r="G13" s="2252"/>
    </row>
    <row r="14" spans="1:7">
      <c r="A14" s="1594"/>
      <c r="B14" s="1698"/>
      <c r="C14" s="1698"/>
      <c r="D14" s="2256"/>
      <c r="E14" s="2256"/>
      <c r="F14" s="2257"/>
      <c r="G14" s="2252"/>
    </row>
    <row r="15" spans="1:7">
      <c r="A15" s="1594"/>
      <c r="B15" s="1698"/>
      <c r="C15" s="1698"/>
      <c r="D15" s="2256"/>
      <c r="E15" s="2256"/>
      <c r="F15" s="2256"/>
      <c r="G15" s="2252"/>
    </row>
    <row r="16" spans="1:7">
      <c r="A16" s="1611"/>
      <c r="B16" s="1612"/>
      <c r="C16" s="1612"/>
      <c r="D16" s="1612"/>
      <c r="E16" s="1612"/>
      <c r="F16" s="1612"/>
      <c r="G16" s="1613"/>
    </row>
    <row r="17" spans="1:7">
      <c r="A17" s="1611" t="s">
        <v>1728</v>
      </c>
      <c r="B17" s="1612"/>
      <c r="C17" s="1612"/>
      <c r="D17" s="1612"/>
      <c r="E17" s="1612"/>
      <c r="F17" s="1612"/>
      <c r="G17" s="1613"/>
    </row>
    <row r="18" spans="1:7" ht="15" customHeight="1">
      <c r="A18" s="1594"/>
      <c r="B18" s="3602" t="s">
        <v>3081</v>
      </c>
      <c r="C18" s="2258"/>
      <c r="D18" s="3604" t="s">
        <v>3082</v>
      </c>
      <c r="E18" s="3605"/>
      <c r="F18" s="3605"/>
      <c r="G18" s="2259"/>
    </row>
    <row r="19" spans="1:7">
      <c r="A19" s="1594"/>
      <c r="B19" s="3603"/>
      <c r="C19" s="2260"/>
      <c r="D19" s="3606"/>
      <c r="E19" s="3606"/>
      <c r="F19" s="3606"/>
      <c r="G19" s="2261"/>
    </row>
    <row r="20" spans="1:7" ht="15" customHeight="1">
      <c r="A20" s="1594"/>
      <c r="B20" s="3608" t="s">
        <v>3083</v>
      </c>
      <c r="C20" s="2262"/>
      <c r="D20" s="3606"/>
      <c r="E20" s="3606"/>
      <c r="F20" s="3606"/>
      <c r="G20" s="2261"/>
    </row>
    <row r="21" spans="1:7">
      <c r="A21" s="1594"/>
      <c r="B21" s="3608"/>
      <c r="C21" s="2262"/>
      <c r="D21" s="3606"/>
      <c r="E21" s="3606"/>
      <c r="F21" s="3606"/>
      <c r="G21" s="2261"/>
    </row>
    <row r="22" spans="1:7" ht="15" customHeight="1">
      <c r="A22" s="1594"/>
      <c r="B22" s="3608" t="s">
        <v>636</v>
      </c>
      <c r="C22" s="2260"/>
      <c r="D22" s="3606"/>
      <c r="E22" s="3606"/>
      <c r="F22" s="3606"/>
      <c r="G22" s="2261"/>
    </row>
    <row r="23" spans="1:7">
      <c r="A23" s="1594"/>
      <c r="B23" s="3608"/>
      <c r="C23" s="2262"/>
      <c r="D23" s="3606"/>
      <c r="E23" s="3606"/>
      <c r="F23" s="3606"/>
      <c r="G23" s="2261"/>
    </row>
    <row r="24" spans="1:7">
      <c r="A24" s="1594"/>
      <c r="B24" s="3608"/>
      <c r="C24" s="2263"/>
      <c r="D24" s="3606"/>
      <c r="E24" s="3606"/>
      <c r="F24" s="3606"/>
      <c r="G24" s="2261"/>
    </row>
    <row r="25" spans="1:7" ht="15" customHeight="1">
      <c r="A25" s="1594"/>
      <c r="B25" s="3608" t="s">
        <v>3084</v>
      </c>
      <c r="C25" s="2263"/>
      <c r="D25" s="3606"/>
      <c r="E25" s="3606"/>
      <c r="F25" s="3606"/>
      <c r="G25" s="2261"/>
    </row>
    <row r="26" spans="1:7">
      <c r="A26" s="1594"/>
      <c r="B26" s="3609"/>
      <c r="C26" s="2264"/>
      <c r="D26" s="3606"/>
      <c r="E26" s="3606"/>
      <c r="F26" s="3606"/>
      <c r="G26" s="2261"/>
    </row>
    <row r="27" spans="1:7">
      <c r="A27" s="1603"/>
      <c r="B27" s="3610"/>
      <c r="C27" s="1612"/>
      <c r="D27" s="3607"/>
      <c r="E27" s="3607"/>
      <c r="F27" s="3607"/>
      <c r="G27" s="1613"/>
    </row>
    <row r="28" spans="1:7">
      <c r="A28" s="1640" t="s">
        <v>1729</v>
      </c>
      <c r="B28" s="1621"/>
      <c r="C28" s="1621"/>
      <c r="D28" s="1630" t="s">
        <v>2920</v>
      </c>
      <c r="E28" s="2265" t="s">
        <v>1730</v>
      </c>
      <c r="F28" s="2266" t="s">
        <v>1731</v>
      </c>
      <c r="G28" s="2252"/>
    </row>
    <row r="29" spans="1:7">
      <c r="A29" s="1640" t="s">
        <v>1732</v>
      </c>
      <c r="B29" s="1621" t="s">
        <v>1733</v>
      </c>
      <c r="C29" s="1621"/>
      <c r="D29" s="1630" t="s">
        <v>1734</v>
      </c>
      <c r="E29" s="2265" t="s">
        <v>1735</v>
      </c>
      <c r="F29" s="1630" t="s">
        <v>1736</v>
      </c>
      <c r="G29" s="2252"/>
    </row>
    <row r="30" spans="1:7">
      <c r="A30" s="1658"/>
      <c r="B30" s="1612" t="s">
        <v>3021</v>
      </c>
      <c r="C30" s="1612"/>
      <c r="D30" s="1645" t="s">
        <v>3022</v>
      </c>
      <c r="E30" s="2267" t="s">
        <v>3023</v>
      </c>
      <c r="F30" s="1645" t="s">
        <v>3024</v>
      </c>
      <c r="G30" s="1613"/>
    </row>
    <row r="31" spans="1:7">
      <c r="A31" s="1640" t="s">
        <v>1737</v>
      </c>
      <c r="B31" s="2264"/>
      <c r="C31" s="2264"/>
      <c r="D31" s="2268"/>
      <c r="E31" s="2269"/>
      <c r="F31" s="2270"/>
      <c r="G31" s="2271"/>
    </row>
    <row r="32" spans="1:7">
      <c r="A32" s="1640" t="s">
        <v>1738</v>
      </c>
      <c r="B32" s="2264"/>
      <c r="C32" s="2264"/>
      <c r="D32" s="2268"/>
      <c r="E32" s="2269"/>
      <c r="F32" s="2272"/>
      <c r="G32" s="2271"/>
    </row>
    <row r="33" spans="1:7">
      <c r="A33" s="1640" t="s">
        <v>1739</v>
      </c>
      <c r="B33" s="2264"/>
      <c r="C33" s="2264"/>
      <c r="D33" s="2268"/>
      <c r="E33" s="2269"/>
      <c r="F33" s="2272"/>
      <c r="G33" s="2271"/>
    </row>
    <row r="34" spans="1:7">
      <c r="A34" s="1640" t="s">
        <v>1740</v>
      </c>
      <c r="B34" s="2264"/>
      <c r="C34" s="2264"/>
      <c r="D34" s="2268"/>
      <c r="E34" s="2269"/>
      <c r="F34" s="2272"/>
      <c r="G34" s="2271"/>
    </row>
    <row r="35" spans="1:7">
      <c r="A35" s="1640" t="s">
        <v>1741</v>
      </c>
      <c r="B35" s="2264"/>
      <c r="C35" s="2264"/>
      <c r="D35" s="2268"/>
      <c r="E35" s="2269"/>
      <c r="F35" s="2272"/>
      <c r="G35" s="2271"/>
    </row>
    <row r="36" spans="1:7">
      <c r="A36" s="1640" t="s">
        <v>1742</v>
      </c>
      <c r="B36" s="2264"/>
      <c r="C36" s="2264"/>
      <c r="D36" s="2268"/>
      <c r="E36" s="2269"/>
      <c r="F36" s="2272"/>
      <c r="G36" s="2271"/>
    </row>
    <row r="37" spans="1:7">
      <c r="A37" s="1640" t="s">
        <v>1743</v>
      </c>
      <c r="B37" s="2264"/>
      <c r="C37" s="2264"/>
      <c r="D37" s="2268"/>
      <c r="E37" s="2269"/>
      <c r="F37" s="2272"/>
      <c r="G37" s="2271"/>
    </row>
    <row r="38" spans="1:7">
      <c r="A38" s="1640" t="s">
        <v>1744</v>
      </c>
      <c r="B38" s="2264"/>
      <c r="C38" s="2264"/>
      <c r="D38" s="2268"/>
      <c r="E38" s="2269"/>
      <c r="F38" s="2272"/>
      <c r="G38" s="2271"/>
    </row>
    <row r="39" spans="1:7">
      <c r="A39" s="1640" t="s">
        <v>1745</v>
      </c>
      <c r="B39" s="2264"/>
      <c r="C39" s="2264"/>
      <c r="D39" s="2268"/>
      <c r="E39" s="2269"/>
      <c r="F39" s="2272"/>
      <c r="G39" s="2271"/>
    </row>
    <row r="40" spans="1:7">
      <c r="A40" s="1640" t="s">
        <v>1746</v>
      </c>
      <c r="B40" s="2264"/>
      <c r="C40" s="2264"/>
      <c r="D40" s="2268"/>
      <c r="E40" s="2269"/>
      <c r="F40" s="2272"/>
      <c r="G40" s="2271"/>
    </row>
    <row r="41" spans="1:7">
      <c r="A41" s="1640" t="s">
        <v>1747</v>
      </c>
      <c r="B41" s="2264"/>
      <c r="C41" s="2264"/>
      <c r="D41" s="2268"/>
      <c r="E41" s="2269"/>
      <c r="F41" s="2272"/>
      <c r="G41" s="2271"/>
    </row>
    <row r="42" spans="1:7">
      <c r="A42" s="1640" t="s">
        <v>1748</v>
      </c>
      <c r="B42" s="2264"/>
      <c r="C42" s="2264"/>
      <c r="D42" s="2268"/>
      <c r="E42" s="2269"/>
      <c r="F42" s="2272"/>
      <c r="G42" s="2271"/>
    </row>
    <row r="43" spans="1:7">
      <c r="A43" s="1640" t="s">
        <v>1749</v>
      </c>
      <c r="B43" s="2264"/>
      <c r="C43" s="2264"/>
      <c r="D43" s="2268"/>
      <c r="E43" s="2269"/>
      <c r="F43" s="2272"/>
      <c r="G43" s="2271"/>
    </row>
    <row r="44" spans="1:7">
      <c r="A44" s="1640" t="s">
        <v>1750</v>
      </c>
      <c r="B44" s="2264"/>
      <c r="C44" s="2264"/>
      <c r="D44" s="2268"/>
      <c r="E44" s="2269"/>
      <c r="F44" s="2272"/>
      <c r="G44" s="2271"/>
    </row>
    <row r="45" spans="1:7">
      <c r="A45" s="1640" t="s">
        <v>1751</v>
      </c>
      <c r="B45" s="2264"/>
      <c r="C45" s="2264"/>
      <c r="D45" s="2268"/>
      <c r="E45" s="2269"/>
      <c r="F45" s="2272"/>
      <c r="G45" s="2271"/>
    </row>
    <row r="46" spans="1:7">
      <c r="A46" s="1640" t="s">
        <v>1752</v>
      </c>
      <c r="B46" s="2264"/>
      <c r="C46" s="2264"/>
      <c r="D46" s="2268"/>
      <c r="E46" s="2269"/>
      <c r="F46" s="2272"/>
      <c r="G46" s="2271"/>
    </row>
    <row r="47" spans="1:7">
      <c r="A47" s="1640" t="s">
        <v>1753</v>
      </c>
      <c r="B47" s="2264"/>
      <c r="C47" s="2264"/>
      <c r="D47" s="2268"/>
      <c r="E47" s="2269"/>
      <c r="F47" s="2272"/>
      <c r="G47" s="2271"/>
    </row>
    <row r="48" spans="1:7">
      <c r="A48" s="1640" t="s">
        <v>1754</v>
      </c>
      <c r="B48" s="2264"/>
      <c r="C48" s="2264"/>
      <c r="D48" s="2268"/>
      <c r="E48" s="2269"/>
      <c r="F48" s="2272"/>
      <c r="G48" s="2271"/>
    </row>
    <row r="49" spans="1:7">
      <c r="A49" s="1640" t="s">
        <v>1755</v>
      </c>
      <c r="B49" s="2264"/>
      <c r="C49" s="2264"/>
      <c r="D49" s="2268"/>
      <c r="E49" s="2269"/>
      <c r="F49" s="2272"/>
      <c r="G49" s="2271"/>
    </row>
    <row r="50" spans="1:7">
      <c r="A50" s="1640" t="s">
        <v>1756</v>
      </c>
      <c r="B50" s="2264"/>
      <c r="C50" s="2264"/>
      <c r="D50" s="2268"/>
      <c r="E50" s="2269"/>
      <c r="F50" s="2272"/>
      <c r="G50" s="2271"/>
    </row>
    <row r="51" spans="1:7">
      <c r="A51" s="1640" t="s">
        <v>589</v>
      </c>
      <c r="B51" s="2264"/>
      <c r="C51" s="2264"/>
      <c r="D51" s="2268"/>
      <c r="E51" s="2269"/>
      <c r="F51" s="2272"/>
      <c r="G51" s="2271"/>
    </row>
    <row r="52" spans="1:7">
      <c r="A52" s="1640" t="s">
        <v>590</v>
      </c>
      <c r="B52" s="2264"/>
      <c r="C52" s="2264"/>
      <c r="D52" s="2268"/>
      <c r="E52" s="2269"/>
      <c r="F52" s="2272"/>
      <c r="G52" s="2271"/>
    </row>
    <row r="53" spans="1:7">
      <c r="A53" s="1640" t="s">
        <v>591</v>
      </c>
      <c r="B53" s="2264"/>
      <c r="C53" s="2264"/>
      <c r="D53" s="2268"/>
      <c r="E53" s="2269"/>
      <c r="F53" s="2272"/>
      <c r="G53" s="2271"/>
    </row>
    <row r="54" spans="1:7">
      <c r="A54" s="1640" t="s">
        <v>592</v>
      </c>
      <c r="B54" s="2264"/>
      <c r="C54" s="2264"/>
      <c r="D54" s="2268"/>
      <c r="E54" s="2269"/>
      <c r="F54" s="2272"/>
      <c r="G54" s="2271"/>
    </row>
    <row r="55" spans="1:7">
      <c r="A55" s="1640" t="s">
        <v>593</v>
      </c>
      <c r="B55" s="2264"/>
      <c r="C55" s="2264"/>
      <c r="D55" s="2268"/>
      <c r="E55" s="2269"/>
      <c r="F55" s="2272"/>
      <c r="G55" s="2271"/>
    </row>
    <row r="56" spans="1:7">
      <c r="A56" s="1640" t="s">
        <v>594</v>
      </c>
      <c r="B56" s="2264"/>
      <c r="C56" s="2264"/>
      <c r="D56" s="2268"/>
      <c r="E56" s="2269"/>
      <c r="F56" s="2272"/>
      <c r="G56" s="2271"/>
    </row>
    <row r="57" spans="1:7" ht="15.75" thickBot="1">
      <c r="A57" s="2273" t="s">
        <v>595</v>
      </c>
      <c r="B57" s="2274"/>
      <c r="C57" s="2274"/>
      <c r="D57" s="2275"/>
      <c r="E57" s="2276"/>
      <c r="F57" s="2277"/>
      <c r="G57" s="2278"/>
    </row>
    <row r="58" spans="1:7">
      <c r="A58" s="2264" t="s">
        <v>596</v>
      </c>
      <c r="B58" s="2264"/>
      <c r="C58" s="2264"/>
      <c r="D58" s="2264"/>
      <c r="E58" s="2279"/>
      <c r="F58" s="2280"/>
      <c r="G58" s="2280"/>
    </row>
    <row r="59" spans="1:7">
      <c r="A59" s="1701"/>
      <c r="B59" s="2264"/>
      <c r="C59" s="2264"/>
      <c r="D59" s="2264"/>
      <c r="E59" s="2279"/>
      <c r="F59" s="2280"/>
      <c r="G59" s="2280"/>
    </row>
    <row r="60" spans="1:7">
      <c r="A60" s="2280" t="s">
        <v>597</v>
      </c>
      <c r="B60" s="2281"/>
      <c r="C60" s="2281"/>
      <c r="D60" s="2280"/>
      <c r="E60" s="2280"/>
      <c r="F60" s="2280"/>
      <c r="G60" s="2280"/>
    </row>
    <row r="61" spans="1:7" ht="15.75" thickBot="1">
      <c r="A61" s="1698"/>
      <c r="B61" s="2282"/>
      <c r="C61" s="2282"/>
      <c r="D61" s="2282"/>
      <c r="E61" s="1895"/>
      <c r="F61" s="2281"/>
      <c r="G61" s="2281"/>
    </row>
    <row r="62" spans="1:7">
      <c r="A62" s="1586"/>
      <c r="B62" s="2283" t="s">
        <v>1800</v>
      </c>
      <c r="C62" s="2284" t="s">
        <v>1344</v>
      </c>
      <c r="D62" s="2285"/>
      <c r="E62" s="2286" t="s">
        <v>1722</v>
      </c>
      <c r="F62" s="2287" t="s">
        <v>1803</v>
      </c>
      <c r="G62" s="2287"/>
    </row>
    <row r="63" spans="1:7">
      <c r="A63" s="1594"/>
      <c r="B63" s="2288" t="str">
        <f>'Data Sheet'!$C$22</f>
        <v>Please fill in the following:</v>
      </c>
      <c r="C63" s="2268" t="s">
        <v>1724</v>
      </c>
      <c r="D63" s="2289" t="s">
        <v>1828</v>
      </c>
      <c r="E63" s="1638" t="s">
        <v>1725</v>
      </c>
      <c r="F63" s="2272"/>
      <c r="G63" s="2271"/>
    </row>
    <row r="64" spans="1:7">
      <c r="A64" s="1603"/>
      <c r="B64" s="2290"/>
      <c r="C64" s="2291" t="s">
        <v>1726</v>
      </c>
      <c r="D64" s="2292" t="s">
        <v>1829</v>
      </c>
      <c r="E64" s="1848" t="str">
        <f>'Data Sheet'!$C$40</f>
        <v>3/31/2016</v>
      </c>
      <c r="F64" s="2293" t="str">
        <f>'Data Sheet'!$C$38</f>
        <v>12/31/2015</v>
      </c>
      <c r="G64" s="2294"/>
    </row>
    <row r="65" spans="1:7">
      <c r="A65" s="1611" t="s">
        <v>1727</v>
      </c>
      <c r="B65" s="1612"/>
      <c r="C65" s="1612"/>
      <c r="D65" s="1612"/>
      <c r="E65" s="1612"/>
      <c r="F65" s="2295"/>
      <c r="G65" s="2296"/>
    </row>
    <row r="66" spans="1:7">
      <c r="A66" s="1640" t="s">
        <v>1729</v>
      </c>
      <c r="B66" s="2264"/>
      <c r="C66" s="2264"/>
      <c r="D66" s="2297" t="s">
        <v>2920</v>
      </c>
      <c r="E66" s="1638" t="s">
        <v>1730</v>
      </c>
      <c r="F66" s="2271" t="s">
        <v>1731</v>
      </c>
      <c r="G66" s="2271"/>
    </row>
    <row r="67" spans="1:7">
      <c r="A67" s="1640" t="s">
        <v>1732</v>
      </c>
      <c r="B67" s="2298" t="s">
        <v>1733</v>
      </c>
      <c r="C67" s="2298"/>
      <c r="D67" s="2299" t="s">
        <v>1734</v>
      </c>
      <c r="E67" s="1638" t="s">
        <v>1735</v>
      </c>
      <c r="F67" s="2271" t="s">
        <v>1736</v>
      </c>
      <c r="G67" s="2271"/>
    </row>
    <row r="68" spans="1:7">
      <c r="A68" s="1658"/>
      <c r="B68" s="2290" t="s">
        <v>3021</v>
      </c>
      <c r="C68" s="2290"/>
      <c r="D68" s="2300" t="s">
        <v>3022</v>
      </c>
      <c r="E68" s="1647" t="s">
        <v>3023</v>
      </c>
      <c r="F68" s="2296" t="s">
        <v>3024</v>
      </c>
      <c r="G68" s="2296"/>
    </row>
    <row r="69" spans="1:7">
      <c r="A69" s="1640" t="s">
        <v>1737</v>
      </c>
      <c r="B69" s="2264"/>
      <c r="C69" s="2264"/>
      <c r="D69" s="2297"/>
      <c r="E69" s="2301"/>
      <c r="F69" s="2302"/>
      <c r="G69" s="2271"/>
    </row>
    <row r="70" spans="1:7">
      <c r="A70" s="1640" t="s">
        <v>1738</v>
      </c>
      <c r="B70" s="2264"/>
      <c r="C70" s="2264"/>
      <c r="D70" s="2297"/>
      <c r="E70" s="2301"/>
      <c r="F70" s="2302"/>
      <c r="G70" s="2271"/>
    </row>
    <row r="71" spans="1:7">
      <c r="A71" s="1640" t="s">
        <v>1739</v>
      </c>
      <c r="B71" s="2264"/>
      <c r="C71" s="2264"/>
      <c r="D71" s="2297"/>
      <c r="E71" s="2301"/>
      <c r="F71" s="2302"/>
      <c r="G71" s="2271"/>
    </row>
    <row r="72" spans="1:7">
      <c r="A72" s="1640" t="s">
        <v>1740</v>
      </c>
      <c r="B72" s="2264"/>
      <c r="C72" s="2264"/>
      <c r="D72" s="2297"/>
      <c r="E72" s="2301"/>
      <c r="F72" s="2302"/>
      <c r="G72" s="2271"/>
    </row>
    <row r="73" spans="1:7">
      <c r="A73" s="1640" t="s">
        <v>1741</v>
      </c>
      <c r="B73" s="2264"/>
      <c r="C73" s="2264"/>
      <c r="D73" s="2297"/>
      <c r="E73" s="2301"/>
      <c r="F73" s="2302"/>
      <c r="G73" s="2271"/>
    </row>
    <row r="74" spans="1:7">
      <c r="A74" s="1640" t="s">
        <v>1742</v>
      </c>
      <c r="B74" s="2264"/>
      <c r="C74" s="2264"/>
      <c r="D74" s="2297"/>
      <c r="E74" s="2301"/>
      <c r="F74" s="2302"/>
      <c r="G74" s="2271"/>
    </row>
    <row r="75" spans="1:7">
      <c r="A75" s="1640" t="s">
        <v>1743</v>
      </c>
      <c r="B75" s="2264"/>
      <c r="C75" s="2264"/>
      <c r="D75" s="2297"/>
      <c r="E75" s="2301"/>
      <c r="F75" s="2302"/>
      <c r="G75" s="2271"/>
    </row>
    <row r="76" spans="1:7">
      <c r="A76" s="1640" t="s">
        <v>1744</v>
      </c>
      <c r="B76" s="2264"/>
      <c r="C76" s="2264"/>
      <c r="D76" s="2297"/>
      <c r="E76" s="2301"/>
      <c r="F76" s="2302"/>
      <c r="G76" s="2271"/>
    </row>
    <row r="77" spans="1:7">
      <c r="A77" s="1640" t="s">
        <v>1745</v>
      </c>
      <c r="B77" s="2264"/>
      <c r="C77" s="2264"/>
      <c r="D77" s="2297"/>
      <c r="E77" s="2301"/>
      <c r="F77" s="2302"/>
      <c r="G77" s="2271"/>
    </row>
    <row r="78" spans="1:7">
      <c r="A78" s="1640" t="s">
        <v>1746</v>
      </c>
      <c r="B78" s="2264"/>
      <c r="C78" s="2264"/>
      <c r="D78" s="2297"/>
      <c r="E78" s="2301"/>
      <c r="F78" s="2302"/>
      <c r="G78" s="2271"/>
    </row>
    <row r="79" spans="1:7">
      <c r="A79" s="1640" t="s">
        <v>1747</v>
      </c>
      <c r="B79" s="2264"/>
      <c r="C79" s="2264"/>
      <c r="D79" s="2297"/>
      <c r="E79" s="2301"/>
      <c r="F79" s="2302"/>
      <c r="G79" s="2271"/>
    </row>
    <row r="80" spans="1:7">
      <c r="A80" s="1640" t="s">
        <v>1748</v>
      </c>
      <c r="B80" s="2264"/>
      <c r="C80" s="2264"/>
      <c r="D80" s="2297"/>
      <c r="E80" s="2301"/>
      <c r="F80" s="2302"/>
      <c r="G80" s="2271"/>
    </row>
    <row r="81" spans="1:7">
      <c r="A81" s="1640" t="s">
        <v>1749</v>
      </c>
      <c r="B81" s="2264"/>
      <c r="C81" s="2264"/>
      <c r="D81" s="2297"/>
      <c r="E81" s="2301"/>
      <c r="F81" s="2302"/>
      <c r="G81" s="2271"/>
    </row>
    <row r="82" spans="1:7">
      <c r="A82" s="1640" t="s">
        <v>1750</v>
      </c>
      <c r="B82" s="2264"/>
      <c r="C82" s="2264"/>
      <c r="D82" s="2297"/>
      <c r="E82" s="2301"/>
      <c r="F82" s="2302"/>
      <c r="G82" s="2271"/>
    </row>
    <row r="83" spans="1:7">
      <c r="A83" s="1640" t="s">
        <v>1751</v>
      </c>
      <c r="B83" s="2264"/>
      <c r="C83" s="2264"/>
      <c r="D83" s="2297"/>
      <c r="E83" s="2301"/>
      <c r="F83" s="2302"/>
      <c r="G83" s="2271"/>
    </row>
    <row r="84" spans="1:7">
      <c r="A84" s="1640" t="s">
        <v>1752</v>
      </c>
      <c r="B84" s="2264"/>
      <c r="C84" s="2264"/>
      <c r="D84" s="2297"/>
      <c r="E84" s="2301"/>
      <c r="F84" s="2302"/>
      <c r="G84" s="2271"/>
    </row>
    <row r="85" spans="1:7">
      <c r="A85" s="1640" t="s">
        <v>1753</v>
      </c>
      <c r="B85" s="2264"/>
      <c r="C85" s="2264"/>
      <c r="D85" s="2297"/>
      <c r="E85" s="2301"/>
      <c r="F85" s="2302"/>
      <c r="G85" s="2271"/>
    </row>
    <row r="86" spans="1:7">
      <c r="A86" s="1640" t="s">
        <v>1754</v>
      </c>
      <c r="B86" s="2264"/>
      <c r="C86" s="2264"/>
      <c r="D86" s="2297"/>
      <c r="E86" s="2301"/>
      <c r="F86" s="2302"/>
      <c r="G86" s="2271"/>
    </row>
    <row r="87" spans="1:7">
      <c r="A87" s="1640" t="s">
        <v>1755</v>
      </c>
      <c r="B87" s="2264"/>
      <c r="C87" s="2264"/>
      <c r="D87" s="2297"/>
      <c r="E87" s="2301"/>
      <c r="F87" s="2302"/>
      <c r="G87" s="2271"/>
    </row>
    <row r="88" spans="1:7">
      <c r="A88" s="1640" t="s">
        <v>1756</v>
      </c>
      <c r="B88" s="2264"/>
      <c r="C88" s="2264"/>
      <c r="D88" s="2297"/>
      <c r="E88" s="2301"/>
      <c r="F88" s="2302"/>
      <c r="G88" s="2271"/>
    </row>
    <row r="89" spans="1:7">
      <c r="A89" s="1640" t="s">
        <v>589</v>
      </c>
      <c r="B89" s="2264"/>
      <c r="C89" s="2264"/>
      <c r="D89" s="2297"/>
      <c r="E89" s="2301"/>
      <c r="F89" s="2302"/>
      <c r="G89" s="2271"/>
    </row>
    <row r="90" spans="1:7">
      <c r="A90" s="1640" t="s">
        <v>590</v>
      </c>
      <c r="B90" s="2264"/>
      <c r="C90" s="2264"/>
      <c r="D90" s="2297"/>
      <c r="E90" s="2301"/>
      <c r="F90" s="2302"/>
      <c r="G90" s="2271"/>
    </row>
    <row r="91" spans="1:7">
      <c r="A91" s="1640" t="s">
        <v>591</v>
      </c>
      <c r="B91" s="2264"/>
      <c r="C91" s="2264"/>
      <c r="D91" s="2297"/>
      <c r="E91" s="2301"/>
      <c r="F91" s="2302"/>
      <c r="G91" s="2271"/>
    </row>
    <row r="92" spans="1:7">
      <c r="A92" s="1640" t="s">
        <v>592</v>
      </c>
      <c r="B92" s="2264"/>
      <c r="C92" s="2264"/>
      <c r="D92" s="2297"/>
      <c r="E92" s="2301"/>
      <c r="F92" s="2302"/>
      <c r="G92" s="2271"/>
    </row>
    <row r="93" spans="1:7">
      <c r="A93" s="1640" t="s">
        <v>593</v>
      </c>
      <c r="B93" s="2264"/>
      <c r="C93" s="2264"/>
      <c r="D93" s="2297"/>
      <c r="E93" s="2301"/>
      <c r="F93" s="2302"/>
      <c r="G93" s="2271"/>
    </row>
    <row r="94" spans="1:7">
      <c r="A94" s="1640" t="s">
        <v>594</v>
      </c>
      <c r="B94" s="2264"/>
      <c r="C94" s="2264"/>
      <c r="D94" s="2297"/>
      <c r="E94" s="2301"/>
      <c r="F94" s="2302"/>
      <c r="G94" s="2271"/>
    </row>
    <row r="95" spans="1:7">
      <c r="A95" s="1640" t="s">
        <v>595</v>
      </c>
      <c r="B95" s="2264"/>
      <c r="C95" s="2264"/>
      <c r="D95" s="2297"/>
      <c r="E95" s="2301"/>
      <c r="F95" s="2302"/>
      <c r="G95" s="2271"/>
    </row>
    <row r="96" spans="1:7">
      <c r="A96" s="2131" t="s">
        <v>2370</v>
      </c>
      <c r="B96" s="2303"/>
      <c r="C96" s="2304"/>
      <c r="D96" s="2305"/>
      <c r="E96" s="2306"/>
      <c r="F96" s="2307"/>
      <c r="G96" s="2308"/>
    </row>
    <row r="97" spans="1:7">
      <c r="A97" s="2131" t="s">
        <v>2371</v>
      </c>
      <c r="B97" s="2303"/>
      <c r="C97" s="2304"/>
      <c r="D97" s="2305"/>
      <c r="E97" s="2306"/>
      <c r="F97" s="2307"/>
      <c r="G97" s="2308"/>
    </row>
    <row r="98" spans="1:7">
      <c r="A98" s="2131" t="s">
        <v>2372</v>
      </c>
      <c r="B98" s="2303"/>
      <c r="C98" s="2304"/>
      <c r="D98" s="2305"/>
      <c r="E98" s="2306"/>
      <c r="F98" s="2307"/>
      <c r="G98" s="2308"/>
    </row>
    <row r="99" spans="1:7">
      <c r="A99" s="2131" t="s">
        <v>2373</v>
      </c>
      <c r="B99" s="2303"/>
      <c r="C99" s="2304"/>
      <c r="D99" s="2305"/>
      <c r="E99" s="2306"/>
      <c r="F99" s="2307"/>
      <c r="G99" s="2308"/>
    </row>
    <row r="100" spans="1:7">
      <c r="A100" s="2131" t="s">
        <v>2374</v>
      </c>
      <c r="B100" s="2303"/>
      <c r="C100" s="2304"/>
      <c r="D100" s="2305"/>
      <c r="E100" s="2306"/>
      <c r="F100" s="2307"/>
      <c r="G100" s="2308"/>
    </row>
    <row r="101" spans="1:7">
      <c r="A101" s="2131" t="s">
        <v>2375</v>
      </c>
      <c r="B101" s="2303"/>
      <c r="C101" s="2304"/>
      <c r="D101" s="2305"/>
      <c r="E101" s="2306"/>
      <c r="F101" s="2307"/>
      <c r="G101" s="2308"/>
    </row>
    <row r="102" spans="1:7">
      <c r="A102" s="2131" t="s">
        <v>2376</v>
      </c>
      <c r="B102" s="2303"/>
      <c r="C102" s="2304"/>
      <c r="D102" s="2305"/>
      <c r="E102" s="2306"/>
      <c r="F102" s="2307"/>
      <c r="G102" s="2308"/>
    </row>
    <row r="103" spans="1:7">
      <c r="A103" s="2131" t="s">
        <v>2377</v>
      </c>
      <c r="B103" s="2303"/>
      <c r="C103" s="2304"/>
      <c r="D103" s="2305"/>
      <c r="E103" s="2306"/>
      <c r="F103" s="2307"/>
      <c r="G103" s="2308"/>
    </row>
    <row r="104" spans="1:7">
      <c r="A104" s="2131" t="s">
        <v>2378</v>
      </c>
      <c r="B104" s="2303"/>
      <c r="C104" s="2304"/>
      <c r="D104" s="2305"/>
      <c r="E104" s="2306"/>
      <c r="F104" s="2307"/>
      <c r="G104" s="2308"/>
    </row>
    <row r="105" spans="1:7">
      <c r="A105" s="2131" t="s">
        <v>2379</v>
      </c>
      <c r="B105" s="2303"/>
      <c r="C105" s="2304"/>
      <c r="D105" s="2305"/>
      <c r="E105" s="2306"/>
      <c r="F105" s="2307"/>
      <c r="G105" s="2308"/>
    </row>
    <row r="106" spans="1:7">
      <c r="A106" s="2131" t="s">
        <v>2380</v>
      </c>
      <c r="B106" s="2303"/>
      <c r="C106" s="2304"/>
      <c r="D106" s="2305"/>
      <c r="E106" s="2306"/>
      <c r="F106" s="2307"/>
      <c r="G106" s="2308"/>
    </row>
    <row r="107" spans="1:7">
      <c r="A107" s="2131" t="s">
        <v>2381</v>
      </c>
      <c r="B107" s="2303"/>
      <c r="C107" s="2304"/>
      <c r="D107" s="2305"/>
      <c r="E107" s="2306"/>
      <c r="F107" s="2307"/>
      <c r="G107" s="2308"/>
    </row>
    <row r="108" spans="1:7">
      <c r="A108" s="2131" t="s">
        <v>2382</v>
      </c>
      <c r="B108" s="2303"/>
      <c r="C108" s="2304"/>
      <c r="D108" s="2305"/>
      <c r="E108" s="2306"/>
      <c r="F108" s="2307"/>
      <c r="G108" s="2308"/>
    </row>
    <row r="109" spans="1:7">
      <c r="A109" s="2131" t="s">
        <v>2383</v>
      </c>
      <c r="B109" s="2303"/>
      <c r="C109" s="2304"/>
      <c r="D109" s="2305"/>
      <c r="E109" s="2306"/>
      <c r="F109" s="2307"/>
      <c r="G109" s="2308"/>
    </row>
    <row r="110" spans="1:7">
      <c r="A110" s="2131" t="s">
        <v>2384</v>
      </c>
      <c r="B110" s="2303"/>
      <c r="C110" s="2304"/>
      <c r="D110" s="2305"/>
      <c r="E110" s="2306"/>
      <c r="F110" s="2307"/>
      <c r="G110" s="2308"/>
    </row>
    <row r="111" spans="1:7">
      <c r="A111" s="2131" t="s">
        <v>2385</v>
      </c>
      <c r="B111" s="2303"/>
      <c r="C111" s="2304"/>
      <c r="D111" s="2305"/>
      <c r="E111" s="2306"/>
      <c r="F111" s="2307"/>
      <c r="G111" s="2308"/>
    </row>
    <row r="112" spans="1:7">
      <c r="A112" s="2131" t="s">
        <v>2386</v>
      </c>
      <c r="B112" s="2303"/>
      <c r="C112" s="2304"/>
      <c r="D112" s="2305"/>
      <c r="E112" s="2306"/>
      <c r="F112" s="2307"/>
      <c r="G112" s="2308"/>
    </row>
    <row r="113" spans="1:7">
      <c r="A113" s="2131" t="s">
        <v>2387</v>
      </c>
      <c r="B113" s="2303"/>
      <c r="C113" s="2304"/>
      <c r="D113" s="2305"/>
      <c r="E113" s="2306"/>
      <c r="F113" s="2307"/>
      <c r="G113" s="2308"/>
    </row>
    <row r="114" spans="1:7">
      <c r="A114" s="2131" t="s">
        <v>2388</v>
      </c>
      <c r="B114" s="2303"/>
      <c r="C114" s="2304"/>
      <c r="D114" s="2305"/>
      <c r="E114" s="2306"/>
      <c r="F114" s="2307"/>
      <c r="G114" s="2308"/>
    </row>
    <row r="115" spans="1:7">
      <c r="A115" s="2131" t="s">
        <v>2389</v>
      </c>
      <c r="B115" s="2303"/>
      <c r="C115" s="2304"/>
      <c r="D115" s="2305"/>
      <c r="E115" s="2306"/>
      <c r="F115" s="2307"/>
      <c r="G115" s="2308"/>
    </row>
    <row r="116" spans="1:7">
      <c r="A116" s="2131" t="s">
        <v>2390</v>
      </c>
      <c r="B116" s="2303"/>
      <c r="C116" s="2304"/>
      <c r="D116" s="2305"/>
      <c r="E116" s="2306"/>
      <c r="F116" s="2307"/>
      <c r="G116" s="2308"/>
    </row>
    <row r="117" spans="1:7">
      <c r="A117" s="2131" t="s">
        <v>2391</v>
      </c>
      <c r="B117" s="2303"/>
      <c r="C117" s="2304"/>
      <c r="D117" s="2305"/>
      <c r="E117" s="2306"/>
      <c r="F117" s="2307"/>
      <c r="G117" s="2308"/>
    </row>
    <row r="118" spans="1:7" ht="15.75" thickBot="1">
      <c r="A118" s="2309" t="s">
        <v>2392</v>
      </c>
      <c r="B118" s="2310"/>
      <c r="C118" s="2311"/>
      <c r="D118" s="2312"/>
      <c r="E118" s="2313"/>
      <c r="F118" s="2314"/>
      <c r="G118" s="2315"/>
    </row>
    <row r="119" spans="1:7">
      <c r="A119" s="2264" t="s">
        <v>2393</v>
      </c>
      <c r="B119" s="1622"/>
      <c r="C119" s="1622"/>
      <c r="D119" s="1621"/>
      <c r="E119" s="1621"/>
      <c r="F119" s="1621"/>
      <c r="G119" s="1621"/>
    </row>
    <row r="120" spans="1:7">
      <c r="A120" s="1621" t="s">
        <v>2394</v>
      </c>
      <c r="B120" s="1621"/>
      <c r="C120" s="1621"/>
      <c r="D120" s="1621"/>
      <c r="E120" s="1621"/>
      <c r="F120" s="1621"/>
      <c r="G120" s="1621"/>
    </row>
    <row r="121" spans="1:7">
      <c r="A121" s="1701"/>
      <c r="B121" s="1701"/>
      <c r="C121" s="1701"/>
      <c r="D121" s="1701"/>
      <c r="E121" s="1701"/>
    </row>
    <row r="122" spans="1:7">
      <c r="A122" s="1701"/>
      <c r="B122" s="1701"/>
      <c r="C122" s="1701"/>
      <c r="D122" s="1701"/>
      <c r="E122" s="1701"/>
    </row>
    <row r="123" spans="1:7">
      <c r="A123" s="1701"/>
      <c r="B123" s="1701"/>
      <c r="C123" s="1701"/>
      <c r="D123" s="1701"/>
      <c r="E123" s="1701"/>
    </row>
    <row r="124" spans="1:7">
      <c r="A124" s="1701"/>
      <c r="B124" s="1701"/>
      <c r="C124" s="1701"/>
      <c r="D124" s="1701"/>
      <c r="E124" s="1701"/>
    </row>
    <row r="125" spans="1:7">
      <c r="A125" s="1701"/>
      <c r="B125" s="1701"/>
      <c r="C125" s="1701"/>
      <c r="D125" s="1701"/>
      <c r="E125" s="1701"/>
    </row>
    <row r="126" spans="1:7">
      <c r="A126" s="1701"/>
      <c r="B126" s="1701"/>
      <c r="C126" s="1701"/>
      <c r="D126" s="1701"/>
      <c r="E126" s="1701"/>
    </row>
    <row r="127" spans="1:7">
      <c r="A127" s="1701"/>
      <c r="B127" s="1701"/>
      <c r="C127" s="1701"/>
      <c r="D127" s="1701"/>
      <c r="E127" s="1701"/>
    </row>
    <row r="128" spans="1:7">
      <c r="A128" s="1701"/>
      <c r="B128" s="1701"/>
      <c r="C128" s="1701"/>
      <c r="D128" s="1701"/>
      <c r="E128" s="1701"/>
    </row>
    <row r="129" spans="1:5">
      <c r="A129" s="1701"/>
      <c r="B129" s="1701"/>
      <c r="C129" s="1701"/>
      <c r="D129" s="1701"/>
      <c r="E129" s="1701"/>
    </row>
    <row r="130" spans="1:5">
      <c r="A130" s="1701"/>
      <c r="B130" s="1701"/>
      <c r="C130" s="1701"/>
      <c r="D130" s="1701"/>
      <c r="E130" s="1701"/>
    </row>
    <row r="131" spans="1:5">
      <c r="A131" s="1701"/>
      <c r="B131" s="1701"/>
      <c r="C131" s="1701"/>
      <c r="D131" s="1701"/>
      <c r="E131" s="1701"/>
    </row>
    <row r="132" spans="1:5">
      <c r="A132" s="1701"/>
      <c r="B132" s="1701"/>
      <c r="C132" s="1701"/>
      <c r="D132" s="1701"/>
      <c r="E132" s="1701"/>
    </row>
    <row r="133" spans="1:5">
      <c r="A133" s="1701"/>
      <c r="B133" s="1701"/>
      <c r="C133" s="1701"/>
      <c r="D133" s="1701"/>
      <c r="E133" s="1701"/>
    </row>
    <row r="134" spans="1:5">
      <c r="A134" s="1701"/>
      <c r="B134" s="1701"/>
      <c r="C134" s="1701"/>
      <c r="D134" s="1701"/>
      <c r="E134" s="1701"/>
    </row>
    <row r="135" spans="1:5">
      <c r="A135" s="1701"/>
      <c r="B135" s="1701"/>
      <c r="C135" s="1701"/>
      <c r="D135" s="1701"/>
      <c r="E135" s="1701"/>
    </row>
    <row r="136" spans="1:5">
      <c r="A136" s="1701"/>
      <c r="B136" s="1701"/>
      <c r="C136" s="1701"/>
      <c r="D136" s="1701"/>
      <c r="E136" s="1701"/>
    </row>
    <row r="137" spans="1:5">
      <c r="A137" s="1701"/>
      <c r="B137" s="1701"/>
      <c r="C137" s="1701"/>
      <c r="D137" s="1701"/>
      <c r="E137" s="1701"/>
    </row>
    <row r="138" spans="1:5">
      <c r="A138" s="1701"/>
      <c r="B138" s="1701"/>
      <c r="C138" s="1701"/>
      <c r="D138" s="1701"/>
      <c r="E138" s="1701"/>
    </row>
    <row r="139" spans="1:5">
      <c r="A139" s="1701"/>
      <c r="B139" s="1701"/>
      <c r="C139" s="1701"/>
      <c r="D139" s="1701"/>
      <c r="E139" s="1701"/>
    </row>
    <row r="140" spans="1:5">
      <c r="A140" s="1701"/>
      <c r="B140" s="1701"/>
      <c r="C140" s="1701"/>
      <c r="D140" s="1701"/>
      <c r="E140" s="1701"/>
    </row>
  </sheetData>
  <mergeCells count="8">
    <mergeCell ref="B6:B12"/>
    <mergeCell ref="D6:F10"/>
    <mergeCell ref="D11:F13"/>
    <mergeCell ref="B18:B19"/>
    <mergeCell ref="D18:F27"/>
    <mergeCell ref="B20:B21"/>
    <mergeCell ref="B22:B24"/>
    <mergeCell ref="B25:B27"/>
  </mergeCells>
  <printOptions horizontalCentered="1" verticalCentered="1"/>
  <pageMargins left="0.25" right="0.25" top="0.5" bottom="0.25" header="0" footer="0"/>
  <pageSetup scale="83" fitToHeight="2" orientation="portrait" horizontalDpi="300" verticalDpi="300" r:id="rId1"/>
  <headerFooter alignWithMargins="0"/>
  <rowBreaks count="1" manualBreakCount="1">
    <brk id="60"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88</vt:i4>
      </vt:variant>
      <vt:variant>
        <vt:lpstr>Named Ranges</vt:lpstr>
      </vt:variant>
      <vt:variant>
        <vt:i4>171</vt:i4>
      </vt:variant>
    </vt:vector>
  </HeadingPairs>
  <TitlesOfParts>
    <vt:vector size="259" baseType="lpstr">
      <vt:lpstr>README</vt:lpstr>
      <vt:lpstr>Data Sheet</vt:lpstr>
      <vt:lpstr>Cover</vt:lpstr>
      <vt:lpstr>Comments</vt:lpstr>
      <vt:lpstr>Gen Inst</vt:lpstr>
      <vt:lpstr>Table</vt:lpstr>
      <vt:lpstr>101</vt:lpstr>
      <vt:lpstr>102</vt:lpstr>
      <vt:lpstr>103</vt:lpstr>
      <vt:lpstr>104105</vt:lpstr>
      <vt:lpstr>104 A B</vt:lpstr>
      <vt:lpstr>106107</vt:lpstr>
      <vt:lpstr>108109</vt:lpstr>
      <vt:lpstr>110113</vt:lpstr>
      <vt:lpstr>114117</vt:lpstr>
      <vt:lpstr>114117-A</vt:lpstr>
      <vt:lpstr>118119</vt:lpstr>
      <vt:lpstr>120121</vt:lpstr>
      <vt:lpstr>122123</vt:lpstr>
      <vt:lpstr>122a122b</vt:lpstr>
      <vt:lpstr>200201</vt:lpstr>
      <vt:lpstr>200201-A</vt:lpstr>
      <vt:lpstr>202203</vt:lpstr>
      <vt:lpstr>204207</vt:lpstr>
      <vt:lpstr>213</vt:lpstr>
      <vt:lpstr>214</vt:lpstr>
      <vt:lpstr>216</vt:lpstr>
      <vt:lpstr>217</vt:lpstr>
      <vt:lpstr>218</vt:lpstr>
      <vt:lpstr>219</vt:lpstr>
      <vt:lpstr>221</vt:lpstr>
      <vt:lpstr>224225</vt:lpstr>
      <vt:lpstr>227</vt:lpstr>
      <vt:lpstr>228229</vt:lpstr>
      <vt:lpstr>230</vt:lpstr>
      <vt:lpstr>231</vt:lpstr>
      <vt:lpstr>232</vt:lpstr>
      <vt:lpstr>233</vt:lpstr>
      <vt:lpstr>234</vt:lpstr>
      <vt:lpstr>250251</vt:lpstr>
      <vt:lpstr>253</vt:lpstr>
      <vt:lpstr>254</vt:lpstr>
      <vt:lpstr>256257</vt:lpstr>
      <vt:lpstr>261</vt:lpstr>
      <vt:lpstr>262263</vt:lpstr>
      <vt:lpstr>262263BC</vt:lpstr>
      <vt:lpstr>266267</vt:lpstr>
      <vt:lpstr>269</vt:lpstr>
      <vt:lpstr>272273</vt:lpstr>
      <vt:lpstr>274275</vt:lpstr>
      <vt:lpstr>276277</vt:lpstr>
      <vt:lpstr>278</vt:lpstr>
      <vt:lpstr>300301</vt:lpstr>
      <vt:lpstr>302</vt:lpstr>
      <vt:lpstr>304</vt:lpstr>
      <vt:lpstr>310311</vt:lpstr>
      <vt:lpstr>320323</vt:lpstr>
      <vt:lpstr>326327</vt:lpstr>
      <vt:lpstr>328330</vt:lpstr>
      <vt:lpstr>331</vt:lpstr>
      <vt:lpstr>332</vt:lpstr>
      <vt:lpstr>335</vt:lpstr>
      <vt:lpstr>336</vt:lpstr>
      <vt:lpstr>337</vt:lpstr>
      <vt:lpstr>340</vt:lpstr>
      <vt:lpstr>350351</vt:lpstr>
      <vt:lpstr>352353</vt:lpstr>
      <vt:lpstr>354355</vt:lpstr>
      <vt:lpstr>354355-A</vt:lpstr>
      <vt:lpstr>356</vt:lpstr>
      <vt:lpstr>397</vt:lpstr>
      <vt:lpstr>398</vt:lpstr>
      <vt:lpstr>400</vt:lpstr>
      <vt:lpstr>400a</vt:lpstr>
      <vt:lpstr>401</vt:lpstr>
      <vt:lpstr>402403</vt:lpstr>
      <vt:lpstr>406407</vt:lpstr>
      <vt:lpstr>408409</vt:lpstr>
      <vt:lpstr>410411</vt:lpstr>
      <vt:lpstr>414416</vt:lpstr>
      <vt:lpstr>419420</vt:lpstr>
      <vt:lpstr>422423</vt:lpstr>
      <vt:lpstr>424425</vt:lpstr>
      <vt:lpstr>426427</vt:lpstr>
      <vt:lpstr>429</vt:lpstr>
      <vt:lpstr>430</vt:lpstr>
      <vt:lpstr>450</vt:lpstr>
      <vt:lpstr>BOOK</vt:lpstr>
      <vt:lpstr>_101</vt:lpstr>
      <vt:lpstr>_101PM</vt:lpstr>
      <vt:lpstr>_102</vt:lpstr>
      <vt:lpstr>_102PM</vt:lpstr>
      <vt:lpstr>_103</vt:lpstr>
      <vt:lpstr>_103PM</vt:lpstr>
      <vt:lpstr>_104105</vt:lpstr>
      <vt:lpstr>'104 A B'!_104105PM</vt:lpstr>
      <vt:lpstr>_104105PM</vt:lpstr>
      <vt:lpstr>_106107</vt:lpstr>
      <vt:lpstr>_106107PM</vt:lpstr>
      <vt:lpstr>_108109</vt:lpstr>
      <vt:lpstr>_108109PM</vt:lpstr>
      <vt:lpstr>_110113</vt:lpstr>
      <vt:lpstr>_110113PM</vt:lpstr>
      <vt:lpstr>'114117-A'!_114117</vt:lpstr>
      <vt:lpstr>_114117</vt:lpstr>
      <vt:lpstr>'114117-A'!_114117PM</vt:lpstr>
      <vt:lpstr>_114117PM</vt:lpstr>
      <vt:lpstr>_118119</vt:lpstr>
      <vt:lpstr>_118119PM</vt:lpstr>
      <vt:lpstr>_120121</vt:lpstr>
      <vt:lpstr>_120121PM</vt:lpstr>
      <vt:lpstr>_122123</vt:lpstr>
      <vt:lpstr>_122123PM</vt:lpstr>
      <vt:lpstr>'200201-A'!_200201</vt:lpstr>
      <vt:lpstr>_200201</vt:lpstr>
      <vt:lpstr>'200201-A'!_200201PM</vt:lpstr>
      <vt:lpstr>_200201PM</vt:lpstr>
      <vt:lpstr>_202203</vt:lpstr>
      <vt:lpstr>_202203PM</vt:lpstr>
      <vt:lpstr>_204207</vt:lpstr>
      <vt:lpstr>_204207PM</vt:lpstr>
      <vt:lpstr>_213</vt:lpstr>
      <vt:lpstr>_213PM</vt:lpstr>
      <vt:lpstr>_214</vt:lpstr>
      <vt:lpstr>_214PM</vt:lpstr>
      <vt:lpstr>_216</vt:lpstr>
      <vt:lpstr>_217</vt:lpstr>
      <vt:lpstr>_217PM</vt:lpstr>
      <vt:lpstr>_218</vt:lpstr>
      <vt:lpstr>_219</vt:lpstr>
      <vt:lpstr>_221</vt:lpstr>
      <vt:lpstr>_221PM</vt:lpstr>
      <vt:lpstr>_224225</vt:lpstr>
      <vt:lpstr>_227</vt:lpstr>
      <vt:lpstr>_227PM</vt:lpstr>
      <vt:lpstr>_228229</vt:lpstr>
      <vt:lpstr>_228229PM</vt:lpstr>
      <vt:lpstr>_230</vt:lpstr>
      <vt:lpstr>_230PM</vt:lpstr>
      <vt:lpstr>_232</vt:lpstr>
      <vt:lpstr>_233</vt:lpstr>
      <vt:lpstr>_234</vt:lpstr>
      <vt:lpstr>_250251</vt:lpstr>
      <vt:lpstr>_253</vt:lpstr>
      <vt:lpstr>_253PM</vt:lpstr>
      <vt:lpstr>_254</vt:lpstr>
      <vt:lpstr>_256257</vt:lpstr>
      <vt:lpstr>_261</vt:lpstr>
      <vt:lpstr>_262263</vt:lpstr>
      <vt:lpstr>'262263BC'!_262263PM</vt:lpstr>
      <vt:lpstr>_262263PM</vt:lpstr>
      <vt:lpstr>_266267</vt:lpstr>
      <vt:lpstr>_269</vt:lpstr>
      <vt:lpstr>_272273</vt:lpstr>
      <vt:lpstr>_274275</vt:lpstr>
      <vt:lpstr>_276277</vt:lpstr>
      <vt:lpstr>_278</vt:lpstr>
      <vt:lpstr>_300301</vt:lpstr>
      <vt:lpstr>_300301PM</vt:lpstr>
      <vt:lpstr>_304</vt:lpstr>
      <vt:lpstr>_304PM</vt:lpstr>
      <vt:lpstr>_310311</vt:lpstr>
      <vt:lpstr>_310311PM</vt:lpstr>
      <vt:lpstr>_320323</vt:lpstr>
      <vt:lpstr>_320323PM</vt:lpstr>
      <vt:lpstr>_326327</vt:lpstr>
      <vt:lpstr>_326327PM</vt:lpstr>
      <vt:lpstr>_328330</vt:lpstr>
      <vt:lpstr>_328330PM</vt:lpstr>
      <vt:lpstr>_332</vt:lpstr>
      <vt:lpstr>_332PM</vt:lpstr>
      <vt:lpstr>_335</vt:lpstr>
      <vt:lpstr>_335PM</vt:lpstr>
      <vt:lpstr>_336</vt:lpstr>
      <vt:lpstr>_336PM</vt:lpstr>
      <vt:lpstr>_337</vt:lpstr>
      <vt:lpstr>_337PM</vt:lpstr>
      <vt:lpstr>_340</vt:lpstr>
      <vt:lpstr>_340PM</vt:lpstr>
      <vt:lpstr>_350351</vt:lpstr>
      <vt:lpstr>_350351PM</vt:lpstr>
      <vt:lpstr>_352353</vt:lpstr>
      <vt:lpstr>_352353PM</vt:lpstr>
      <vt:lpstr>'354355-A'!_354355</vt:lpstr>
      <vt:lpstr>_354355</vt:lpstr>
      <vt:lpstr>'354355-A'!_354355PM</vt:lpstr>
      <vt:lpstr>_354355PM</vt:lpstr>
      <vt:lpstr>_356</vt:lpstr>
      <vt:lpstr>_356PM</vt:lpstr>
      <vt:lpstr>_401</vt:lpstr>
      <vt:lpstr>_401PM</vt:lpstr>
      <vt:lpstr>_402403</vt:lpstr>
      <vt:lpstr>_402403PM</vt:lpstr>
      <vt:lpstr>_406407</vt:lpstr>
      <vt:lpstr>_406407PM</vt:lpstr>
      <vt:lpstr>_408409</vt:lpstr>
      <vt:lpstr>_408409PM</vt:lpstr>
      <vt:lpstr>_410411</vt:lpstr>
      <vt:lpstr>_410411PM</vt:lpstr>
      <vt:lpstr>_422423</vt:lpstr>
      <vt:lpstr>_422423PM</vt:lpstr>
      <vt:lpstr>_424425</vt:lpstr>
      <vt:lpstr>_424425PM</vt:lpstr>
      <vt:lpstr>_426427</vt:lpstr>
      <vt:lpstr>_426427PM</vt:lpstr>
      <vt:lpstr>_429</vt:lpstr>
      <vt:lpstr>_429PM</vt:lpstr>
      <vt:lpstr>_450</vt:lpstr>
      <vt:lpstr>BOOK</vt:lpstr>
      <vt:lpstr>COVER</vt:lpstr>
      <vt:lpstr>COVERPM</vt:lpstr>
      <vt:lpstr>DATA_SHEET</vt:lpstr>
      <vt:lpstr>GENINST</vt:lpstr>
      <vt:lpstr>GENINSTPM</vt:lpstr>
      <vt:lpstr>'102'!Print_Area</vt:lpstr>
      <vt:lpstr>'104 A B'!Print_Area</vt:lpstr>
      <vt:lpstr>'106107'!Print_Area</vt:lpstr>
      <vt:lpstr>'108109'!Print_Area</vt:lpstr>
      <vt:lpstr>'120121'!Print_Area</vt:lpstr>
      <vt:lpstr>'122123'!Print_Area</vt:lpstr>
      <vt:lpstr>'122a122b'!Print_Area</vt:lpstr>
      <vt:lpstr>'214'!Print_Area</vt:lpstr>
      <vt:lpstr>'216'!Print_Area</vt:lpstr>
      <vt:lpstr>'217'!Print_Area</vt:lpstr>
      <vt:lpstr>'218'!Print_Area</vt:lpstr>
      <vt:lpstr>'219'!Print_Area</vt:lpstr>
      <vt:lpstr>'221'!Print_Area</vt:lpstr>
      <vt:lpstr>'224225'!Print_Area</vt:lpstr>
      <vt:lpstr>'227'!Print_Area</vt:lpstr>
      <vt:lpstr>'228229'!Print_Area</vt:lpstr>
      <vt:lpstr>'230'!Print_Area</vt:lpstr>
      <vt:lpstr>'232'!Print_Area</vt:lpstr>
      <vt:lpstr>'233'!Print_Area</vt:lpstr>
      <vt:lpstr>'234'!Print_Area</vt:lpstr>
      <vt:lpstr>'250251'!Print_Area</vt:lpstr>
      <vt:lpstr>'254'!Print_Area</vt:lpstr>
      <vt:lpstr>'262263BC'!Print_Area</vt:lpstr>
      <vt:lpstr>'278'!Print_Area</vt:lpstr>
      <vt:lpstr>'300301'!Print_Area</vt:lpstr>
      <vt:lpstr>'326327'!Print_Area</vt:lpstr>
      <vt:lpstr>'328330'!Print_Area</vt:lpstr>
      <vt:lpstr>'332'!Print_Area</vt:lpstr>
      <vt:lpstr>'335'!Print_Area</vt:lpstr>
      <vt:lpstr>'336'!Print_Area</vt:lpstr>
      <vt:lpstr>'340'!Print_Area</vt:lpstr>
      <vt:lpstr>'352353'!Print_Area</vt:lpstr>
      <vt:lpstr>'354355'!Print_Area</vt:lpstr>
      <vt:lpstr>'354355-A'!Print_Area</vt:lpstr>
      <vt:lpstr>'397'!Print_Area</vt:lpstr>
      <vt:lpstr>'414416'!Print_Area</vt:lpstr>
      <vt:lpstr>'450'!Print_Area</vt:lpstr>
      <vt:lpstr>BOOK!Print_Area</vt:lpstr>
      <vt:lpstr>'Data Sheet'!Print_Area</vt:lpstr>
      <vt:lpstr>README!Print_Area</vt:lpstr>
      <vt:lpstr>Table!Print_Area</vt:lpstr>
      <vt:lpstr>PRINTALLPM</vt:lpstr>
      <vt:lpstr>README</vt:lpstr>
      <vt:lpstr>TABLE</vt:lpstr>
      <vt:lpstr>TABLEPM</vt:lpstr>
    </vt:vector>
  </TitlesOfParts>
  <Company>Dept. of Public Service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of New York</dc:creator>
  <cp:lastModifiedBy>n025us</cp:lastModifiedBy>
  <cp:lastPrinted>2016-03-30T14:12:11Z</cp:lastPrinted>
  <dcterms:created xsi:type="dcterms:W3CDTF">1999-04-16T13:35:52Z</dcterms:created>
  <dcterms:modified xsi:type="dcterms:W3CDTF">2016-03-31T15:37:18Z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4XLRetrievePerWS">
    <vt:lpwstr>Y</vt:lpwstr>
  </property>
  <property fmtid="{D5CDD505-2E9C-101B-9397-08002B2CF9AE}" pid="3" name="K4XLScatterRefresh">
    <vt:lpwstr>N</vt:lpwstr>
  </property>
  <property fmtid="{D5CDD505-2E9C-101B-9397-08002B2CF9AE}" pid="4" name="K4XLVersion">
    <vt:lpwstr>7.1.4.2171.11</vt:lpwstr>
  </property>
  <property fmtid="{D5CDD505-2E9C-101B-9397-08002B2CF9AE}" pid="5" name="K4XL KID">
    <vt:lpwstr/>
  </property>
  <property fmtid="{D5CDD505-2E9C-101B-9397-08002B2CF9AE}" pid="6" name="K4XL DBKID">
    <vt:lpwstr/>
  </property>
</Properties>
</file>